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gráficos!$A$7:$A$2667</f>
              <numCache>
                <formatCode>General</formatCode>
                <ptCount val="26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</numCache>
            </numRef>
          </xVal>
          <yVal>
            <numRef>
              <f>gráficos!$B$7:$B$2667</f>
              <numCache>
                <formatCode>General</formatCode>
                <ptCount val="26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0.9225</v>
      </c>
      <c r="E2" t="n">
        <v>108.4</v>
      </c>
      <c r="F2" t="n">
        <v>75.78</v>
      </c>
      <c r="G2" t="n">
        <v>5.87</v>
      </c>
      <c r="H2" t="n">
        <v>0.09</v>
      </c>
      <c r="I2" t="n">
        <v>774</v>
      </c>
      <c r="J2" t="n">
        <v>194.77</v>
      </c>
      <c r="K2" t="n">
        <v>54.38</v>
      </c>
      <c r="L2" t="n">
        <v>1</v>
      </c>
      <c r="M2" t="n">
        <v>772</v>
      </c>
      <c r="N2" t="n">
        <v>39.4</v>
      </c>
      <c r="O2" t="n">
        <v>24256.19</v>
      </c>
      <c r="P2" t="n">
        <v>1071.13</v>
      </c>
      <c r="Q2" t="n">
        <v>1370.34</v>
      </c>
      <c r="R2" t="n">
        <v>862.39</v>
      </c>
      <c r="S2" t="n">
        <v>104.26</v>
      </c>
      <c r="T2" t="n">
        <v>374380.9</v>
      </c>
      <c r="U2" t="n">
        <v>0.12</v>
      </c>
      <c r="V2" t="n">
        <v>0.63</v>
      </c>
      <c r="W2" t="n">
        <v>21.92</v>
      </c>
      <c r="X2" t="n">
        <v>23.13</v>
      </c>
      <c r="Y2" t="n">
        <v>1</v>
      </c>
      <c r="Z2" t="n">
        <v>10</v>
      </c>
      <c r="AA2" t="n">
        <v>4145.825440533541</v>
      </c>
      <c r="AB2" t="n">
        <v>5672.501268648253</v>
      </c>
      <c r="AC2" t="n">
        <v>5131.125708973783</v>
      </c>
      <c r="AD2" t="n">
        <v>4145825.440533541</v>
      </c>
      <c r="AE2" t="n">
        <v>5672501.268648253</v>
      </c>
      <c r="AF2" t="n">
        <v>4.844821837454126e-07</v>
      </c>
      <c r="AG2" t="n">
        <v>32</v>
      </c>
      <c r="AH2" t="n">
        <v>5131125.708973783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1.0655</v>
      </c>
      <c r="E3" t="n">
        <v>93.84999999999999</v>
      </c>
      <c r="F3" t="n">
        <v>69.33</v>
      </c>
      <c r="G3" t="n">
        <v>7.35</v>
      </c>
      <c r="H3" t="n">
        <v>0.11</v>
      </c>
      <c r="I3" t="n">
        <v>566</v>
      </c>
      <c r="J3" t="n">
        <v>195.16</v>
      </c>
      <c r="K3" t="n">
        <v>54.38</v>
      </c>
      <c r="L3" t="n">
        <v>1.25</v>
      </c>
      <c r="M3" t="n">
        <v>564</v>
      </c>
      <c r="N3" t="n">
        <v>39.53</v>
      </c>
      <c r="O3" t="n">
        <v>24303.87</v>
      </c>
      <c r="P3" t="n">
        <v>979.77</v>
      </c>
      <c r="Q3" t="n">
        <v>1369.61</v>
      </c>
      <c r="R3" t="n">
        <v>651.8099999999999</v>
      </c>
      <c r="S3" t="n">
        <v>104.26</v>
      </c>
      <c r="T3" t="n">
        <v>270130.07</v>
      </c>
      <c r="U3" t="n">
        <v>0.16</v>
      </c>
      <c r="V3" t="n">
        <v>0.6899999999999999</v>
      </c>
      <c r="W3" t="n">
        <v>21.56</v>
      </c>
      <c r="X3" t="n">
        <v>16.69</v>
      </c>
      <c r="Y3" t="n">
        <v>1</v>
      </c>
      <c r="Z3" t="n">
        <v>10</v>
      </c>
      <c r="AA3" t="n">
        <v>3316.353845453337</v>
      </c>
      <c r="AB3" t="n">
        <v>4537.581638555333</v>
      </c>
      <c r="AC3" t="n">
        <v>4104.521215507268</v>
      </c>
      <c r="AD3" t="n">
        <v>3316353.845453337</v>
      </c>
      <c r="AE3" t="n">
        <v>4537581.638555333</v>
      </c>
      <c r="AF3" t="n">
        <v>5.595834870251892e-07</v>
      </c>
      <c r="AG3" t="n">
        <v>28</v>
      </c>
      <c r="AH3" t="n">
        <v>4104521.215507268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1.1688</v>
      </c>
      <c r="E4" t="n">
        <v>85.56</v>
      </c>
      <c r="F4" t="n">
        <v>65.7</v>
      </c>
      <c r="G4" t="n">
        <v>8.84</v>
      </c>
      <c r="H4" t="n">
        <v>0.14</v>
      </c>
      <c r="I4" t="n">
        <v>446</v>
      </c>
      <c r="J4" t="n">
        <v>195.55</v>
      </c>
      <c r="K4" t="n">
        <v>54.38</v>
      </c>
      <c r="L4" t="n">
        <v>1.5</v>
      </c>
      <c r="M4" t="n">
        <v>444</v>
      </c>
      <c r="N4" t="n">
        <v>39.67</v>
      </c>
      <c r="O4" t="n">
        <v>24351.61</v>
      </c>
      <c r="P4" t="n">
        <v>928.01</v>
      </c>
      <c r="Q4" t="n">
        <v>1369.35</v>
      </c>
      <c r="R4" t="n">
        <v>532.5</v>
      </c>
      <c r="S4" t="n">
        <v>104.26</v>
      </c>
      <c r="T4" t="n">
        <v>211077.55</v>
      </c>
      <c r="U4" t="n">
        <v>0.2</v>
      </c>
      <c r="V4" t="n">
        <v>0.73</v>
      </c>
      <c r="W4" t="n">
        <v>21.39</v>
      </c>
      <c r="X4" t="n">
        <v>13.07</v>
      </c>
      <c r="Y4" t="n">
        <v>1</v>
      </c>
      <c r="Z4" t="n">
        <v>10</v>
      </c>
      <c r="AA4" t="n">
        <v>2874.164756209029</v>
      </c>
      <c r="AB4" t="n">
        <v>3932.559018645424</v>
      </c>
      <c r="AC4" t="n">
        <v>3557.241105287004</v>
      </c>
      <c r="AD4" t="n">
        <v>2874164.756209029</v>
      </c>
      <c r="AE4" t="n">
        <v>3932559.018645424</v>
      </c>
      <c r="AF4" t="n">
        <v>6.138349879258952e-07</v>
      </c>
      <c r="AG4" t="n">
        <v>25</v>
      </c>
      <c r="AH4" t="n">
        <v>3557241.105287004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1.248</v>
      </c>
      <c r="E5" t="n">
        <v>80.13</v>
      </c>
      <c r="F5" t="n">
        <v>63.3</v>
      </c>
      <c r="G5" t="n">
        <v>10.32</v>
      </c>
      <c r="H5" t="n">
        <v>0.16</v>
      </c>
      <c r="I5" t="n">
        <v>368</v>
      </c>
      <c r="J5" t="n">
        <v>195.93</v>
      </c>
      <c r="K5" t="n">
        <v>54.38</v>
      </c>
      <c r="L5" t="n">
        <v>1.75</v>
      </c>
      <c r="M5" t="n">
        <v>366</v>
      </c>
      <c r="N5" t="n">
        <v>39.81</v>
      </c>
      <c r="O5" t="n">
        <v>24399.39</v>
      </c>
      <c r="P5" t="n">
        <v>893.5599999999999</v>
      </c>
      <c r="Q5" t="n">
        <v>1368.77</v>
      </c>
      <c r="R5" t="n">
        <v>455.6</v>
      </c>
      <c r="S5" t="n">
        <v>104.26</v>
      </c>
      <c r="T5" t="n">
        <v>173015.81</v>
      </c>
      <c r="U5" t="n">
        <v>0.23</v>
      </c>
      <c r="V5" t="n">
        <v>0.76</v>
      </c>
      <c r="W5" t="n">
        <v>21.23</v>
      </c>
      <c r="X5" t="n">
        <v>10.69</v>
      </c>
      <c r="Y5" t="n">
        <v>1</v>
      </c>
      <c r="Z5" t="n">
        <v>10</v>
      </c>
      <c r="AA5" t="n">
        <v>2610.219931860673</v>
      </c>
      <c r="AB5" t="n">
        <v>3571.418065548155</v>
      </c>
      <c r="AC5" t="n">
        <v>3230.56693788884</v>
      </c>
      <c r="AD5" t="n">
        <v>2610219.931860673</v>
      </c>
      <c r="AE5" t="n">
        <v>3571418.065548155</v>
      </c>
      <c r="AF5" t="n">
        <v>6.554295558962329e-07</v>
      </c>
      <c r="AG5" t="n">
        <v>24</v>
      </c>
      <c r="AH5" t="n">
        <v>3230566.93788884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61.7</v>
      </c>
      <c r="G6" t="n">
        <v>11.79</v>
      </c>
      <c r="H6" t="n">
        <v>0.18</v>
      </c>
      <c r="I6" t="n">
        <v>314</v>
      </c>
      <c r="J6" t="n">
        <v>196.32</v>
      </c>
      <c r="K6" t="n">
        <v>54.38</v>
      </c>
      <c r="L6" t="n">
        <v>2</v>
      </c>
      <c r="M6" t="n">
        <v>312</v>
      </c>
      <c r="N6" t="n">
        <v>39.95</v>
      </c>
      <c r="O6" t="n">
        <v>24447.22</v>
      </c>
      <c r="P6" t="n">
        <v>870.3099999999999</v>
      </c>
      <c r="Q6" t="n">
        <v>1368.59</v>
      </c>
      <c r="R6" t="n">
        <v>403.38</v>
      </c>
      <c r="S6" t="n">
        <v>104.26</v>
      </c>
      <c r="T6" t="n">
        <v>147176.73</v>
      </c>
      <c r="U6" t="n">
        <v>0.26</v>
      </c>
      <c r="V6" t="n">
        <v>0.78</v>
      </c>
      <c r="W6" t="n">
        <v>21.14</v>
      </c>
      <c r="X6" t="n">
        <v>9.1</v>
      </c>
      <c r="Y6" t="n">
        <v>1</v>
      </c>
      <c r="Z6" t="n">
        <v>10</v>
      </c>
      <c r="AA6" t="n">
        <v>2434.099007188951</v>
      </c>
      <c r="AB6" t="n">
        <v>3330.441646505468</v>
      </c>
      <c r="AC6" t="n">
        <v>3012.588970067069</v>
      </c>
      <c r="AD6" t="n">
        <v>2434099.007188952</v>
      </c>
      <c r="AE6" t="n">
        <v>3330441.646505468</v>
      </c>
      <c r="AF6" t="n">
        <v>6.871506658130059e-07</v>
      </c>
      <c r="AG6" t="n">
        <v>23</v>
      </c>
      <c r="AH6" t="n">
        <v>3012588.970067068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1.3586</v>
      </c>
      <c r="E7" t="n">
        <v>73.59999999999999</v>
      </c>
      <c r="F7" t="n">
        <v>60.47</v>
      </c>
      <c r="G7" t="n">
        <v>13.29</v>
      </c>
      <c r="H7" t="n">
        <v>0.2</v>
      </c>
      <c r="I7" t="n">
        <v>273</v>
      </c>
      <c r="J7" t="n">
        <v>196.71</v>
      </c>
      <c r="K7" t="n">
        <v>54.38</v>
      </c>
      <c r="L7" t="n">
        <v>2.25</v>
      </c>
      <c r="M7" t="n">
        <v>271</v>
      </c>
      <c r="N7" t="n">
        <v>40.08</v>
      </c>
      <c r="O7" t="n">
        <v>24495.09</v>
      </c>
      <c r="P7" t="n">
        <v>852.16</v>
      </c>
      <c r="Q7" t="n">
        <v>1368.28</v>
      </c>
      <c r="R7" t="n">
        <v>363.51</v>
      </c>
      <c r="S7" t="n">
        <v>104.26</v>
      </c>
      <c r="T7" t="n">
        <v>127446.11</v>
      </c>
      <c r="U7" t="n">
        <v>0.29</v>
      </c>
      <c r="V7" t="n">
        <v>0.79</v>
      </c>
      <c r="W7" t="n">
        <v>21.08</v>
      </c>
      <c r="X7" t="n">
        <v>7.87</v>
      </c>
      <c r="Y7" t="n">
        <v>1</v>
      </c>
      <c r="Z7" t="n">
        <v>10</v>
      </c>
      <c r="AA7" t="n">
        <v>2299.664587021531</v>
      </c>
      <c r="AB7" t="n">
        <v>3146.50254200435</v>
      </c>
      <c r="AC7" t="n">
        <v>2846.20475553939</v>
      </c>
      <c r="AD7" t="n">
        <v>2299664.587021531</v>
      </c>
      <c r="AE7" t="n">
        <v>3146502.54200435</v>
      </c>
      <c r="AF7" t="n">
        <v>7.135148995517805e-07</v>
      </c>
      <c r="AG7" t="n">
        <v>22</v>
      </c>
      <c r="AH7" t="n">
        <v>2846204.75553939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1.3984</v>
      </c>
      <c r="E8" t="n">
        <v>71.51000000000001</v>
      </c>
      <c r="F8" t="n">
        <v>59.58</v>
      </c>
      <c r="G8" t="n">
        <v>14.77</v>
      </c>
      <c r="H8" t="n">
        <v>0.23</v>
      </c>
      <c r="I8" t="n">
        <v>242</v>
      </c>
      <c r="J8" t="n">
        <v>197.1</v>
      </c>
      <c r="K8" t="n">
        <v>54.38</v>
      </c>
      <c r="L8" t="n">
        <v>2.5</v>
      </c>
      <c r="M8" t="n">
        <v>240</v>
      </c>
      <c r="N8" t="n">
        <v>40.22</v>
      </c>
      <c r="O8" t="n">
        <v>24543.01</v>
      </c>
      <c r="P8" t="n">
        <v>838.8200000000001</v>
      </c>
      <c r="Q8" t="n">
        <v>1368.18</v>
      </c>
      <c r="R8" t="n">
        <v>333.94</v>
      </c>
      <c r="S8" t="n">
        <v>104.26</v>
      </c>
      <c r="T8" t="n">
        <v>112817.97</v>
      </c>
      <c r="U8" t="n">
        <v>0.31</v>
      </c>
      <c r="V8" t="n">
        <v>0.8</v>
      </c>
      <c r="W8" t="n">
        <v>21.05</v>
      </c>
      <c r="X8" t="n">
        <v>6.99</v>
      </c>
      <c r="Y8" t="n">
        <v>1</v>
      </c>
      <c r="Z8" t="n">
        <v>10</v>
      </c>
      <c r="AA8" t="n">
        <v>2199.284957878634</v>
      </c>
      <c r="AB8" t="n">
        <v>3009.158704974338</v>
      </c>
      <c r="AC8" t="n">
        <v>2721.968821552241</v>
      </c>
      <c r="AD8" t="n">
        <v>2199284.957878634</v>
      </c>
      <c r="AE8" t="n">
        <v>3009158.704974338</v>
      </c>
      <c r="AF8" t="n">
        <v>7.344172203247534e-07</v>
      </c>
      <c r="AG8" t="n">
        <v>21</v>
      </c>
      <c r="AH8" t="n">
        <v>2721968.821552241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1.4328</v>
      </c>
      <c r="E9" t="n">
        <v>69.79000000000001</v>
      </c>
      <c r="F9" t="n">
        <v>58.84</v>
      </c>
      <c r="G9" t="n">
        <v>16.27</v>
      </c>
      <c r="H9" t="n">
        <v>0.25</v>
      </c>
      <c r="I9" t="n">
        <v>217</v>
      </c>
      <c r="J9" t="n">
        <v>197.49</v>
      </c>
      <c r="K9" t="n">
        <v>54.38</v>
      </c>
      <c r="L9" t="n">
        <v>2.75</v>
      </c>
      <c r="M9" t="n">
        <v>215</v>
      </c>
      <c r="N9" t="n">
        <v>40.36</v>
      </c>
      <c r="O9" t="n">
        <v>24590.98</v>
      </c>
      <c r="P9" t="n">
        <v>827.51</v>
      </c>
      <c r="Q9" t="n">
        <v>1368</v>
      </c>
      <c r="R9" t="n">
        <v>309.7</v>
      </c>
      <c r="S9" t="n">
        <v>104.26</v>
      </c>
      <c r="T9" t="n">
        <v>100820.69</v>
      </c>
      <c r="U9" t="n">
        <v>0.34</v>
      </c>
      <c r="V9" t="n">
        <v>0.8100000000000001</v>
      </c>
      <c r="W9" t="n">
        <v>21</v>
      </c>
      <c r="X9" t="n">
        <v>6.25</v>
      </c>
      <c r="Y9" t="n">
        <v>1</v>
      </c>
      <c r="Z9" t="n">
        <v>10</v>
      </c>
      <c r="AA9" t="n">
        <v>2127.688330014827</v>
      </c>
      <c r="AB9" t="n">
        <v>2911.197040110607</v>
      </c>
      <c r="AC9" t="n">
        <v>2633.356480493157</v>
      </c>
      <c r="AD9" t="n">
        <v>2127688.330014827</v>
      </c>
      <c r="AE9" t="n">
        <v>2911197.040110607</v>
      </c>
      <c r="AF9" t="n">
        <v>7.524835478270214e-07</v>
      </c>
      <c r="AG9" t="n">
        <v>21</v>
      </c>
      <c r="AH9" t="n">
        <v>2633356.480493157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1.4616</v>
      </c>
      <c r="E10" t="n">
        <v>68.42</v>
      </c>
      <c r="F10" t="n">
        <v>58.24</v>
      </c>
      <c r="G10" t="n">
        <v>17.74</v>
      </c>
      <c r="H10" t="n">
        <v>0.27</v>
      </c>
      <c r="I10" t="n">
        <v>197</v>
      </c>
      <c r="J10" t="n">
        <v>197.88</v>
      </c>
      <c r="K10" t="n">
        <v>54.38</v>
      </c>
      <c r="L10" t="n">
        <v>3</v>
      </c>
      <c r="M10" t="n">
        <v>195</v>
      </c>
      <c r="N10" t="n">
        <v>40.5</v>
      </c>
      <c r="O10" t="n">
        <v>24639</v>
      </c>
      <c r="P10" t="n">
        <v>818.4299999999999</v>
      </c>
      <c r="Q10" t="n">
        <v>1368.05</v>
      </c>
      <c r="R10" t="n">
        <v>290.77</v>
      </c>
      <c r="S10" t="n">
        <v>104.26</v>
      </c>
      <c r="T10" t="n">
        <v>91458.07000000001</v>
      </c>
      <c r="U10" t="n">
        <v>0.36</v>
      </c>
      <c r="V10" t="n">
        <v>0.82</v>
      </c>
      <c r="W10" t="n">
        <v>20.96</v>
      </c>
      <c r="X10" t="n">
        <v>5.65</v>
      </c>
      <c r="Y10" t="n">
        <v>1</v>
      </c>
      <c r="Z10" t="n">
        <v>10</v>
      </c>
      <c r="AA10" t="n">
        <v>2058.854968073858</v>
      </c>
      <c r="AB10" t="n">
        <v>2817.016197589366</v>
      </c>
      <c r="AC10" t="n">
        <v>2548.164125398501</v>
      </c>
      <c r="AD10" t="n">
        <v>2058854.968073858</v>
      </c>
      <c r="AE10" t="n">
        <v>2817016.197589366</v>
      </c>
      <c r="AF10" t="n">
        <v>7.676088452707805e-07</v>
      </c>
      <c r="AG10" t="n">
        <v>20</v>
      </c>
      <c r="AH10" t="n">
        <v>2548164.125398501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1.4869</v>
      </c>
      <c r="E11" t="n">
        <v>67.26000000000001</v>
      </c>
      <c r="F11" t="n">
        <v>57.74</v>
      </c>
      <c r="G11" t="n">
        <v>19.25</v>
      </c>
      <c r="H11" t="n">
        <v>0.29</v>
      </c>
      <c r="I11" t="n">
        <v>180</v>
      </c>
      <c r="J11" t="n">
        <v>198.27</v>
      </c>
      <c r="K11" t="n">
        <v>54.38</v>
      </c>
      <c r="L11" t="n">
        <v>3.25</v>
      </c>
      <c r="M11" t="n">
        <v>178</v>
      </c>
      <c r="N11" t="n">
        <v>40.64</v>
      </c>
      <c r="O11" t="n">
        <v>24687.06</v>
      </c>
      <c r="P11" t="n">
        <v>810.41</v>
      </c>
      <c r="Q11" t="n">
        <v>1367.92</v>
      </c>
      <c r="R11" t="n">
        <v>274.03</v>
      </c>
      <c r="S11" t="n">
        <v>104.26</v>
      </c>
      <c r="T11" t="n">
        <v>83172.08</v>
      </c>
      <c r="U11" t="n">
        <v>0.38</v>
      </c>
      <c r="V11" t="n">
        <v>0.83</v>
      </c>
      <c r="W11" t="n">
        <v>20.94</v>
      </c>
      <c r="X11" t="n">
        <v>5.15</v>
      </c>
      <c r="Y11" t="n">
        <v>1</v>
      </c>
      <c r="Z11" t="n">
        <v>10</v>
      </c>
      <c r="AA11" t="n">
        <v>2011.121046212721</v>
      </c>
      <c r="AB11" t="n">
        <v>2751.70453982695</v>
      </c>
      <c r="AC11" t="n">
        <v>2489.085720587443</v>
      </c>
      <c r="AD11" t="n">
        <v>2011121.046212721</v>
      </c>
      <c r="AE11" t="n">
        <v>2751704.53982695</v>
      </c>
      <c r="AF11" t="n">
        <v>7.808959989279718e-07</v>
      </c>
      <c r="AG11" t="n">
        <v>20</v>
      </c>
      <c r="AH11" t="n">
        <v>2489085.720587443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1.5073</v>
      </c>
      <c r="E12" t="n">
        <v>66.34</v>
      </c>
      <c r="F12" t="n">
        <v>57.37</v>
      </c>
      <c r="G12" t="n">
        <v>20.74</v>
      </c>
      <c r="H12" t="n">
        <v>0.31</v>
      </c>
      <c r="I12" t="n">
        <v>166</v>
      </c>
      <c r="J12" t="n">
        <v>198.66</v>
      </c>
      <c r="K12" t="n">
        <v>54.38</v>
      </c>
      <c r="L12" t="n">
        <v>3.5</v>
      </c>
      <c r="M12" t="n">
        <v>164</v>
      </c>
      <c r="N12" t="n">
        <v>40.78</v>
      </c>
      <c r="O12" t="n">
        <v>24735.17</v>
      </c>
      <c r="P12" t="n">
        <v>804.3099999999999</v>
      </c>
      <c r="Q12" t="n">
        <v>1367.73</v>
      </c>
      <c r="R12" t="n">
        <v>261.88</v>
      </c>
      <c r="S12" t="n">
        <v>104.26</v>
      </c>
      <c r="T12" t="n">
        <v>77166.19</v>
      </c>
      <c r="U12" t="n">
        <v>0.4</v>
      </c>
      <c r="V12" t="n">
        <v>0.84</v>
      </c>
      <c r="W12" t="n">
        <v>20.93</v>
      </c>
      <c r="X12" t="n">
        <v>4.78</v>
      </c>
      <c r="Y12" t="n">
        <v>1</v>
      </c>
      <c r="Z12" t="n">
        <v>10</v>
      </c>
      <c r="AA12" t="n">
        <v>1974.640005969959</v>
      </c>
      <c r="AB12" t="n">
        <v>2701.789571136895</v>
      </c>
      <c r="AC12" t="n">
        <v>2443.934566453068</v>
      </c>
      <c r="AD12" t="n">
        <v>1974640.005969959</v>
      </c>
      <c r="AE12" t="n">
        <v>2701789.571136895</v>
      </c>
      <c r="AF12" t="n">
        <v>7.91609751283968e-07</v>
      </c>
      <c r="AG12" t="n">
        <v>20</v>
      </c>
      <c r="AH12" t="n">
        <v>2443934.566453069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1.5269</v>
      </c>
      <c r="E13" t="n">
        <v>65.48999999999999</v>
      </c>
      <c r="F13" t="n">
        <v>56.99</v>
      </c>
      <c r="G13" t="n">
        <v>22.2</v>
      </c>
      <c r="H13" t="n">
        <v>0.33</v>
      </c>
      <c r="I13" t="n">
        <v>154</v>
      </c>
      <c r="J13" t="n">
        <v>199.05</v>
      </c>
      <c r="K13" t="n">
        <v>54.38</v>
      </c>
      <c r="L13" t="n">
        <v>3.75</v>
      </c>
      <c r="M13" t="n">
        <v>152</v>
      </c>
      <c r="N13" t="n">
        <v>40.92</v>
      </c>
      <c r="O13" t="n">
        <v>24783.33</v>
      </c>
      <c r="P13" t="n">
        <v>798.1</v>
      </c>
      <c r="Q13" t="n">
        <v>1367.84</v>
      </c>
      <c r="R13" t="n">
        <v>250.06</v>
      </c>
      <c r="S13" t="n">
        <v>104.26</v>
      </c>
      <c r="T13" t="n">
        <v>71315.45</v>
      </c>
      <c r="U13" t="n">
        <v>0.42</v>
      </c>
      <c r="V13" t="n">
        <v>0.84</v>
      </c>
      <c r="W13" t="n">
        <v>20.88</v>
      </c>
      <c r="X13" t="n">
        <v>4.4</v>
      </c>
      <c r="Y13" t="n">
        <v>1</v>
      </c>
      <c r="Z13" t="n">
        <v>10</v>
      </c>
      <c r="AA13" t="n">
        <v>1927.489598625363</v>
      </c>
      <c r="AB13" t="n">
        <v>2637.276303678854</v>
      </c>
      <c r="AC13" t="n">
        <v>2385.578354696283</v>
      </c>
      <c r="AD13" t="n">
        <v>1927489.598625363</v>
      </c>
      <c r="AE13" t="n">
        <v>2637276.303678854</v>
      </c>
      <c r="AF13" t="n">
        <v>8.019033564887485e-07</v>
      </c>
      <c r="AG13" t="n">
        <v>19</v>
      </c>
      <c r="AH13" t="n">
        <v>2385578.354696284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1.5425</v>
      </c>
      <c r="E14" t="n">
        <v>64.83</v>
      </c>
      <c r="F14" t="n">
        <v>56.71</v>
      </c>
      <c r="G14" t="n">
        <v>23.63</v>
      </c>
      <c r="H14" t="n">
        <v>0.36</v>
      </c>
      <c r="I14" t="n">
        <v>144</v>
      </c>
      <c r="J14" t="n">
        <v>199.44</v>
      </c>
      <c r="K14" t="n">
        <v>54.38</v>
      </c>
      <c r="L14" t="n">
        <v>4</v>
      </c>
      <c r="M14" t="n">
        <v>142</v>
      </c>
      <c r="N14" t="n">
        <v>41.06</v>
      </c>
      <c r="O14" t="n">
        <v>24831.54</v>
      </c>
      <c r="P14" t="n">
        <v>793.4</v>
      </c>
      <c r="Q14" t="n">
        <v>1367.69</v>
      </c>
      <c r="R14" t="n">
        <v>240.91</v>
      </c>
      <c r="S14" t="n">
        <v>104.26</v>
      </c>
      <c r="T14" t="n">
        <v>66792.81</v>
      </c>
      <c r="U14" t="n">
        <v>0.43</v>
      </c>
      <c r="V14" t="n">
        <v>0.85</v>
      </c>
      <c r="W14" t="n">
        <v>20.88</v>
      </c>
      <c r="X14" t="n">
        <v>4.13</v>
      </c>
      <c r="Y14" t="n">
        <v>1</v>
      </c>
      <c r="Z14" t="n">
        <v>10</v>
      </c>
      <c r="AA14" t="n">
        <v>1900.917101005455</v>
      </c>
      <c r="AB14" t="n">
        <v>2600.918640139439</v>
      </c>
      <c r="AC14" t="n">
        <v>2352.690615536768</v>
      </c>
      <c r="AD14" t="n">
        <v>1900917.101005455</v>
      </c>
      <c r="AE14" t="n">
        <v>2600918.640139439</v>
      </c>
      <c r="AF14" t="n">
        <v>8.100962259374514e-07</v>
      </c>
      <c r="AG14" t="n">
        <v>19</v>
      </c>
      <c r="AH14" t="n">
        <v>2352690.615536768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1.5592</v>
      </c>
      <c r="E15" t="n">
        <v>64.14</v>
      </c>
      <c r="F15" t="n">
        <v>56.41</v>
      </c>
      <c r="G15" t="n">
        <v>25.26</v>
      </c>
      <c r="H15" t="n">
        <v>0.38</v>
      </c>
      <c r="I15" t="n">
        <v>134</v>
      </c>
      <c r="J15" t="n">
        <v>199.83</v>
      </c>
      <c r="K15" t="n">
        <v>54.38</v>
      </c>
      <c r="L15" t="n">
        <v>4.25</v>
      </c>
      <c r="M15" t="n">
        <v>132</v>
      </c>
      <c r="N15" t="n">
        <v>41.2</v>
      </c>
      <c r="O15" t="n">
        <v>24879.79</v>
      </c>
      <c r="P15" t="n">
        <v>788.34</v>
      </c>
      <c r="Q15" t="n">
        <v>1367.74</v>
      </c>
      <c r="R15" t="n">
        <v>230.7</v>
      </c>
      <c r="S15" t="n">
        <v>104.26</v>
      </c>
      <c r="T15" t="n">
        <v>61737.67</v>
      </c>
      <c r="U15" t="n">
        <v>0.45</v>
      </c>
      <c r="V15" t="n">
        <v>0.85</v>
      </c>
      <c r="W15" t="n">
        <v>20.87</v>
      </c>
      <c r="X15" t="n">
        <v>3.82</v>
      </c>
      <c r="Y15" t="n">
        <v>1</v>
      </c>
      <c r="Z15" t="n">
        <v>10</v>
      </c>
      <c r="AA15" t="n">
        <v>1873.013949409212</v>
      </c>
      <c r="AB15" t="n">
        <v>2562.740317125289</v>
      </c>
      <c r="AC15" t="n">
        <v>2318.155978087476</v>
      </c>
      <c r="AD15" t="n">
        <v>1873013.949409212</v>
      </c>
      <c r="AE15" t="n">
        <v>2562740.317125289</v>
      </c>
      <c r="AF15" t="n">
        <v>8.188667977190757e-07</v>
      </c>
      <c r="AG15" t="n">
        <v>19</v>
      </c>
      <c r="AH15" t="n">
        <v>2318155.978087476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1.5728</v>
      </c>
      <c r="E16" t="n">
        <v>63.58</v>
      </c>
      <c r="F16" t="n">
        <v>56.16</v>
      </c>
      <c r="G16" t="n">
        <v>26.74</v>
      </c>
      <c r="H16" t="n">
        <v>0.4</v>
      </c>
      <c r="I16" t="n">
        <v>126</v>
      </c>
      <c r="J16" t="n">
        <v>200.22</v>
      </c>
      <c r="K16" t="n">
        <v>54.38</v>
      </c>
      <c r="L16" t="n">
        <v>4.5</v>
      </c>
      <c r="M16" t="n">
        <v>124</v>
      </c>
      <c r="N16" t="n">
        <v>41.35</v>
      </c>
      <c r="O16" t="n">
        <v>24928.09</v>
      </c>
      <c r="P16" t="n">
        <v>784.1</v>
      </c>
      <c r="Q16" t="n">
        <v>1367.83</v>
      </c>
      <c r="R16" t="n">
        <v>223.34</v>
      </c>
      <c r="S16" t="n">
        <v>104.26</v>
      </c>
      <c r="T16" t="n">
        <v>58095.87</v>
      </c>
      <c r="U16" t="n">
        <v>0.47</v>
      </c>
      <c r="V16" t="n">
        <v>0.85</v>
      </c>
      <c r="W16" t="n">
        <v>20.83</v>
      </c>
      <c r="X16" t="n">
        <v>3.57</v>
      </c>
      <c r="Y16" t="n">
        <v>1</v>
      </c>
      <c r="Z16" t="n">
        <v>10</v>
      </c>
      <c r="AA16" t="n">
        <v>1850.503240834508</v>
      </c>
      <c r="AB16" t="n">
        <v>2531.940172551007</v>
      </c>
      <c r="AC16" t="n">
        <v>2290.29535608309</v>
      </c>
      <c r="AD16" t="n">
        <v>1850503.240834508</v>
      </c>
      <c r="AE16" t="n">
        <v>2531940.172551007</v>
      </c>
      <c r="AF16" t="n">
        <v>8.260092992897398e-07</v>
      </c>
      <c r="AG16" t="n">
        <v>19</v>
      </c>
      <c r="AH16" t="n">
        <v>2290295.35608309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1.5843</v>
      </c>
      <c r="E17" t="n">
        <v>63.12</v>
      </c>
      <c r="F17" t="n">
        <v>55.97</v>
      </c>
      <c r="G17" t="n">
        <v>28.22</v>
      </c>
      <c r="H17" t="n">
        <v>0.42</v>
      </c>
      <c r="I17" t="n">
        <v>119</v>
      </c>
      <c r="J17" t="n">
        <v>200.61</v>
      </c>
      <c r="K17" t="n">
        <v>54.38</v>
      </c>
      <c r="L17" t="n">
        <v>4.75</v>
      </c>
      <c r="M17" t="n">
        <v>117</v>
      </c>
      <c r="N17" t="n">
        <v>41.49</v>
      </c>
      <c r="O17" t="n">
        <v>24976.45</v>
      </c>
      <c r="P17" t="n">
        <v>780.49</v>
      </c>
      <c r="Q17" t="n">
        <v>1367.6</v>
      </c>
      <c r="R17" t="n">
        <v>216.56</v>
      </c>
      <c r="S17" t="n">
        <v>104.26</v>
      </c>
      <c r="T17" t="n">
        <v>54739.02</v>
      </c>
      <c r="U17" t="n">
        <v>0.48</v>
      </c>
      <c r="V17" t="n">
        <v>0.86</v>
      </c>
      <c r="W17" t="n">
        <v>20.85</v>
      </c>
      <c r="X17" t="n">
        <v>3.39</v>
      </c>
      <c r="Y17" t="n">
        <v>1</v>
      </c>
      <c r="Z17" t="n">
        <v>10</v>
      </c>
      <c r="AA17" t="n">
        <v>1831.887347351564</v>
      </c>
      <c r="AB17" t="n">
        <v>2506.469085812385</v>
      </c>
      <c r="AC17" t="n">
        <v>2267.255194113907</v>
      </c>
      <c r="AD17" t="n">
        <v>1831887.347351564</v>
      </c>
      <c r="AE17" t="n">
        <v>2506469.085812385</v>
      </c>
      <c r="AF17" t="n">
        <v>8.32048914588463e-07</v>
      </c>
      <c r="AG17" t="n">
        <v>19</v>
      </c>
      <c r="AH17" t="n">
        <v>2267255.194113907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1.5943</v>
      </c>
      <c r="E18" t="n">
        <v>62.72</v>
      </c>
      <c r="F18" t="n">
        <v>55.81</v>
      </c>
      <c r="G18" t="n">
        <v>29.64</v>
      </c>
      <c r="H18" t="n">
        <v>0.44</v>
      </c>
      <c r="I18" t="n">
        <v>113</v>
      </c>
      <c r="J18" t="n">
        <v>201.01</v>
      </c>
      <c r="K18" t="n">
        <v>54.38</v>
      </c>
      <c r="L18" t="n">
        <v>5</v>
      </c>
      <c r="M18" t="n">
        <v>111</v>
      </c>
      <c r="N18" t="n">
        <v>41.63</v>
      </c>
      <c r="O18" t="n">
        <v>25024.84</v>
      </c>
      <c r="P18" t="n">
        <v>777.1900000000001</v>
      </c>
      <c r="Q18" t="n">
        <v>1367.54</v>
      </c>
      <c r="R18" t="n">
        <v>211.44</v>
      </c>
      <c r="S18" t="n">
        <v>104.26</v>
      </c>
      <c r="T18" t="n">
        <v>52213.21</v>
      </c>
      <c r="U18" t="n">
        <v>0.49</v>
      </c>
      <c r="V18" t="n">
        <v>0.86</v>
      </c>
      <c r="W18" t="n">
        <v>20.83</v>
      </c>
      <c r="X18" t="n">
        <v>3.23</v>
      </c>
      <c r="Y18" t="n">
        <v>1</v>
      </c>
      <c r="Z18" t="n">
        <v>10</v>
      </c>
      <c r="AA18" t="n">
        <v>1815.711434394025</v>
      </c>
      <c r="AB18" t="n">
        <v>2484.336488072966</v>
      </c>
      <c r="AC18" t="n">
        <v>2247.234900439442</v>
      </c>
      <c r="AD18" t="n">
        <v>1815711.434394025</v>
      </c>
      <c r="AE18" t="n">
        <v>2484336.488072966</v>
      </c>
      <c r="AF18" t="n">
        <v>8.373007539786573e-07</v>
      </c>
      <c r="AG18" t="n">
        <v>19</v>
      </c>
      <c r="AH18" t="n">
        <v>2247234.900439442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1.6056</v>
      </c>
      <c r="E19" t="n">
        <v>62.28</v>
      </c>
      <c r="F19" t="n">
        <v>55.6</v>
      </c>
      <c r="G19" t="n">
        <v>31.18</v>
      </c>
      <c r="H19" t="n">
        <v>0.46</v>
      </c>
      <c r="I19" t="n">
        <v>107</v>
      </c>
      <c r="J19" t="n">
        <v>201.4</v>
      </c>
      <c r="K19" t="n">
        <v>54.38</v>
      </c>
      <c r="L19" t="n">
        <v>5.25</v>
      </c>
      <c r="M19" t="n">
        <v>105</v>
      </c>
      <c r="N19" t="n">
        <v>41.77</v>
      </c>
      <c r="O19" t="n">
        <v>25073.29</v>
      </c>
      <c r="P19" t="n">
        <v>773.58</v>
      </c>
      <c r="Q19" t="n">
        <v>1367.76</v>
      </c>
      <c r="R19" t="n">
        <v>204.88</v>
      </c>
      <c r="S19" t="n">
        <v>104.26</v>
      </c>
      <c r="T19" t="n">
        <v>48960.59</v>
      </c>
      <c r="U19" t="n">
        <v>0.51</v>
      </c>
      <c r="V19" t="n">
        <v>0.86</v>
      </c>
      <c r="W19" t="n">
        <v>20.81</v>
      </c>
      <c r="X19" t="n">
        <v>3.02</v>
      </c>
      <c r="Y19" t="n">
        <v>1</v>
      </c>
      <c r="Z19" t="n">
        <v>10</v>
      </c>
      <c r="AA19" t="n">
        <v>1797.645619201973</v>
      </c>
      <c r="AB19" t="n">
        <v>2459.618042719685</v>
      </c>
      <c r="AC19" t="n">
        <v>2224.875548818122</v>
      </c>
      <c r="AD19" t="n">
        <v>1797645.619201973</v>
      </c>
      <c r="AE19" t="n">
        <v>2459618.042719685</v>
      </c>
      <c r="AF19" t="n">
        <v>8.432353324895767e-07</v>
      </c>
      <c r="AG19" t="n">
        <v>19</v>
      </c>
      <c r="AH19" t="n">
        <v>2224875.548818122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1.6131</v>
      </c>
      <c r="E20" t="n">
        <v>61.99</v>
      </c>
      <c r="F20" t="n">
        <v>55.51</v>
      </c>
      <c r="G20" t="n">
        <v>32.65</v>
      </c>
      <c r="H20" t="n">
        <v>0.48</v>
      </c>
      <c r="I20" t="n">
        <v>102</v>
      </c>
      <c r="J20" t="n">
        <v>201.79</v>
      </c>
      <c r="K20" t="n">
        <v>54.38</v>
      </c>
      <c r="L20" t="n">
        <v>5.5</v>
      </c>
      <c r="M20" t="n">
        <v>100</v>
      </c>
      <c r="N20" t="n">
        <v>41.92</v>
      </c>
      <c r="O20" t="n">
        <v>25121.79</v>
      </c>
      <c r="P20" t="n">
        <v>771.4299999999999</v>
      </c>
      <c r="Q20" t="n">
        <v>1367.62</v>
      </c>
      <c r="R20" t="n">
        <v>201.56</v>
      </c>
      <c r="S20" t="n">
        <v>104.26</v>
      </c>
      <c r="T20" t="n">
        <v>47325.09</v>
      </c>
      <c r="U20" t="n">
        <v>0.52</v>
      </c>
      <c r="V20" t="n">
        <v>0.86</v>
      </c>
      <c r="W20" t="n">
        <v>20.81</v>
      </c>
      <c r="X20" t="n">
        <v>2.93</v>
      </c>
      <c r="Y20" t="n">
        <v>1</v>
      </c>
      <c r="Z20" t="n">
        <v>10</v>
      </c>
      <c r="AA20" t="n">
        <v>1774.23432079065</v>
      </c>
      <c r="AB20" t="n">
        <v>2427.58567139972</v>
      </c>
      <c r="AC20" t="n">
        <v>2195.900302059219</v>
      </c>
      <c r="AD20" t="n">
        <v>1774234.32079065</v>
      </c>
      <c r="AE20" t="n">
        <v>2427585.67139972</v>
      </c>
      <c r="AF20" t="n">
        <v>8.471742120322224e-07</v>
      </c>
      <c r="AG20" t="n">
        <v>18</v>
      </c>
      <c r="AH20" t="n">
        <v>2195900.302059219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1.6229</v>
      </c>
      <c r="E21" t="n">
        <v>61.62</v>
      </c>
      <c r="F21" t="n">
        <v>55.33</v>
      </c>
      <c r="G21" t="n">
        <v>34.22</v>
      </c>
      <c r="H21" t="n">
        <v>0.51</v>
      </c>
      <c r="I21" t="n">
        <v>97</v>
      </c>
      <c r="J21" t="n">
        <v>202.19</v>
      </c>
      <c r="K21" t="n">
        <v>54.38</v>
      </c>
      <c r="L21" t="n">
        <v>5.75</v>
      </c>
      <c r="M21" t="n">
        <v>95</v>
      </c>
      <c r="N21" t="n">
        <v>42.06</v>
      </c>
      <c r="O21" t="n">
        <v>25170.34</v>
      </c>
      <c r="P21" t="n">
        <v>768.1</v>
      </c>
      <c r="Q21" t="n">
        <v>1367.64</v>
      </c>
      <c r="R21" t="n">
        <v>195.66</v>
      </c>
      <c r="S21" t="n">
        <v>104.26</v>
      </c>
      <c r="T21" t="n">
        <v>44398.89</v>
      </c>
      <c r="U21" t="n">
        <v>0.53</v>
      </c>
      <c r="V21" t="n">
        <v>0.87</v>
      </c>
      <c r="W21" t="n">
        <v>20.81</v>
      </c>
      <c r="X21" t="n">
        <v>2.75</v>
      </c>
      <c r="Y21" t="n">
        <v>1</v>
      </c>
      <c r="Z21" t="n">
        <v>10</v>
      </c>
      <c r="AA21" t="n">
        <v>1758.628089534078</v>
      </c>
      <c r="AB21" t="n">
        <v>2406.232537296147</v>
      </c>
      <c r="AC21" t="n">
        <v>2176.585081105179</v>
      </c>
      <c r="AD21" t="n">
        <v>1758628.089534078</v>
      </c>
      <c r="AE21" t="n">
        <v>2406232.537296147</v>
      </c>
      <c r="AF21" t="n">
        <v>8.523210146346126e-07</v>
      </c>
      <c r="AG21" t="n">
        <v>18</v>
      </c>
      <c r="AH21" t="n">
        <v>2176585.081105179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1.6295</v>
      </c>
      <c r="E22" t="n">
        <v>61.37</v>
      </c>
      <c r="F22" t="n">
        <v>55.24</v>
      </c>
      <c r="G22" t="n">
        <v>35.64</v>
      </c>
      <c r="H22" t="n">
        <v>0.53</v>
      </c>
      <c r="I22" t="n">
        <v>93</v>
      </c>
      <c r="J22" t="n">
        <v>202.58</v>
      </c>
      <c r="K22" t="n">
        <v>54.38</v>
      </c>
      <c r="L22" t="n">
        <v>6</v>
      </c>
      <c r="M22" t="n">
        <v>91</v>
      </c>
      <c r="N22" t="n">
        <v>42.2</v>
      </c>
      <c r="O22" t="n">
        <v>25218.93</v>
      </c>
      <c r="P22" t="n">
        <v>765.86</v>
      </c>
      <c r="Q22" t="n">
        <v>1367.55</v>
      </c>
      <c r="R22" t="n">
        <v>192.86</v>
      </c>
      <c r="S22" t="n">
        <v>104.26</v>
      </c>
      <c r="T22" t="n">
        <v>43018.85</v>
      </c>
      <c r="U22" t="n">
        <v>0.54</v>
      </c>
      <c r="V22" t="n">
        <v>0.87</v>
      </c>
      <c r="W22" t="n">
        <v>20.8</v>
      </c>
      <c r="X22" t="n">
        <v>2.65</v>
      </c>
      <c r="Y22" t="n">
        <v>1</v>
      </c>
      <c r="Z22" t="n">
        <v>10</v>
      </c>
      <c r="AA22" t="n">
        <v>1748.447470194394</v>
      </c>
      <c r="AB22" t="n">
        <v>2392.302964778365</v>
      </c>
      <c r="AC22" t="n">
        <v>2163.984927438216</v>
      </c>
      <c r="AD22" t="n">
        <v>1748447.470194394</v>
      </c>
      <c r="AE22" t="n">
        <v>2392302.964778365</v>
      </c>
      <c r="AF22" t="n">
        <v>8.557872286321407e-07</v>
      </c>
      <c r="AG22" t="n">
        <v>18</v>
      </c>
      <c r="AH22" t="n">
        <v>2163984.927438216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1.6373</v>
      </c>
      <c r="E23" t="n">
        <v>61.08</v>
      </c>
      <c r="F23" t="n">
        <v>55.1</v>
      </c>
      <c r="G23" t="n">
        <v>37.15</v>
      </c>
      <c r="H23" t="n">
        <v>0.55</v>
      </c>
      <c r="I23" t="n">
        <v>89</v>
      </c>
      <c r="J23" t="n">
        <v>202.98</v>
      </c>
      <c r="K23" t="n">
        <v>54.38</v>
      </c>
      <c r="L23" t="n">
        <v>6.25</v>
      </c>
      <c r="M23" t="n">
        <v>87</v>
      </c>
      <c r="N23" t="n">
        <v>42.35</v>
      </c>
      <c r="O23" t="n">
        <v>25267.7</v>
      </c>
      <c r="P23" t="n">
        <v>763.15</v>
      </c>
      <c r="Q23" t="n">
        <v>1367.45</v>
      </c>
      <c r="R23" t="n">
        <v>188.65</v>
      </c>
      <c r="S23" t="n">
        <v>104.26</v>
      </c>
      <c r="T23" t="n">
        <v>40933.97</v>
      </c>
      <c r="U23" t="n">
        <v>0.55</v>
      </c>
      <c r="V23" t="n">
        <v>0.87</v>
      </c>
      <c r="W23" t="n">
        <v>20.78</v>
      </c>
      <c r="X23" t="n">
        <v>2.52</v>
      </c>
      <c r="Y23" t="n">
        <v>1</v>
      </c>
      <c r="Z23" t="n">
        <v>10</v>
      </c>
      <c r="AA23" t="n">
        <v>1736.193140807339</v>
      </c>
      <c r="AB23" t="n">
        <v>2375.536050688139</v>
      </c>
      <c r="AC23" t="n">
        <v>2148.81822409625</v>
      </c>
      <c r="AD23" t="n">
        <v>1736193.140807339</v>
      </c>
      <c r="AE23" t="n">
        <v>2375536.050688139</v>
      </c>
      <c r="AF23" t="n">
        <v>8.598836633564922e-07</v>
      </c>
      <c r="AG23" t="n">
        <v>18</v>
      </c>
      <c r="AH23" t="n">
        <v>2148818.22409625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1.6444</v>
      </c>
      <c r="E24" t="n">
        <v>60.81</v>
      </c>
      <c r="F24" t="n">
        <v>54.99</v>
      </c>
      <c r="G24" t="n">
        <v>38.82</v>
      </c>
      <c r="H24" t="n">
        <v>0.57</v>
      </c>
      <c r="I24" t="n">
        <v>85</v>
      </c>
      <c r="J24" t="n">
        <v>203.37</v>
      </c>
      <c r="K24" t="n">
        <v>54.38</v>
      </c>
      <c r="L24" t="n">
        <v>6.5</v>
      </c>
      <c r="M24" t="n">
        <v>83</v>
      </c>
      <c r="N24" t="n">
        <v>42.49</v>
      </c>
      <c r="O24" t="n">
        <v>25316.39</v>
      </c>
      <c r="P24" t="n">
        <v>760.8200000000001</v>
      </c>
      <c r="Q24" t="n">
        <v>1367.55</v>
      </c>
      <c r="R24" t="n">
        <v>184.7</v>
      </c>
      <c r="S24" t="n">
        <v>104.26</v>
      </c>
      <c r="T24" t="n">
        <v>38981.63</v>
      </c>
      <c r="U24" t="n">
        <v>0.5600000000000001</v>
      </c>
      <c r="V24" t="n">
        <v>0.87</v>
      </c>
      <c r="W24" t="n">
        <v>20.79</v>
      </c>
      <c r="X24" t="n">
        <v>2.41</v>
      </c>
      <c r="Y24" t="n">
        <v>1</v>
      </c>
      <c r="Z24" t="n">
        <v>10</v>
      </c>
      <c r="AA24" t="n">
        <v>1725.462560023348</v>
      </c>
      <c r="AB24" t="n">
        <v>2360.85399665967</v>
      </c>
      <c r="AC24" t="n">
        <v>2135.537404697865</v>
      </c>
      <c r="AD24" t="n">
        <v>1725462.560023348</v>
      </c>
      <c r="AE24" t="n">
        <v>2360853.99665967</v>
      </c>
      <c r="AF24" t="n">
        <v>8.636124693235301e-07</v>
      </c>
      <c r="AG24" t="n">
        <v>18</v>
      </c>
      <c r="AH24" t="n">
        <v>2135537.404697865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1.6498</v>
      </c>
      <c r="E25" t="n">
        <v>60.62</v>
      </c>
      <c r="F25" t="n">
        <v>54.91</v>
      </c>
      <c r="G25" t="n">
        <v>40.18</v>
      </c>
      <c r="H25" t="n">
        <v>0.59</v>
      </c>
      <c r="I25" t="n">
        <v>82</v>
      </c>
      <c r="J25" t="n">
        <v>203.77</v>
      </c>
      <c r="K25" t="n">
        <v>54.38</v>
      </c>
      <c r="L25" t="n">
        <v>6.75</v>
      </c>
      <c r="M25" t="n">
        <v>80</v>
      </c>
      <c r="N25" t="n">
        <v>42.64</v>
      </c>
      <c r="O25" t="n">
        <v>25365.14</v>
      </c>
      <c r="P25" t="n">
        <v>758.53</v>
      </c>
      <c r="Q25" t="n">
        <v>1367.52</v>
      </c>
      <c r="R25" t="n">
        <v>182.49</v>
      </c>
      <c r="S25" t="n">
        <v>104.26</v>
      </c>
      <c r="T25" t="n">
        <v>37889.35</v>
      </c>
      <c r="U25" t="n">
        <v>0.57</v>
      </c>
      <c r="V25" t="n">
        <v>0.87</v>
      </c>
      <c r="W25" t="n">
        <v>20.77</v>
      </c>
      <c r="X25" t="n">
        <v>2.33</v>
      </c>
      <c r="Y25" t="n">
        <v>1</v>
      </c>
      <c r="Z25" t="n">
        <v>10</v>
      </c>
      <c r="AA25" t="n">
        <v>1716.629354533107</v>
      </c>
      <c r="AB25" t="n">
        <v>2348.768015214398</v>
      </c>
      <c r="AC25" t="n">
        <v>2124.604892358948</v>
      </c>
      <c r="AD25" t="n">
        <v>1716629.354533107</v>
      </c>
      <c r="AE25" t="n">
        <v>2348768.015214398</v>
      </c>
      <c r="AF25" t="n">
        <v>8.664484625942348e-07</v>
      </c>
      <c r="AG25" t="n">
        <v>18</v>
      </c>
      <c r="AH25" t="n">
        <v>2124604.892358948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1.6553</v>
      </c>
      <c r="E26" t="n">
        <v>60.41</v>
      </c>
      <c r="F26" t="n">
        <v>54.82</v>
      </c>
      <c r="G26" t="n">
        <v>41.64</v>
      </c>
      <c r="H26" t="n">
        <v>0.61</v>
      </c>
      <c r="I26" t="n">
        <v>79</v>
      </c>
      <c r="J26" t="n">
        <v>204.16</v>
      </c>
      <c r="K26" t="n">
        <v>54.38</v>
      </c>
      <c r="L26" t="n">
        <v>7</v>
      </c>
      <c r="M26" t="n">
        <v>77</v>
      </c>
      <c r="N26" t="n">
        <v>42.78</v>
      </c>
      <c r="O26" t="n">
        <v>25413.94</v>
      </c>
      <c r="P26" t="n">
        <v>756.71</v>
      </c>
      <c r="Q26" t="n">
        <v>1367.53</v>
      </c>
      <c r="R26" t="n">
        <v>179.24</v>
      </c>
      <c r="S26" t="n">
        <v>104.26</v>
      </c>
      <c r="T26" t="n">
        <v>36281.27</v>
      </c>
      <c r="U26" t="n">
        <v>0.58</v>
      </c>
      <c r="V26" t="n">
        <v>0.87</v>
      </c>
      <c r="W26" t="n">
        <v>20.78</v>
      </c>
      <c r="X26" t="n">
        <v>2.24</v>
      </c>
      <c r="Y26" t="n">
        <v>1</v>
      </c>
      <c r="Z26" t="n">
        <v>10</v>
      </c>
      <c r="AA26" t="n">
        <v>1708.381441439122</v>
      </c>
      <c r="AB26" t="n">
        <v>2337.482856646963</v>
      </c>
      <c r="AC26" t="n">
        <v>2114.396773486371</v>
      </c>
      <c r="AD26" t="n">
        <v>1708381.441439122</v>
      </c>
      <c r="AE26" t="n">
        <v>2337482.856646963</v>
      </c>
      <c r="AF26" t="n">
        <v>8.693369742588418e-07</v>
      </c>
      <c r="AG26" t="n">
        <v>18</v>
      </c>
      <c r="AH26" t="n">
        <v>2114396.773486371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1.6612</v>
      </c>
      <c r="E27" t="n">
        <v>60.2</v>
      </c>
      <c r="F27" t="n">
        <v>54.72</v>
      </c>
      <c r="G27" t="n">
        <v>43.2</v>
      </c>
      <c r="H27" t="n">
        <v>0.63</v>
      </c>
      <c r="I27" t="n">
        <v>76</v>
      </c>
      <c r="J27" t="n">
        <v>204.56</v>
      </c>
      <c r="K27" t="n">
        <v>54.38</v>
      </c>
      <c r="L27" t="n">
        <v>7.25</v>
      </c>
      <c r="M27" t="n">
        <v>74</v>
      </c>
      <c r="N27" t="n">
        <v>42.93</v>
      </c>
      <c r="O27" t="n">
        <v>25462.78</v>
      </c>
      <c r="P27" t="n">
        <v>754.27</v>
      </c>
      <c r="Q27" t="n">
        <v>1367.56</v>
      </c>
      <c r="R27" t="n">
        <v>176.06</v>
      </c>
      <c r="S27" t="n">
        <v>104.26</v>
      </c>
      <c r="T27" t="n">
        <v>34706.17</v>
      </c>
      <c r="U27" t="n">
        <v>0.59</v>
      </c>
      <c r="V27" t="n">
        <v>0.88</v>
      </c>
      <c r="W27" t="n">
        <v>20.77</v>
      </c>
      <c r="X27" t="n">
        <v>2.14</v>
      </c>
      <c r="Y27" t="n">
        <v>1</v>
      </c>
      <c r="Z27" t="n">
        <v>10</v>
      </c>
      <c r="AA27" t="n">
        <v>1698.860543346383</v>
      </c>
      <c r="AB27" t="n">
        <v>2324.455943844098</v>
      </c>
      <c r="AC27" t="n">
        <v>2102.613130958024</v>
      </c>
      <c r="AD27" t="n">
        <v>1698860.543346383</v>
      </c>
      <c r="AE27" t="n">
        <v>2324455.943844098</v>
      </c>
      <c r="AF27" t="n">
        <v>8.724355594990563e-07</v>
      </c>
      <c r="AG27" t="n">
        <v>18</v>
      </c>
      <c r="AH27" t="n">
        <v>2102613.130958024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1.6667</v>
      </c>
      <c r="E28" t="n">
        <v>60</v>
      </c>
      <c r="F28" t="n">
        <v>54.64</v>
      </c>
      <c r="G28" t="n">
        <v>44.91</v>
      </c>
      <c r="H28" t="n">
        <v>0.65</v>
      </c>
      <c r="I28" t="n">
        <v>73</v>
      </c>
      <c r="J28" t="n">
        <v>204.95</v>
      </c>
      <c r="K28" t="n">
        <v>54.38</v>
      </c>
      <c r="L28" t="n">
        <v>7.5</v>
      </c>
      <c r="M28" t="n">
        <v>71</v>
      </c>
      <c r="N28" t="n">
        <v>43.08</v>
      </c>
      <c r="O28" t="n">
        <v>25511.67</v>
      </c>
      <c r="P28" t="n">
        <v>752.3</v>
      </c>
      <c r="Q28" t="n">
        <v>1367.48</v>
      </c>
      <c r="R28" t="n">
        <v>173.2</v>
      </c>
      <c r="S28" t="n">
        <v>104.26</v>
      </c>
      <c r="T28" t="n">
        <v>33290.92</v>
      </c>
      <c r="U28" t="n">
        <v>0.6</v>
      </c>
      <c r="V28" t="n">
        <v>0.88</v>
      </c>
      <c r="W28" t="n">
        <v>20.77</v>
      </c>
      <c r="X28" t="n">
        <v>2.06</v>
      </c>
      <c r="Y28" t="n">
        <v>1</v>
      </c>
      <c r="Z28" t="n">
        <v>10</v>
      </c>
      <c r="AA28" t="n">
        <v>1690.578885851244</v>
      </c>
      <c r="AB28" t="n">
        <v>2313.124614698306</v>
      </c>
      <c r="AC28" t="n">
        <v>2092.363247962286</v>
      </c>
      <c r="AD28" t="n">
        <v>1690578.885851244</v>
      </c>
      <c r="AE28" t="n">
        <v>2313124.614698306</v>
      </c>
      <c r="AF28" t="n">
        <v>8.75324071163663e-07</v>
      </c>
      <c r="AG28" t="n">
        <v>18</v>
      </c>
      <c r="AH28" t="n">
        <v>2092363.247962286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1.6704</v>
      </c>
      <c r="E29" t="n">
        <v>59.87</v>
      </c>
      <c r="F29" t="n">
        <v>54.59</v>
      </c>
      <c r="G29" t="n">
        <v>46.13</v>
      </c>
      <c r="H29" t="n">
        <v>0.67</v>
      </c>
      <c r="I29" t="n">
        <v>71</v>
      </c>
      <c r="J29" t="n">
        <v>205.35</v>
      </c>
      <c r="K29" t="n">
        <v>54.38</v>
      </c>
      <c r="L29" t="n">
        <v>7.75</v>
      </c>
      <c r="M29" t="n">
        <v>69</v>
      </c>
      <c r="N29" t="n">
        <v>43.22</v>
      </c>
      <c r="O29" t="n">
        <v>25560.62</v>
      </c>
      <c r="P29" t="n">
        <v>750.85</v>
      </c>
      <c r="Q29" t="n">
        <v>1367.35</v>
      </c>
      <c r="R29" t="n">
        <v>171.54</v>
      </c>
      <c r="S29" t="n">
        <v>104.26</v>
      </c>
      <c r="T29" t="n">
        <v>32471.91</v>
      </c>
      <c r="U29" t="n">
        <v>0.61</v>
      </c>
      <c r="V29" t="n">
        <v>0.88</v>
      </c>
      <c r="W29" t="n">
        <v>20.77</v>
      </c>
      <c r="X29" t="n">
        <v>2.01</v>
      </c>
      <c r="Y29" t="n">
        <v>1</v>
      </c>
      <c r="Z29" t="n">
        <v>10</v>
      </c>
      <c r="AA29" t="n">
        <v>1684.883916549309</v>
      </c>
      <c r="AB29" t="n">
        <v>2305.332506455086</v>
      </c>
      <c r="AC29" t="n">
        <v>2085.314807593506</v>
      </c>
      <c r="AD29" t="n">
        <v>1684883.916549309</v>
      </c>
      <c r="AE29" t="n">
        <v>2305332.506455086</v>
      </c>
      <c r="AF29" t="n">
        <v>8.772672517380349e-07</v>
      </c>
      <c r="AG29" t="n">
        <v>18</v>
      </c>
      <c r="AH29" t="n">
        <v>2085314.807593506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1.676</v>
      </c>
      <c r="E30" t="n">
        <v>59.67</v>
      </c>
      <c r="F30" t="n">
        <v>54.51</v>
      </c>
      <c r="G30" t="n">
        <v>48.09</v>
      </c>
      <c r="H30" t="n">
        <v>0.6899999999999999</v>
      </c>
      <c r="I30" t="n">
        <v>68</v>
      </c>
      <c r="J30" t="n">
        <v>205.75</v>
      </c>
      <c r="K30" t="n">
        <v>54.38</v>
      </c>
      <c r="L30" t="n">
        <v>8</v>
      </c>
      <c r="M30" t="n">
        <v>66</v>
      </c>
      <c r="N30" t="n">
        <v>43.37</v>
      </c>
      <c r="O30" t="n">
        <v>25609.61</v>
      </c>
      <c r="P30" t="n">
        <v>748.6799999999999</v>
      </c>
      <c r="Q30" t="n">
        <v>1367.48</v>
      </c>
      <c r="R30" t="n">
        <v>169.48</v>
      </c>
      <c r="S30" t="n">
        <v>104.26</v>
      </c>
      <c r="T30" t="n">
        <v>31458.72</v>
      </c>
      <c r="U30" t="n">
        <v>0.62</v>
      </c>
      <c r="V30" t="n">
        <v>0.88</v>
      </c>
      <c r="W30" t="n">
        <v>20.74</v>
      </c>
      <c r="X30" t="n">
        <v>1.92</v>
      </c>
      <c r="Y30" t="n">
        <v>1</v>
      </c>
      <c r="Z30" t="n">
        <v>10</v>
      </c>
      <c r="AA30" t="n">
        <v>1676.318204408785</v>
      </c>
      <c r="AB30" t="n">
        <v>2293.612521211871</v>
      </c>
      <c r="AC30" t="n">
        <v>2074.713361292801</v>
      </c>
      <c r="AD30" t="n">
        <v>1676318.204408785</v>
      </c>
      <c r="AE30" t="n">
        <v>2293612.521211871</v>
      </c>
      <c r="AF30" t="n">
        <v>8.802082817965437e-07</v>
      </c>
      <c r="AG30" t="n">
        <v>18</v>
      </c>
      <c r="AH30" t="n">
        <v>2074713.361292802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1.6795</v>
      </c>
      <c r="E31" t="n">
        <v>59.54</v>
      </c>
      <c r="F31" t="n">
        <v>54.46</v>
      </c>
      <c r="G31" t="n">
        <v>49.51</v>
      </c>
      <c r="H31" t="n">
        <v>0.71</v>
      </c>
      <c r="I31" t="n">
        <v>66</v>
      </c>
      <c r="J31" t="n">
        <v>206.15</v>
      </c>
      <c r="K31" t="n">
        <v>54.38</v>
      </c>
      <c r="L31" t="n">
        <v>8.25</v>
      </c>
      <c r="M31" t="n">
        <v>64</v>
      </c>
      <c r="N31" t="n">
        <v>43.52</v>
      </c>
      <c r="O31" t="n">
        <v>25658.66</v>
      </c>
      <c r="P31" t="n">
        <v>747.1</v>
      </c>
      <c r="Q31" t="n">
        <v>1367.37</v>
      </c>
      <c r="R31" t="n">
        <v>167.71</v>
      </c>
      <c r="S31" t="n">
        <v>104.26</v>
      </c>
      <c r="T31" t="n">
        <v>30580.01</v>
      </c>
      <c r="U31" t="n">
        <v>0.62</v>
      </c>
      <c r="V31" t="n">
        <v>0.88</v>
      </c>
      <c r="W31" t="n">
        <v>20.75</v>
      </c>
      <c r="X31" t="n">
        <v>1.88</v>
      </c>
      <c r="Y31" t="n">
        <v>1</v>
      </c>
      <c r="Z31" t="n">
        <v>10</v>
      </c>
      <c r="AA31" t="n">
        <v>1670.671419043447</v>
      </c>
      <c r="AB31" t="n">
        <v>2285.886340356427</v>
      </c>
      <c r="AC31" t="n">
        <v>2067.724556294437</v>
      </c>
      <c r="AD31" t="n">
        <v>1670671.419043447</v>
      </c>
      <c r="AE31" t="n">
        <v>2285886.340356427</v>
      </c>
      <c r="AF31" t="n">
        <v>8.820464255831116e-07</v>
      </c>
      <c r="AG31" t="n">
        <v>18</v>
      </c>
      <c r="AH31" t="n">
        <v>2067724.556294437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1.6844</v>
      </c>
      <c r="E32" t="n">
        <v>59.37</v>
      </c>
      <c r="F32" t="n">
        <v>54.36</v>
      </c>
      <c r="G32" t="n">
        <v>50.97</v>
      </c>
      <c r="H32" t="n">
        <v>0.73</v>
      </c>
      <c r="I32" t="n">
        <v>64</v>
      </c>
      <c r="J32" t="n">
        <v>206.54</v>
      </c>
      <c r="K32" t="n">
        <v>54.38</v>
      </c>
      <c r="L32" t="n">
        <v>8.5</v>
      </c>
      <c r="M32" t="n">
        <v>62</v>
      </c>
      <c r="N32" t="n">
        <v>43.67</v>
      </c>
      <c r="O32" t="n">
        <v>25707.76</v>
      </c>
      <c r="P32" t="n">
        <v>745.39</v>
      </c>
      <c r="Q32" t="n">
        <v>1367.35</v>
      </c>
      <c r="R32" t="n">
        <v>164.34</v>
      </c>
      <c r="S32" t="n">
        <v>104.26</v>
      </c>
      <c r="T32" t="n">
        <v>28906.75</v>
      </c>
      <c r="U32" t="n">
        <v>0.63</v>
      </c>
      <c r="V32" t="n">
        <v>0.88</v>
      </c>
      <c r="W32" t="n">
        <v>20.75</v>
      </c>
      <c r="X32" t="n">
        <v>1.78</v>
      </c>
      <c r="Y32" t="n">
        <v>1</v>
      </c>
      <c r="Z32" t="n">
        <v>10</v>
      </c>
      <c r="AA32" t="n">
        <v>1663.321705151546</v>
      </c>
      <c r="AB32" t="n">
        <v>2275.830137563036</v>
      </c>
      <c r="AC32" t="n">
        <v>2058.628103381679</v>
      </c>
      <c r="AD32" t="n">
        <v>1663321.705151546</v>
      </c>
      <c r="AE32" t="n">
        <v>2275830.137563036</v>
      </c>
      <c r="AF32" t="n">
        <v>8.846198268843067e-07</v>
      </c>
      <c r="AG32" t="n">
        <v>18</v>
      </c>
      <c r="AH32" t="n">
        <v>2058628.103381678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1.6876</v>
      </c>
      <c r="E33" t="n">
        <v>59.26</v>
      </c>
      <c r="F33" t="n">
        <v>54.33</v>
      </c>
      <c r="G33" t="n">
        <v>52.57</v>
      </c>
      <c r="H33" t="n">
        <v>0.75</v>
      </c>
      <c r="I33" t="n">
        <v>62</v>
      </c>
      <c r="J33" t="n">
        <v>206.94</v>
      </c>
      <c r="K33" t="n">
        <v>54.38</v>
      </c>
      <c r="L33" t="n">
        <v>8.75</v>
      </c>
      <c r="M33" t="n">
        <v>60</v>
      </c>
      <c r="N33" t="n">
        <v>43.81</v>
      </c>
      <c r="O33" t="n">
        <v>25756.9</v>
      </c>
      <c r="P33" t="n">
        <v>743.52</v>
      </c>
      <c r="Q33" t="n">
        <v>1367.43</v>
      </c>
      <c r="R33" t="n">
        <v>163.29</v>
      </c>
      <c r="S33" t="n">
        <v>104.26</v>
      </c>
      <c r="T33" t="n">
        <v>28392.26</v>
      </c>
      <c r="U33" t="n">
        <v>0.64</v>
      </c>
      <c r="V33" t="n">
        <v>0.88</v>
      </c>
      <c r="W33" t="n">
        <v>20.74</v>
      </c>
      <c r="X33" t="n">
        <v>1.75</v>
      </c>
      <c r="Y33" t="n">
        <v>1</v>
      </c>
      <c r="Z33" t="n">
        <v>10</v>
      </c>
      <c r="AA33" t="n">
        <v>1657.705532485675</v>
      </c>
      <c r="AB33" t="n">
        <v>2268.145842353539</v>
      </c>
      <c r="AC33" t="n">
        <v>2051.677186522</v>
      </c>
      <c r="AD33" t="n">
        <v>1657705.532485675</v>
      </c>
      <c r="AE33" t="n">
        <v>2268145.842353539</v>
      </c>
      <c r="AF33" t="n">
        <v>8.863004154891688e-07</v>
      </c>
      <c r="AG33" t="n">
        <v>18</v>
      </c>
      <c r="AH33" t="n">
        <v>2051677.186522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1.6921</v>
      </c>
      <c r="E34" t="n">
        <v>59.1</v>
      </c>
      <c r="F34" t="n">
        <v>54.25</v>
      </c>
      <c r="G34" t="n">
        <v>54.25</v>
      </c>
      <c r="H34" t="n">
        <v>0.77</v>
      </c>
      <c r="I34" t="n">
        <v>60</v>
      </c>
      <c r="J34" t="n">
        <v>207.34</v>
      </c>
      <c r="K34" t="n">
        <v>54.38</v>
      </c>
      <c r="L34" t="n">
        <v>9</v>
      </c>
      <c r="M34" t="n">
        <v>58</v>
      </c>
      <c r="N34" t="n">
        <v>43.96</v>
      </c>
      <c r="O34" t="n">
        <v>25806.1</v>
      </c>
      <c r="P34" t="n">
        <v>741.55</v>
      </c>
      <c r="Q34" t="n">
        <v>1367.33</v>
      </c>
      <c r="R34" t="n">
        <v>161.08</v>
      </c>
      <c r="S34" t="n">
        <v>104.26</v>
      </c>
      <c r="T34" t="n">
        <v>27294.89</v>
      </c>
      <c r="U34" t="n">
        <v>0.65</v>
      </c>
      <c r="V34" t="n">
        <v>0.88</v>
      </c>
      <c r="W34" t="n">
        <v>20.74</v>
      </c>
      <c r="X34" t="n">
        <v>1.67</v>
      </c>
      <c r="Y34" t="n">
        <v>1</v>
      </c>
      <c r="Z34" t="n">
        <v>10</v>
      </c>
      <c r="AA34" t="n">
        <v>1650.530131269487</v>
      </c>
      <c r="AB34" t="n">
        <v>2258.328141853191</v>
      </c>
      <c r="AC34" t="n">
        <v>2042.796473578175</v>
      </c>
      <c r="AD34" t="n">
        <v>1650530.131269487</v>
      </c>
      <c r="AE34" t="n">
        <v>2258328.14185319</v>
      </c>
      <c r="AF34" t="n">
        <v>8.886637432147562e-07</v>
      </c>
      <c r="AG34" t="n">
        <v>18</v>
      </c>
      <c r="AH34" t="n">
        <v>2042796.473578176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1.6941</v>
      </c>
      <c r="E35" t="n">
        <v>59.03</v>
      </c>
      <c r="F35" t="n">
        <v>54.22</v>
      </c>
      <c r="G35" t="n">
        <v>55.14</v>
      </c>
      <c r="H35" t="n">
        <v>0.79</v>
      </c>
      <c r="I35" t="n">
        <v>59</v>
      </c>
      <c r="J35" t="n">
        <v>207.74</v>
      </c>
      <c r="K35" t="n">
        <v>54.38</v>
      </c>
      <c r="L35" t="n">
        <v>9.25</v>
      </c>
      <c r="M35" t="n">
        <v>57</v>
      </c>
      <c r="N35" t="n">
        <v>44.11</v>
      </c>
      <c r="O35" t="n">
        <v>25855.35</v>
      </c>
      <c r="P35" t="n">
        <v>740.46</v>
      </c>
      <c r="Q35" t="n">
        <v>1367.38</v>
      </c>
      <c r="R35" t="n">
        <v>159.85</v>
      </c>
      <c r="S35" t="n">
        <v>104.26</v>
      </c>
      <c r="T35" t="n">
        <v>26686.76</v>
      </c>
      <c r="U35" t="n">
        <v>0.65</v>
      </c>
      <c r="V35" t="n">
        <v>0.88</v>
      </c>
      <c r="W35" t="n">
        <v>20.74</v>
      </c>
      <c r="X35" t="n">
        <v>1.64</v>
      </c>
      <c r="Y35" t="n">
        <v>1</v>
      </c>
      <c r="Z35" t="n">
        <v>10</v>
      </c>
      <c r="AA35" t="n">
        <v>1647.08478725673</v>
      </c>
      <c r="AB35" t="n">
        <v>2253.614070177085</v>
      </c>
      <c r="AC35" t="n">
        <v>2038.532306286597</v>
      </c>
      <c r="AD35" t="n">
        <v>1647084.78725673</v>
      </c>
      <c r="AE35" t="n">
        <v>2253614.070177085</v>
      </c>
      <c r="AF35" t="n">
        <v>8.897141110927951e-07</v>
      </c>
      <c r="AG35" t="n">
        <v>18</v>
      </c>
      <c r="AH35" t="n">
        <v>2038532.306286597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1.6973</v>
      </c>
      <c r="E36" t="n">
        <v>58.92</v>
      </c>
      <c r="F36" t="n">
        <v>54.18</v>
      </c>
      <c r="G36" t="n">
        <v>57.03</v>
      </c>
      <c r="H36" t="n">
        <v>0.8100000000000001</v>
      </c>
      <c r="I36" t="n">
        <v>57</v>
      </c>
      <c r="J36" t="n">
        <v>208.14</v>
      </c>
      <c r="K36" t="n">
        <v>54.38</v>
      </c>
      <c r="L36" t="n">
        <v>9.5</v>
      </c>
      <c r="M36" t="n">
        <v>55</v>
      </c>
      <c r="N36" t="n">
        <v>44.26</v>
      </c>
      <c r="O36" t="n">
        <v>25904.65</v>
      </c>
      <c r="P36" t="n">
        <v>739.46</v>
      </c>
      <c r="Q36" t="n">
        <v>1367.45</v>
      </c>
      <c r="R36" t="n">
        <v>158.42</v>
      </c>
      <c r="S36" t="n">
        <v>104.26</v>
      </c>
      <c r="T36" t="n">
        <v>25979.94</v>
      </c>
      <c r="U36" t="n">
        <v>0.66</v>
      </c>
      <c r="V36" t="n">
        <v>0.88</v>
      </c>
      <c r="W36" t="n">
        <v>20.74</v>
      </c>
      <c r="X36" t="n">
        <v>1.6</v>
      </c>
      <c r="Y36" t="n">
        <v>1</v>
      </c>
      <c r="Z36" t="n">
        <v>10</v>
      </c>
      <c r="AA36" t="n">
        <v>1642.703433549058</v>
      </c>
      <c r="AB36" t="n">
        <v>2247.619308742565</v>
      </c>
      <c r="AC36" t="n">
        <v>2033.109676469687</v>
      </c>
      <c r="AD36" t="n">
        <v>1642703.433549058</v>
      </c>
      <c r="AE36" t="n">
        <v>2247619.308742566</v>
      </c>
      <c r="AF36" t="n">
        <v>8.913946996976573e-07</v>
      </c>
      <c r="AG36" t="n">
        <v>18</v>
      </c>
      <c r="AH36" t="n">
        <v>2033109.676469687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1.6984</v>
      </c>
      <c r="E37" t="n">
        <v>58.88</v>
      </c>
      <c r="F37" t="n">
        <v>54.18</v>
      </c>
      <c r="G37" t="n">
        <v>58.05</v>
      </c>
      <c r="H37" t="n">
        <v>0.83</v>
      </c>
      <c r="I37" t="n">
        <v>56</v>
      </c>
      <c r="J37" t="n">
        <v>208.54</v>
      </c>
      <c r="K37" t="n">
        <v>54.38</v>
      </c>
      <c r="L37" t="n">
        <v>9.75</v>
      </c>
      <c r="M37" t="n">
        <v>54</v>
      </c>
      <c r="N37" t="n">
        <v>44.41</v>
      </c>
      <c r="O37" t="n">
        <v>25954</v>
      </c>
      <c r="P37" t="n">
        <v>738.14</v>
      </c>
      <c r="Q37" t="n">
        <v>1367.51</v>
      </c>
      <c r="R37" t="n">
        <v>158.62</v>
      </c>
      <c r="S37" t="n">
        <v>104.26</v>
      </c>
      <c r="T37" t="n">
        <v>26084.83</v>
      </c>
      <c r="U37" t="n">
        <v>0.66</v>
      </c>
      <c r="V37" t="n">
        <v>0.88</v>
      </c>
      <c r="W37" t="n">
        <v>20.74</v>
      </c>
      <c r="X37" t="n">
        <v>1.6</v>
      </c>
      <c r="Y37" t="n">
        <v>1</v>
      </c>
      <c r="Z37" t="n">
        <v>10</v>
      </c>
      <c r="AA37" t="n">
        <v>1639.903844563991</v>
      </c>
      <c r="AB37" t="n">
        <v>2243.788787584047</v>
      </c>
      <c r="AC37" t="n">
        <v>2029.644734874367</v>
      </c>
      <c r="AD37" t="n">
        <v>1639903.844563991</v>
      </c>
      <c r="AE37" t="n">
        <v>2243788.787584047</v>
      </c>
      <c r="AF37" t="n">
        <v>8.919724020305786e-07</v>
      </c>
      <c r="AG37" t="n">
        <v>18</v>
      </c>
      <c r="AH37" t="n">
        <v>2029644.734874367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1.7033</v>
      </c>
      <c r="E38" t="n">
        <v>58.71</v>
      </c>
      <c r="F38" t="n">
        <v>54.09</v>
      </c>
      <c r="G38" t="n">
        <v>60.1</v>
      </c>
      <c r="H38" t="n">
        <v>0.85</v>
      </c>
      <c r="I38" t="n">
        <v>54</v>
      </c>
      <c r="J38" t="n">
        <v>208.94</v>
      </c>
      <c r="K38" t="n">
        <v>54.38</v>
      </c>
      <c r="L38" t="n">
        <v>10</v>
      </c>
      <c r="M38" t="n">
        <v>52</v>
      </c>
      <c r="N38" t="n">
        <v>44.56</v>
      </c>
      <c r="O38" t="n">
        <v>26003.41</v>
      </c>
      <c r="P38" t="n">
        <v>736.2</v>
      </c>
      <c r="Q38" t="n">
        <v>1367.26</v>
      </c>
      <c r="R38" t="n">
        <v>155.7</v>
      </c>
      <c r="S38" t="n">
        <v>104.26</v>
      </c>
      <c r="T38" t="n">
        <v>24635.17</v>
      </c>
      <c r="U38" t="n">
        <v>0.67</v>
      </c>
      <c r="V38" t="n">
        <v>0.89</v>
      </c>
      <c r="W38" t="n">
        <v>20.73</v>
      </c>
      <c r="X38" t="n">
        <v>1.51</v>
      </c>
      <c r="Y38" t="n">
        <v>1</v>
      </c>
      <c r="Z38" t="n">
        <v>10</v>
      </c>
      <c r="AA38" t="n">
        <v>1620.184236760333</v>
      </c>
      <c r="AB38" t="n">
        <v>2216.807550219386</v>
      </c>
      <c r="AC38" t="n">
        <v>2005.238548935385</v>
      </c>
      <c r="AD38" t="n">
        <v>1620184.236760333</v>
      </c>
      <c r="AE38" t="n">
        <v>2216807.550219386</v>
      </c>
      <c r="AF38" t="n">
        <v>8.945458033317737e-07</v>
      </c>
      <c r="AG38" t="n">
        <v>17</v>
      </c>
      <c r="AH38" t="n">
        <v>2005238.548935385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1.7047</v>
      </c>
      <c r="E39" t="n">
        <v>58.66</v>
      </c>
      <c r="F39" t="n">
        <v>54.08</v>
      </c>
      <c r="G39" t="n">
        <v>61.23</v>
      </c>
      <c r="H39" t="n">
        <v>0.87</v>
      </c>
      <c r="I39" t="n">
        <v>53</v>
      </c>
      <c r="J39" t="n">
        <v>209.34</v>
      </c>
      <c r="K39" t="n">
        <v>54.38</v>
      </c>
      <c r="L39" t="n">
        <v>10.25</v>
      </c>
      <c r="M39" t="n">
        <v>51</v>
      </c>
      <c r="N39" t="n">
        <v>44.71</v>
      </c>
      <c r="O39" t="n">
        <v>26052.86</v>
      </c>
      <c r="P39" t="n">
        <v>734.66</v>
      </c>
      <c r="Q39" t="n">
        <v>1367.42</v>
      </c>
      <c r="R39" t="n">
        <v>155.22</v>
      </c>
      <c r="S39" t="n">
        <v>104.26</v>
      </c>
      <c r="T39" t="n">
        <v>24403.36</v>
      </c>
      <c r="U39" t="n">
        <v>0.67</v>
      </c>
      <c r="V39" t="n">
        <v>0.89</v>
      </c>
      <c r="W39" t="n">
        <v>20.73</v>
      </c>
      <c r="X39" t="n">
        <v>1.5</v>
      </c>
      <c r="Y39" t="n">
        <v>1</v>
      </c>
      <c r="Z39" t="n">
        <v>10</v>
      </c>
      <c r="AA39" t="n">
        <v>1616.773989936631</v>
      </c>
      <c r="AB39" t="n">
        <v>2212.141500065725</v>
      </c>
      <c r="AC39" t="n">
        <v>2001.017820059547</v>
      </c>
      <c r="AD39" t="n">
        <v>1616773.989936631</v>
      </c>
      <c r="AE39" t="n">
        <v>2212141.500065725</v>
      </c>
      <c r="AF39" t="n">
        <v>8.95281060846401e-07</v>
      </c>
      <c r="AG39" t="n">
        <v>17</v>
      </c>
      <c r="AH39" t="n">
        <v>2001017.820059547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1.7091</v>
      </c>
      <c r="E40" t="n">
        <v>58.51</v>
      </c>
      <c r="F40" t="n">
        <v>54.01</v>
      </c>
      <c r="G40" t="n">
        <v>63.54</v>
      </c>
      <c r="H40" t="n">
        <v>0.89</v>
      </c>
      <c r="I40" t="n">
        <v>51</v>
      </c>
      <c r="J40" t="n">
        <v>209.74</v>
      </c>
      <c r="K40" t="n">
        <v>54.38</v>
      </c>
      <c r="L40" t="n">
        <v>10.5</v>
      </c>
      <c r="M40" t="n">
        <v>49</v>
      </c>
      <c r="N40" t="n">
        <v>44.87</v>
      </c>
      <c r="O40" t="n">
        <v>26102.37</v>
      </c>
      <c r="P40" t="n">
        <v>732.54</v>
      </c>
      <c r="Q40" t="n">
        <v>1367.32</v>
      </c>
      <c r="R40" t="n">
        <v>153.26</v>
      </c>
      <c r="S40" t="n">
        <v>104.26</v>
      </c>
      <c r="T40" t="n">
        <v>23433.44</v>
      </c>
      <c r="U40" t="n">
        <v>0.68</v>
      </c>
      <c r="V40" t="n">
        <v>0.89</v>
      </c>
      <c r="W40" t="n">
        <v>20.72</v>
      </c>
      <c r="X40" t="n">
        <v>1.43</v>
      </c>
      <c r="Y40" t="n">
        <v>1</v>
      </c>
      <c r="Z40" t="n">
        <v>10</v>
      </c>
      <c r="AA40" t="n">
        <v>1609.682590679282</v>
      </c>
      <c r="AB40" t="n">
        <v>2202.438734751365</v>
      </c>
      <c r="AC40" t="n">
        <v>1992.241073048873</v>
      </c>
      <c r="AD40" t="n">
        <v>1609682.590679282</v>
      </c>
      <c r="AE40" t="n">
        <v>2202438.734751365</v>
      </c>
      <c r="AF40" t="n">
        <v>8.975918701780865e-07</v>
      </c>
      <c r="AG40" t="n">
        <v>17</v>
      </c>
      <c r="AH40" t="n">
        <v>1992241.073048873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1.7115</v>
      </c>
      <c r="E41" t="n">
        <v>58.43</v>
      </c>
      <c r="F41" t="n">
        <v>53.97</v>
      </c>
      <c r="G41" t="n">
        <v>64.76000000000001</v>
      </c>
      <c r="H41" t="n">
        <v>0.91</v>
      </c>
      <c r="I41" t="n">
        <v>50</v>
      </c>
      <c r="J41" t="n">
        <v>210.14</v>
      </c>
      <c r="K41" t="n">
        <v>54.38</v>
      </c>
      <c r="L41" t="n">
        <v>10.75</v>
      </c>
      <c r="M41" t="n">
        <v>48</v>
      </c>
      <c r="N41" t="n">
        <v>45.02</v>
      </c>
      <c r="O41" t="n">
        <v>26151.93</v>
      </c>
      <c r="P41" t="n">
        <v>731.79</v>
      </c>
      <c r="Q41" t="n">
        <v>1367.46</v>
      </c>
      <c r="R41" t="n">
        <v>151.73</v>
      </c>
      <c r="S41" t="n">
        <v>104.26</v>
      </c>
      <c r="T41" t="n">
        <v>22669.32</v>
      </c>
      <c r="U41" t="n">
        <v>0.6899999999999999</v>
      </c>
      <c r="V41" t="n">
        <v>0.89</v>
      </c>
      <c r="W41" t="n">
        <v>20.72</v>
      </c>
      <c r="X41" t="n">
        <v>1.39</v>
      </c>
      <c r="Y41" t="n">
        <v>1</v>
      </c>
      <c r="Z41" t="n">
        <v>10</v>
      </c>
      <c r="AA41" t="n">
        <v>1606.391989997008</v>
      </c>
      <c r="AB41" t="n">
        <v>2197.936389726821</v>
      </c>
      <c r="AC41" t="n">
        <v>1988.16842551439</v>
      </c>
      <c r="AD41" t="n">
        <v>1606391.989997008</v>
      </c>
      <c r="AE41" t="n">
        <v>2197936.389726821</v>
      </c>
      <c r="AF41" t="n">
        <v>8.988523116317331e-07</v>
      </c>
      <c r="AG41" t="n">
        <v>17</v>
      </c>
      <c r="AH41" t="n">
        <v>1988168.42551439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1.7131</v>
      </c>
      <c r="E42" t="n">
        <v>58.37</v>
      </c>
      <c r="F42" t="n">
        <v>53.95</v>
      </c>
      <c r="G42" t="n">
        <v>66.06</v>
      </c>
      <c r="H42" t="n">
        <v>0.93</v>
      </c>
      <c r="I42" t="n">
        <v>49</v>
      </c>
      <c r="J42" t="n">
        <v>210.55</v>
      </c>
      <c r="K42" t="n">
        <v>54.38</v>
      </c>
      <c r="L42" t="n">
        <v>11</v>
      </c>
      <c r="M42" t="n">
        <v>47</v>
      </c>
      <c r="N42" t="n">
        <v>45.17</v>
      </c>
      <c r="O42" t="n">
        <v>26201.54</v>
      </c>
      <c r="P42" t="n">
        <v>730.61</v>
      </c>
      <c r="Q42" t="n">
        <v>1367.42</v>
      </c>
      <c r="R42" t="n">
        <v>151.17</v>
      </c>
      <c r="S42" t="n">
        <v>104.26</v>
      </c>
      <c r="T42" t="n">
        <v>22394.11</v>
      </c>
      <c r="U42" t="n">
        <v>0.6899999999999999</v>
      </c>
      <c r="V42" t="n">
        <v>0.89</v>
      </c>
      <c r="W42" t="n">
        <v>20.72</v>
      </c>
      <c r="X42" t="n">
        <v>1.37</v>
      </c>
      <c r="Y42" t="n">
        <v>1</v>
      </c>
      <c r="Z42" t="n">
        <v>10</v>
      </c>
      <c r="AA42" t="n">
        <v>1603.287992927561</v>
      </c>
      <c r="AB42" t="n">
        <v>2193.689363997717</v>
      </c>
      <c r="AC42" t="n">
        <v>1984.326729960135</v>
      </c>
      <c r="AD42" t="n">
        <v>1603287.992927561</v>
      </c>
      <c r="AE42" t="n">
        <v>2193689.363997717</v>
      </c>
      <c r="AF42" t="n">
        <v>8.996926059341642e-07</v>
      </c>
      <c r="AG42" t="n">
        <v>17</v>
      </c>
      <c r="AH42" t="n">
        <v>1984326.729960134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1.7149</v>
      </c>
      <c r="E43" t="n">
        <v>58.31</v>
      </c>
      <c r="F43" t="n">
        <v>53.93</v>
      </c>
      <c r="G43" t="n">
        <v>67.41</v>
      </c>
      <c r="H43" t="n">
        <v>0.95</v>
      </c>
      <c r="I43" t="n">
        <v>48</v>
      </c>
      <c r="J43" t="n">
        <v>210.95</v>
      </c>
      <c r="K43" t="n">
        <v>54.38</v>
      </c>
      <c r="L43" t="n">
        <v>11.25</v>
      </c>
      <c r="M43" t="n">
        <v>46</v>
      </c>
      <c r="N43" t="n">
        <v>45.32</v>
      </c>
      <c r="O43" t="n">
        <v>26251.2</v>
      </c>
      <c r="P43" t="n">
        <v>729.25</v>
      </c>
      <c r="Q43" t="n">
        <v>1367.33</v>
      </c>
      <c r="R43" t="n">
        <v>150.59</v>
      </c>
      <c r="S43" t="n">
        <v>104.26</v>
      </c>
      <c r="T43" t="n">
        <v>22108.9</v>
      </c>
      <c r="U43" t="n">
        <v>0.6899999999999999</v>
      </c>
      <c r="V43" t="n">
        <v>0.89</v>
      </c>
      <c r="W43" t="n">
        <v>20.72</v>
      </c>
      <c r="X43" t="n">
        <v>1.35</v>
      </c>
      <c r="Y43" t="n">
        <v>1</v>
      </c>
      <c r="Z43" t="n">
        <v>10</v>
      </c>
      <c r="AA43" t="n">
        <v>1599.773818204724</v>
      </c>
      <c r="AB43" t="n">
        <v>2188.881115107485</v>
      </c>
      <c r="AC43" t="n">
        <v>1979.977373595566</v>
      </c>
      <c r="AD43" t="n">
        <v>1599773.818204724</v>
      </c>
      <c r="AE43" t="n">
        <v>2188881.115107485</v>
      </c>
      <c r="AF43" t="n">
        <v>9.006379370243991e-07</v>
      </c>
      <c r="AG43" t="n">
        <v>17</v>
      </c>
      <c r="AH43" t="n">
        <v>1979977.373595566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1.717</v>
      </c>
      <c r="E44" t="n">
        <v>58.24</v>
      </c>
      <c r="F44" t="n">
        <v>53.9</v>
      </c>
      <c r="G44" t="n">
        <v>68.8</v>
      </c>
      <c r="H44" t="n">
        <v>0.97</v>
      </c>
      <c r="I44" t="n">
        <v>47</v>
      </c>
      <c r="J44" t="n">
        <v>211.35</v>
      </c>
      <c r="K44" t="n">
        <v>54.38</v>
      </c>
      <c r="L44" t="n">
        <v>11.5</v>
      </c>
      <c r="M44" t="n">
        <v>45</v>
      </c>
      <c r="N44" t="n">
        <v>45.48</v>
      </c>
      <c r="O44" t="n">
        <v>26300.92</v>
      </c>
      <c r="P44" t="n">
        <v>727.71</v>
      </c>
      <c r="Q44" t="n">
        <v>1367.26</v>
      </c>
      <c r="R44" t="n">
        <v>149.44</v>
      </c>
      <c r="S44" t="n">
        <v>104.26</v>
      </c>
      <c r="T44" t="n">
        <v>21541.07</v>
      </c>
      <c r="U44" t="n">
        <v>0.7</v>
      </c>
      <c r="V44" t="n">
        <v>0.89</v>
      </c>
      <c r="W44" t="n">
        <v>20.72</v>
      </c>
      <c r="X44" t="n">
        <v>1.32</v>
      </c>
      <c r="Y44" t="n">
        <v>1</v>
      </c>
      <c r="Z44" t="n">
        <v>10</v>
      </c>
      <c r="AA44" t="n">
        <v>1595.704422882683</v>
      </c>
      <c r="AB44" t="n">
        <v>2183.313188898818</v>
      </c>
      <c r="AC44" t="n">
        <v>1974.940842449621</v>
      </c>
      <c r="AD44" t="n">
        <v>1595704.422882683</v>
      </c>
      <c r="AE44" t="n">
        <v>2183313.188898818</v>
      </c>
      <c r="AF44" t="n">
        <v>9.017408232963398e-07</v>
      </c>
      <c r="AG44" t="n">
        <v>17</v>
      </c>
      <c r="AH44" t="n">
        <v>1974940.842449621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1.7191</v>
      </c>
      <c r="E45" t="n">
        <v>58.17</v>
      </c>
      <c r="F45" t="n">
        <v>53.87</v>
      </c>
      <c r="G45" t="n">
        <v>70.26000000000001</v>
      </c>
      <c r="H45" t="n">
        <v>0.99</v>
      </c>
      <c r="I45" t="n">
        <v>46</v>
      </c>
      <c r="J45" t="n">
        <v>211.76</v>
      </c>
      <c r="K45" t="n">
        <v>54.38</v>
      </c>
      <c r="L45" t="n">
        <v>11.75</v>
      </c>
      <c r="M45" t="n">
        <v>44</v>
      </c>
      <c r="N45" t="n">
        <v>45.63</v>
      </c>
      <c r="O45" t="n">
        <v>26350.68</v>
      </c>
      <c r="P45" t="n">
        <v>726.8</v>
      </c>
      <c r="Q45" t="n">
        <v>1367.35</v>
      </c>
      <c r="R45" t="n">
        <v>148.35</v>
      </c>
      <c r="S45" t="n">
        <v>104.26</v>
      </c>
      <c r="T45" t="n">
        <v>21003.16</v>
      </c>
      <c r="U45" t="n">
        <v>0.7</v>
      </c>
      <c r="V45" t="n">
        <v>0.89</v>
      </c>
      <c r="W45" t="n">
        <v>20.72</v>
      </c>
      <c r="X45" t="n">
        <v>1.29</v>
      </c>
      <c r="Y45" t="n">
        <v>1</v>
      </c>
      <c r="Z45" t="n">
        <v>10</v>
      </c>
      <c r="AA45" t="n">
        <v>1592.531333685417</v>
      </c>
      <c r="AB45" t="n">
        <v>2178.971628272302</v>
      </c>
      <c r="AC45" t="n">
        <v>1971.013634275881</v>
      </c>
      <c r="AD45" t="n">
        <v>1592531.333685417</v>
      </c>
      <c r="AE45" t="n">
        <v>2178971.628272302</v>
      </c>
      <c r="AF45" t="n">
        <v>9.028437095682806e-07</v>
      </c>
      <c r="AG45" t="n">
        <v>17</v>
      </c>
      <c r="AH45" t="n">
        <v>1971013.634275881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1.7215</v>
      </c>
      <c r="E46" t="n">
        <v>58.09</v>
      </c>
      <c r="F46" t="n">
        <v>53.82</v>
      </c>
      <c r="G46" t="n">
        <v>71.76000000000001</v>
      </c>
      <c r="H46" t="n">
        <v>1</v>
      </c>
      <c r="I46" t="n">
        <v>45</v>
      </c>
      <c r="J46" t="n">
        <v>212.16</v>
      </c>
      <c r="K46" t="n">
        <v>54.38</v>
      </c>
      <c r="L46" t="n">
        <v>12</v>
      </c>
      <c r="M46" t="n">
        <v>43</v>
      </c>
      <c r="N46" t="n">
        <v>45.78</v>
      </c>
      <c r="O46" t="n">
        <v>26400.51</v>
      </c>
      <c r="P46" t="n">
        <v>725.17</v>
      </c>
      <c r="Q46" t="n">
        <v>1367.3</v>
      </c>
      <c r="R46" t="n">
        <v>147.07</v>
      </c>
      <c r="S46" t="n">
        <v>104.26</v>
      </c>
      <c r="T46" t="n">
        <v>20365.59</v>
      </c>
      <c r="U46" t="n">
        <v>0.71</v>
      </c>
      <c r="V46" t="n">
        <v>0.89</v>
      </c>
      <c r="W46" t="n">
        <v>20.71</v>
      </c>
      <c r="X46" t="n">
        <v>1.25</v>
      </c>
      <c r="Y46" t="n">
        <v>1</v>
      </c>
      <c r="Z46" t="n">
        <v>10</v>
      </c>
      <c r="AA46" t="n">
        <v>1587.980702673936</v>
      </c>
      <c r="AB46" t="n">
        <v>2172.745254162723</v>
      </c>
      <c r="AC46" t="n">
        <v>1965.381496572549</v>
      </c>
      <c r="AD46" t="n">
        <v>1587980.702673936</v>
      </c>
      <c r="AE46" t="n">
        <v>2172745.254162723</v>
      </c>
      <c r="AF46" t="n">
        <v>9.041041510219271e-07</v>
      </c>
      <c r="AG46" t="n">
        <v>17</v>
      </c>
      <c r="AH46" t="n">
        <v>1965381.496572549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1.7223</v>
      </c>
      <c r="E47" t="n">
        <v>58.06</v>
      </c>
      <c r="F47" t="n">
        <v>53.83</v>
      </c>
      <c r="G47" t="n">
        <v>73.41</v>
      </c>
      <c r="H47" t="n">
        <v>1.02</v>
      </c>
      <c r="I47" t="n">
        <v>44</v>
      </c>
      <c r="J47" t="n">
        <v>212.56</v>
      </c>
      <c r="K47" t="n">
        <v>54.38</v>
      </c>
      <c r="L47" t="n">
        <v>12.25</v>
      </c>
      <c r="M47" t="n">
        <v>42</v>
      </c>
      <c r="N47" t="n">
        <v>45.94</v>
      </c>
      <c r="O47" t="n">
        <v>26450.38</v>
      </c>
      <c r="P47" t="n">
        <v>724.48</v>
      </c>
      <c r="Q47" t="n">
        <v>1367.4</v>
      </c>
      <c r="R47" t="n">
        <v>147.35</v>
      </c>
      <c r="S47" t="n">
        <v>104.26</v>
      </c>
      <c r="T47" t="n">
        <v>20510.75</v>
      </c>
      <c r="U47" t="n">
        <v>0.71</v>
      </c>
      <c r="V47" t="n">
        <v>0.89</v>
      </c>
      <c r="W47" t="n">
        <v>20.71</v>
      </c>
      <c r="X47" t="n">
        <v>1.25</v>
      </c>
      <c r="Y47" t="n">
        <v>1</v>
      </c>
      <c r="Z47" t="n">
        <v>10</v>
      </c>
      <c r="AA47" t="n">
        <v>1586.438426103079</v>
      </c>
      <c r="AB47" t="n">
        <v>2170.635043318036</v>
      </c>
      <c r="AC47" t="n">
        <v>1963.472681289179</v>
      </c>
      <c r="AD47" t="n">
        <v>1586438.426103079</v>
      </c>
      <c r="AE47" t="n">
        <v>2170635.043318036</v>
      </c>
      <c r="AF47" t="n">
        <v>9.045242981731426e-07</v>
      </c>
      <c r="AG47" t="n">
        <v>17</v>
      </c>
      <c r="AH47" t="n">
        <v>1963472.681289179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1.7259</v>
      </c>
      <c r="E48" t="n">
        <v>57.94</v>
      </c>
      <c r="F48" t="n">
        <v>53.75</v>
      </c>
      <c r="G48" t="n">
        <v>75</v>
      </c>
      <c r="H48" t="n">
        <v>1.04</v>
      </c>
      <c r="I48" t="n">
        <v>43</v>
      </c>
      <c r="J48" t="n">
        <v>212.97</v>
      </c>
      <c r="K48" t="n">
        <v>54.38</v>
      </c>
      <c r="L48" t="n">
        <v>12.5</v>
      </c>
      <c r="M48" t="n">
        <v>41</v>
      </c>
      <c r="N48" t="n">
        <v>46.09</v>
      </c>
      <c r="O48" t="n">
        <v>26500.31</v>
      </c>
      <c r="P48" t="n">
        <v>722.66</v>
      </c>
      <c r="Q48" t="n">
        <v>1367.28</v>
      </c>
      <c r="R48" t="n">
        <v>144.82</v>
      </c>
      <c r="S48" t="n">
        <v>104.26</v>
      </c>
      <c r="T48" t="n">
        <v>19252.63</v>
      </c>
      <c r="U48" t="n">
        <v>0.72</v>
      </c>
      <c r="V48" t="n">
        <v>0.89</v>
      </c>
      <c r="W48" t="n">
        <v>20.71</v>
      </c>
      <c r="X48" t="n">
        <v>1.17</v>
      </c>
      <c r="Y48" t="n">
        <v>1</v>
      </c>
      <c r="Z48" t="n">
        <v>10</v>
      </c>
      <c r="AA48" t="n">
        <v>1580.485197241958</v>
      </c>
      <c r="AB48" t="n">
        <v>2162.489572952329</v>
      </c>
      <c r="AC48" t="n">
        <v>1956.104603182936</v>
      </c>
      <c r="AD48" t="n">
        <v>1580485.197241958</v>
      </c>
      <c r="AE48" t="n">
        <v>2162489.572952329</v>
      </c>
      <c r="AF48" t="n">
        <v>9.064149603536126e-07</v>
      </c>
      <c r="AG48" t="n">
        <v>17</v>
      </c>
      <c r="AH48" t="n">
        <v>1956104.603182936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1.727</v>
      </c>
      <c r="E49" t="n">
        <v>57.9</v>
      </c>
      <c r="F49" t="n">
        <v>53.75</v>
      </c>
      <c r="G49" t="n">
        <v>76.79000000000001</v>
      </c>
      <c r="H49" t="n">
        <v>1.06</v>
      </c>
      <c r="I49" t="n">
        <v>42</v>
      </c>
      <c r="J49" t="n">
        <v>213.37</v>
      </c>
      <c r="K49" t="n">
        <v>54.38</v>
      </c>
      <c r="L49" t="n">
        <v>12.75</v>
      </c>
      <c r="M49" t="n">
        <v>40</v>
      </c>
      <c r="N49" t="n">
        <v>46.25</v>
      </c>
      <c r="O49" t="n">
        <v>26550.29</v>
      </c>
      <c r="P49" t="n">
        <v>721.83</v>
      </c>
      <c r="Q49" t="n">
        <v>1367.31</v>
      </c>
      <c r="R49" t="n">
        <v>144.55</v>
      </c>
      <c r="S49" t="n">
        <v>104.26</v>
      </c>
      <c r="T49" t="n">
        <v>19120.36</v>
      </c>
      <c r="U49" t="n">
        <v>0.72</v>
      </c>
      <c r="V49" t="n">
        <v>0.89</v>
      </c>
      <c r="W49" t="n">
        <v>20.72</v>
      </c>
      <c r="X49" t="n">
        <v>1.18</v>
      </c>
      <c r="Y49" t="n">
        <v>1</v>
      </c>
      <c r="Z49" t="n">
        <v>10</v>
      </c>
      <c r="AA49" t="n">
        <v>1578.450018858908</v>
      </c>
      <c r="AB49" t="n">
        <v>2159.704952102907</v>
      </c>
      <c r="AC49" t="n">
        <v>1953.585742639143</v>
      </c>
      <c r="AD49" t="n">
        <v>1578450.018858908</v>
      </c>
      <c r="AE49" t="n">
        <v>2159704.952102907</v>
      </c>
      <c r="AF49" t="n">
        <v>9.069926626865341e-07</v>
      </c>
      <c r="AG49" t="n">
        <v>17</v>
      </c>
      <c r="AH49" t="n">
        <v>1953585.742639143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1.7291</v>
      </c>
      <c r="E50" t="n">
        <v>57.83</v>
      </c>
      <c r="F50" t="n">
        <v>53.72</v>
      </c>
      <c r="G50" t="n">
        <v>78.62</v>
      </c>
      <c r="H50" t="n">
        <v>1.08</v>
      </c>
      <c r="I50" t="n">
        <v>41</v>
      </c>
      <c r="J50" t="n">
        <v>213.78</v>
      </c>
      <c r="K50" t="n">
        <v>54.38</v>
      </c>
      <c r="L50" t="n">
        <v>13</v>
      </c>
      <c r="M50" t="n">
        <v>39</v>
      </c>
      <c r="N50" t="n">
        <v>46.4</v>
      </c>
      <c r="O50" t="n">
        <v>26600.32</v>
      </c>
      <c r="P50" t="n">
        <v>720.13</v>
      </c>
      <c r="Q50" t="n">
        <v>1367.24</v>
      </c>
      <c r="R50" t="n">
        <v>143.42</v>
      </c>
      <c r="S50" t="n">
        <v>104.26</v>
      </c>
      <c r="T50" t="n">
        <v>18561.52</v>
      </c>
      <c r="U50" t="n">
        <v>0.73</v>
      </c>
      <c r="V50" t="n">
        <v>0.89</v>
      </c>
      <c r="W50" t="n">
        <v>20.72</v>
      </c>
      <c r="X50" t="n">
        <v>1.14</v>
      </c>
      <c r="Y50" t="n">
        <v>1</v>
      </c>
      <c r="Z50" t="n">
        <v>10</v>
      </c>
      <c r="AA50" t="n">
        <v>1574.211192007</v>
      </c>
      <c r="AB50" t="n">
        <v>2153.905202200283</v>
      </c>
      <c r="AC50" t="n">
        <v>1948.339512727225</v>
      </c>
      <c r="AD50" t="n">
        <v>1574211.192007</v>
      </c>
      <c r="AE50" t="n">
        <v>2153905.202200283</v>
      </c>
      <c r="AF50" t="n">
        <v>9.080955489584748e-07</v>
      </c>
      <c r="AG50" t="n">
        <v>17</v>
      </c>
      <c r="AH50" t="n">
        <v>1948339.512727225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1.732</v>
      </c>
      <c r="E51" t="n">
        <v>57.74</v>
      </c>
      <c r="F51" t="n">
        <v>53.67</v>
      </c>
      <c r="G51" t="n">
        <v>80.5</v>
      </c>
      <c r="H51" t="n">
        <v>1.1</v>
      </c>
      <c r="I51" t="n">
        <v>40</v>
      </c>
      <c r="J51" t="n">
        <v>214.19</v>
      </c>
      <c r="K51" t="n">
        <v>54.38</v>
      </c>
      <c r="L51" t="n">
        <v>13.25</v>
      </c>
      <c r="M51" t="n">
        <v>38</v>
      </c>
      <c r="N51" t="n">
        <v>46.56</v>
      </c>
      <c r="O51" t="n">
        <v>26650.41</v>
      </c>
      <c r="P51" t="n">
        <v>719.0599999999999</v>
      </c>
      <c r="Q51" t="n">
        <v>1367.34</v>
      </c>
      <c r="R51" t="n">
        <v>141.94</v>
      </c>
      <c r="S51" t="n">
        <v>104.26</v>
      </c>
      <c r="T51" t="n">
        <v>17826.49</v>
      </c>
      <c r="U51" t="n">
        <v>0.73</v>
      </c>
      <c r="V51" t="n">
        <v>0.89</v>
      </c>
      <c r="W51" t="n">
        <v>20.7</v>
      </c>
      <c r="X51" t="n">
        <v>1.09</v>
      </c>
      <c r="Y51" t="n">
        <v>1</v>
      </c>
      <c r="Z51" t="n">
        <v>10</v>
      </c>
      <c r="AA51" t="n">
        <v>1570.101787889872</v>
      </c>
      <c r="AB51" t="n">
        <v>2148.282534193115</v>
      </c>
      <c r="AC51" t="n">
        <v>1943.253464263197</v>
      </c>
      <c r="AD51" t="n">
        <v>1570101.787889872</v>
      </c>
      <c r="AE51" t="n">
        <v>2148282.534193115</v>
      </c>
      <c r="AF51" t="n">
        <v>9.09618582381631e-07</v>
      </c>
      <c r="AG51" t="n">
        <v>17</v>
      </c>
      <c r="AH51" t="n">
        <v>1943253.464263198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1.7334</v>
      </c>
      <c r="E52" t="n">
        <v>57.69</v>
      </c>
      <c r="F52" t="n">
        <v>53.66</v>
      </c>
      <c r="G52" t="n">
        <v>82.55</v>
      </c>
      <c r="H52" t="n">
        <v>1.12</v>
      </c>
      <c r="I52" t="n">
        <v>39</v>
      </c>
      <c r="J52" t="n">
        <v>214.59</v>
      </c>
      <c r="K52" t="n">
        <v>54.38</v>
      </c>
      <c r="L52" t="n">
        <v>13.5</v>
      </c>
      <c r="M52" t="n">
        <v>37</v>
      </c>
      <c r="N52" t="n">
        <v>46.72</v>
      </c>
      <c r="O52" t="n">
        <v>26700.55</v>
      </c>
      <c r="P52" t="n">
        <v>717.09</v>
      </c>
      <c r="Q52" t="n">
        <v>1367.39</v>
      </c>
      <c r="R52" t="n">
        <v>141.56</v>
      </c>
      <c r="S52" t="n">
        <v>104.26</v>
      </c>
      <c r="T52" t="n">
        <v>17640.76</v>
      </c>
      <c r="U52" t="n">
        <v>0.74</v>
      </c>
      <c r="V52" t="n">
        <v>0.89</v>
      </c>
      <c r="W52" t="n">
        <v>20.7</v>
      </c>
      <c r="X52" t="n">
        <v>1.08</v>
      </c>
      <c r="Y52" t="n">
        <v>1</v>
      </c>
      <c r="Z52" t="n">
        <v>10</v>
      </c>
      <c r="AA52" t="n">
        <v>1566.188466625134</v>
      </c>
      <c r="AB52" t="n">
        <v>2142.92815539515</v>
      </c>
      <c r="AC52" t="n">
        <v>1938.410099862792</v>
      </c>
      <c r="AD52" t="n">
        <v>1566188.466625134</v>
      </c>
      <c r="AE52" t="n">
        <v>2142928.15539515</v>
      </c>
      <c r="AF52" t="n">
        <v>9.103538398962583e-07</v>
      </c>
      <c r="AG52" t="n">
        <v>17</v>
      </c>
      <c r="AH52" t="n">
        <v>1938410.099862792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1.7328</v>
      </c>
      <c r="E53" t="n">
        <v>57.71</v>
      </c>
      <c r="F53" t="n">
        <v>53.68</v>
      </c>
      <c r="G53" t="n">
        <v>82.58</v>
      </c>
      <c r="H53" t="n">
        <v>1.14</v>
      </c>
      <c r="I53" t="n">
        <v>39</v>
      </c>
      <c r="J53" t="n">
        <v>215</v>
      </c>
      <c r="K53" t="n">
        <v>54.38</v>
      </c>
      <c r="L53" t="n">
        <v>13.75</v>
      </c>
      <c r="M53" t="n">
        <v>37</v>
      </c>
      <c r="N53" t="n">
        <v>46.87</v>
      </c>
      <c r="O53" t="n">
        <v>26750.75</v>
      </c>
      <c r="P53" t="n">
        <v>717.78</v>
      </c>
      <c r="Q53" t="n">
        <v>1367.37</v>
      </c>
      <c r="R53" t="n">
        <v>142.25</v>
      </c>
      <c r="S53" t="n">
        <v>104.26</v>
      </c>
      <c r="T53" t="n">
        <v>17984.5</v>
      </c>
      <c r="U53" t="n">
        <v>0.73</v>
      </c>
      <c r="V53" t="n">
        <v>0.89</v>
      </c>
      <c r="W53" t="n">
        <v>20.71</v>
      </c>
      <c r="X53" t="n">
        <v>1.1</v>
      </c>
      <c r="Y53" t="n">
        <v>1</v>
      </c>
      <c r="Z53" t="n">
        <v>10</v>
      </c>
      <c r="AA53" t="n">
        <v>1567.753587131084</v>
      </c>
      <c r="AB53" t="n">
        <v>2145.069622319634</v>
      </c>
      <c r="AC53" t="n">
        <v>1940.347188189572</v>
      </c>
      <c r="AD53" t="n">
        <v>1567753.587131084</v>
      </c>
      <c r="AE53" t="n">
        <v>2145069.622319634</v>
      </c>
      <c r="AF53" t="n">
        <v>9.100387295328465e-07</v>
      </c>
      <c r="AG53" t="n">
        <v>17</v>
      </c>
      <c r="AH53" t="n">
        <v>1940347.188189572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1.7358</v>
      </c>
      <c r="E54" t="n">
        <v>57.61</v>
      </c>
      <c r="F54" t="n">
        <v>53.62</v>
      </c>
      <c r="G54" t="n">
        <v>84.66</v>
      </c>
      <c r="H54" t="n">
        <v>1.15</v>
      </c>
      <c r="I54" t="n">
        <v>38</v>
      </c>
      <c r="J54" t="n">
        <v>215.41</v>
      </c>
      <c r="K54" t="n">
        <v>54.38</v>
      </c>
      <c r="L54" t="n">
        <v>14</v>
      </c>
      <c r="M54" t="n">
        <v>36</v>
      </c>
      <c r="N54" t="n">
        <v>47.03</v>
      </c>
      <c r="O54" t="n">
        <v>26801</v>
      </c>
      <c r="P54" t="n">
        <v>715.4400000000001</v>
      </c>
      <c r="Q54" t="n">
        <v>1367.36</v>
      </c>
      <c r="R54" t="n">
        <v>140.29</v>
      </c>
      <c r="S54" t="n">
        <v>104.26</v>
      </c>
      <c r="T54" t="n">
        <v>17011.24</v>
      </c>
      <c r="U54" t="n">
        <v>0.74</v>
      </c>
      <c r="V54" t="n">
        <v>0.89</v>
      </c>
      <c r="W54" t="n">
        <v>20.7</v>
      </c>
      <c r="X54" t="n">
        <v>1.04</v>
      </c>
      <c r="Y54" t="n">
        <v>1</v>
      </c>
      <c r="Z54" t="n">
        <v>10</v>
      </c>
      <c r="AA54" t="n">
        <v>1561.750017151251</v>
      </c>
      <c r="AB54" t="n">
        <v>2136.855273014412</v>
      </c>
      <c r="AC54" t="n">
        <v>1932.916804853128</v>
      </c>
      <c r="AD54" t="n">
        <v>1561750.017151251</v>
      </c>
      <c r="AE54" t="n">
        <v>2136855.273014412</v>
      </c>
      <c r="AF54" t="n">
        <v>9.116142813499049e-07</v>
      </c>
      <c r="AG54" t="n">
        <v>17</v>
      </c>
      <c r="AH54" t="n">
        <v>1932916.804853128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1.7375</v>
      </c>
      <c r="E55" t="n">
        <v>57.55</v>
      </c>
      <c r="F55" t="n">
        <v>53.6</v>
      </c>
      <c r="G55" t="n">
        <v>86.92</v>
      </c>
      <c r="H55" t="n">
        <v>1.17</v>
      </c>
      <c r="I55" t="n">
        <v>37</v>
      </c>
      <c r="J55" t="n">
        <v>215.82</v>
      </c>
      <c r="K55" t="n">
        <v>54.38</v>
      </c>
      <c r="L55" t="n">
        <v>14.25</v>
      </c>
      <c r="M55" t="n">
        <v>35</v>
      </c>
      <c r="N55" t="n">
        <v>47.19</v>
      </c>
      <c r="O55" t="n">
        <v>26851.31</v>
      </c>
      <c r="P55" t="n">
        <v>714.2</v>
      </c>
      <c r="Q55" t="n">
        <v>1367.28</v>
      </c>
      <c r="R55" t="n">
        <v>139.57</v>
      </c>
      <c r="S55" t="n">
        <v>104.26</v>
      </c>
      <c r="T55" t="n">
        <v>16656.38</v>
      </c>
      <c r="U55" t="n">
        <v>0.75</v>
      </c>
      <c r="V55" t="n">
        <v>0.89</v>
      </c>
      <c r="W55" t="n">
        <v>20.71</v>
      </c>
      <c r="X55" t="n">
        <v>1.02</v>
      </c>
      <c r="Y55" t="n">
        <v>1</v>
      </c>
      <c r="Z55" t="n">
        <v>10</v>
      </c>
      <c r="AA55" t="n">
        <v>1558.569412488289</v>
      </c>
      <c r="AB55" t="n">
        <v>2132.503429396173</v>
      </c>
      <c r="AC55" t="n">
        <v>1928.980295081963</v>
      </c>
      <c r="AD55" t="n">
        <v>1558569.412488289</v>
      </c>
      <c r="AE55" t="n">
        <v>2132503.429396173</v>
      </c>
      <c r="AF55" t="n">
        <v>9.125070940462378e-07</v>
      </c>
      <c r="AG55" t="n">
        <v>17</v>
      </c>
      <c r="AH55" t="n">
        <v>1928980.295081963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1.7369</v>
      </c>
      <c r="E56" t="n">
        <v>57.57</v>
      </c>
      <c r="F56" t="n">
        <v>53.62</v>
      </c>
      <c r="G56" t="n">
        <v>86.95</v>
      </c>
      <c r="H56" t="n">
        <v>1.19</v>
      </c>
      <c r="I56" t="n">
        <v>37</v>
      </c>
      <c r="J56" t="n">
        <v>216.22</v>
      </c>
      <c r="K56" t="n">
        <v>54.38</v>
      </c>
      <c r="L56" t="n">
        <v>14.5</v>
      </c>
      <c r="M56" t="n">
        <v>35</v>
      </c>
      <c r="N56" t="n">
        <v>47.35</v>
      </c>
      <c r="O56" t="n">
        <v>26901.66</v>
      </c>
      <c r="P56" t="n">
        <v>714.0700000000001</v>
      </c>
      <c r="Q56" t="n">
        <v>1367.17</v>
      </c>
      <c r="R56" t="n">
        <v>140.43</v>
      </c>
      <c r="S56" t="n">
        <v>104.26</v>
      </c>
      <c r="T56" t="n">
        <v>17088.26</v>
      </c>
      <c r="U56" t="n">
        <v>0.74</v>
      </c>
      <c r="V56" t="n">
        <v>0.89</v>
      </c>
      <c r="W56" t="n">
        <v>20.7</v>
      </c>
      <c r="X56" t="n">
        <v>1.04</v>
      </c>
      <c r="Y56" t="n">
        <v>1</v>
      </c>
      <c r="Z56" t="n">
        <v>10</v>
      </c>
      <c r="AA56" t="n">
        <v>1558.986349452767</v>
      </c>
      <c r="AB56" t="n">
        <v>2133.073900944933</v>
      </c>
      <c r="AC56" t="n">
        <v>1929.496321626771</v>
      </c>
      <c r="AD56" t="n">
        <v>1558986.349452767</v>
      </c>
      <c r="AE56" t="n">
        <v>2133073.900944933</v>
      </c>
      <c r="AF56" t="n">
        <v>9.121919836828264e-07</v>
      </c>
      <c r="AG56" t="n">
        <v>17</v>
      </c>
      <c r="AH56" t="n">
        <v>1929496.321626771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1.7395</v>
      </c>
      <c r="E57" t="n">
        <v>57.49</v>
      </c>
      <c r="F57" t="n">
        <v>53.57</v>
      </c>
      <c r="G57" t="n">
        <v>89.28</v>
      </c>
      <c r="H57" t="n">
        <v>1.21</v>
      </c>
      <c r="I57" t="n">
        <v>36</v>
      </c>
      <c r="J57" t="n">
        <v>216.63</v>
      </c>
      <c r="K57" t="n">
        <v>54.38</v>
      </c>
      <c r="L57" t="n">
        <v>14.75</v>
      </c>
      <c r="M57" t="n">
        <v>34</v>
      </c>
      <c r="N57" t="n">
        <v>47.51</v>
      </c>
      <c r="O57" t="n">
        <v>26952.08</v>
      </c>
      <c r="P57" t="n">
        <v>712.23</v>
      </c>
      <c r="Q57" t="n">
        <v>1367.19</v>
      </c>
      <c r="R57" t="n">
        <v>139.01</v>
      </c>
      <c r="S57" t="n">
        <v>104.26</v>
      </c>
      <c r="T57" t="n">
        <v>16381.04</v>
      </c>
      <c r="U57" t="n">
        <v>0.75</v>
      </c>
      <c r="V57" t="n">
        <v>0.89</v>
      </c>
      <c r="W57" t="n">
        <v>20.7</v>
      </c>
      <c r="X57" t="n">
        <v>0.99</v>
      </c>
      <c r="Y57" t="n">
        <v>1</v>
      </c>
      <c r="Z57" t="n">
        <v>10</v>
      </c>
      <c r="AA57" t="n">
        <v>1554.08202654917</v>
      </c>
      <c r="AB57" t="n">
        <v>2126.363589984775</v>
      </c>
      <c r="AC57" t="n">
        <v>1923.42643332667</v>
      </c>
      <c r="AD57" t="n">
        <v>1554082.02654917</v>
      </c>
      <c r="AE57" t="n">
        <v>2126363.589984776</v>
      </c>
      <c r="AF57" t="n">
        <v>9.135574619242767e-07</v>
      </c>
      <c r="AG57" t="n">
        <v>17</v>
      </c>
      <c r="AH57" t="n">
        <v>1923426.43332667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1.7412</v>
      </c>
      <c r="E58" t="n">
        <v>57.43</v>
      </c>
      <c r="F58" t="n">
        <v>53.55</v>
      </c>
      <c r="G58" t="n">
        <v>91.8</v>
      </c>
      <c r="H58" t="n">
        <v>1.23</v>
      </c>
      <c r="I58" t="n">
        <v>35</v>
      </c>
      <c r="J58" t="n">
        <v>217.04</v>
      </c>
      <c r="K58" t="n">
        <v>54.38</v>
      </c>
      <c r="L58" t="n">
        <v>15</v>
      </c>
      <c r="M58" t="n">
        <v>33</v>
      </c>
      <c r="N58" t="n">
        <v>47.66</v>
      </c>
      <c r="O58" t="n">
        <v>27002.55</v>
      </c>
      <c r="P58" t="n">
        <v>710.41</v>
      </c>
      <c r="Q58" t="n">
        <v>1367.19</v>
      </c>
      <c r="R58" t="n">
        <v>138.3</v>
      </c>
      <c r="S58" t="n">
        <v>104.26</v>
      </c>
      <c r="T58" t="n">
        <v>16033.18</v>
      </c>
      <c r="U58" t="n">
        <v>0.75</v>
      </c>
      <c r="V58" t="n">
        <v>0.89</v>
      </c>
      <c r="W58" t="n">
        <v>20.7</v>
      </c>
      <c r="X58" t="n">
        <v>0.98</v>
      </c>
      <c r="Y58" t="n">
        <v>1</v>
      </c>
      <c r="Z58" t="n">
        <v>10</v>
      </c>
      <c r="AA58" t="n">
        <v>1550.110006675507</v>
      </c>
      <c r="AB58" t="n">
        <v>2120.928897160479</v>
      </c>
      <c r="AC58" t="n">
        <v>1918.510419957886</v>
      </c>
      <c r="AD58" t="n">
        <v>1550110.006675507</v>
      </c>
      <c r="AE58" t="n">
        <v>2120928.897160479</v>
      </c>
      <c r="AF58" t="n">
        <v>9.144502746206098e-07</v>
      </c>
      <c r="AG58" t="n">
        <v>17</v>
      </c>
      <c r="AH58" t="n">
        <v>1918510.419957886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1.74</v>
      </c>
      <c r="E59" t="n">
        <v>57.47</v>
      </c>
      <c r="F59" t="n">
        <v>53.59</v>
      </c>
      <c r="G59" t="n">
        <v>91.87</v>
      </c>
      <c r="H59" t="n">
        <v>1.25</v>
      </c>
      <c r="I59" t="n">
        <v>35</v>
      </c>
      <c r="J59" t="n">
        <v>217.45</v>
      </c>
      <c r="K59" t="n">
        <v>54.38</v>
      </c>
      <c r="L59" t="n">
        <v>15.25</v>
      </c>
      <c r="M59" t="n">
        <v>33</v>
      </c>
      <c r="N59" t="n">
        <v>47.82</v>
      </c>
      <c r="O59" t="n">
        <v>27053.07</v>
      </c>
      <c r="P59" t="n">
        <v>710.58</v>
      </c>
      <c r="Q59" t="n">
        <v>1367.31</v>
      </c>
      <c r="R59" t="n">
        <v>139.57</v>
      </c>
      <c r="S59" t="n">
        <v>104.26</v>
      </c>
      <c r="T59" t="n">
        <v>16668.14</v>
      </c>
      <c r="U59" t="n">
        <v>0.75</v>
      </c>
      <c r="V59" t="n">
        <v>0.89</v>
      </c>
      <c r="W59" t="n">
        <v>20.7</v>
      </c>
      <c r="X59" t="n">
        <v>1.01</v>
      </c>
      <c r="Y59" t="n">
        <v>1</v>
      </c>
      <c r="Z59" t="n">
        <v>10</v>
      </c>
      <c r="AA59" t="n">
        <v>1551.53427281837</v>
      </c>
      <c r="AB59" t="n">
        <v>2122.877640931333</v>
      </c>
      <c r="AC59" t="n">
        <v>1920.273178358328</v>
      </c>
      <c r="AD59" t="n">
        <v>1551534.27281837</v>
      </c>
      <c r="AE59" t="n">
        <v>2122877.640931333</v>
      </c>
      <c r="AF59" t="n">
        <v>9.138200538937864e-07</v>
      </c>
      <c r="AG59" t="n">
        <v>17</v>
      </c>
      <c r="AH59" t="n">
        <v>1920273.178358328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1.744</v>
      </c>
      <c r="E60" t="n">
        <v>57.34</v>
      </c>
      <c r="F60" t="n">
        <v>53.5</v>
      </c>
      <c r="G60" t="n">
        <v>94.41</v>
      </c>
      <c r="H60" t="n">
        <v>1.26</v>
      </c>
      <c r="I60" t="n">
        <v>34</v>
      </c>
      <c r="J60" t="n">
        <v>217.86</v>
      </c>
      <c r="K60" t="n">
        <v>54.38</v>
      </c>
      <c r="L60" t="n">
        <v>15.5</v>
      </c>
      <c r="M60" t="n">
        <v>32</v>
      </c>
      <c r="N60" t="n">
        <v>47.98</v>
      </c>
      <c r="O60" t="n">
        <v>27103.65</v>
      </c>
      <c r="P60" t="n">
        <v>707.92</v>
      </c>
      <c r="Q60" t="n">
        <v>1367.22</v>
      </c>
      <c r="R60" t="n">
        <v>136.66</v>
      </c>
      <c r="S60" t="n">
        <v>104.26</v>
      </c>
      <c r="T60" t="n">
        <v>15217.43</v>
      </c>
      <c r="U60" t="n">
        <v>0.76</v>
      </c>
      <c r="V60" t="n">
        <v>0.9</v>
      </c>
      <c r="W60" t="n">
        <v>20.7</v>
      </c>
      <c r="X60" t="n">
        <v>0.92</v>
      </c>
      <c r="Y60" t="n">
        <v>1</v>
      </c>
      <c r="Z60" t="n">
        <v>10</v>
      </c>
      <c r="AA60" t="n">
        <v>1544.176470248556</v>
      </c>
      <c r="AB60" t="n">
        <v>2112.810370851972</v>
      </c>
      <c r="AC60" t="n">
        <v>1911.16671440584</v>
      </c>
      <c r="AD60" t="n">
        <v>1544176.470248556</v>
      </c>
      <c r="AE60" t="n">
        <v>2112810.370851973</v>
      </c>
      <c r="AF60" t="n">
        <v>9.15920789649864e-07</v>
      </c>
      <c r="AG60" t="n">
        <v>17</v>
      </c>
      <c r="AH60" t="n">
        <v>1911166.71440584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1.7428</v>
      </c>
      <c r="E61" t="n">
        <v>57.38</v>
      </c>
      <c r="F61" t="n">
        <v>53.54</v>
      </c>
      <c r="G61" t="n">
        <v>94.48</v>
      </c>
      <c r="H61" t="n">
        <v>1.28</v>
      </c>
      <c r="I61" t="n">
        <v>34</v>
      </c>
      <c r="J61" t="n">
        <v>218.27</v>
      </c>
      <c r="K61" t="n">
        <v>54.38</v>
      </c>
      <c r="L61" t="n">
        <v>15.75</v>
      </c>
      <c r="M61" t="n">
        <v>32</v>
      </c>
      <c r="N61" t="n">
        <v>48.15</v>
      </c>
      <c r="O61" t="n">
        <v>27154.29</v>
      </c>
      <c r="P61" t="n">
        <v>708.3200000000001</v>
      </c>
      <c r="Q61" t="n">
        <v>1367.26</v>
      </c>
      <c r="R61" t="n">
        <v>137.54</v>
      </c>
      <c r="S61" t="n">
        <v>104.26</v>
      </c>
      <c r="T61" t="n">
        <v>15655.99</v>
      </c>
      <c r="U61" t="n">
        <v>0.76</v>
      </c>
      <c r="V61" t="n">
        <v>0.9</v>
      </c>
      <c r="W61" t="n">
        <v>20.71</v>
      </c>
      <c r="X61" t="n">
        <v>0.96</v>
      </c>
      <c r="Y61" t="n">
        <v>1</v>
      </c>
      <c r="Z61" t="n">
        <v>10</v>
      </c>
      <c r="AA61" t="n">
        <v>1545.913555366083</v>
      </c>
      <c r="AB61" t="n">
        <v>2115.18712734456</v>
      </c>
      <c r="AC61" t="n">
        <v>1913.316636594573</v>
      </c>
      <c r="AD61" t="n">
        <v>1545913.555366083</v>
      </c>
      <c r="AE61" t="n">
        <v>2115187.12734456</v>
      </c>
      <c r="AF61" t="n">
        <v>9.152905689230407e-07</v>
      </c>
      <c r="AG61" t="n">
        <v>17</v>
      </c>
      <c r="AH61" t="n">
        <v>1913316.636594573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1.7457</v>
      </c>
      <c r="E62" t="n">
        <v>57.28</v>
      </c>
      <c r="F62" t="n">
        <v>53.48</v>
      </c>
      <c r="G62" t="n">
        <v>97.23999999999999</v>
      </c>
      <c r="H62" t="n">
        <v>1.3</v>
      </c>
      <c r="I62" t="n">
        <v>33</v>
      </c>
      <c r="J62" t="n">
        <v>218.68</v>
      </c>
      <c r="K62" t="n">
        <v>54.38</v>
      </c>
      <c r="L62" t="n">
        <v>16</v>
      </c>
      <c r="M62" t="n">
        <v>31</v>
      </c>
      <c r="N62" t="n">
        <v>48.31</v>
      </c>
      <c r="O62" t="n">
        <v>27204.98</v>
      </c>
      <c r="P62" t="n">
        <v>707.14</v>
      </c>
      <c r="Q62" t="n">
        <v>1367.3</v>
      </c>
      <c r="R62" t="n">
        <v>136.05</v>
      </c>
      <c r="S62" t="n">
        <v>104.26</v>
      </c>
      <c r="T62" t="n">
        <v>14916.72</v>
      </c>
      <c r="U62" t="n">
        <v>0.77</v>
      </c>
      <c r="V62" t="n">
        <v>0.9</v>
      </c>
      <c r="W62" t="n">
        <v>20.69</v>
      </c>
      <c r="X62" t="n">
        <v>0.91</v>
      </c>
      <c r="Y62" t="n">
        <v>1</v>
      </c>
      <c r="Z62" t="n">
        <v>10</v>
      </c>
      <c r="AA62" t="n">
        <v>1541.665244163747</v>
      </c>
      <c r="AB62" t="n">
        <v>2109.374400535262</v>
      </c>
      <c r="AC62" t="n">
        <v>1908.058668273741</v>
      </c>
      <c r="AD62" t="n">
        <v>1541665.244163747</v>
      </c>
      <c r="AE62" t="n">
        <v>2109374.400535262</v>
      </c>
      <c r="AF62" t="n">
        <v>9.168136023461971e-07</v>
      </c>
      <c r="AG62" t="n">
        <v>17</v>
      </c>
      <c r="AH62" t="n">
        <v>1908058.668273741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1.7455</v>
      </c>
      <c r="E63" t="n">
        <v>57.29</v>
      </c>
      <c r="F63" t="n">
        <v>53.49</v>
      </c>
      <c r="G63" t="n">
        <v>97.26000000000001</v>
      </c>
      <c r="H63" t="n">
        <v>1.32</v>
      </c>
      <c r="I63" t="n">
        <v>33</v>
      </c>
      <c r="J63" t="n">
        <v>219.09</v>
      </c>
      <c r="K63" t="n">
        <v>54.38</v>
      </c>
      <c r="L63" t="n">
        <v>16.25</v>
      </c>
      <c r="M63" t="n">
        <v>31</v>
      </c>
      <c r="N63" t="n">
        <v>48.47</v>
      </c>
      <c r="O63" t="n">
        <v>27255.72</v>
      </c>
      <c r="P63" t="n">
        <v>705.53</v>
      </c>
      <c r="Q63" t="n">
        <v>1367.26</v>
      </c>
      <c r="R63" t="n">
        <v>136.13</v>
      </c>
      <c r="S63" t="n">
        <v>104.26</v>
      </c>
      <c r="T63" t="n">
        <v>14957.62</v>
      </c>
      <c r="U63" t="n">
        <v>0.77</v>
      </c>
      <c r="V63" t="n">
        <v>0.9</v>
      </c>
      <c r="W63" t="n">
        <v>20.7</v>
      </c>
      <c r="X63" t="n">
        <v>0.91</v>
      </c>
      <c r="Y63" t="n">
        <v>1</v>
      </c>
      <c r="Z63" t="n">
        <v>10</v>
      </c>
      <c r="AA63" t="n">
        <v>1539.652676475766</v>
      </c>
      <c r="AB63" t="n">
        <v>2106.620716636346</v>
      </c>
      <c r="AC63" t="n">
        <v>1905.567792101318</v>
      </c>
      <c r="AD63" t="n">
        <v>1539652.676475766</v>
      </c>
      <c r="AE63" t="n">
        <v>2106620.716636346</v>
      </c>
      <c r="AF63" t="n">
        <v>9.167085655583933e-07</v>
      </c>
      <c r="AG63" t="n">
        <v>17</v>
      </c>
      <c r="AH63" t="n">
        <v>1905567.792101318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1.7475</v>
      </c>
      <c r="E64" t="n">
        <v>57.22</v>
      </c>
      <c r="F64" t="n">
        <v>53.46</v>
      </c>
      <c r="G64" t="n">
        <v>100.24</v>
      </c>
      <c r="H64" t="n">
        <v>1.34</v>
      </c>
      <c r="I64" t="n">
        <v>32</v>
      </c>
      <c r="J64" t="n">
        <v>219.51</v>
      </c>
      <c r="K64" t="n">
        <v>54.38</v>
      </c>
      <c r="L64" t="n">
        <v>16.5</v>
      </c>
      <c r="M64" t="n">
        <v>30</v>
      </c>
      <c r="N64" t="n">
        <v>48.63</v>
      </c>
      <c r="O64" t="n">
        <v>27306.53</v>
      </c>
      <c r="P64" t="n">
        <v>704.8099999999999</v>
      </c>
      <c r="Q64" t="n">
        <v>1367.24</v>
      </c>
      <c r="R64" t="n">
        <v>135.27</v>
      </c>
      <c r="S64" t="n">
        <v>104.26</v>
      </c>
      <c r="T64" t="n">
        <v>14531.98</v>
      </c>
      <c r="U64" t="n">
        <v>0.77</v>
      </c>
      <c r="V64" t="n">
        <v>0.9</v>
      </c>
      <c r="W64" t="n">
        <v>20.7</v>
      </c>
      <c r="X64" t="n">
        <v>0.89</v>
      </c>
      <c r="Y64" t="n">
        <v>1</v>
      </c>
      <c r="Z64" t="n">
        <v>10</v>
      </c>
      <c r="AA64" t="n">
        <v>1536.937561137229</v>
      </c>
      <c r="AB64" t="n">
        <v>2102.905776047724</v>
      </c>
      <c r="AC64" t="n">
        <v>1902.207400228522</v>
      </c>
      <c r="AD64" t="n">
        <v>1536937.561137229</v>
      </c>
      <c r="AE64" t="n">
        <v>2102905.776047724</v>
      </c>
      <c r="AF64" t="n">
        <v>9.177589334364321e-07</v>
      </c>
      <c r="AG64" t="n">
        <v>17</v>
      </c>
      <c r="AH64" t="n">
        <v>1902207.400228522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1.7495</v>
      </c>
      <c r="E65" t="n">
        <v>57.16</v>
      </c>
      <c r="F65" t="n">
        <v>53.44</v>
      </c>
      <c r="G65" t="n">
        <v>103.43</v>
      </c>
      <c r="H65" t="n">
        <v>1.35</v>
      </c>
      <c r="I65" t="n">
        <v>31</v>
      </c>
      <c r="J65" t="n">
        <v>219.92</v>
      </c>
      <c r="K65" t="n">
        <v>54.38</v>
      </c>
      <c r="L65" t="n">
        <v>16.75</v>
      </c>
      <c r="M65" t="n">
        <v>29</v>
      </c>
      <c r="N65" t="n">
        <v>48.79</v>
      </c>
      <c r="O65" t="n">
        <v>27357.38</v>
      </c>
      <c r="P65" t="n">
        <v>702.48</v>
      </c>
      <c r="Q65" t="n">
        <v>1367.21</v>
      </c>
      <c r="R65" t="n">
        <v>134.25</v>
      </c>
      <c r="S65" t="n">
        <v>104.26</v>
      </c>
      <c r="T65" t="n">
        <v>14024.89</v>
      </c>
      <c r="U65" t="n">
        <v>0.78</v>
      </c>
      <c r="V65" t="n">
        <v>0.9</v>
      </c>
      <c r="W65" t="n">
        <v>20.7</v>
      </c>
      <c r="X65" t="n">
        <v>0.86</v>
      </c>
      <c r="Y65" t="n">
        <v>1</v>
      </c>
      <c r="Z65" t="n">
        <v>10</v>
      </c>
      <c r="AA65" t="n">
        <v>1532.068480408155</v>
      </c>
      <c r="AB65" t="n">
        <v>2096.243684985524</v>
      </c>
      <c r="AC65" t="n">
        <v>1896.181129786995</v>
      </c>
      <c r="AD65" t="n">
        <v>1532068.480408155</v>
      </c>
      <c r="AE65" t="n">
        <v>2096243.684985524</v>
      </c>
      <c r="AF65" t="n">
        <v>9.188093013144709e-07</v>
      </c>
      <c r="AG65" t="n">
        <v>17</v>
      </c>
      <c r="AH65" t="n">
        <v>1896181.129786995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1.7498</v>
      </c>
      <c r="E66" t="n">
        <v>57.15</v>
      </c>
      <c r="F66" t="n">
        <v>53.43</v>
      </c>
      <c r="G66" t="n">
        <v>103.41</v>
      </c>
      <c r="H66" t="n">
        <v>1.37</v>
      </c>
      <c r="I66" t="n">
        <v>31</v>
      </c>
      <c r="J66" t="n">
        <v>220.33</v>
      </c>
      <c r="K66" t="n">
        <v>54.38</v>
      </c>
      <c r="L66" t="n">
        <v>17</v>
      </c>
      <c r="M66" t="n">
        <v>29</v>
      </c>
      <c r="N66" t="n">
        <v>48.95</v>
      </c>
      <c r="O66" t="n">
        <v>27408.3</v>
      </c>
      <c r="P66" t="n">
        <v>702.72</v>
      </c>
      <c r="Q66" t="n">
        <v>1367.28</v>
      </c>
      <c r="R66" t="n">
        <v>134.31</v>
      </c>
      <c r="S66" t="n">
        <v>104.26</v>
      </c>
      <c r="T66" t="n">
        <v>14055.17</v>
      </c>
      <c r="U66" t="n">
        <v>0.78</v>
      </c>
      <c r="V66" t="n">
        <v>0.9</v>
      </c>
      <c r="W66" t="n">
        <v>20.69</v>
      </c>
      <c r="X66" t="n">
        <v>0.85</v>
      </c>
      <c r="Y66" t="n">
        <v>1</v>
      </c>
      <c r="Z66" t="n">
        <v>10</v>
      </c>
      <c r="AA66" t="n">
        <v>1532.107984818328</v>
      </c>
      <c r="AB66" t="n">
        <v>2096.297736662335</v>
      </c>
      <c r="AC66" t="n">
        <v>1896.230022847632</v>
      </c>
      <c r="AD66" t="n">
        <v>1532107.984818328</v>
      </c>
      <c r="AE66" t="n">
        <v>2096297.736662334</v>
      </c>
      <c r="AF66" t="n">
        <v>9.189668564961766e-07</v>
      </c>
      <c r="AG66" t="n">
        <v>17</v>
      </c>
      <c r="AH66" t="n">
        <v>1896230.022847632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1.7494</v>
      </c>
      <c r="E67" t="n">
        <v>57.16</v>
      </c>
      <c r="F67" t="n">
        <v>53.44</v>
      </c>
      <c r="G67" t="n">
        <v>103.43</v>
      </c>
      <c r="H67" t="n">
        <v>1.39</v>
      </c>
      <c r="I67" t="n">
        <v>31</v>
      </c>
      <c r="J67" t="n">
        <v>220.74</v>
      </c>
      <c r="K67" t="n">
        <v>54.38</v>
      </c>
      <c r="L67" t="n">
        <v>17.25</v>
      </c>
      <c r="M67" t="n">
        <v>29</v>
      </c>
      <c r="N67" t="n">
        <v>49.12</v>
      </c>
      <c r="O67" t="n">
        <v>27459.27</v>
      </c>
      <c r="P67" t="n">
        <v>701.0700000000001</v>
      </c>
      <c r="Q67" t="n">
        <v>1367.23</v>
      </c>
      <c r="R67" t="n">
        <v>134.42</v>
      </c>
      <c r="S67" t="n">
        <v>104.26</v>
      </c>
      <c r="T67" t="n">
        <v>14112.18</v>
      </c>
      <c r="U67" t="n">
        <v>0.78</v>
      </c>
      <c r="V67" t="n">
        <v>0.9</v>
      </c>
      <c r="W67" t="n">
        <v>20.7</v>
      </c>
      <c r="X67" t="n">
        <v>0.86</v>
      </c>
      <c r="Y67" t="n">
        <v>1</v>
      </c>
      <c r="Z67" t="n">
        <v>10</v>
      </c>
      <c r="AA67" t="n">
        <v>1530.194631828467</v>
      </c>
      <c r="AB67" t="n">
        <v>2093.679802690431</v>
      </c>
      <c r="AC67" t="n">
        <v>1893.861940819714</v>
      </c>
      <c r="AD67" t="n">
        <v>1530194.631828467</v>
      </c>
      <c r="AE67" t="n">
        <v>2093679.802690431</v>
      </c>
      <c r="AF67" t="n">
        <v>9.18756782920569e-07</v>
      </c>
      <c r="AG67" t="n">
        <v>17</v>
      </c>
      <c r="AH67" t="n">
        <v>1893861.940819714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1.7525</v>
      </c>
      <c r="E68" t="n">
        <v>57.06</v>
      </c>
      <c r="F68" t="n">
        <v>53.38</v>
      </c>
      <c r="G68" t="n">
        <v>106.76</v>
      </c>
      <c r="H68" t="n">
        <v>1.41</v>
      </c>
      <c r="I68" t="n">
        <v>30</v>
      </c>
      <c r="J68" t="n">
        <v>221.16</v>
      </c>
      <c r="K68" t="n">
        <v>54.38</v>
      </c>
      <c r="L68" t="n">
        <v>17.5</v>
      </c>
      <c r="M68" t="n">
        <v>28</v>
      </c>
      <c r="N68" t="n">
        <v>49.28</v>
      </c>
      <c r="O68" t="n">
        <v>27510.3</v>
      </c>
      <c r="P68" t="n">
        <v>699.96</v>
      </c>
      <c r="Q68" t="n">
        <v>1367.28</v>
      </c>
      <c r="R68" t="n">
        <v>132.72</v>
      </c>
      <c r="S68" t="n">
        <v>104.26</v>
      </c>
      <c r="T68" t="n">
        <v>13265.76</v>
      </c>
      <c r="U68" t="n">
        <v>0.79</v>
      </c>
      <c r="V68" t="n">
        <v>0.9</v>
      </c>
      <c r="W68" t="n">
        <v>20.69</v>
      </c>
      <c r="X68" t="n">
        <v>0.8</v>
      </c>
      <c r="Y68" t="n">
        <v>1</v>
      </c>
      <c r="Z68" t="n">
        <v>10</v>
      </c>
      <c r="AA68" t="n">
        <v>1525.934786749849</v>
      </c>
      <c r="AB68" t="n">
        <v>2087.851294722764</v>
      </c>
      <c r="AC68" t="n">
        <v>1888.589697472119</v>
      </c>
      <c r="AD68" t="n">
        <v>1525934.786749849</v>
      </c>
      <c r="AE68" t="n">
        <v>2087851.294722764</v>
      </c>
      <c r="AF68" t="n">
        <v>9.20384853131529e-07</v>
      </c>
      <c r="AG68" t="n">
        <v>17</v>
      </c>
      <c r="AH68" t="n">
        <v>1888589.697472119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1.7514</v>
      </c>
      <c r="E69" t="n">
        <v>57.1</v>
      </c>
      <c r="F69" t="n">
        <v>53.41</v>
      </c>
      <c r="G69" t="n">
        <v>106.83</v>
      </c>
      <c r="H69" t="n">
        <v>1.42</v>
      </c>
      <c r="I69" t="n">
        <v>30</v>
      </c>
      <c r="J69" t="n">
        <v>221.57</v>
      </c>
      <c r="K69" t="n">
        <v>54.38</v>
      </c>
      <c r="L69" t="n">
        <v>17.75</v>
      </c>
      <c r="M69" t="n">
        <v>28</v>
      </c>
      <c r="N69" t="n">
        <v>49.45</v>
      </c>
      <c r="O69" t="n">
        <v>27561.39</v>
      </c>
      <c r="P69" t="n">
        <v>699.24</v>
      </c>
      <c r="Q69" t="n">
        <v>1367.24</v>
      </c>
      <c r="R69" t="n">
        <v>133.77</v>
      </c>
      <c r="S69" t="n">
        <v>104.26</v>
      </c>
      <c r="T69" t="n">
        <v>13788.78</v>
      </c>
      <c r="U69" t="n">
        <v>0.78</v>
      </c>
      <c r="V69" t="n">
        <v>0.9</v>
      </c>
      <c r="W69" t="n">
        <v>20.69</v>
      </c>
      <c r="X69" t="n">
        <v>0.84</v>
      </c>
      <c r="Y69" t="n">
        <v>1</v>
      </c>
      <c r="Z69" t="n">
        <v>10</v>
      </c>
      <c r="AA69" t="n">
        <v>1525.96347531111</v>
      </c>
      <c r="AB69" t="n">
        <v>2087.890547677931</v>
      </c>
      <c r="AC69" t="n">
        <v>1888.625204180337</v>
      </c>
      <c r="AD69" t="n">
        <v>1525963.47531111</v>
      </c>
      <c r="AE69" t="n">
        <v>2087890.547677931</v>
      </c>
      <c r="AF69" t="n">
        <v>9.198071507986077e-07</v>
      </c>
      <c r="AG69" t="n">
        <v>17</v>
      </c>
      <c r="AH69" t="n">
        <v>1888625.204180337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1.7537</v>
      </c>
      <c r="E70" t="n">
        <v>57.02</v>
      </c>
      <c r="F70" t="n">
        <v>53.38</v>
      </c>
      <c r="G70" t="n">
        <v>110.44</v>
      </c>
      <c r="H70" t="n">
        <v>1.44</v>
      </c>
      <c r="I70" t="n">
        <v>29</v>
      </c>
      <c r="J70" t="n">
        <v>221.99</v>
      </c>
      <c r="K70" t="n">
        <v>54.38</v>
      </c>
      <c r="L70" t="n">
        <v>18</v>
      </c>
      <c r="M70" t="n">
        <v>27</v>
      </c>
      <c r="N70" t="n">
        <v>49.61</v>
      </c>
      <c r="O70" t="n">
        <v>27612.53</v>
      </c>
      <c r="P70" t="n">
        <v>698.4299999999999</v>
      </c>
      <c r="Q70" t="n">
        <v>1367.21</v>
      </c>
      <c r="R70" t="n">
        <v>132.63</v>
      </c>
      <c r="S70" t="n">
        <v>104.26</v>
      </c>
      <c r="T70" t="n">
        <v>13227.16</v>
      </c>
      <c r="U70" t="n">
        <v>0.79</v>
      </c>
      <c r="V70" t="n">
        <v>0.9</v>
      </c>
      <c r="W70" t="n">
        <v>20.69</v>
      </c>
      <c r="X70" t="n">
        <v>0.8</v>
      </c>
      <c r="Y70" t="n">
        <v>1</v>
      </c>
      <c r="Z70" t="n">
        <v>10</v>
      </c>
      <c r="AA70" t="n">
        <v>1522.924368004913</v>
      </c>
      <c r="AB70" t="n">
        <v>2083.732306985641</v>
      </c>
      <c r="AC70" t="n">
        <v>1884.863820143591</v>
      </c>
      <c r="AD70" t="n">
        <v>1522924.368004913</v>
      </c>
      <c r="AE70" t="n">
        <v>2083732.306985641</v>
      </c>
      <c r="AF70" t="n">
        <v>9.210150738583525e-07</v>
      </c>
      <c r="AG70" t="n">
        <v>17</v>
      </c>
      <c r="AH70" t="n">
        <v>1884863.820143591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1.7538</v>
      </c>
      <c r="E71" t="n">
        <v>57.02</v>
      </c>
      <c r="F71" t="n">
        <v>53.38</v>
      </c>
      <c r="G71" t="n">
        <v>110.43</v>
      </c>
      <c r="H71" t="n">
        <v>1.46</v>
      </c>
      <c r="I71" t="n">
        <v>29</v>
      </c>
      <c r="J71" t="n">
        <v>222.4</v>
      </c>
      <c r="K71" t="n">
        <v>54.38</v>
      </c>
      <c r="L71" t="n">
        <v>18.25</v>
      </c>
      <c r="M71" t="n">
        <v>27</v>
      </c>
      <c r="N71" t="n">
        <v>49.78</v>
      </c>
      <c r="O71" t="n">
        <v>27663.85</v>
      </c>
      <c r="P71" t="n">
        <v>697.91</v>
      </c>
      <c r="Q71" t="n">
        <v>1367.26</v>
      </c>
      <c r="R71" t="n">
        <v>132.64</v>
      </c>
      <c r="S71" t="n">
        <v>104.26</v>
      </c>
      <c r="T71" t="n">
        <v>13229.17</v>
      </c>
      <c r="U71" t="n">
        <v>0.79</v>
      </c>
      <c r="V71" t="n">
        <v>0.9</v>
      </c>
      <c r="W71" t="n">
        <v>20.68</v>
      </c>
      <c r="X71" t="n">
        <v>0.8</v>
      </c>
      <c r="Y71" t="n">
        <v>1</v>
      </c>
      <c r="Z71" t="n">
        <v>10</v>
      </c>
      <c r="AA71" t="n">
        <v>1522.132392859641</v>
      </c>
      <c r="AB71" t="n">
        <v>2082.648691652402</v>
      </c>
      <c r="AC71" t="n">
        <v>1883.883623536894</v>
      </c>
      <c r="AD71" t="n">
        <v>1522132.392859641</v>
      </c>
      <c r="AE71" t="n">
        <v>2082648.691652402</v>
      </c>
      <c r="AF71" t="n">
        <v>9.210675922522544e-07</v>
      </c>
      <c r="AG71" t="n">
        <v>17</v>
      </c>
      <c r="AH71" t="n">
        <v>1883883.623536894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1.7554</v>
      </c>
      <c r="E72" t="n">
        <v>56.97</v>
      </c>
      <c r="F72" t="n">
        <v>53.36</v>
      </c>
      <c r="G72" t="n">
        <v>114.34</v>
      </c>
      <c r="H72" t="n">
        <v>1.48</v>
      </c>
      <c r="I72" t="n">
        <v>28</v>
      </c>
      <c r="J72" t="n">
        <v>222.82</v>
      </c>
      <c r="K72" t="n">
        <v>54.38</v>
      </c>
      <c r="L72" t="n">
        <v>18.5</v>
      </c>
      <c r="M72" t="n">
        <v>26</v>
      </c>
      <c r="N72" t="n">
        <v>49.94</v>
      </c>
      <c r="O72" t="n">
        <v>27715.11</v>
      </c>
      <c r="P72" t="n">
        <v>695.96</v>
      </c>
      <c r="Q72" t="n">
        <v>1367.21</v>
      </c>
      <c r="R72" t="n">
        <v>132.27</v>
      </c>
      <c r="S72" t="n">
        <v>104.26</v>
      </c>
      <c r="T72" t="n">
        <v>13050.06</v>
      </c>
      <c r="U72" t="n">
        <v>0.79</v>
      </c>
      <c r="V72" t="n">
        <v>0.9</v>
      </c>
      <c r="W72" t="n">
        <v>20.68</v>
      </c>
      <c r="X72" t="n">
        <v>0.78</v>
      </c>
      <c r="Y72" t="n">
        <v>1</v>
      </c>
      <c r="Z72" t="n">
        <v>10</v>
      </c>
      <c r="AA72" t="n">
        <v>1518.119061893324</v>
      </c>
      <c r="AB72" t="n">
        <v>2077.15747516862</v>
      </c>
      <c r="AC72" t="n">
        <v>1878.916481047352</v>
      </c>
      <c r="AD72" t="n">
        <v>1518119.061893323</v>
      </c>
      <c r="AE72" t="n">
        <v>2077157.47516862</v>
      </c>
      <c r="AF72" t="n">
        <v>9.219078865546854e-07</v>
      </c>
      <c r="AG72" t="n">
        <v>17</v>
      </c>
      <c r="AH72" t="n">
        <v>1878916.481047352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1.7556</v>
      </c>
      <c r="E73" t="n">
        <v>56.96</v>
      </c>
      <c r="F73" t="n">
        <v>53.36</v>
      </c>
      <c r="G73" t="n">
        <v>114.33</v>
      </c>
      <c r="H73" t="n">
        <v>1.49</v>
      </c>
      <c r="I73" t="n">
        <v>28</v>
      </c>
      <c r="J73" t="n">
        <v>223.23</v>
      </c>
      <c r="K73" t="n">
        <v>54.38</v>
      </c>
      <c r="L73" t="n">
        <v>18.75</v>
      </c>
      <c r="M73" t="n">
        <v>26</v>
      </c>
      <c r="N73" t="n">
        <v>50.11</v>
      </c>
      <c r="O73" t="n">
        <v>27766.43</v>
      </c>
      <c r="P73" t="n">
        <v>694.9</v>
      </c>
      <c r="Q73" t="n">
        <v>1367.21</v>
      </c>
      <c r="R73" t="n">
        <v>132.02</v>
      </c>
      <c r="S73" t="n">
        <v>104.26</v>
      </c>
      <c r="T73" t="n">
        <v>12926.62</v>
      </c>
      <c r="U73" t="n">
        <v>0.79</v>
      </c>
      <c r="V73" t="n">
        <v>0.9</v>
      </c>
      <c r="W73" t="n">
        <v>20.69</v>
      </c>
      <c r="X73" t="n">
        <v>0.78</v>
      </c>
      <c r="Y73" t="n">
        <v>1</v>
      </c>
      <c r="Z73" t="n">
        <v>10</v>
      </c>
      <c r="AA73" t="n">
        <v>1516.509729515006</v>
      </c>
      <c r="AB73" t="n">
        <v>2074.955515609873</v>
      </c>
      <c r="AC73" t="n">
        <v>1876.924673418423</v>
      </c>
      <c r="AD73" t="n">
        <v>1516509.729515007</v>
      </c>
      <c r="AE73" t="n">
        <v>2074955.515609873</v>
      </c>
      <c r="AF73" t="n">
        <v>9.220129233424894e-07</v>
      </c>
      <c r="AG73" t="n">
        <v>17</v>
      </c>
      <c r="AH73" t="n">
        <v>1876924.673418423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1.7558</v>
      </c>
      <c r="E74" t="n">
        <v>56.96</v>
      </c>
      <c r="F74" t="n">
        <v>53.35</v>
      </c>
      <c r="G74" t="n">
        <v>114.32</v>
      </c>
      <c r="H74" t="n">
        <v>1.51</v>
      </c>
      <c r="I74" t="n">
        <v>28</v>
      </c>
      <c r="J74" t="n">
        <v>223.65</v>
      </c>
      <c r="K74" t="n">
        <v>54.38</v>
      </c>
      <c r="L74" t="n">
        <v>19</v>
      </c>
      <c r="M74" t="n">
        <v>26</v>
      </c>
      <c r="N74" t="n">
        <v>50.27</v>
      </c>
      <c r="O74" t="n">
        <v>27817.81</v>
      </c>
      <c r="P74" t="n">
        <v>693.79</v>
      </c>
      <c r="Q74" t="n">
        <v>1367.31</v>
      </c>
      <c r="R74" t="n">
        <v>131.53</v>
      </c>
      <c r="S74" t="n">
        <v>104.26</v>
      </c>
      <c r="T74" t="n">
        <v>12682.38</v>
      </c>
      <c r="U74" t="n">
        <v>0.79</v>
      </c>
      <c r="V74" t="n">
        <v>0.9</v>
      </c>
      <c r="W74" t="n">
        <v>20.69</v>
      </c>
      <c r="X74" t="n">
        <v>0.77</v>
      </c>
      <c r="Y74" t="n">
        <v>1</v>
      </c>
      <c r="Z74" t="n">
        <v>10</v>
      </c>
      <c r="AA74" t="n">
        <v>1514.766504066157</v>
      </c>
      <c r="AB74" t="n">
        <v>2072.570357645078</v>
      </c>
      <c r="AC74" t="n">
        <v>1874.767151582198</v>
      </c>
      <c r="AD74" t="n">
        <v>1514766.504066157</v>
      </c>
      <c r="AE74" t="n">
        <v>2072570.357645078</v>
      </c>
      <c r="AF74" t="n">
        <v>9.221179601302932e-07</v>
      </c>
      <c r="AG74" t="n">
        <v>17</v>
      </c>
      <c r="AH74" t="n">
        <v>1874767.151582198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1.7575</v>
      </c>
      <c r="E75" t="n">
        <v>56.9</v>
      </c>
      <c r="F75" t="n">
        <v>53.33</v>
      </c>
      <c r="G75" t="n">
        <v>118.51</v>
      </c>
      <c r="H75" t="n">
        <v>1.53</v>
      </c>
      <c r="I75" t="n">
        <v>27</v>
      </c>
      <c r="J75" t="n">
        <v>224.07</v>
      </c>
      <c r="K75" t="n">
        <v>54.38</v>
      </c>
      <c r="L75" t="n">
        <v>19.25</v>
      </c>
      <c r="M75" t="n">
        <v>25</v>
      </c>
      <c r="N75" t="n">
        <v>50.44</v>
      </c>
      <c r="O75" t="n">
        <v>27869.24</v>
      </c>
      <c r="P75" t="n">
        <v>693.22</v>
      </c>
      <c r="Q75" t="n">
        <v>1367.23</v>
      </c>
      <c r="R75" t="n">
        <v>130.96</v>
      </c>
      <c r="S75" t="n">
        <v>104.26</v>
      </c>
      <c r="T75" t="n">
        <v>12401.26</v>
      </c>
      <c r="U75" t="n">
        <v>0.8</v>
      </c>
      <c r="V75" t="n">
        <v>0.9</v>
      </c>
      <c r="W75" t="n">
        <v>20.69</v>
      </c>
      <c r="X75" t="n">
        <v>0.76</v>
      </c>
      <c r="Y75" t="n">
        <v>1</v>
      </c>
      <c r="Z75" t="n">
        <v>10</v>
      </c>
      <c r="AA75" t="n">
        <v>1512.589585545063</v>
      </c>
      <c r="AB75" t="n">
        <v>2069.591801685649</v>
      </c>
      <c r="AC75" t="n">
        <v>1872.072864823107</v>
      </c>
      <c r="AD75" t="n">
        <v>1512589.585545063</v>
      </c>
      <c r="AE75" t="n">
        <v>2069591.801685649</v>
      </c>
      <c r="AF75" t="n">
        <v>9.230107728266262e-07</v>
      </c>
      <c r="AG75" t="n">
        <v>17</v>
      </c>
      <c r="AH75" t="n">
        <v>1872072.864823107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1.7578</v>
      </c>
      <c r="E76" t="n">
        <v>56.89</v>
      </c>
      <c r="F76" t="n">
        <v>53.32</v>
      </c>
      <c r="G76" t="n">
        <v>118.49</v>
      </c>
      <c r="H76" t="n">
        <v>1.54</v>
      </c>
      <c r="I76" t="n">
        <v>27</v>
      </c>
      <c r="J76" t="n">
        <v>224.49</v>
      </c>
      <c r="K76" t="n">
        <v>54.38</v>
      </c>
      <c r="L76" t="n">
        <v>19.5</v>
      </c>
      <c r="M76" t="n">
        <v>25</v>
      </c>
      <c r="N76" t="n">
        <v>50.61</v>
      </c>
      <c r="O76" t="n">
        <v>27920.73</v>
      </c>
      <c r="P76" t="n">
        <v>690.77</v>
      </c>
      <c r="Q76" t="n">
        <v>1367.16</v>
      </c>
      <c r="R76" t="n">
        <v>130.82</v>
      </c>
      <c r="S76" t="n">
        <v>104.26</v>
      </c>
      <c r="T76" t="n">
        <v>12331.64</v>
      </c>
      <c r="U76" t="n">
        <v>0.8</v>
      </c>
      <c r="V76" t="n">
        <v>0.9</v>
      </c>
      <c r="W76" t="n">
        <v>20.69</v>
      </c>
      <c r="X76" t="n">
        <v>0.75</v>
      </c>
      <c r="Y76" t="n">
        <v>1</v>
      </c>
      <c r="Z76" t="n">
        <v>10</v>
      </c>
      <c r="AA76" t="n">
        <v>1508.930923972385</v>
      </c>
      <c r="AB76" t="n">
        <v>2064.585859513156</v>
      </c>
      <c r="AC76" t="n">
        <v>1867.544682745673</v>
      </c>
      <c r="AD76" t="n">
        <v>1508930.923972385</v>
      </c>
      <c r="AE76" t="n">
        <v>2064585.859513156</v>
      </c>
      <c r="AF76" t="n">
        <v>9.23168328008332e-07</v>
      </c>
      <c r="AG76" t="n">
        <v>17</v>
      </c>
      <c r="AH76" t="n">
        <v>1867544.682745673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1.7601</v>
      </c>
      <c r="E77" t="n">
        <v>56.82</v>
      </c>
      <c r="F77" t="n">
        <v>53.29</v>
      </c>
      <c r="G77" t="n">
        <v>122.97</v>
      </c>
      <c r="H77" t="n">
        <v>1.56</v>
      </c>
      <c r="I77" t="n">
        <v>26</v>
      </c>
      <c r="J77" t="n">
        <v>224.9</v>
      </c>
      <c r="K77" t="n">
        <v>54.38</v>
      </c>
      <c r="L77" t="n">
        <v>19.75</v>
      </c>
      <c r="M77" t="n">
        <v>24</v>
      </c>
      <c r="N77" t="n">
        <v>50.78</v>
      </c>
      <c r="O77" t="n">
        <v>27972.28</v>
      </c>
      <c r="P77" t="n">
        <v>688.88</v>
      </c>
      <c r="Q77" t="n">
        <v>1367.26</v>
      </c>
      <c r="R77" t="n">
        <v>129.7</v>
      </c>
      <c r="S77" t="n">
        <v>104.26</v>
      </c>
      <c r="T77" t="n">
        <v>11774.09</v>
      </c>
      <c r="U77" t="n">
        <v>0.8</v>
      </c>
      <c r="V77" t="n">
        <v>0.9</v>
      </c>
      <c r="W77" t="n">
        <v>20.68</v>
      </c>
      <c r="X77" t="n">
        <v>0.71</v>
      </c>
      <c r="Y77" t="n">
        <v>1</v>
      </c>
      <c r="Z77" t="n">
        <v>10</v>
      </c>
      <c r="AA77" t="n">
        <v>1504.441038325582</v>
      </c>
      <c r="AB77" t="n">
        <v>2058.442599891425</v>
      </c>
      <c r="AC77" t="n">
        <v>1861.987727200121</v>
      </c>
      <c r="AD77" t="n">
        <v>1504441.038325582</v>
      </c>
      <c r="AE77" t="n">
        <v>2058442.599891425</v>
      </c>
      <c r="AF77" t="n">
        <v>9.243762510680767e-07</v>
      </c>
      <c r="AG77" t="n">
        <v>17</v>
      </c>
      <c r="AH77" t="n">
        <v>1861987.727200121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1.7599</v>
      </c>
      <c r="E78" t="n">
        <v>56.82</v>
      </c>
      <c r="F78" t="n">
        <v>53.29</v>
      </c>
      <c r="G78" t="n">
        <v>122.99</v>
      </c>
      <c r="H78" t="n">
        <v>1.58</v>
      </c>
      <c r="I78" t="n">
        <v>26</v>
      </c>
      <c r="J78" t="n">
        <v>225.32</v>
      </c>
      <c r="K78" t="n">
        <v>54.38</v>
      </c>
      <c r="L78" t="n">
        <v>20</v>
      </c>
      <c r="M78" t="n">
        <v>24</v>
      </c>
      <c r="N78" t="n">
        <v>50.95</v>
      </c>
      <c r="O78" t="n">
        <v>28023.89</v>
      </c>
      <c r="P78" t="n">
        <v>690.11</v>
      </c>
      <c r="Q78" t="n">
        <v>1367.28</v>
      </c>
      <c r="R78" t="n">
        <v>129.85</v>
      </c>
      <c r="S78" t="n">
        <v>104.26</v>
      </c>
      <c r="T78" t="n">
        <v>11850.04</v>
      </c>
      <c r="U78" t="n">
        <v>0.8</v>
      </c>
      <c r="V78" t="n">
        <v>0.9</v>
      </c>
      <c r="W78" t="n">
        <v>20.69</v>
      </c>
      <c r="X78" t="n">
        <v>0.72</v>
      </c>
      <c r="Y78" t="n">
        <v>1</v>
      </c>
      <c r="Z78" t="n">
        <v>10</v>
      </c>
      <c r="AA78" t="n">
        <v>1506.278516887714</v>
      </c>
      <c r="AB78" t="n">
        <v>2060.956719123967</v>
      </c>
      <c r="AC78" t="n">
        <v>1864.261902421697</v>
      </c>
      <c r="AD78" t="n">
        <v>1506278.516887714</v>
      </c>
      <c r="AE78" t="n">
        <v>2060956.719123967</v>
      </c>
      <c r="AF78" t="n">
        <v>9.242712142802729e-07</v>
      </c>
      <c r="AG78" t="n">
        <v>17</v>
      </c>
      <c r="AH78" t="n">
        <v>1864261.902421697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1.7602</v>
      </c>
      <c r="E79" t="n">
        <v>56.81</v>
      </c>
      <c r="F79" t="n">
        <v>53.28</v>
      </c>
      <c r="G79" t="n">
        <v>122.97</v>
      </c>
      <c r="H79" t="n">
        <v>1.59</v>
      </c>
      <c r="I79" t="n">
        <v>26</v>
      </c>
      <c r="J79" t="n">
        <v>225.74</v>
      </c>
      <c r="K79" t="n">
        <v>54.38</v>
      </c>
      <c r="L79" t="n">
        <v>20.25</v>
      </c>
      <c r="M79" t="n">
        <v>24</v>
      </c>
      <c r="N79" t="n">
        <v>51.11</v>
      </c>
      <c r="O79" t="n">
        <v>28075.56</v>
      </c>
      <c r="P79" t="n">
        <v>688.66</v>
      </c>
      <c r="Q79" t="n">
        <v>1367.21</v>
      </c>
      <c r="R79" t="n">
        <v>129.56</v>
      </c>
      <c r="S79" t="n">
        <v>104.26</v>
      </c>
      <c r="T79" t="n">
        <v>11707.56</v>
      </c>
      <c r="U79" t="n">
        <v>0.8</v>
      </c>
      <c r="V79" t="n">
        <v>0.9</v>
      </c>
      <c r="W79" t="n">
        <v>20.68</v>
      </c>
      <c r="X79" t="n">
        <v>0.71</v>
      </c>
      <c r="Y79" t="n">
        <v>1</v>
      </c>
      <c r="Z79" t="n">
        <v>10</v>
      </c>
      <c r="AA79" t="n">
        <v>1503.999995276605</v>
      </c>
      <c r="AB79" t="n">
        <v>2057.839145334369</v>
      </c>
      <c r="AC79" t="n">
        <v>1861.441865499036</v>
      </c>
      <c r="AD79" t="n">
        <v>1503999.995276605</v>
      </c>
      <c r="AE79" t="n">
        <v>2057839.145334369</v>
      </c>
      <c r="AF79" t="n">
        <v>9.244287694619787e-07</v>
      </c>
      <c r="AG79" t="n">
        <v>17</v>
      </c>
      <c r="AH79" t="n">
        <v>1861441.865499036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1.762</v>
      </c>
      <c r="E80" t="n">
        <v>56.76</v>
      </c>
      <c r="F80" t="n">
        <v>53.27</v>
      </c>
      <c r="G80" t="n">
        <v>127.84</v>
      </c>
      <c r="H80" t="n">
        <v>1.61</v>
      </c>
      <c r="I80" t="n">
        <v>25</v>
      </c>
      <c r="J80" t="n">
        <v>226.16</v>
      </c>
      <c r="K80" t="n">
        <v>54.38</v>
      </c>
      <c r="L80" t="n">
        <v>20.5</v>
      </c>
      <c r="M80" t="n">
        <v>23</v>
      </c>
      <c r="N80" t="n">
        <v>51.28</v>
      </c>
      <c r="O80" t="n">
        <v>28127.29</v>
      </c>
      <c r="P80" t="n">
        <v>686.15</v>
      </c>
      <c r="Q80" t="n">
        <v>1367.27</v>
      </c>
      <c r="R80" t="n">
        <v>129.05</v>
      </c>
      <c r="S80" t="n">
        <v>104.26</v>
      </c>
      <c r="T80" t="n">
        <v>11456.3</v>
      </c>
      <c r="U80" t="n">
        <v>0.8100000000000001</v>
      </c>
      <c r="V80" t="n">
        <v>0.9</v>
      </c>
      <c r="W80" t="n">
        <v>20.68</v>
      </c>
      <c r="X80" t="n">
        <v>0.6899999999999999</v>
      </c>
      <c r="Y80" t="n">
        <v>1</v>
      </c>
      <c r="Z80" t="n">
        <v>10</v>
      </c>
      <c r="AA80" t="n">
        <v>1499.167767948224</v>
      </c>
      <c r="AB80" t="n">
        <v>2051.227478720853</v>
      </c>
      <c r="AC80" t="n">
        <v>1855.461207067582</v>
      </c>
      <c r="AD80" t="n">
        <v>1499167.767948224</v>
      </c>
      <c r="AE80" t="n">
        <v>2051227.478720853</v>
      </c>
      <c r="AF80" t="n">
        <v>9.253741005522136e-07</v>
      </c>
      <c r="AG80" t="n">
        <v>17</v>
      </c>
      <c r="AH80" t="n">
        <v>1855461.207067582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1.7621</v>
      </c>
      <c r="E81" t="n">
        <v>56.75</v>
      </c>
      <c r="F81" t="n">
        <v>53.26</v>
      </c>
      <c r="G81" t="n">
        <v>127.83</v>
      </c>
      <c r="H81" t="n">
        <v>1.63</v>
      </c>
      <c r="I81" t="n">
        <v>25</v>
      </c>
      <c r="J81" t="n">
        <v>226.58</v>
      </c>
      <c r="K81" t="n">
        <v>54.38</v>
      </c>
      <c r="L81" t="n">
        <v>20.75</v>
      </c>
      <c r="M81" t="n">
        <v>23</v>
      </c>
      <c r="N81" t="n">
        <v>51.45</v>
      </c>
      <c r="O81" t="n">
        <v>28179.08</v>
      </c>
      <c r="P81" t="n">
        <v>687.03</v>
      </c>
      <c r="Q81" t="n">
        <v>1367.18</v>
      </c>
      <c r="R81" t="n">
        <v>128.82</v>
      </c>
      <c r="S81" t="n">
        <v>104.26</v>
      </c>
      <c r="T81" t="n">
        <v>11340.66</v>
      </c>
      <c r="U81" t="n">
        <v>0.8100000000000001</v>
      </c>
      <c r="V81" t="n">
        <v>0.9</v>
      </c>
      <c r="W81" t="n">
        <v>20.68</v>
      </c>
      <c r="X81" t="n">
        <v>0.6899999999999999</v>
      </c>
      <c r="Y81" t="n">
        <v>1</v>
      </c>
      <c r="Z81" t="n">
        <v>10</v>
      </c>
      <c r="AA81" t="n">
        <v>1500.237353345993</v>
      </c>
      <c r="AB81" t="n">
        <v>2052.690932648859</v>
      </c>
      <c r="AC81" t="n">
        <v>1856.784991006669</v>
      </c>
      <c r="AD81" t="n">
        <v>1500237.353345993</v>
      </c>
      <c r="AE81" t="n">
        <v>2052690.932648859</v>
      </c>
      <c r="AF81" t="n">
        <v>9.254266189461155e-07</v>
      </c>
      <c r="AG81" t="n">
        <v>17</v>
      </c>
      <c r="AH81" t="n">
        <v>1856784.991006669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1.7621</v>
      </c>
      <c r="E82" t="n">
        <v>56.75</v>
      </c>
      <c r="F82" t="n">
        <v>53.26</v>
      </c>
      <c r="G82" t="n">
        <v>127.83</v>
      </c>
      <c r="H82" t="n">
        <v>1.64</v>
      </c>
      <c r="I82" t="n">
        <v>25</v>
      </c>
      <c r="J82" t="n">
        <v>227</v>
      </c>
      <c r="K82" t="n">
        <v>54.38</v>
      </c>
      <c r="L82" t="n">
        <v>21</v>
      </c>
      <c r="M82" t="n">
        <v>23</v>
      </c>
      <c r="N82" t="n">
        <v>51.62</v>
      </c>
      <c r="O82" t="n">
        <v>28230.92</v>
      </c>
      <c r="P82" t="n">
        <v>685.11</v>
      </c>
      <c r="Q82" t="n">
        <v>1367.26</v>
      </c>
      <c r="R82" t="n">
        <v>128.62</v>
      </c>
      <c r="S82" t="n">
        <v>104.26</v>
      </c>
      <c r="T82" t="n">
        <v>11239.64</v>
      </c>
      <c r="U82" t="n">
        <v>0.8100000000000001</v>
      </c>
      <c r="V82" t="n">
        <v>0.9</v>
      </c>
      <c r="W82" t="n">
        <v>20.69</v>
      </c>
      <c r="X82" t="n">
        <v>0.68</v>
      </c>
      <c r="Y82" t="n">
        <v>1</v>
      </c>
      <c r="Z82" t="n">
        <v>10</v>
      </c>
      <c r="AA82" t="n">
        <v>1497.601972468742</v>
      </c>
      <c r="AB82" t="n">
        <v>2049.085088267805</v>
      </c>
      <c r="AC82" t="n">
        <v>1853.523283352509</v>
      </c>
      <c r="AD82" t="n">
        <v>1497601.972468742</v>
      </c>
      <c r="AE82" t="n">
        <v>2049085.088267805</v>
      </c>
      <c r="AF82" t="n">
        <v>9.254266189461155e-07</v>
      </c>
      <c r="AG82" t="n">
        <v>17</v>
      </c>
      <c r="AH82" t="n">
        <v>1853523.283352508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1.7642</v>
      </c>
      <c r="E83" t="n">
        <v>56.68</v>
      </c>
      <c r="F83" t="n">
        <v>53.23</v>
      </c>
      <c r="G83" t="n">
        <v>133.08</v>
      </c>
      <c r="H83" t="n">
        <v>1.66</v>
      </c>
      <c r="I83" t="n">
        <v>24</v>
      </c>
      <c r="J83" t="n">
        <v>227.42</v>
      </c>
      <c r="K83" t="n">
        <v>54.38</v>
      </c>
      <c r="L83" t="n">
        <v>21.25</v>
      </c>
      <c r="M83" t="n">
        <v>22</v>
      </c>
      <c r="N83" t="n">
        <v>51.8</v>
      </c>
      <c r="O83" t="n">
        <v>28282.83</v>
      </c>
      <c r="P83" t="n">
        <v>682.4</v>
      </c>
      <c r="Q83" t="n">
        <v>1367.22</v>
      </c>
      <c r="R83" t="n">
        <v>127.79</v>
      </c>
      <c r="S83" t="n">
        <v>104.26</v>
      </c>
      <c r="T83" t="n">
        <v>10829.01</v>
      </c>
      <c r="U83" t="n">
        <v>0.82</v>
      </c>
      <c r="V83" t="n">
        <v>0.9</v>
      </c>
      <c r="W83" t="n">
        <v>20.68</v>
      </c>
      <c r="X83" t="n">
        <v>0.66</v>
      </c>
      <c r="Y83" t="n">
        <v>1</v>
      </c>
      <c r="Z83" t="n">
        <v>10</v>
      </c>
      <c r="AA83" t="n">
        <v>1492.15904686693</v>
      </c>
      <c r="AB83" t="n">
        <v>2041.637837334475</v>
      </c>
      <c r="AC83" t="n">
        <v>1846.786787595973</v>
      </c>
      <c r="AD83" t="n">
        <v>1492159.04686693</v>
      </c>
      <c r="AE83" t="n">
        <v>2041637.837334475</v>
      </c>
      <c r="AF83" t="n">
        <v>9.265295052180564e-07</v>
      </c>
      <c r="AG83" t="n">
        <v>17</v>
      </c>
      <c r="AH83" t="n">
        <v>1846786.787595973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1.7647</v>
      </c>
      <c r="E84" t="n">
        <v>56.67</v>
      </c>
      <c r="F84" t="n">
        <v>53.22</v>
      </c>
      <c r="G84" t="n">
        <v>133.05</v>
      </c>
      <c r="H84" t="n">
        <v>1.68</v>
      </c>
      <c r="I84" t="n">
        <v>24</v>
      </c>
      <c r="J84" t="n">
        <v>227.84</v>
      </c>
      <c r="K84" t="n">
        <v>54.38</v>
      </c>
      <c r="L84" t="n">
        <v>21.5</v>
      </c>
      <c r="M84" t="n">
        <v>22</v>
      </c>
      <c r="N84" t="n">
        <v>51.97</v>
      </c>
      <c r="O84" t="n">
        <v>28334.8</v>
      </c>
      <c r="P84" t="n">
        <v>683.26</v>
      </c>
      <c r="Q84" t="n">
        <v>1367.2</v>
      </c>
      <c r="R84" t="n">
        <v>127.35</v>
      </c>
      <c r="S84" t="n">
        <v>104.26</v>
      </c>
      <c r="T84" t="n">
        <v>10613.28</v>
      </c>
      <c r="U84" t="n">
        <v>0.82</v>
      </c>
      <c r="V84" t="n">
        <v>0.9</v>
      </c>
      <c r="W84" t="n">
        <v>20.68</v>
      </c>
      <c r="X84" t="n">
        <v>0.64</v>
      </c>
      <c r="Y84" t="n">
        <v>1</v>
      </c>
      <c r="Z84" t="n">
        <v>10</v>
      </c>
      <c r="AA84" t="n">
        <v>1492.909471749314</v>
      </c>
      <c r="AB84" t="n">
        <v>2042.664601764962</v>
      </c>
      <c r="AC84" t="n">
        <v>1847.715559070288</v>
      </c>
      <c r="AD84" t="n">
        <v>1492909.471749314</v>
      </c>
      <c r="AE84" t="n">
        <v>2042664.601764962</v>
      </c>
      <c r="AF84" t="n">
        <v>9.26792097187566e-07</v>
      </c>
      <c r="AG84" t="n">
        <v>17</v>
      </c>
      <c r="AH84" t="n">
        <v>1847715.559070288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1.7638</v>
      </c>
      <c r="E85" t="n">
        <v>56.69</v>
      </c>
      <c r="F85" t="n">
        <v>53.24</v>
      </c>
      <c r="G85" t="n">
        <v>133.11</v>
      </c>
      <c r="H85" t="n">
        <v>1.69</v>
      </c>
      <c r="I85" t="n">
        <v>24</v>
      </c>
      <c r="J85" t="n">
        <v>228.27</v>
      </c>
      <c r="K85" t="n">
        <v>54.38</v>
      </c>
      <c r="L85" t="n">
        <v>21.75</v>
      </c>
      <c r="M85" t="n">
        <v>22</v>
      </c>
      <c r="N85" t="n">
        <v>52.14</v>
      </c>
      <c r="O85" t="n">
        <v>28386.82</v>
      </c>
      <c r="P85" t="n">
        <v>683.39</v>
      </c>
      <c r="Q85" t="n">
        <v>1367.18</v>
      </c>
      <c r="R85" t="n">
        <v>128.21</v>
      </c>
      <c r="S85" t="n">
        <v>104.26</v>
      </c>
      <c r="T85" t="n">
        <v>11040.38</v>
      </c>
      <c r="U85" t="n">
        <v>0.8100000000000001</v>
      </c>
      <c r="V85" t="n">
        <v>0.9</v>
      </c>
      <c r="W85" t="n">
        <v>20.68</v>
      </c>
      <c r="X85" t="n">
        <v>0.67</v>
      </c>
      <c r="Y85" t="n">
        <v>1</v>
      </c>
      <c r="Z85" t="n">
        <v>10</v>
      </c>
      <c r="AA85" t="n">
        <v>1493.872411244744</v>
      </c>
      <c r="AB85" t="n">
        <v>2043.982138064502</v>
      </c>
      <c r="AC85" t="n">
        <v>1848.907351554574</v>
      </c>
      <c r="AD85" t="n">
        <v>1493872.411244744</v>
      </c>
      <c r="AE85" t="n">
        <v>2043982.138064502</v>
      </c>
      <c r="AF85" t="n">
        <v>9.263194316424485e-07</v>
      </c>
      <c r="AG85" t="n">
        <v>17</v>
      </c>
      <c r="AH85" t="n">
        <v>1848907.351554574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1.7639</v>
      </c>
      <c r="E86" t="n">
        <v>56.69</v>
      </c>
      <c r="F86" t="n">
        <v>53.24</v>
      </c>
      <c r="G86" t="n">
        <v>133.1</v>
      </c>
      <c r="H86" t="n">
        <v>1.71</v>
      </c>
      <c r="I86" t="n">
        <v>24</v>
      </c>
      <c r="J86" t="n">
        <v>228.69</v>
      </c>
      <c r="K86" t="n">
        <v>54.38</v>
      </c>
      <c r="L86" t="n">
        <v>22</v>
      </c>
      <c r="M86" t="n">
        <v>22</v>
      </c>
      <c r="N86" t="n">
        <v>52.31</v>
      </c>
      <c r="O86" t="n">
        <v>28438.91</v>
      </c>
      <c r="P86" t="n">
        <v>681.6</v>
      </c>
      <c r="Q86" t="n">
        <v>1367.16</v>
      </c>
      <c r="R86" t="n">
        <v>128.3</v>
      </c>
      <c r="S86" t="n">
        <v>104.26</v>
      </c>
      <c r="T86" t="n">
        <v>11087.8</v>
      </c>
      <c r="U86" t="n">
        <v>0.8100000000000001</v>
      </c>
      <c r="V86" t="n">
        <v>0.9</v>
      </c>
      <c r="W86" t="n">
        <v>20.68</v>
      </c>
      <c r="X86" t="n">
        <v>0.67</v>
      </c>
      <c r="Y86" t="n">
        <v>1</v>
      </c>
      <c r="Z86" t="n">
        <v>10</v>
      </c>
      <c r="AA86" t="n">
        <v>1491.345202165931</v>
      </c>
      <c r="AB86" t="n">
        <v>2040.524299110274</v>
      </c>
      <c r="AC86" t="n">
        <v>1845.77952389703</v>
      </c>
      <c r="AD86" t="n">
        <v>1491345.202165931</v>
      </c>
      <c r="AE86" t="n">
        <v>2040524.299110274</v>
      </c>
      <c r="AF86" t="n">
        <v>9.263719500363506e-07</v>
      </c>
      <c r="AG86" t="n">
        <v>17</v>
      </c>
      <c r="AH86" t="n">
        <v>1845779.52389703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1.7661</v>
      </c>
      <c r="E87" t="n">
        <v>56.62</v>
      </c>
      <c r="F87" t="n">
        <v>53.21</v>
      </c>
      <c r="G87" t="n">
        <v>138.81</v>
      </c>
      <c r="H87" t="n">
        <v>1.73</v>
      </c>
      <c r="I87" t="n">
        <v>23</v>
      </c>
      <c r="J87" t="n">
        <v>229.11</v>
      </c>
      <c r="K87" t="n">
        <v>54.38</v>
      </c>
      <c r="L87" t="n">
        <v>22.25</v>
      </c>
      <c r="M87" t="n">
        <v>21</v>
      </c>
      <c r="N87" t="n">
        <v>52.48</v>
      </c>
      <c r="O87" t="n">
        <v>28491.06</v>
      </c>
      <c r="P87" t="n">
        <v>681.0700000000001</v>
      </c>
      <c r="Q87" t="n">
        <v>1367.21</v>
      </c>
      <c r="R87" t="n">
        <v>126.98</v>
      </c>
      <c r="S87" t="n">
        <v>104.26</v>
      </c>
      <c r="T87" t="n">
        <v>10431.98</v>
      </c>
      <c r="U87" t="n">
        <v>0.82</v>
      </c>
      <c r="V87" t="n">
        <v>0.9</v>
      </c>
      <c r="W87" t="n">
        <v>20.68</v>
      </c>
      <c r="X87" t="n">
        <v>0.63</v>
      </c>
      <c r="Y87" t="n">
        <v>1</v>
      </c>
      <c r="Z87" t="n">
        <v>10</v>
      </c>
      <c r="AA87" t="n">
        <v>1488.828511184715</v>
      </c>
      <c r="AB87" t="n">
        <v>2037.080851481205</v>
      </c>
      <c r="AC87" t="n">
        <v>1842.66471407677</v>
      </c>
      <c r="AD87" t="n">
        <v>1488828.511184715</v>
      </c>
      <c r="AE87" t="n">
        <v>2037080.851481205</v>
      </c>
      <c r="AF87" t="n">
        <v>9.275273547021932e-07</v>
      </c>
      <c r="AG87" t="n">
        <v>17</v>
      </c>
      <c r="AH87" t="n">
        <v>1842664.71407677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1.7662</v>
      </c>
      <c r="E88" t="n">
        <v>56.62</v>
      </c>
      <c r="F88" t="n">
        <v>53.21</v>
      </c>
      <c r="G88" t="n">
        <v>138.8</v>
      </c>
      <c r="H88" t="n">
        <v>1.74</v>
      </c>
      <c r="I88" t="n">
        <v>23</v>
      </c>
      <c r="J88" t="n">
        <v>229.53</v>
      </c>
      <c r="K88" t="n">
        <v>54.38</v>
      </c>
      <c r="L88" t="n">
        <v>22.5</v>
      </c>
      <c r="M88" t="n">
        <v>21</v>
      </c>
      <c r="N88" t="n">
        <v>52.66</v>
      </c>
      <c r="O88" t="n">
        <v>28543.27</v>
      </c>
      <c r="P88" t="n">
        <v>680.53</v>
      </c>
      <c r="Q88" t="n">
        <v>1367.16</v>
      </c>
      <c r="R88" t="n">
        <v>127.03</v>
      </c>
      <c r="S88" t="n">
        <v>104.26</v>
      </c>
      <c r="T88" t="n">
        <v>10457.82</v>
      </c>
      <c r="U88" t="n">
        <v>0.82</v>
      </c>
      <c r="V88" t="n">
        <v>0.9</v>
      </c>
      <c r="W88" t="n">
        <v>20.68</v>
      </c>
      <c r="X88" t="n">
        <v>0.63</v>
      </c>
      <c r="Y88" t="n">
        <v>1</v>
      </c>
      <c r="Z88" t="n">
        <v>10</v>
      </c>
      <c r="AA88" t="n">
        <v>1488.016638583008</v>
      </c>
      <c r="AB88" t="n">
        <v>2035.970011570258</v>
      </c>
      <c r="AC88" t="n">
        <v>1841.65989116785</v>
      </c>
      <c r="AD88" t="n">
        <v>1488016.638583008</v>
      </c>
      <c r="AE88" t="n">
        <v>2035970.011570258</v>
      </c>
      <c r="AF88" t="n">
        <v>9.275798730960951e-07</v>
      </c>
      <c r="AG88" t="n">
        <v>17</v>
      </c>
      <c r="AH88" t="n">
        <v>1841659.89116785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1.7657</v>
      </c>
      <c r="E89" t="n">
        <v>56.63</v>
      </c>
      <c r="F89" t="n">
        <v>53.22</v>
      </c>
      <c r="G89" t="n">
        <v>138.84</v>
      </c>
      <c r="H89" t="n">
        <v>1.76</v>
      </c>
      <c r="I89" t="n">
        <v>23</v>
      </c>
      <c r="J89" t="n">
        <v>229.96</v>
      </c>
      <c r="K89" t="n">
        <v>54.38</v>
      </c>
      <c r="L89" t="n">
        <v>22.75</v>
      </c>
      <c r="M89" t="n">
        <v>21</v>
      </c>
      <c r="N89" t="n">
        <v>52.83</v>
      </c>
      <c r="O89" t="n">
        <v>28595.54</v>
      </c>
      <c r="P89" t="n">
        <v>679.66</v>
      </c>
      <c r="Q89" t="n">
        <v>1367.22</v>
      </c>
      <c r="R89" t="n">
        <v>127.5</v>
      </c>
      <c r="S89" t="n">
        <v>104.26</v>
      </c>
      <c r="T89" t="n">
        <v>10692.36</v>
      </c>
      <c r="U89" t="n">
        <v>0.82</v>
      </c>
      <c r="V89" t="n">
        <v>0.9</v>
      </c>
      <c r="W89" t="n">
        <v>20.68</v>
      </c>
      <c r="X89" t="n">
        <v>0.65</v>
      </c>
      <c r="Y89" t="n">
        <v>1</v>
      </c>
      <c r="Z89" t="n">
        <v>10</v>
      </c>
      <c r="AA89" t="n">
        <v>1487.251767723516</v>
      </c>
      <c r="AB89" t="n">
        <v>2034.92348151658</v>
      </c>
      <c r="AC89" t="n">
        <v>1840.713240473681</v>
      </c>
      <c r="AD89" t="n">
        <v>1487251.767723516</v>
      </c>
      <c r="AE89" t="n">
        <v>2034923.48151658</v>
      </c>
      <c r="AF89" t="n">
        <v>9.273172811265855e-07</v>
      </c>
      <c r="AG89" t="n">
        <v>17</v>
      </c>
      <c r="AH89" t="n">
        <v>1840713.240473681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1.7657</v>
      </c>
      <c r="E90" t="n">
        <v>56.64</v>
      </c>
      <c r="F90" t="n">
        <v>53.22</v>
      </c>
      <c r="G90" t="n">
        <v>138.85</v>
      </c>
      <c r="H90" t="n">
        <v>1.77</v>
      </c>
      <c r="I90" t="n">
        <v>23</v>
      </c>
      <c r="J90" t="n">
        <v>230.38</v>
      </c>
      <c r="K90" t="n">
        <v>54.38</v>
      </c>
      <c r="L90" t="n">
        <v>23</v>
      </c>
      <c r="M90" t="n">
        <v>21</v>
      </c>
      <c r="N90" t="n">
        <v>53</v>
      </c>
      <c r="O90" t="n">
        <v>28647.87</v>
      </c>
      <c r="P90" t="n">
        <v>677.09</v>
      </c>
      <c r="Q90" t="n">
        <v>1367.25</v>
      </c>
      <c r="R90" t="n">
        <v>127.76</v>
      </c>
      <c r="S90" t="n">
        <v>104.26</v>
      </c>
      <c r="T90" t="n">
        <v>10820.04</v>
      </c>
      <c r="U90" t="n">
        <v>0.82</v>
      </c>
      <c r="V90" t="n">
        <v>0.9</v>
      </c>
      <c r="W90" t="n">
        <v>20.68</v>
      </c>
      <c r="X90" t="n">
        <v>0.65</v>
      </c>
      <c r="Y90" t="n">
        <v>1</v>
      </c>
      <c r="Z90" t="n">
        <v>10</v>
      </c>
      <c r="AA90" t="n">
        <v>1483.731392797089</v>
      </c>
      <c r="AB90" t="n">
        <v>2030.106749234261</v>
      </c>
      <c r="AC90" t="n">
        <v>1836.35621036006</v>
      </c>
      <c r="AD90" t="n">
        <v>1483731.392797089</v>
      </c>
      <c r="AE90" t="n">
        <v>2030106.749234261</v>
      </c>
      <c r="AF90" t="n">
        <v>9.273172811265855e-07</v>
      </c>
      <c r="AG90" t="n">
        <v>17</v>
      </c>
      <c r="AH90" t="n">
        <v>1836356.21036006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1.7689</v>
      </c>
      <c r="E91" t="n">
        <v>56.53</v>
      </c>
      <c r="F91" t="n">
        <v>53.16</v>
      </c>
      <c r="G91" t="n">
        <v>144.98</v>
      </c>
      <c r="H91" t="n">
        <v>1.79</v>
      </c>
      <c r="I91" t="n">
        <v>22</v>
      </c>
      <c r="J91" t="n">
        <v>230.81</v>
      </c>
      <c r="K91" t="n">
        <v>54.38</v>
      </c>
      <c r="L91" t="n">
        <v>23.25</v>
      </c>
      <c r="M91" t="n">
        <v>20</v>
      </c>
      <c r="N91" t="n">
        <v>53.18</v>
      </c>
      <c r="O91" t="n">
        <v>28700.26</v>
      </c>
      <c r="P91" t="n">
        <v>676.64</v>
      </c>
      <c r="Q91" t="n">
        <v>1367.25</v>
      </c>
      <c r="R91" t="n">
        <v>125.36</v>
      </c>
      <c r="S91" t="n">
        <v>104.26</v>
      </c>
      <c r="T91" t="n">
        <v>9624.9</v>
      </c>
      <c r="U91" t="n">
        <v>0.83</v>
      </c>
      <c r="V91" t="n">
        <v>0.9</v>
      </c>
      <c r="W91" t="n">
        <v>20.68</v>
      </c>
      <c r="X91" t="n">
        <v>0.58</v>
      </c>
      <c r="Y91" t="n">
        <v>1</v>
      </c>
      <c r="Z91" t="n">
        <v>10</v>
      </c>
      <c r="AA91" t="n">
        <v>1480.422904903935</v>
      </c>
      <c r="AB91" t="n">
        <v>2025.579930138664</v>
      </c>
      <c r="AC91" t="n">
        <v>1832.261424525517</v>
      </c>
      <c r="AD91" t="n">
        <v>1480422.904903936</v>
      </c>
      <c r="AE91" t="n">
        <v>2025579.930138664</v>
      </c>
      <c r="AF91" t="n">
        <v>9.289978697314475e-07</v>
      </c>
      <c r="AG91" t="n">
        <v>17</v>
      </c>
      <c r="AH91" t="n">
        <v>1832261.424525517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1.7681</v>
      </c>
      <c r="E92" t="n">
        <v>56.56</v>
      </c>
      <c r="F92" t="n">
        <v>53.18</v>
      </c>
      <c r="G92" t="n">
        <v>145.05</v>
      </c>
      <c r="H92" t="n">
        <v>1.81</v>
      </c>
      <c r="I92" t="n">
        <v>22</v>
      </c>
      <c r="J92" t="n">
        <v>231.23</v>
      </c>
      <c r="K92" t="n">
        <v>54.38</v>
      </c>
      <c r="L92" t="n">
        <v>23.5</v>
      </c>
      <c r="M92" t="n">
        <v>20</v>
      </c>
      <c r="N92" t="n">
        <v>53.36</v>
      </c>
      <c r="O92" t="n">
        <v>28752.71</v>
      </c>
      <c r="P92" t="n">
        <v>676.61</v>
      </c>
      <c r="Q92" t="n">
        <v>1367.19</v>
      </c>
      <c r="R92" t="n">
        <v>126.2</v>
      </c>
      <c r="S92" t="n">
        <v>104.26</v>
      </c>
      <c r="T92" t="n">
        <v>10046.63</v>
      </c>
      <c r="U92" t="n">
        <v>0.83</v>
      </c>
      <c r="V92" t="n">
        <v>0.9</v>
      </c>
      <c r="W92" t="n">
        <v>20.68</v>
      </c>
      <c r="X92" t="n">
        <v>0.61</v>
      </c>
      <c r="Y92" t="n">
        <v>1</v>
      </c>
      <c r="Z92" t="n">
        <v>10</v>
      </c>
      <c r="AA92" t="n">
        <v>1481.086437667424</v>
      </c>
      <c r="AB92" t="n">
        <v>2026.487804938669</v>
      </c>
      <c r="AC92" t="n">
        <v>1833.082653028819</v>
      </c>
      <c r="AD92" t="n">
        <v>1481086.437667424</v>
      </c>
      <c r="AE92" t="n">
        <v>2026487.804938669</v>
      </c>
      <c r="AF92" t="n">
        <v>9.28577722580232e-07</v>
      </c>
      <c r="AG92" t="n">
        <v>17</v>
      </c>
      <c r="AH92" t="n">
        <v>1833082.653028819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1.7686</v>
      </c>
      <c r="E93" t="n">
        <v>56.54</v>
      </c>
      <c r="F93" t="n">
        <v>53.17</v>
      </c>
      <c r="G93" t="n">
        <v>145.01</v>
      </c>
      <c r="H93" t="n">
        <v>1.82</v>
      </c>
      <c r="I93" t="n">
        <v>22</v>
      </c>
      <c r="J93" t="n">
        <v>231.66</v>
      </c>
      <c r="K93" t="n">
        <v>54.38</v>
      </c>
      <c r="L93" t="n">
        <v>23.75</v>
      </c>
      <c r="M93" t="n">
        <v>20</v>
      </c>
      <c r="N93" t="n">
        <v>53.53</v>
      </c>
      <c r="O93" t="n">
        <v>28805.23</v>
      </c>
      <c r="P93" t="n">
        <v>675.27</v>
      </c>
      <c r="Q93" t="n">
        <v>1367.21</v>
      </c>
      <c r="R93" t="n">
        <v>125.91</v>
      </c>
      <c r="S93" t="n">
        <v>104.26</v>
      </c>
      <c r="T93" t="n">
        <v>9903.440000000001</v>
      </c>
      <c r="U93" t="n">
        <v>0.83</v>
      </c>
      <c r="V93" t="n">
        <v>0.9</v>
      </c>
      <c r="W93" t="n">
        <v>20.68</v>
      </c>
      <c r="X93" t="n">
        <v>0.59</v>
      </c>
      <c r="Y93" t="n">
        <v>1</v>
      </c>
      <c r="Z93" t="n">
        <v>10</v>
      </c>
      <c r="AA93" t="n">
        <v>1478.829728937459</v>
      </c>
      <c r="AB93" t="n">
        <v>2023.400076495368</v>
      </c>
      <c r="AC93" t="n">
        <v>1830.289613054493</v>
      </c>
      <c r="AD93" t="n">
        <v>1478829.728937459</v>
      </c>
      <c r="AE93" t="n">
        <v>2023400.076495368</v>
      </c>
      <c r="AF93" t="n">
        <v>9.288403145497417e-07</v>
      </c>
      <c r="AG93" t="n">
        <v>17</v>
      </c>
      <c r="AH93" t="n">
        <v>1830289.613054493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1.7682</v>
      </c>
      <c r="E94" t="n">
        <v>56.55</v>
      </c>
      <c r="F94" t="n">
        <v>53.18</v>
      </c>
      <c r="G94" t="n">
        <v>145.04</v>
      </c>
      <c r="H94" t="n">
        <v>1.84</v>
      </c>
      <c r="I94" t="n">
        <v>22</v>
      </c>
      <c r="J94" t="n">
        <v>232.08</v>
      </c>
      <c r="K94" t="n">
        <v>54.38</v>
      </c>
      <c r="L94" t="n">
        <v>24</v>
      </c>
      <c r="M94" t="n">
        <v>20</v>
      </c>
      <c r="N94" t="n">
        <v>53.71</v>
      </c>
      <c r="O94" t="n">
        <v>28857.81</v>
      </c>
      <c r="P94" t="n">
        <v>673.14</v>
      </c>
      <c r="Q94" t="n">
        <v>1367.25</v>
      </c>
      <c r="R94" t="n">
        <v>126.19</v>
      </c>
      <c r="S94" t="n">
        <v>104.26</v>
      </c>
      <c r="T94" t="n">
        <v>10042.44</v>
      </c>
      <c r="U94" t="n">
        <v>0.83</v>
      </c>
      <c r="V94" t="n">
        <v>0.9</v>
      </c>
      <c r="W94" t="n">
        <v>20.68</v>
      </c>
      <c r="X94" t="n">
        <v>0.61</v>
      </c>
      <c r="Y94" t="n">
        <v>1</v>
      </c>
      <c r="Z94" t="n">
        <v>10</v>
      </c>
      <c r="AA94" t="n">
        <v>1476.268094403037</v>
      </c>
      <c r="AB94" t="n">
        <v>2019.895135114032</v>
      </c>
      <c r="AC94" t="n">
        <v>1827.119178359375</v>
      </c>
      <c r="AD94" t="n">
        <v>1476268.094403037</v>
      </c>
      <c r="AE94" t="n">
        <v>2019895.135114032</v>
      </c>
      <c r="AF94" t="n">
        <v>9.286302409741339e-07</v>
      </c>
      <c r="AG94" t="n">
        <v>17</v>
      </c>
      <c r="AH94" t="n">
        <v>1827119.178359375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1.7709</v>
      </c>
      <c r="E95" t="n">
        <v>56.47</v>
      </c>
      <c r="F95" t="n">
        <v>53.13</v>
      </c>
      <c r="G95" t="n">
        <v>151.81</v>
      </c>
      <c r="H95" t="n">
        <v>1.85</v>
      </c>
      <c r="I95" t="n">
        <v>21</v>
      </c>
      <c r="J95" t="n">
        <v>232.51</v>
      </c>
      <c r="K95" t="n">
        <v>54.38</v>
      </c>
      <c r="L95" t="n">
        <v>24.25</v>
      </c>
      <c r="M95" t="n">
        <v>19</v>
      </c>
      <c r="N95" t="n">
        <v>53.88</v>
      </c>
      <c r="O95" t="n">
        <v>28910.45</v>
      </c>
      <c r="P95" t="n">
        <v>671.62</v>
      </c>
      <c r="Q95" t="n">
        <v>1367.23</v>
      </c>
      <c r="R95" t="n">
        <v>124.56</v>
      </c>
      <c r="S95" t="n">
        <v>104.26</v>
      </c>
      <c r="T95" t="n">
        <v>9230.76</v>
      </c>
      <c r="U95" t="n">
        <v>0.84</v>
      </c>
      <c r="V95" t="n">
        <v>0.9</v>
      </c>
      <c r="W95" t="n">
        <v>20.68</v>
      </c>
      <c r="X95" t="n">
        <v>0.5600000000000001</v>
      </c>
      <c r="Y95" t="n">
        <v>1</v>
      </c>
      <c r="Z95" t="n">
        <v>10</v>
      </c>
      <c r="AA95" t="n">
        <v>1471.937732395905</v>
      </c>
      <c r="AB95" t="n">
        <v>2013.970142773785</v>
      </c>
      <c r="AC95" t="n">
        <v>1821.759658972303</v>
      </c>
      <c r="AD95" t="n">
        <v>1471937.732395905</v>
      </c>
      <c r="AE95" t="n">
        <v>2013970.142773785</v>
      </c>
      <c r="AF95" t="n">
        <v>9.300482376094864e-07</v>
      </c>
      <c r="AG95" t="n">
        <v>17</v>
      </c>
      <c r="AH95" t="n">
        <v>1821759.658972303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1.7709</v>
      </c>
      <c r="E96" t="n">
        <v>56.47</v>
      </c>
      <c r="F96" t="n">
        <v>53.13</v>
      </c>
      <c r="G96" t="n">
        <v>151.81</v>
      </c>
      <c r="H96" t="n">
        <v>1.87</v>
      </c>
      <c r="I96" t="n">
        <v>21</v>
      </c>
      <c r="J96" t="n">
        <v>232.94</v>
      </c>
      <c r="K96" t="n">
        <v>54.38</v>
      </c>
      <c r="L96" t="n">
        <v>24.5</v>
      </c>
      <c r="M96" t="n">
        <v>19</v>
      </c>
      <c r="N96" t="n">
        <v>54.06</v>
      </c>
      <c r="O96" t="n">
        <v>28963.15</v>
      </c>
      <c r="P96" t="n">
        <v>672.05</v>
      </c>
      <c r="Q96" t="n">
        <v>1367.16</v>
      </c>
      <c r="R96" t="n">
        <v>124.77</v>
      </c>
      <c r="S96" t="n">
        <v>104.26</v>
      </c>
      <c r="T96" t="n">
        <v>9334.219999999999</v>
      </c>
      <c r="U96" t="n">
        <v>0.84</v>
      </c>
      <c r="V96" t="n">
        <v>0.9</v>
      </c>
      <c r="W96" t="n">
        <v>20.67</v>
      </c>
      <c r="X96" t="n">
        <v>0.5600000000000001</v>
      </c>
      <c r="Y96" t="n">
        <v>1</v>
      </c>
      <c r="Z96" t="n">
        <v>10</v>
      </c>
      <c r="AA96" t="n">
        <v>1472.525014991394</v>
      </c>
      <c r="AB96" t="n">
        <v>2014.773688730013</v>
      </c>
      <c r="AC96" t="n">
        <v>1822.486515630252</v>
      </c>
      <c r="AD96" t="n">
        <v>1472525.014991394</v>
      </c>
      <c r="AE96" t="n">
        <v>2014773.688730013</v>
      </c>
      <c r="AF96" t="n">
        <v>9.300482376094864e-07</v>
      </c>
      <c r="AG96" t="n">
        <v>17</v>
      </c>
      <c r="AH96" t="n">
        <v>1822486.515630252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1.7708</v>
      </c>
      <c r="E97" t="n">
        <v>56.47</v>
      </c>
      <c r="F97" t="n">
        <v>53.14</v>
      </c>
      <c r="G97" t="n">
        <v>151.83</v>
      </c>
      <c r="H97" t="n">
        <v>1.89</v>
      </c>
      <c r="I97" t="n">
        <v>21</v>
      </c>
      <c r="J97" t="n">
        <v>233.37</v>
      </c>
      <c r="K97" t="n">
        <v>54.38</v>
      </c>
      <c r="L97" t="n">
        <v>24.75</v>
      </c>
      <c r="M97" t="n">
        <v>19</v>
      </c>
      <c r="N97" t="n">
        <v>54.24</v>
      </c>
      <c r="O97" t="n">
        <v>29015.91</v>
      </c>
      <c r="P97" t="n">
        <v>670.6900000000001</v>
      </c>
      <c r="Q97" t="n">
        <v>1367.35</v>
      </c>
      <c r="R97" t="n">
        <v>124.9</v>
      </c>
      <c r="S97" t="n">
        <v>104.26</v>
      </c>
      <c r="T97" t="n">
        <v>9403.09</v>
      </c>
      <c r="U97" t="n">
        <v>0.83</v>
      </c>
      <c r="V97" t="n">
        <v>0.9</v>
      </c>
      <c r="W97" t="n">
        <v>20.67</v>
      </c>
      <c r="X97" t="n">
        <v>0.5600000000000001</v>
      </c>
      <c r="Y97" t="n">
        <v>1</v>
      </c>
      <c r="Z97" t="n">
        <v>10</v>
      </c>
      <c r="AA97" t="n">
        <v>1470.803571651855</v>
      </c>
      <c r="AB97" t="n">
        <v>2012.418334008136</v>
      </c>
      <c r="AC97" t="n">
        <v>1820.35595265727</v>
      </c>
      <c r="AD97" t="n">
        <v>1470803.571651855</v>
      </c>
      <c r="AE97" t="n">
        <v>2012418.334008136</v>
      </c>
      <c r="AF97" t="n">
        <v>9.299957192155844e-07</v>
      </c>
      <c r="AG97" t="n">
        <v>17</v>
      </c>
      <c r="AH97" t="n">
        <v>1820355.95265727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1.7707</v>
      </c>
      <c r="E98" t="n">
        <v>56.48</v>
      </c>
      <c r="F98" t="n">
        <v>53.14</v>
      </c>
      <c r="G98" t="n">
        <v>151.84</v>
      </c>
      <c r="H98" t="n">
        <v>1.9</v>
      </c>
      <c r="I98" t="n">
        <v>21</v>
      </c>
      <c r="J98" t="n">
        <v>233.79</v>
      </c>
      <c r="K98" t="n">
        <v>54.38</v>
      </c>
      <c r="L98" t="n">
        <v>25</v>
      </c>
      <c r="M98" t="n">
        <v>19</v>
      </c>
      <c r="N98" t="n">
        <v>54.42</v>
      </c>
      <c r="O98" t="n">
        <v>29068.74</v>
      </c>
      <c r="P98" t="n">
        <v>668.0599999999999</v>
      </c>
      <c r="Q98" t="n">
        <v>1367.19</v>
      </c>
      <c r="R98" t="n">
        <v>124.98</v>
      </c>
      <c r="S98" t="n">
        <v>104.26</v>
      </c>
      <c r="T98" t="n">
        <v>9439.67</v>
      </c>
      <c r="U98" t="n">
        <v>0.83</v>
      </c>
      <c r="V98" t="n">
        <v>0.9</v>
      </c>
      <c r="W98" t="n">
        <v>20.68</v>
      </c>
      <c r="X98" t="n">
        <v>0.57</v>
      </c>
      <c r="Y98" t="n">
        <v>1</v>
      </c>
      <c r="Z98" t="n">
        <v>10</v>
      </c>
      <c r="AA98" t="n">
        <v>1467.282372090326</v>
      </c>
      <c r="AB98" t="n">
        <v>2007.60047342369</v>
      </c>
      <c r="AC98" t="n">
        <v>1815.997901925094</v>
      </c>
      <c r="AD98" t="n">
        <v>1467282.372090326</v>
      </c>
      <c r="AE98" t="n">
        <v>2007600.47342369</v>
      </c>
      <c r="AF98" t="n">
        <v>9.299432008216824e-07</v>
      </c>
      <c r="AG98" t="n">
        <v>17</v>
      </c>
      <c r="AH98" t="n">
        <v>1815997.901925094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1.773</v>
      </c>
      <c r="E99" t="n">
        <v>56.4</v>
      </c>
      <c r="F99" t="n">
        <v>53.11</v>
      </c>
      <c r="G99" t="n">
        <v>159.32</v>
      </c>
      <c r="H99" t="n">
        <v>1.92</v>
      </c>
      <c r="I99" t="n">
        <v>20</v>
      </c>
      <c r="J99" t="n">
        <v>234.22</v>
      </c>
      <c r="K99" t="n">
        <v>54.38</v>
      </c>
      <c r="L99" t="n">
        <v>25.25</v>
      </c>
      <c r="M99" t="n">
        <v>18</v>
      </c>
      <c r="N99" t="n">
        <v>54.6</v>
      </c>
      <c r="O99" t="n">
        <v>29121.63</v>
      </c>
      <c r="P99" t="n">
        <v>667.5700000000001</v>
      </c>
      <c r="Q99" t="n">
        <v>1367.24</v>
      </c>
      <c r="R99" t="n">
        <v>123.6</v>
      </c>
      <c r="S99" t="n">
        <v>104.26</v>
      </c>
      <c r="T99" t="n">
        <v>8758.68</v>
      </c>
      <c r="U99" t="n">
        <v>0.84</v>
      </c>
      <c r="V99" t="n">
        <v>0.9</v>
      </c>
      <c r="W99" t="n">
        <v>20.68</v>
      </c>
      <c r="X99" t="n">
        <v>0.53</v>
      </c>
      <c r="Y99" t="n">
        <v>1</v>
      </c>
      <c r="Z99" t="n">
        <v>10</v>
      </c>
      <c r="AA99" t="n">
        <v>1464.789000119183</v>
      </c>
      <c r="AB99" t="n">
        <v>2004.188931892965</v>
      </c>
      <c r="AC99" t="n">
        <v>1812.911953129933</v>
      </c>
      <c r="AD99" t="n">
        <v>1464789.000119183</v>
      </c>
      <c r="AE99" t="n">
        <v>2004188.931892965</v>
      </c>
      <c r="AF99" t="n">
        <v>9.311511238814272e-07</v>
      </c>
      <c r="AG99" t="n">
        <v>17</v>
      </c>
      <c r="AH99" t="n">
        <v>1812911.953129933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1.7729</v>
      </c>
      <c r="E100" t="n">
        <v>56.41</v>
      </c>
      <c r="F100" t="n">
        <v>53.11</v>
      </c>
      <c r="G100" t="n">
        <v>159.33</v>
      </c>
      <c r="H100" t="n">
        <v>1.93</v>
      </c>
      <c r="I100" t="n">
        <v>20</v>
      </c>
      <c r="J100" t="n">
        <v>234.65</v>
      </c>
      <c r="K100" t="n">
        <v>54.38</v>
      </c>
      <c r="L100" t="n">
        <v>25.5</v>
      </c>
      <c r="M100" t="n">
        <v>18</v>
      </c>
      <c r="N100" t="n">
        <v>54.78</v>
      </c>
      <c r="O100" t="n">
        <v>29174.59</v>
      </c>
      <c r="P100" t="n">
        <v>669.21</v>
      </c>
      <c r="Q100" t="n">
        <v>1367.27</v>
      </c>
      <c r="R100" t="n">
        <v>123.81</v>
      </c>
      <c r="S100" t="n">
        <v>104.26</v>
      </c>
      <c r="T100" t="n">
        <v>8860.309999999999</v>
      </c>
      <c r="U100" t="n">
        <v>0.84</v>
      </c>
      <c r="V100" t="n">
        <v>0.9</v>
      </c>
      <c r="W100" t="n">
        <v>20.68</v>
      </c>
      <c r="X100" t="n">
        <v>0.54</v>
      </c>
      <c r="Y100" t="n">
        <v>1</v>
      </c>
      <c r="Z100" t="n">
        <v>10</v>
      </c>
      <c r="AA100" t="n">
        <v>1467.097104645783</v>
      </c>
      <c r="AB100" t="n">
        <v>2007.346982332644</v>
      </c>
      <c r="AC100" t="n">
        <v>1815.768603668</v>
      </c>
      <c r="AD100" t="n">
        <v>1467097.104645783</v>
      </c>
      <c r="AE100" t="n">
        <v>2007346.982332644</v>
      </c>
      <c r="AF100" t="n">
        <v>9.310986054875252e-07</v>
      </c>
      <c r="AG100" t="n">
        <v>17</v>
      </c>
      <c r="AH100" t="n">
        <v>1815768.603668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1.7729</v>
      </c>
      <c r="E101" t="n">
        <v>56.4</v>
      </c>
      <c r="F101" t="n">
        <v>53.11</v>
      </c>
      <c r="G101" t="n">
        <v>159.33</v>
      </c>
      <c r="H101" t="n">
        <v>1.95</v>
      </c>
      <c r="I101" t="n">
        <v>20</v>
      </c>
      <c r="J101" t="n">
        <v>235.08</v>
      </c>
      <c r="K101" t="n">
        <v>54.38</v>
      </c>
      <c r="L101" t="n">
        <v>25.75</v>
      </c>
      <c r="M101" t="n">
        <v>18</v>
      </c>
      <c r="N101" t="n">
        <v>54.96</v>
      </c>
      <c r="O101" t="n">
        <v>29227.61</v>
      </c>
      <c r="P101" t="n">
        <v>668.96</v>
      </c>
      <c r="Q101" t="n">
        <v>1367.21</v>
      </c>
      <c r="R101" t="n">
        <v>123.87</v>
      </c>
      <c r="S101" t="n">
        <v>104.26</v>
      </c>
      <c r="T101" t="n">
        <v>8889.389999999999</v>
      </c>
      <c r="U101" t="n">
        <v>0.84</v>
      </c>
      <c r="V101" t="n">
        <v>0.9</v>
      </c>
      <c r="W101" t="n">
        <v>20.67</v>
      </c>
      <c r="X101" t="n">
        <v>0.53</v>
      </c>
      <c r="Y101" t="n">
        <v>1</v>
      </c>
      <c r="Z101" t="n">
        <v>10</v>
      </c>
      <c r="AA101" t="n">
        <v>1466.756046456943</v>
      </c>
      <c r="AB101" t="n">
        <v>2006.880331472247</v>
      </c>
      <c r="AC101" t="n">
        <v>1815.346489310771</v>
      </c>
      <c r="AD101" t="n">
        <v>1466756.046456943</v>
      </c>
      <c r="AE101" t="n">
        <v>2006880.331472247</v>
      </c>
      <c r="AF101" t="n">
        <v>9.310986054875252e-07</v>
      </c>
      <c r="AG101" t="n">
        <v>17</v>
      </c>
      <c r="AH101" t="n">
        <v>1815346.489310771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1.7729</v>
      </c>
      <c r="E102" t="n">
        <v>56.41</v>
      </c>
      <c r="F102" t="n">
        <v>53.11</v>
      </c>
      <c r="G102" t="n">
        <v>159.33</v>
      </c>
      <c r="H102" t="n">
        <v>1.96</v>
      </c>
      <c r="I102" t="n">
        <v>20</v>
      </c>
      <c r="J102" t="n">
        <v>235.51</v>
      </c>
      <c r="K102" t="n">
        <v>54.38</v>
      </c>
      <c r="L102" t="n">
        <v>26</v>
      </c>
      <c r="M102" t="n">
        <v>18</v>
      </c>
      <c r="N102" t="n">
        <v>55.14</v>
      </c>
      <c r="O102" t="n">
        <v>29280.69</v>
      </c>
      <c r="P102" t="n">
        <v>667.75</v>
      </c>
      <c r="Q102" t="n">
        <v>1367.2</v>
      </c>
      <c r="R102" t="n">
        <v>123.97</v>
      </c>
      <c r="S102" t="n">
        <v>104.26</v>
      </c>
      <c r="T102" t="n">
        <v>8941.639999999999</v>
      </c>
      <c r="U102" t="n">
        <v>0.84</v>
      </c>
      <c r="V102" t="n">
        <v>0.9</v>
      </c>
      <c r="W102" t="n">
        <v>20.67</v>
      </c>
      <c r="X102" t="n">
        <v>0.54</v>
      </c>
      <c r="Y102" t="n">
        <v>1</v>
      </c>
      <c r="Z102" t="n">
        <v>10</v>
      </c>
      <c r="AA102" t="n">
        <v>1465.105324822954</v>
      </c>
      <c r="AB102" t="n">
        <v>2004.621741307926</v>
      </c>
      <c r="AC102" t="n">
        <v>1813.303455821781</v>
      </c>
      <c r="AD102" t="n">
        <v>1465105.324822954</v>
      </c>
      <c r="AE102" t="n">
        <v>2004621.741307926</v>
      </c>
      <c r="AF102" t="n">
        <v>9.310986054875252e-07</v>
      </c>
      <c r="AG102" t="n">
        <v>17</v>
      </c>
      <c r="AH102" t="n">
        <v>1813303.455821781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1.7721</v>
      </c>
      <c r="E103" t="n">
        <v>56.43</v>
      </c>
      <c r="F103" t="n">
        <v>53.13</v>
      </c>
      <c r="G103" t="n">
        <v>159.41</v>
      </c>
      <c r="H103" t="n">
        <v>1.98</v>
      </c>
      <c r="I103" t="n">
        <v>20</v>
      </c>
      <c r="J103" t="n">
        <v>235.94</v>
      </c>
      <c r="K103" t="n">
        <v>54.38</v>
      </c>
      <c r="L103" t="n">
        <v>26.25</v>
      </c>
      <c r="M103" t="n">
        <v>18</v>
      </c>
      <c r="N103" t="n">
        <v>55.32</v>
      </c>
      <c r="O103" t="n">
        <v>29333.84</v>
      </c>
      <c r="P103" t="n">
        <v>663.52</v>
      </c>
      <c r="Q103" t="n">
        <v>1367.14</v>
      </c>
      <c r="R103" t="n">
        <v>124.58</v>
      </c>
      <c r="S103" t="n">
        <v>104.26</v>
      </c>
      <c r="T103" t="n">
        <v>9248.27</v>
      </c>
      <c r="U103" t="n">
        <v>0.84</v>
      </c>
      <c r="V103" t="n">
        <v>0.9</v>
      </c>
      <c r="W103" t="n">
        <v>20.68</v>
      </c>
      <c r="X103" t="n">
        <v>0.5600000000000001</v>
      </c>
      <c r="Y103" t="n">
        <v>1</v>
      </c>
      <c r="Z103" t="n">
        <v>10</v>
      </c>
      <c r="AA103" t="n">
        <v>1460.028080624962</v>
      </c>
      <c r="AB103" t="n">
        <v>1997.674831804027</v>
      </c>
      <c r="AC103" t="n">
        <v>1807.019549610886</v>
      </c>
      <c r="AD103" t="n">
        <v>1460028.080624962</v>
      </c>
      <c r="AE103" t="n">
        <v>1997674.831804027</v>
      </c>
      <c r="AF103" t="n">
        <v>9.306784583363097e-07</v>
      </c>
      <c r="AG103" t="n">
        <v>17</v>
      </c>
      <c r="AH103" t="n">
        <v>1807019.549610886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1.7748</v>
      </c>
      <c r="E104" t="n">
        <v>56.34</v>
      </c>
      <c r="F104" t="n">
        <v>53.09</v>
      </c>
      <c r="G104" t="n">
        <v>167.65</v>
      </c>
      <c r="H104" t="n">
        <v>1.99</v>
      </c>
      <c r="I104" t="n">
        <v>19</v>
      </c>
      <c r="J104" t="n">
        <v>236.37</v>
      </c>
      <c r="K104" t="n">
        <v>54.38</v>
      </c>
      <c r="L104" t="n">
        <v>26.5</v>
      </c>
      <c r="M104" t="n">
        <v>17</v>
      </c>
      <c r="N104" t="n">
        <v>55.5</v>
      </c>
      <c r="O104" t="n">
        <v>29387.05</v>
      </c>
      <c r="P104" t="n">
        <v>662.65</v>
      </c>
      <c r="Q104" t="n">
        <v>1367.18</v>
      </c>
      <c r="R104" t="n">
        <v>123.22</v>
      </c>
      <c r="S104" t="n">
        <v>104.26</v>
      </c>
      <c r="T104" t="n">
        <v>8569.02</v>
      </c>
      <c r="U104" t="n">
        <v>0.85</v>
      </c>
      <c r="V104" t="n">
        <v>0.9</v>
      </c>
      <c r="W104" t="n">
        <v>20.67</v>
      </c>
      <c r="X104" t="n">
        <v>0.51</v>
      </c>
      <c r="Y104" t="n">
        <v>1</v>
      </c>
      <c r="Z104" t="n">
        <v>10</v>
      </c>
      <c r="AA104" t="n">
        <v>1456.682425957479</v>
      </c>
      <c r="AB104" t="n">
        <v>1993.09715948811</v>
      </c>
      <c r="AC104" t="n">
        <v>1802.878763915997</v>
      </c>
      <c r="AD104" t="n">
        <v>1456682.425957479</v>
      </c>
      <c r="AE104" t="n">
        <v>1993097.15948811</v>
      </c>
      <c r="AF104" t="n">
        <v>9.320964549716621e-07</v>
      </c>
      <c r="AG104" t="n">
        <v>17</v>
      </c>
      <c r="AH104" t="n">
        <v>1802878.763915997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1.7743</v>
      </c>
      <c r="E105" t="n">
        <v>56.36</v>
      </c>
      <c r="F105" t="n">
        <v>53.1</v>
      </c>
      <c r="G105" t="n">
        <v>167.69</v>
      </c>
      <c r="H105" t="n">
        <v>2.01</v>
      </c>
      <c r="I105" t="n">
        <v>19</v>
      </c>
      <c r="J105" t="n">
        <v>236.81</v>
      </c>
      <c r="K105" t="n">
        <v>54.38</v>
      </c>
      <c r="L105" t="n">
        <v>26.75</v>
      </c>
      <c r="M105" t="n">
        <v>17</v>
      </c>
      <c r="N105" t="n">
        <v>55.68</v>
      </c>
      <c r="O105" t="n">
        <v>29440.33</v>
      </c>
      <c r="P105" t="n">
        <v>662.51</v>
      </c>
      <c r="Q105" t="n">
        <v>1367.21</v>
      </c>
      <c r="R105" t="n">
        <v>123.5</v>
      </c>
      <c r="S105" t="n">
        <v>104.26</v>
      </c>
      <c r="T105" t="n">
        <v>8712.389999999999</v>
      </c>
      <c r="U105" t="n">
        <v>0.84</v>
      </c>
      <c r="V105" t="n">
        <v>0.9</v>
      </c>
      <c r="W105" t="n">
        <v>20.68</v>
      </c>
      <c r="X105" t="n">
        <v>0.53</v>
      </c>
      <c r="Y105" t="n">
        <v>1</v>
      </c>
      <c r="Z105" t="n">
        <v>10</v>
      </c>
      <c r="AA105" t="n">
        <v>1456.907536503063</v>
      </c>
      <c r="AB105" t="n">
        <v>1993.405165667754</v>
      </c>
      <c r="AC105" t="n">
        <v>1803.157374418144</v>
      </c>
      <c r="AD105" t="n">
        <v>1456907.536503063</v>
      </c>
      <c r="AE105" t="n">
        <v>1993405.165667754</v>
      </c>
      <c r="AF105" t="n">
        <v>9.318338630021525e-07</v>
      </c>
      <c r="AG105" t="n">
        <v>17</v>
      </c>
      <c r="AH105" t="n">
        <v>1803157.374418144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1.7747</v>
      </c>
      <c r="E106" t="n">
        <v>56.35</v>
      </c>
      <c r="F106" t="n">
        <v>53.09</v>
      </c>
      <c r="G106" t="n">
        <v>167.66</v>
      </c>
      <c r="H106" t="n">
        <v>2.02</v>
      </c>
      <c r="I106" t="n">
        <v>19</v>
      </c>
      <c r="J106" t="n">
        <v>237.24</v>
      </c>
      <c r="K106" t="n">
        <v>54.38</v>
      </c>
      <c r="L106" t="n">
        <v>27</v>
      </c>
      <c r="M106" t="n">
        <v>17</v>
      </c>
      <c r="N106" t="n">
        <v>55.86</v>
      </c>
      <c r="O106" t="n">
        <v>29493.67</v>
      </c>
      <c r="P106" t="n">
        <v>661.6900000000001</v>
      </c>
      <c r="Q106" t="n">
        <v>1367.27</v>
      </c>
      <c r="R106" t="n">
        <v>123.32</v>
      </c>
      <c r="S106" t="n">
        <v>104.26</v>
      </c>
      <c r="T106" t="n">
        <v>8618.98</v>
      </c>
      <c r="U106" t="n">
        <v>0.85</v>
      </c>
      <c r="V106" t="n">
        <v>0.9</v>
      </c>
      <c r="W106" t="n">
        <v>20.67</v>
      </c>
      <c r="X106" t="n">
        <v>0.51</v>
      </c>
      <c r="Y106" t="n">
        <v>1</v>
      </c>
      <c r="Z106" t="n">
        <v>10</v>
      </c>
      <c r="AA106" t="n">
        <v>1455.444325096849</v>
      </c>
      <c r="AB106" t="n">
        <v>1991.403135269441</v>
      </c>
      <c r="AC106" t="n">
        <v>1801.34641499118</v>
      </c>
      <c r="AD106" t="n">
        <v>1455444.325096849</v>
      </c>
      <c r="AE106" t="n">
        <v>1991403.135269441</v>
      </c>
      <c r="AF106" t="n">
        <v>9.320439365777601e-07</v>
      </c>
      <c r="AG106" t="n">
        <v>17</v>
      </c>
      <c r="AH106" t="n">
        <v>1801346.41499118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1.7745</v>
      </c>
      <c r="E107" t="n">
        <v>56.35</v>
      </c>
      <c r="F107" t="n">
        <v>53.1</v>
      </c>
      <c r="G107" t="n">
        <v>167.67</v>
      </c>
      <c r="H107" t="n">
        <v>2.04</v>
      </c>
      <c r="I107" t="n">
        <v>19</v>
      </c>
      <c r="J107" t="n">
        <v>237.67</v>
      </c>
      <c r="K107" t="n">
        <v>54.38</v>
      </c>
      <c r="L107" t="n">
        <v>27.25</v>
      </c>
      <c r="M107" t="n">
        <v>17</v>
      </c>
      <c r="N107" t="n">
        <v>56.05</v>
      </c>
      <c r="O107" t="n">
        <v>29547.07</v>
      </c>
      <c r="P107" t="n">
        <v>660.87</v>
      </c>
      <c r="Q107" t="n">
        <v>1367.22</v>
      </c>
      <c r="R107" t="n">
        <v>123.38</v>
      </c>
      <c r="S107" t="n">
        <v>104.26</v>
      </c>
      <c r="T107" t="n">
        <v>8649.309999999999</v>
      </c>
      <c r="U107" t="n">
        <v>0.85</v>
      </c>
      <c r="V107" t="n">
        <v>0.9</v>
      </c>
      <c r="W107" t="n">
        <v>20.68</v>
      </c>
      <c r="X107" t="n">
        <v>0.52</v>
      </c>
      <c r="Y107" t="n">
        <v>1</v>
      </c>
      <c r="Z107" t="n">
        <v>10</v>
      </c>
      <c r="AA107" t="n">
        <v>1454.531702406447</v>
      </c>
      <c r="AB107" t="n">
        <v>1990.154444642362</v>
      </c>
      <c r="AC107" t="n">
        <v>1800.216897645</v>
      </c>
      <c r="AD107" t="n">
        <v>1454531.702406447</v>
      </c>
      <c r="AE107" t="n">
        <v>1990154.444642362</v>
      </c>
      <c r="AF107" t="n">
        <v>9.319388997899563e-07</v>
      </c>
      <c r="AG107" t="n">
        <v>17</v>
      </c>
      <c r="AH107" t="n">
        <v>1800216.897645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1.7746</v>
      </c>
      <c r="E108" t="n">
        <v>56.35</v>
      </c>
      <c r="F108" t="n">
        <v>53.09</v>
      </c>
      <c r="G108" t="n">
        <v>167.67</v>
      </c>
      <c r="H108" t="n">
        <v>2.05</v>
      </c>
      <c r="I108" t="n">
        <v>19</v>
      </c>
      <c r="J108" t="n">
        <v>238.11</v>
      </c>
      <c r="K108" t="n">
        <v>54.38</v>
      </c>
      <c r="L108" t="n">
        <v>27.5</v>
      </c>
      <c r="M108" t="n">
        <v>17</v>
      </c>
      <c r="N108" t="n">
        <v>56.23</v>
      </c>
      <c r="O108" t="n">
        <v>29600.54</v>
      </c>
      <c r="P108" t="n">
        <v>658.98</v>
      </c>
      <c r="Q108" t="n">
        <v>1367.24</v>
      </c>
      <c r="R108" t="n">
        <v>123.33</v>
      </c>
      <c r="S108" t="n">
        <v>104.26</v>
      </c>
      <c r="T108" t="n">
        <v>8623.75</v>
      </c>
      <c r="U108" t="n">
        <v>0.85</v>
      </c>
      <c r="V108" t="n">
        <v>0.9</v>
      </c>
      <c r="W108" t="n">
        <v>20.68</v>
      </c>
      <c r="X108" t="n">
        <v>0.52</v>
      </c>
      <c r="Y108" t="n">
        <v>1</v>
      </c>
      <c r="Z108" t="n">
        <v>10</v>
      </c>
      <c r="AA108" t="n">
        <v>1451.820964424916</v>
      </c>
      <c r="AB108" t="n">
        <v>1986.445493346711</v>
      </c>
      <c r="AC108" t="n">
        <v>1796.861923455461</v>
      </c>
      <c r="AD108" t="n">
        <v>1451820.964424916</v>
      </c>
      <c r="AE108" t="n">
        <v>1986445.493346711</v>
      </c>
      <c r="AF108" t="n">
        <v>9.319914181838583e-07</v>
      </c>
      <c r="AG108" t="n">
        <v>17</v>
      </c>
      <c r="AH108" t="n">
        <v>1796861.92345546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1.7771</v>
      </c>
      <c r="E109" t="n">
        <v>56.27</v>
      </c>
      <c r="F109" t="n">
        <v>53.06</v>
      </c>
      <c r="G109" t="n">
        <v>176.85</v>
      </c>
      <c r="H109" t="n">
        <v>2.07</v>
      </c>
      <c r="I109" t="n">
        <v>18</v>
      </c>
      <c r="J109" t="n">
        <v>238.54</v>
      </c>
      <c r="K109" t="n">
        <v>54.38</v>
      </c>
      <c r="L109" t="n">
        <v>27.75</v>
      </c>
      <c r="M109" t="n">
        <v>16</v>
      </c>
      <c r="N109" t="n">
        <v>56.41</v>
      </c>
      <c r="O109" t="n">
        <v>29654.08</v>
      </c>
      <c r="P109" t="n">
        <v>657.1</v>
      </c>
      <c r="Q109" t="n">
        <v>1367.22</v>
      </c>
      <c r="R109" t="n">
        <v>122.07</v>
      </c>
      <c r="S109" t="n">
        <v>104.26</v>
      </c>
      <c r="T109" t="n">
        <v>8000.22</v>
      </c>
      <c r="U109" t="n">
        <v>0.85</v>
      </c>
      <c r="V109" t="n">
        <v>0.9</v>
      </c>
      <c r="W109" t="n">
        <v>20.67</v>
      </c>
      <c r="X109" t="n">
        <v>0.48</v>
      </c>
      <c r="Y109" t="n">
        <v>1</v>
      </c>
      <c r="Z109" t="n">
        <v>10</v>
      </c>
      <c r="AA109" t="n">
        <v>1447.321822286467</v>
      </c>
      <c r="AB109" t="n">
        <v>1980.289568584742</v>
      </c>
      <c r="AC109" t="n">
        <v>1791.293511512879</v>
      </c>
      <c r="AD109" t="n">
        <v>1447321.822286467</v>
      </c>
      <c r="AE109" t="n">
        <v>1980289.568584742</v>
      </c>
      <c r="AF109" t="n">
        <v>9.333043780314067e-07</v>
      </c>
      <c r="AG109" t="n">
        <v>17</v>
      </c>
      <c r="AH109" t="n">
        <v>1791293.511512879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1.7766</v>
      </c>
      <c r="E110" t="n">
        <v>56.29</v>
      </c>
      <c r="F110" t="n">
        <v>53.07</v>
      </c>
      <c r="G110" t="n">
        <v>176.9</v>
      </c>
      <c r="H110" t="n">
        <v>2.08</v>
      </c>
      <c r="I110" t="n">
        <v>18</v>
      </c>
      <c r="J110" t="n">
        <v>238.97</v>
      </c>
      <c r="K110" t="n">
        <v>54.38</v>
      </c>
      <c r="L110" t="n">
        <v>28</v>
      </c>
      <c r="M110" t="n">
        <v>16</v>
      </c>
      <c r="N110" t="n">
        <v>56.6</v>
      </c>
      <c r="O110" t="n">
        <v>29707.68</v>
      </c>
      <c r="P110" t="n">
        <v>658.3099999999999</v>
      </c>
      <c r="Q110" t="n">
        <v>1367.15</v>
      </c>
      <c r="R110" t="n">
        <v>122.75</v>
      </c>
      <c r="S110" t="n">
        <v>104.26</v>
      </c>
      <c r="T110" t="n">
        <v>8342.110000000001</v>
      </c>
      <c r="U110" t="n">
        <v>0.85</v>
      </c>
      <c r="V110" t="n">
        <v>0.9</v>
      </c>
      <c r="W110" t="n">
        <v>20.67</v>
      </c>
      <c r="X110" t="n">
        <v>0.49</v>
      </c>
      <c r="Y110" t="n">
        <v>1</v>
      </c>
      <c r="Z110" t="n">
        <v>10</v>
      </c>
      <c r="AA110" t="n">
        <v>1449.381885598055</v>
      </c>
      <c r="AB110" t="n">
        <v>1983.108238091237</v>
      </c>
      <c r="AC110" t="n">
        <v>1793.843171157701</v>
      </c>
      <c r="AD110" t="n">
        <v>1449381.885598055</v>
      </c>
      <c r="AE110" t="n">
        <v>1983108.238091237</v>
      </c>
      <c r="AF110" t="n">
        <v>9.33041786061897e-07</v>
      </c>
      <c r="AG110" t="n">
        <v>17</v>
      </c>
      <c r="AH110" t="n">
        <v>1793843.171157701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1.7765</v>
      </c>
      <c r="E111" t="n">
        <v>56.29</v>
      </c>
      <c r="F111" t="n">
        <v>53.07</v>
      </c>
      <c r="G111" t="n">
        <v>176.92</v>
      </c>
      <c r="H111" t="n">
        <v>2.1</v>
      </c>
      <c r="I111" t="n">
        <v>18</v>
      </c>
      <c r="J111" t="n">
        <v>239.41</v>
      </c>
      <c r="K111" t="n">
        <v>54.38</v>
      </c>
      <c r="L111" t="n">
        <v>28.25</v>
      </c>
      <c r="M111" t="n">
        <v>16</v>
      </c>
      <c r="N111" t="n">
        <v>56.78</v>
      </c>
      <c r="O111" t="n">
        <v>29761.35</v>
      </c>
      <c r="P111" t="n">
        <v>657.4</v>
      </c>
      <c r="Q111" t="n">
        <v>1367.21</v>
      </c>
      <c r="R111" t="n">
        <v>122.88</v>
      </c>
      <c r="S111" t="n">
        <v>104.26</v>
      </c>
      <c r="T111" t="n">
        <v>8403.879999999999</v>
      </c>
      <c r="U111" t="n">
        <v>0.85</v>
      </c>
      <c r="V111" t="n">
        <v>0.9</v>
      </c>
      <c r="W111" t="n">
        <v>20.67</v>
      </c>
      <c r="X111" t="n">
        <v>0.5</v>
      </c>
      <c r="Y111" t="n">
        <v>1</v>
      </c>
      <c r="Z111" t="n">
        <v>10</v>
      </c>
      <c r="AA111" t="n">
        <v>1448.212701675287</v>
      </c>
      <c r="AB111" t="n">
        <v>1981.508509067352</v>
      </c>
      <c r="AC111" t="n">
        <v>1792.396118026622</v>
      </c>
      <c r="AD111" t="n">
        <v>1448212.701675287</v>
      </c>
      <c r="AE111" t="n">
        <v>1981508.509067352</v>
      </c>
      <c r="AF111" t="n">
        <v>9.329892676679951e-07</v>
      </c>
      <c r="AG111" t="n">
        <v>17</v>
      </c>
      <c r="AH111" t="n">
        <v>1792396.118026622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1.7766</v>
      </c>
      <c r="E112" t="n">
        <v>56.29</v>
      </c>
      <c r="F112" t="n">
        <v>53.07</v>
      </c>
      <c r="G112" t="n">
        <v>176.91</v>
      </c>
      <c r="H112" t="n">
        <v>2.11</v>
      </c>
      <c r="I112" t="n">
        <v>18</v>
      </c>
      <c r="J112" t="n">
        <v>239.85</v>
      </c>
      <c r="K112" t="n">
        <v>54.38</v>
      </c>
      <c r="L112" t="n">
        <v>28.5</v>
      </c>
      <c r="M112" t="n">
        <v>16</v>
      </c>
      <c r="N112" t="n">
        <v>56.97</v>
      </c>
      <c r="O112" t="n">
        <v>29815.09</v>
      </c>
      <c r="P112" t="n">
        <v>657.28</v>
      </c>
      <c r="Q112" t="n">
        <v>1367.23</v>
      </c>
      <c r="R112" t="n">
        <v>122.42</v>
      </c>
      <c r="S112" t="n">
        <v>104.26</v>
      </c>
      <c r="T112" t="n">
        <v>8174.62</v>
      </c>
      <c r="U112" t="n">
        <v>0.85</v>
      </c>
      <c r="V112" t="n">
        <v>0.9</v>
      </c>
      <c r="W112" t="n">
        <v>20.68</v>
      </c>
      <c r="X112" t="n">
        <v>0.5</v>
      </c>
      <c r="Y112" t="n">
        <v>1</v>
      </c>
      <c r="Z112" t="n">
        <v>10</v>
      </c>
      <c r="AA112" t="n">
        <v>1447.979652287495</v>
      </c>
      <c r="AB112" t="n">
        <v>1981.189640613561</v>
      </c>
      <c r="AC112" t="n">
        <v>1792.107681930526</v>
      </c>
      <c r="AD112" t="n">
        <v>1447979.652287495</v>
      </c>
      <c r="AE112" t="n">
        <v>1981189.640613561</v>
      </c>
      <c r="AF112" t="n">
        <v>9.33041786061897e-07</v>
      </c>
      <c r="AG112" t="n">
        <v>17</v>
      </c>
      <c r="AH112" t="n">
        <v>1792107.681930526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1.7769</v>
      </c>
      <c r="E113" t="n">
        <v>56.28</v>
      </c>
      <c r="F113" t="n">
        <v>53.06</v>
      </c>
      <c r="G113" t="n">
        <v>176.87</v>
      </c>
      <c r="H113" t="n">
        <v>2.13</v>
      </c>
      <c r="I113" t="n">
        <v>18</v>
      </c>
      <c r="J113" t="n">
        <v>240.28</v>
      </c>
      <c r="K113" t="n">
        <v>54.38</v>
      </c>
      <c r="L113" t="n">
        <v>28.75</v>
      </c>
      <c r="M113" t="n">
        <v>16</v>
      </c>
      <c r="N113" t="n">
        <v>57.16</v>
      </c>
      <c r="O113" t="n">
        <v>29869.01</v>
      </c>
      <c r="P113" t="n">
        <v>654.9299999999999</v>
      </c>
      <c r="Q113" t="n">
        <v>1367.16</v>
      </c>
      <c r="R113" t="n">
        <v>122.23</v>
      </c>
      <c r="S113" t="n">
        <v>104.26</v>
      </c>
      <c r="T113" t="n">
        <v>8080.12</v>
      </c>
      <c r="U113" t="n">
        <v>0.85</v>
      </c>
      <c r="V113" t="n">
        <v>0.9</v>
      </c>
      <c r="W113" t="n">
        <v>20.68</v>
      </c>
      <c r="X113" t="n">
        <v>0.49</v>
      </c>
      <c r="Y113" t="n">
        <v>1</v>
      </c>
      <c r="Z113" t="n">
        <v>10</v>
      </c>
      <c r="AA113" t="n">
        <v>1444.507342361626</v>
      </c>
      <c r="AB113" t="n">
        <v>1976.438672985484</v>
      </c>
      <c r="AC113" t="n">
        <v>1787.810139984849</v>
      </c>
      <c r="AD113" t="n">
        <v>1444507.342361626</v>
      </c>
      <c r="AE113" t="n">
        <v>1976438.672985484</v>
      </c>
      <c r="AF113" t="n">
        <v>9.331993412436028e-07</v>
      </c>
      <c r="AG113" t="n">
        <v>17</v>
      </c>
      <c r="AH113" t="n">
        <v>1787810.139984848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1.7767</v>
      </c>
      <c r="E114" t="n">
        <v>56.28</v>
      </c>
      <c r="F114" t="n">
        <v>53.07</v>
      </c>
      <c r="G114" t="n">
        <v>176.89</v>
      </c>
      <c r="H114" t="n">
        <v>2.14</v>
      </c>
      <c r="I114" t="n">
        <v>18</v>
      </c>
      <c r="J114" t="n">
        <v>240.72</v>
      </c>
      <c r="K114" t="n">
        <v>54.38</v>
      </c>
      <c r="L114" t="n">
        <v>29</v>
      </c>
      <c r="M114" t="n">
        <v>16</v>
      </c>
      <c r="N114" t="n">
        <v>57.34</v>
      </c>
      <c r="O114" t="n">
        <v>29922.88</v>
      </c>
      <c r="P114" t="n">
        <v>653.3</v>
      </c>
      <c r="Q114" t="n">
        <v>1367.2</v>
      </c>
      <c r="R114" t="n">
        <v>122.76</v>
      </c>
      <c r="S114" t="n">
        <v>104.26</v>
      </c>
      <c r="T114" t="n">
        <v>8348.08</v>
      </c>
      <c r="U114" t="n">
        <v>0.85</v>
      </c>
      <c r="V114" t="n">
        <v>0.9</v>
      </c>
      <c r="W114" t="n">
        <v>20.67</v>
      </c>
      <c r="X114" t="n">
        <v>0.49</v>
      </c>
      <c r="Y114" t="n">
        <v>1</v>
      </c>
      <c r="Z114" t="n">
        <v>10</v>
      </c>
      <c r="AA114" t="n">
        <v>1442.491953469427</v>
      </c>
      <c r="AB114" t="n">
        <v>1973.681128990494</v>
      </c>
      <c r="AC114" t="n">
        <v>1785.315772118503</v>
      </c>
      <c r="AD114" t="n">
        <v>1442491.953469427</v>
      </c>
      <c r="AE114" t="n">
        <v>1973681.128990494</v>
      </c>
      <c r="AF114" t="n">
        <v>9.33094304455799e-07</v>
      </c>
      <c r="AG114" t="n">
        <v>17</v>
      </c>
      <c r="AH114" t="n">
        <v>1785315.772118503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1.7784</v>
      </c>
      <c r="E115" t="n">
        <v>56.23</v>
      </c>
      <c r="F115" t="n">
        <v>53.05</v>
      </c>
      <c r="G115" t="n">
        <v>187.25</v>
      </c>
      <c r="H115" t="n">
        <v>2.16</v>
      </c>
      <c r="I115" t="n">
        <v>17</v>
      </c>
      <c r="J115" t="n">
        <v>241.16</v>
      </c>
      <c r="K115" t="n">
        <v>54.38</v>
      </c>
      <c r="L115" t="n">
        <v>29.25</v>
      </c>
      <c r="M115" t="n">
        <v>15</v>
      </c>
      <c r="N115" t="n">
        <v>57.53</v>
      </c>
      <c r="O115" t="n">
        <v>29976.82</v>
      </c>
      <c r="P115" t="n">
        <v>652.29</v>
      </c>
      <c r="Q115" t="n">
        <v>1367.22</v>
      </c>
      <c r="R115" t="n">
        <v>122.01</v>
      </c>
      <c r="S115" t="n">
        <v>104.26</v>
      </c>
      <c r="T115" t="n">
        <v>7974.14</v>
      </c>
      <c r="U115" t="n">
        <v>0.85</v>
      </c>
      <c r="V115" t="n">
        <v>0.9</v>
      </c>
      <c r="W115" t="n">
        <v>20.67</v>
      </c>
      <c r="X115" t="n">
        <v>0.48</v>
      </c>
      <c r="Y115" t="n">
        <v>1</v>
      </c>
      <c r="Z115" t="n">
        <v>10</v>
      </c>
      <c r="AA115" t="n">
        <v>1439.811300750307</v>
      </c>
      <c r="AB115" t="n">
        <v>1970.013341678143</v>
      </c>
      <c r="AC115" t="n">
        <v>1781.998033279471</v>
      </c>
      <c r="AD115" t="n">
        <v>1439811.300750307</v>
      </c>
      <c r="AE115" t="n">
        <v>1970013.341678143</v>
      </c>
      <c r="AF115" t="n">
        <v>9.33987117152132e-07</v>
      </c>
      <c r="AG115" t="n">
        <v>17</v>
      </c>
      <c r="AH115" t="n">
        <v>1781998.033279471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1.7796</v>
      </c>
      <c r="E116" t="n">
        <v>56.19</v>
      </c>
      <c r="F116" t="n">
        <v>53.01</v>
      </c>
      <c r="G116" t="n">
        <v>187.11</v>
      </c>
      <c r="H116" t="n">
        <v>2.17</v>
      </c>
      <c r="I116" t="n">
        <v>17</v>
      </c>
      <c r="J116" t="n">
        <v>241.59</v>
      </c>
      <c r="K116" t="n">
        <v>54.38</v>
      </c>
      <c r="L116" t="n">
        <v>29.5</v>
      </c>
      <c r="M116" t="n">
        <v>15</v>
      </c>
      <c r="N116" t="n">
        <v>57.72</v>
      </c>
      <c r="O116" t="n">
        <v>30030.83</v>
      </c>
      <c r="P116" t="n">
        <v>651.36</v>
      </c>
      <c r="Q116" t="n">
        <v>1367.18</v>
      </c>
      <c r="R116" t="n">
        <v>120.92</v>
      </c>
      <c r="S116" t="n">
        <v>104.26</v>
      </c>
      <c r="T116" t="n">
        <v>7433.18</v>
      </c>
      <c r="U116" t="n">
        <v>0.86</v>
      </c>
      <c r="V116" t="n">
        <v>0.9</v>
      </c>
      <c r="W116" t="n">
        <v>20.66</v>
      </c>
      <c r="X116" t="n">
        <v>0.44</v>
      </c>
      <c r="Y116" t="n">
        <v>1</v>
      </c>
      <c r="Z116" t="n">
        <v>10</v>
      </c>
      <c r="AA116" t="n">
        <v>1437.460189650634</v>
      </c>
      <c r="AB116" t="n">
        <v>1966.79644774787</v>
      </c>
      <c r="AC116" t="n">
        <v>1779.088155190964</v>
      </c>
      <c r="AD116" t="n">
        <v>1437460.189650634</v>
      </c>
      <c r="AE116" t="n">
        <v>1966796.44774787</v>
      </c>
      <c r="AF116" t="n">
        <v>9.346173378789553e-07</v>
      </c>
      <c r="AG116" t="n">
        <v>17</v>
      </c>
      <c r="AH116" t="n">
        <v>1779088.155190964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1.7794</v>
      </c>
      <c r="E117" t="n">
        <v>56.2</v>
      </c>
      <c r="F117" t="n">
        <v>53.02</v>
      </c>
      <c r="G117" t="n">
        <v>187.14</v>
      </c>
      <c r="H117" t="n">
        <v>2.19</v>
      </c>
      <c r="I117" t="n">
        <v>17</v>
      </c>
      <c r="J117" t="n">
        <v>242.03</v>
      </c>
      <c r="K117" t="n">
        <v>54.38</v>
      </c>
      <c r="L117" t="n">
        <v>29.75</v>
      </c>
      <c r="M117" t="n">
        <v>15</v>
      </c>
      <c r="N117" t="n">
        <v>57.91</v>
      </c>
      <c r="O117" t="n">
        <v>30084.9</v>
      </c>
      <c r="P117" t="n">
        <v>651.86</v>
      </c>
      <c r="Q117" t="n">
        <v>1367.19</v>
      </c>
      <c r="R117" t="n">
        <v>120.86</v>
      </c>
      <c r="S117" t="n">
        <v>104.26</v>
      </c>
      <c r="T117" t="n">
        <v>7402.72</v>
      </c>
      <c r="U117" t="n">
        <v>0.86</v>
      </c>
      <c r="V117" t="n">
        <v>0.9</v>
      </c>
      <c r="W117" t="n">
        <v>20.67</v>
      </c>
      <c r="X117" t="n">
        <v>0.45</v>
      </c>
      <c r="Y117" t="n">
        <v>1</v>
      </c>
      <c r="Z117" t="n">
        <v>10</v>
      </c>
      <c r="AA117" t="n">
        <v>1438.342267823843</v>
      </c>
      <c r="AB117" t="n">
        <v>1968.003346018997</v>
      </c>
      <c r="AC117" t="n">
        <v>1780.179868784987</v>
      </c>
      <c r="AD117" t="n">
        <v>1438342.267823843</v>
      </c>
      <c r="AE117" t="n">
        <v>1968003.346018997</v>
      </c>
      <c r="AF117" t="n">
        <v>9.345123010911515e-07</v>
      </c>
      <c r="AG117" t="n">
        <v>17</v>
      </c>
      <c r="AH117" t="n">
        <v>1780179.868784987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1.7789</v>
      </c>
      <c r="E118" t="n">
        <v>56.21</v>
      </c>
      <c r="F118" t="n">
        <v>53.04</v>
      </c>
      <c r="G118" t="n">
        <v>187.18</v>
      </c>
      <c r="H118" t="n">
        <v>2.2</v>
      </c>
      <c r="I118" t="n">
        <v>17</v>
      </c>
      <c r="J118" t="n">
        <v>242.47</v>
      </c>
      <c r="K118" t="n">
        <v>54.38</v>
      </c>
      <c r="L118" t="n">
        <v>30</v>
      </c>
      <c r="M118" t="n">
        <v>15</v>
      </c>
      <c r="N118" t="n">
        <v>58.1</v>
      </c>
      <c r="O118" t="n">
        <v>30139.04</v>
      </c>
      <c r="P118" t="n">
        <v>650.6</v>
      </c>
      <c r="Q118" t="n">
        <v>1367.21</v>
      </c>
      <c r="R118" t="n">
        <v>121.42</v>
      </c>
      <c r="S118" t="n">
        <v>104.26</v>
      </c>
      <c r="T118" t="n">
        <v>7680.59</v>
      </c>
      <c r="U118" t="n">
        <v>0.86</v>
      </c>
      <c r="V118" t="n">
        <v>0.9</v>
      </c>
      <c r="W118" t="n">
        <v>20.67</v>
      </c>
      <c r="X118" t="n">
        <v>0.46</v>
      </c>
      <c r="Y118" t="n">
        <v>1</v>
      </c>
      <c r="Z118" t="n">
        <v>10</v>
      </c>
      <c r="AA118" t="n">
        <v>1437.103388906161</v>
      </c>
      <c r="AB118" t="n">
        <v>1966.308257228344</v>
      </c>
      <c r="AC118" t="n">
        <v>1778.646556889442</v>
      </c>
      <c r="AD118" t="n">
        <v>1437103.388906161</v>
      </c>
      <c r="AE118" t="n">
        <v>1966308.257228344</v>
      </c>
      <c r="AF118" t="n">
        <v>9.342497091216418e-07</v>
      </c>
      <c r="AG118" t="n">
        <v>17</v>
      </c>
      <c r="AH118" t="n">
        <v>1778646.556889442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1.7795</v>
      </c>
      <c r="E119" t="n">
        <v>56.2</v>
      </c>
      <c r="F119" t="n">
        <v>53.02</v>
      </c>
      <c r="G119" t="n">
        <v>187.12</v>
      </c>
      <c r="H119" t="n">
        <v>2.21</v>
      </c>
      <c r="I119" t="n">
        <v>17</v>
      </c>
      <c r="J119" t="n">
        <v>242.91</v>
      </c>
      <c r="K119" t="n">
        <v>54.38</v>
      </c>
      <c r="L119" t="n">
        <v>30.25</v>
      </c>
      <c r="M119" t="n">
        <v>15</v>
      </c>
      <c r="N119" t="n">
        <v>58.28</v>
      </c>
      <c r="O119" t="n">
        <v>30193.25</v>
      </c>
      <c r="P119" t="n">
        <v>649.25</v>
      </c>
      <c r="Q119" t="n">
        <v>1367.19</v>
      </c>
      <c r="R119" t="n">
        <v>120.92</v>
      </c>
      <c r="S119" t="n">
        <v>104.26</v>
      </c>
      <c r="T119" t="n">
        <v>7429.21</v>
      </c>
      <c r="U119" t="n">
        <v>0.86</v>
      </c>
      <c r="V119" t="n">
        <v>0.9</v>
      </c>
      <c r="W119" t="n">
        <v>20.67</v>
      </c>
      <c r="X119" t="n">
        <v>0.44</v>
      </c>
      <c r="Y119" t="n">
        <v>1</v>
      </c>
      <c r="Z119" t="n">
        <v>10</v>
      </c>
      <c r="AA119" t="n">
        <v>1434.725812276554</v>
      </c>
      <c r="AB119" t="n">
        <v>1963.055151992437</v>
      </c>
      <c r="AC119" t="n">
        <v>1775.703923451488</v>
      </c>
      <c r="AD119" t="n">
        <v>1434725.812276554</v>
      </c>
      <c r="AE119" t="n">
        <v>1963055.151992437</v>
      </c>
      <c r="AF119" t="n">
        <v>9.345648194850534e-07</v>
      </c>
      <c r="AG119" t="n">
        <v>17</v>
      </c>
      <c r="AH119" t="n">
        <v>1775703.923451488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1.779</v>
      </c>
      <c r="E120" t="n">
        <v>56.21</v>
      </c>
      <c r="F120" t="n">
        <v>53.03</v>
      </c>
      <c r="G120" t="n">
        <v>187.18</v>
      </c>
      <c r="H120" t="n">
        <v>2.23</v>
      </c>
      <c r="I120" t="n">
        <v>17</v>
      </c>
      <c r="J120" t="n">
        <v>243.35</v>
      </c>
      <c r="K120" t="n">
        <v>54.38</v>
      </c>
      <c r="L120" t="n">
        <v>30.5</v>
      </c>
      <c r="M120" t="n">
        <v>15</v>
      </c>
      <c r="N120" t="n">
        <v>58.47</v>
      </c>
      <c r="O120" t="n">
        <v>30247.52</v>
      </c>
      <c r="P120" t="n">
        <v>646.5700000000001</v>
      </c>
      <c r="Q120" t="n">
        <v>1367.19</v>
      </c>
      <c r="R120" t="n">
        <v>121.34</v>
      </c>
      <c r="S120" t="n">
        <v>104.26</v>
      </c>
      <c r="T120" t="n">
        <v>7641.77</v>
      </c>
      <c r="U120" t="n">
        <v>0.86</v>
      </c>
      <c r="V120" t="n">
        <v>0.9</v>
      </c>
      <c r="W120" t="n">
        <v>20.67</v>
      </c>
      <c r="X120" t="n">
        <v>0.46</v>
      </c>
      <c r="Y120" t="n">
        <v>1</v>
      </c>
      <c r="Z120" t="n">
        <v>10</v>
      </c>
      <c r="AA120" t="n">
        <v>1431.490887472819</v>
      </c>
      <c r="AB120" t="n">
        <v>1958.628985161157</v>
      </c>
      <c r="AC120" t="n">
        <v>1771.700183770421</v>
      </c>
      <c r="AD120" t="n">
        <v>1431490.887472819</v>
      </c>
      <c r="AE120" t="n">
        <v>1958628.985161157</v>
      </c>
      <c r="AF120" t="n">
        <v>9.343022275155436e-07</v>
      </c>
      <c r="AG120" t="n">
        <v>17</v>
      </c>
      <c r="AH120" t="n">
        <v>1771700.183770421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1.7807</v>
      </c>
      <c r="E121" t="n">
        <v>56.16</v>
      </c>
      <c r="F121" t="n">
        <v>53.02</v>
      </c>
      <c r="G121" t="n">
        <v>198.82</v>
      </c>
      <c r="H121" t="n">
        <v>2.24</v>
      </c>
      <c r="I121" t="n">
        <v>16</v>
      </c>
      <c r="J121" t="n">
        <v>243.79</v>
      </c>
      <c r="K121" t="n">
        <v>54.38</v>
      </c>
      <c r="L121" t="n">
        <v>30.75</v>
      </c>
      <c r="M121" t="n">
        <v>14</v>
      </c>
      <c r="N121" t="n">
        <v>58.67</v>
      </c>
      <c r="O121" t="n">
        <v>30301.87</v>
      </c>
      <c r="P121" t="n">
        <v>644.21</v>
      </c>
      <c r="Q121" t="n">
        <v>1367.18</v>
      </c>
      <c r="R121" t="n">
        <v>120.8</v>
      </c>
      <c r="S121" t="n">
        <v>104.26</v>
      </c>
      <c r="T121" t="n">
        <v>7377.16</v>
      </c>
      <c r="U121" t="n">
        <v>0.86</v>
      </c>
      <c r="V121" t="n">
        <v>0.9</v>
      </c>
      <c r="W121" t="n">
        <v>20.67</v>
      </c>
      <c r="X121" t="n">
        <v>0.44</v>
      </c>
      <c r="Y121" t="n">
        <v>1</v>
      </c>
      <c r="Z121" t="n">
        <v>10</v>
      </c>
      <c r="AA121" t="n">
        <v>1427.055022167001</v>
      </c>
      <c r="AB121" t="n">
        <v>1952.559638553171</v>
      </c>
      <c r="AC121" t="n">
        <v>1766.21008708432</v>
      </c>
      <c r="AD121" t="n">
        <v>1427055.022167001</v>
      </c>
      <c r="AE121" t="n">
        <v>1952559.638553171</v>
      </c>
      <c r="AF121" t="n">
        <v>9.351950402118767e-07</v>
      </c>
      <c r="AG121" t="n">
        <v>17</v>
      </c>
      <c r="AH121" t="n">
        <v>1766210.08708432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1.7813</v>
      </c>
      <c r="E122" t="n">
        <v>56.14</v>
      </c>
      <c r="F122" t="n">
        <v>53</v>
      </c>
      <c r="G122" t="n">
        <v>198.75</v>
      </c>
      <c r="H122" t="n">
        <v>2.26</v>
      </c>
      <c r="I122" t="n">
        <v>16</v>
      </c>
      <c r="J122" t="n">
        <v>244.23</v>
      </c>
      <c r="K122" t="n">
        <v>54.38</v>
      </c>
      <c r="L122" t="n">
        <v>31</v>
      </c>
      <c r="M122" t="n">
        <v>14</v>
      </c>
      <c r="N122" t="n">
        <v>58.86</v>
      </c>
      <c r="O122" t="n">
        <v>30356.28</v>
      </c>
      <c r="P122" t="n">
        <v>644.72</v>
      </c>
      <c r="Q122" t="n">
        <v>1367.16</v>
      </c>
      <c r="R122" t="n">
        <v>120.37</v>
      </c>
      <c r="S122" t="n">
        <v>104.26</v>
      </c>
      <c r="T122" t="n">
        <v>7159.62</v>
      </c>
      <c r="U122" t="n">
        <v>0.87</v>
      </c>
      <c r="V122" t="n">
        <v>0.9</v>
      </c>
      <c r="W122" t="n">
        <v>20.67</v>
      </c>
      <c r="X122" t="n">
        <v>0.43</v>
      </c>
      <c r="Y122" t="n">
        <v>1</v>
      </c>
      <c r="Z122" t="n">
        <v>10</v>
      </c>
      <c r="AA122" t="n">
        <v>1427.208739764454</v>
      </c>
      <c r="AB122" t="n">
        <v>1952.769961751548</v>
      </c>
      <c r="AC122" t="n">
        <v>1766.400337331834</v>
      </c>
      <c r="AD122" t="n">
        <v>1427208.739764454</v>
      </c>
      <c r="AE122" t="n">
        <v>1952769.961751548</v>
      </c>
      <c r="AF122" t="n">
        <v>9.355101505752884e-07</v>
      </c>
      <c r="AG122" t="n">
        <v>17</v>
      </c>
      <c r="AH122" t="n">
        <v>1766400.337331834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1.781</v>
      </c>
      <c r="E123" t="n">
        <v>56.15</v>
      </c>
      <c r="F123" t="n">
        <v>53.01</v>
      </c>
      <c r="G123" t="n">
        <v>198.78</v>
      </c>
      <c r="H123" t="n">
        <v>2.27</v>
      </c>
      <c r="I123" t="n">
        <v>16</v>
      </c>
      <c r="J123" t="n">
        <v>244.68</v>
      </c>
      <c r="K123" t="n">
        <v>54.38</v>
      </c>
      <c r="L123" t="n">
        <v>31.25</v>
      </c>
      <c r="M123" t="n">
        <v>13</v>
      </c>
      <c r="N123" t="n">
        <v>59.05</v>
      </c>
      <c r="O123" t="n">
        <v>30410.77</v>
      </c>
      <c r="P123" t="n">
        <v>645.35</v>
      </c>
      <c r="Q123" t="n">
        <v>1367.14</v>
      </c>
      <c r="R123" t="n">
        <v>120.52</v>
      </c>
      <c r="S123" t="n">
        <v>104.26</v>
      </c>
      <c r="T123" t="n">
        <v>7235.41</v>
      </c>
      <c r="U123" t="n">
        <v>0.87</v>
      </c>
      <c r="V123" t="n">
        <v>0.9</v>
      </c>
      <c r="W123" t="n">
        <v>20.67</v>
      </c>
      <c r="X123" t="n">
        <v>0.43</v>
      </c>
      <c r="Y123" t="n">
        <v>1</v>
      </c>
      <c r="Z123" t="n">
        <v>10</v>
      </c>
      <c r="AA123" t="n">
        <v>1428.333748882989</v>
      </c>
      <c r="AB123" t="n">
        <v>1954.309248859428</v>
      </c>
      <c r="AC123" t="n">
        <v>1767.792717038541</v>
      </c>
      <c r="AD123" t="n">
        <v>1428333.748882989</v>
      </c>
      <c r="AE123" t="n">
        <v>1954309.248859428</v>
      </c>
      <c r="AF123" t="n">
        <v>9.353525953935825e-07</v>
      </c>
      <c r="AG123" t="n">
        <v>17</v>
      </c>
      <c r="AH123" t="n">
        <v>1767792.717038541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1.7812</v>
      </c>
      <c r="E124" t="n">
        <v>56.14</v>
      </c>
      <c r="F124" t="n">
        <v>53</v>
      </c>
      <c r="G124" t="n">
        <v>198.76</v>
      </c>
      <c r="H124" t="n">
        <v>2.29</v>
      </c>
      <c r="I124" t="n">
        <v>16</v>
      </c>
      <c r="J124" t="n">
        <v>245.12</v>
      </c>
      <c r="K124" t="n">
        <v>54.38</v>
      </c>
      <c r="L124" t="n">
        <v>31.5</v>
      </c>
      <c r="M124" t="n">
        <v>13</v>
      </c>
      <c r="N124" t="n">
        <v>59.24</v>
      </c>
      <c r="O124" t="n">
        <v>30465.32</v>
      </c>
      <c r="P124" t="n">
        <v>645.09</v>
      </c>
      <c r="Q124" t="n">
        <v>1367.15</v>
      </c>
      <c r="R124" t="n">
        <v>120.28</v>
      </c>
      <c r="S124" t="n">
        <v>104.26</v>
      </c>
      <c r="T124" t="n">
        <v>7115.8</v>
      </c>
      <c r="U124" t="n">
        <v>0.87</v>
      </c>
      <c r="V124" t="n">
        <v>0.9</v>
      </c>
      <c r="W124" t="n">
        <v>20.67</v>
      </c>
      <c r="X124" t="n">
        <v>0.43</v>
      </c>
      <c r="Y124" t="n">
        <v>1</v>
      </c>
      <c r="Z124" t="n">
        <v>10</v>
      </c>
      <c r="AA124" t="n">
        <v>1427.779477025377</v>
      </c>
      <c r="AB124" t="n">
        <v>1953.550869651094</v>
      </c>
      <c r="AC124" t="n">
        <v>1767.106716477459</v>
      </c>
      <c r="AD124" t="n">
        <v>1427779.477025377</v>
      </c>
      <c r="AE124" t="n">
        <v>1953550.869651094</v>
      </c>
      <c r="AF124" t="n">
        <v>9.354576321813863e-07</v>
      </c>
      <c r="AG124" t="n">
        <v>17</v>
      </c>
      <c r="AH124" t="n">
        <v>1767106.716477459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1.7814</v>
      </c>
      <c r="E125" t="n">
        <v>56.14</v>
      </c>
      <c r="F125" t="n">
        <v>53</v>
      </c>
      <c r="G125" t="n">
        <v>198.74</v>
      </c>
      <c r="H125" t="n">
        <v>2.3</v>
      </c>
      <c r="I125" t="n">
        <v>16</v>
      </c>
      <c r="J125" t="n">
        <v>245.56</v>
      </c>
      <c r="K125" t="n">
        <v>54.38</v>
      </c>
      <c r="L125" t="n">
        <v>31.75</v>
      </c>
      <c r="M125" t="n">
        <v>14</v>
      </c>
      <c r="N125" t="n">
        <v>59.43</v>
      </c>
      <c r="O125" t="n">
        <v>30519.94</v>
      </c>
      <c r="P125" t="n">
        <v>642.74</v>
      </c>
      <c r="Q125" t="n">
        <v>1367.16</v>
      </c>
      <c r="R125" t="n">
        <v>120.22</v>
      </c>
      <c r="S125" t="n">
        <v>104.26</v>
      </c>
      <c r="T125" t="n">
        <v>7085.65</v>
      </c>
      <c r="U125" t="n">
        <v>0.87</v>
      </c>
      <c r="V125" t="n">
        <v>0.9</v>
      </c>
      <c r="W125" t="n">
        <v>20.67</v>
      </c>
      <c r="X125" t="n">
        <v>0.42</v>
      </c>
      <c r="Y125" t="n">
        <v>1</v>
      </c>
      <c r="Z125" t="n">
        <v>10</v>
      </c>
      <c r="AA125" t="n">
        <v>1424.452132099221</v>
      </c>
      <c r="AB125" t="n">
        <v>1948.998249531029</v>
      </c>
      <c r="AC125" t="n">
        <v>1762.98859203201</v>
      </c>
      <c r="AD125" t="n">
        <v>1424452.132099221</v>
      </c>
      <c r="AE125" t="n">
        <v>1948998.249531029</v>
      </c>
      <c r="AF125" t="n">
        <v>9.355626689691902e-07</v>
      </c>
      <c r="AG125" t="n">
        <v>17</v>
      </c>
      <c r="AH125" t="n">
        <v>1762988.59203201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1.7812</v>
      </c>
      <c r="E126" t="n">
        <v>56.14</v>
      </c>
      <c r="F126" t="n">
        <v>53</v>
      </c>
      <c r="G126" t="n">
        <v>198.76</v>
      </c>
      <c r="H126" t="n">
        <v>2.31</v>
      </c>
      <c r="I126" t="n">
        <v>16</v>
      </c>
      <c r="J126" t="n">
        <v>246</v>
      </c>
      <c r="K126" t="n">
        <v>54.38</v>
      </c>
      <c r="L126" t="n">
        <v>32</v>
      </c>
      <c r="M126" t="n">
        <v>13</v>
      </c>
      <c r="N126" t="n">
        <v>59.63</v>
      </c>
      <c r="O126" t="n">
        <v>30574.64</v>
      </c>
      <c r="P126" t="n">
        <v>642.3200000000001</v>
      </c>
      <c r="Q126" t="n">
        <v>1367.21</v>
      </c>
      <c r="R126" t="n">
        <v>120.4</v>
      </c>
      <c r="S126" t="n">
        <v>104.26</v>
      </c>
      <c r="T126" t="n">
        <v>7176.32</v>
      </c>
      <c r="U126" t="n">
        <v>0.87</v>
      </c>
      <c r="V126" t="n">
        <v>0.9</v>
      </c>
      <c r="W126" t="n">
        <v>20.67</v>
      </c>
      <c r="X126" t="n">
        <v>0.43</v>
      </c>
      <c r="Y126" t="n">
        <v>1</v>
      </c>
      <c r="Z126" t="n">
        <v>10</v>
      </c>
      <c r="AA126" t="n">
        <v>1424.018161250625</v>
      </c>
      <c r="AB126" t="n">
        <v>1948.404471470538</v>
      </c>
      <c r="AC126" t="n">
        <v>1762.45148331624</v>
      </c>
      <c r="AD126" t="n">
        <v>1424018.161250625</v>
      </c>
      <c r="AE126" t="n">
        <v>1948404.471470538</v>
      </c>
      <c r="AF126" t="n">
        <v>9.354576321813863e-07</v>
      </c>
      <c r="AG126" t="n">
        <v>17</v>
      </c>
      <c r="AH126" t="n">
        <v>1762451.48331624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1.7806</v>
      </c>
      <c r="E127" t="n">
        <v>56.16</v>
      </c>
      <c r="F127" t="n">
        <v>53.02</v>
      </c>
      <c r="G127" t="n">
        <v>198.83</v>
      </c>
      <c r="H127" t="n">
        <v>2.33</v>
      </c>
      <c r="I127" t="n">
        <v>16</v>
      </c>
      <c r="J127" t="n">
        <v>246.45</v>
      </c>
      <c r="K127" t="n">
        <v>54.38</v>
      </c>
      <c r="L127" t="n">
        <v>32.25</v>
      </c>
      <c r="M127" t="n">
        <v>13</v>
      </c>
      <c r="N127" t="n">
        <v>59.82</v>
      </c>
      <c r="O127" t="n">
        <v>30629.4</v>
      </c>
      <c r="P127" t="n">
        <v>642.04</v>
      </c>
      <c r="Q127" t="n">
        <v>1367.22</v>
      </c>
      <c r="R127" t="n">
        <v>120.71</v>
      </c>
      <c r="S127" t="n">
        <v>104.26</v>
      </c>
      <c r="T127" t="n">
        <v>7332.39</v>
      </c>
      <c r="U127" t="n">
        <v>0.86</v>
      </c>
      <c r="V127" t="n">
        <v>0.9</v>
      </c>
      <c r="W127" t="n">
        <v>20.68</v>
      </c>
      <c r="X127" t="n">
        <v>0.44</v>
      </c>
      <c r="Y127" t="n">
        <v>1</v>
      </c>
      <c r="Z127" t="n">
        <v>10</v>
      </c>
      <c r="AA127" t="n">
        <v>1424.175776562915</v>
      </c>
      <c r="AB127" t="n">
        <v>1948.620127694309</v>
      </c>
      <c r="AC127" t="n">
        <v>1762.64655761269</v>
      </c>
      <c r="AD127" t="n">
        <v>1424175.776562915</v>
      </c>
      <c r="AE127" t="n">
        <v>1948620.127694309</v>
      </c>
      <c r="AF127" t="n">
        <v>9.351425218179747e-07</v>
      </c>
      <c r="AG127" t="n">
        <v>17</v>
      </c>
      <c r="AH127" t="n">
        <v>1762646.55761269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1.7806</v>
      </c>
      <c r="E128" t="n">
        <v>56.16</v>
      </c>
      <c r="F128" t="n">
        <v>53.02</v>
      </c>
      <c r="G128" t="n">
        <v>198.83</v>
      </c>
      <c r="H128" t="n">
        <v>2.34</v>
      </c>
      <c r="I128" t="n">
        <v>16</v>
      </c>
      <c r="J128" t="n">
        <v>246.89</v>
      </c>
      <c r="K128" t="n">
        <v>54.38</v>
      </c>
      <c r="L128" t="n">
        <v>32.5</v>
      </c>
      <c r="M128" t="n">
        <v>10</v>
      </c>
      <c r="N128" t="n">
        <v>60.02</v>
      </c>
      <c r="O128" t="n">
        <v>30684.23</v>
      </c>
      <c r="P128" t="n">
        <v>641.0700000000001</v>
      </c>
      <c r="Q128" t="n">
        <v>1367.19</v>
      </c>
      <c r="R128" t="n">
        <v>120.87</v>
      </c>
      <c r="S128" t="n">
        <v>104.26</v>
      </c>
      <c r="T128" t="n">
        <v>7413.1</v>
      </c>
      <c r="U128" t="n">
        <v>0.86</v>
      </c>
      <c r="V128" t="n">
        <v>0.9</v>
      </c>
      <c r="W128" t="n">
        <v>20.67</v>
      </c>
      <c r="X128" t="n">
        <v>0.45</v>
      </c>
      <c r="Y128" t="n">
        <v>1</v>
      </c>
      <c r="Z128" t="n">
        <v>10</v>
      </c>
      <c r="AA128" t="n">
        <v>1422.858193273899</v>
      </c>
      <c r="AB128" t="n">
        <v>1946.817352110605</v>
      </c>
      <c r="AC128" t="n">
        <v>1761.015836400483</v>
      </c>
      <c r="AD128" t="n">
        <v>1422858.193273899</v>
      </c>
      <c r="AE128" t="n">
        <v>1946817.352110605</v>
      </c>
      <c r="AF128" t="n">
        <v>9.351425218179747e-07</v>
      </c>
      <c r="AG128" t="n">
        <v>17</v>
      </c>
      <c r="AH128" t="n">
        <v>1761015.836400483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1.7805</v>
      </c>
      <c r="E129" t="n">
        <v>56.16</v>
      </c>
      <c r="F129" t="n">
        <v>53.02</v>
      </c>
      <c r="G129" t="n">
        <v>198.84</v>
      </c>
      <c r="H129" t="n">
        <v>2.36</v>
      </c>
      <c r="I129" t="n">
        <v>16</v>
      </c>
      <c r="J129" t="n">
        <v>247.34</v>
      </c>
      <c r="K129" t="n">
        <v>54.38</v>
      </c>
      <c r="L129" t="n">
        <v>32.75</v>
      </c>
      <c r="M129" t="n">
        <v>9</v>
      </c>
      <c r="N129" t="n">
        <v>60.21</v>
      </c>
      <c r="O129" t="n">
        <v>30739.14</v>
      </c>
      <c r="P129" t="n">
        <v>640.89</v>
      </c>
      <c r="Q129" t="n">
        <v>1367.19</v>
      </c>
      <c r="R129" t="n">
        <v>120.96</v>
      </c>
      <c r="S129" t="n">
        <v>104.26</v>
      </c>
      <c r="T129" t="n">
        <v>7456.51</v>
      </c>
      <c r="U129" t="n">
        <v>0.86</v>
      </c>
      <c r="V129" t="n">
        <v>0.9</v>
      </c>
      <c r="W129" t="n">
        <v>20.68</v>
      </c>
      <c r="X129" t="n">
        <v>0.45</v>
      </c>
      <c r="Y129" t="n">
        <v>1</v>
      </c>
      <c r="Z129" t="n">
        <v>10</v>
      </c>
      <c r="AA129" t="n">
        <v>1422.68178530755</v>
      </c>
      <c r="AB129" t="n">
        <v>1946.575982948477</v>
      </c>
      <c r="AC129" t="n">
        <v>1760.797503172425</v>
      </c>
      <c r="AD129" t="n">
        <v>1422681.78530755</v>
      </c>
      <c r="AE129" t="n">
        <v>1946575.982948477</v>
      </c>
      <c r="AF129" t="n">
        <v>9.350900034240728e-07</v>
      </c>
      <c r="AG129" t="n">
        <v>17</v>
      </c>
      <c r="AH129" t="n">
        <v>1760797.503172425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1.7832</v>
      </c>
      <c r="E130" t="n">
        <v>56.08</v>
      </c>
      <c r="F130" t="n">
        <v>52.98</v>
      </c>
      <c r="G130" t="n">
        <v>211.91</v>
      </c>
      <c r="H130" t="n">
        <v>2.37</v>
      </c>
      <c r="I130" t="n">
        <v>15</v>
      </c>
      <c r="J130" t="n">
        <v>247.78</v>
      </c>
      <c r="K130" t="n">
        <v>54.38</v>
      </c>
      <c r="L130" t="n">
        <v>33</v>
      </c>
      <c r="M130" t="n">
        <v>8</v>
      </c>
      <c r="N130" t="n">
        <v>60.41</v>
      </c>
      <c r="O130" t="n">
        <v>30794.11</v>
      </c>
      <c r="P130" t="n">
        <v>640.0599999999999</v>
      </c>
      <c r="Q130" t="n">
        <v>1367.2</v>
      </c>
      <c r="R130" t="n">
        <v>119.28</v>
      </c>
      <c r="S130" t="n">
        <v>104.26</v>
      </c>
      <c r="T130" t="n">
        <v>6623.14</v>
      </c>
      <c r="U130" t="n">
        <v>0.87</v>
      </c>
      <c r="V130" t="n">
        <v>0.9</v>
      </c>
      <c r="W130" t="n">
        <v>20.68</v>
      </c>
      <c r="X130" t="n">
        <v>0.4</v>
      </c>
      <c r="Y130" t="n">
        <v>1</v>
      </c>
      <c r="Z130" t="n">
        <v>10</v>
      </c>
      <c r="AA130" t="n">
        <v>1419.462692117548</v>
      </c>
      <c r="AB130" t="n">
        <v>1942.171477629547</v>
      </c>
      <c r="AC130" t="n">
        <v>1756.813357659372</v>
      </c>
      <c r="AD130" t="n">
        <v>1419462.692117548</v>
      </c>
      <c r="AE130" t="n">
        <v>1942171.477629547</v>
      </c>
      <c r="AF130" t="n">
        <v>9.365080000594252e-07</v>
      </c>
      <c r="AG130" t="n">
        <v>17</v>
      </c>
      <c r="AH130" t="n">
        <v>1756813.357659372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1.7829</v>
      </c>
      <c r="E131" t="n">
        <v>56.09</v>
      </c>
      <c r="F131" t="n">
        <v>52.99</v>
      </c>
      <c r="G131" t="n">
        <v>211.95</v>
      </c>
      <c r="H131" t="n">
        <v>2.38</v>
      </c>
      <c r="I131" t="n">
        <v>15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640.88</v>
      </c>
      <c r="Q131" t="n">
        <v>1367.14</v>
      </c>
      <c r="R131" t="n">
        <v>119.51</v>
      </c>
      <c r="S131" t="n">
        <v>104.26</v>
      </c>
      <c r="T131" t="n">
        <v>6734.83</v>
      </c>
      <c r="U131" t="n">
        <v>0.87</v>
      </c>
      <c r="V131" t="n">
        <v>0.9</v>
      </c>
      <c r="W131" t="n">
        <v>20.68</v>
      </c>
      <c r="X131" t="n">
        <v>0.41</v>
      </c>
      <c r="Y131" t="n">
        <v>1</v>
      </c>
      <c r="Z131" t="n">
        <v>10</v>
      </c>
      <c r="AA131" t="n">
        <v>1420.842949335392</v>
      </c>
      <c r="AB131" t="n">
        <v>1944.060006447652</v>
      </c>
      <c r="AC131" t="n">
        <v>1758.521647937643</v>
      </c>
      <c r="AD131" t="n">
        <v>1420842.949335392</v>
      </c>
      <c r="AE131" t="n">
        <v>1944060.006447652</v>
      </c>
      <c r="AF131" t="n">
        <v>9.363504448777194e-07</v>
      </c>
      <c r="AG131" t="n">
        <v>17</v>
      </c>
      <c r="AH131" t="n">
        <v>1758521.647937643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1.783</v>
      </c>
      <c r="E132" t="n">
        <v>56.09</v>
      </c>
      <c r="F132" t="n">
        <v>52.99</v>
      </c>
      <c r="G132" t="n">
        <v>211.95</v>
      </c>
      <c r="H132" t="n">
        <v>2.4</v>
      </c>
      <c r="I132" t="n">
        <v>15</v>
      </c>
      <c r="J132" t="n">
        <v>248.68</v>
      </c>
      <c r="K132" t="n">
        <v>54.38</v>
      </c>
      <c r="L132" t="n">
        <v>33.5</v>
      </c>
      <c r="M132" t="n">
        <v>4</v>
      </c>
      <c r="N132" t="n">
        <v>60.8</v>
      </c>
      <c r="O132" t="n">
        <v>30904.28</v>
      </c>
      <c r="P132" t="n">
        <v>641.74</v>
      </c>
      <c r="Q132" t="n">
        <v>1367.19</v>
      </c>
      <c r="R132" t="n">
        <v>119.35</v>
      </c>
      <c r="S132" t="n">
        <v>104.26</v>
      </c>
      <c r="T132" t="n">
        <v>6653.92</v>
      </c>
      <c r="U132" t="n">
        <v>0.87</v>
      </c>
      <c r="V132" t="n">
        <v>0.9</v>
      </c>
      <c r="W132" t="n">
        <v>20.68</v>
      </c>
      <c r="X132" t="n">
        <v>0.41</v>
      </c>
      <c r="Y132" t="n">
        <v>1</v>
      </c>
      <c r="Z132" t="n">
        <v>10</v>
      </c>
      <c r="AA132" t="n">
        <v>1421.941646317907</v>
      </c>
      <c r="AB132" t="n">
        <v>1945.563292130219</v>
      </c>
      <c r="AC132" t="n">
        <v>1759.881462144541</v>
      </c>
      <c r="AD132" t="n">
        <v>1421941.646317907</v>
      </c>
      <c r="AE132" t="n">
        <v>1945563.292130219</v>
      </c>
      <c r="AF132" t="n">
        <v>9.364029632716212e-07</v>
      </c>
      <c r="AG132" t="n">
        <v>17</v>
      </c>
      <c r="AH132" t="n">
        <v>1759881.462144541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1.7833</v>
      </c>
      <c r="E133" t="n">
        <v>56.08</v>
      </c>
      <c r="F133" t="n">
        <v>52.98</v>
      </c>
      <c r="G133" t="n">
        <v>211.91</v>
      </c>
      <c r="H133" t="n">
        <v>2.41</v>
      </c>
      <c r="I133" t="n">
        <v>15</v>
      </c>
      <c r="J133" t="n">
        <v>249.12</v>
      </c>
      <c r="K133" t="n">
        <v>54.38</v>
      </c>
      <c r="L133" t="n">
        <v>33.75</v>
      </c>
      <c r="M133" t="n">
        <v>4</v>
      </c>
      <c r="N133" t="n">
        <v>61</v>
      </c>
      <c r="O133" t="n">
        <v>30959.46</v>
      </c>
      <c r="P133" t="n">
        <v>641.78</v>
      </c>
      <c r="Q133" t="n">
        <v>1367.28</v>
      </c>
      <c r="R133" t="n">
        <v>119.1</v>
      </c>
      <c r="S133" t="n">
        <v>104.26</v>
      </c>
      <c r="T133" t="n">
        <v>6533.37</v>
      </c>
      <c r="U133" t="n">
        <v>0.88</v>
      </c>
      <c r="V133" t="n">
        <v>0.9</v>
      </c>
      <c r="W133" t="n">
        <v>20.68</v>
      </c>
      <c r="X133" t="n">
        <v>0.4</v>
      </c>
      <c r="Y133" t="n">
        <v>1</v>
      </c>
      <c r="Z133" t="n">
        <v>10</v>
      </c>
      <c r="AA133" t="n">
        <v>1421.727679636333</v>
      </c>
      <c r="AB133" t="n">
        <v>1945.270533476946</v>
      </c>
      <c r="AC133" t="n">
        <v>1759.616643966247</v>
      </c>
      <c r="AD133" t="n">
        <v>1421727.679636333</v>
      </c>
      <c r="AE133" t="n">
        <v>1945270.533476946</v>
      </c>
      <c r="AF133" t="n">
        <v>9.365605184533272e-07</v>
      </c>
      <c r="AG133" t="n">
        <v>17</v>
      </c>
      <c r="AH133" t="n">
        <v>1759616.643966247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1.7832</v>
      </c>
      <c r="E134" t="n">
        <v>56.08</v>
      </c>
      <c r="F134" t="n">
        <v>52.98</v>
      </c>
      <c r="G134" t="n">
        <v>211.92</v>
      </c>
      <c r="H134" t="n">
        <v>2.42</v>
      </c>
      <c r="I134" t="n">
        <v>15</v>
      </c>
      <c r="J134" t="n">
        <v>249.57</v>
      </c>
      <c r="K134" t="n">
        <v>54.38</v>
      </c>
      <c r="L134" t="n">
        <v>34</v>
      </c>
      <c r="M134" t="n">
        <v>3</v>
      </c>
      <c r="N134" t="n">
        <v>61.2</v>
      </c>
      <c r="O134" t="n">
        <v>31014.73</v>
      </c>
      <c r="P134" t="n">
        <v>642.51</v>
      </c>
      <c r="Q134" t="n">
        <v>1367.25</v>
      </c>
      <c r="R134" t="n">
        <v>119.16</v>
      </c>
      <c r="S134" t="n">
        <v>104.26</v>
      </c>
      <c r="T134" t="n">
        <v>6560.18</v>
      </c>
      <c r="U134" t="n">
        <v>0.87</v>
      </c>
      <c r="V134" t="n">
        <v>0.9</v>
      </c>
      <c r="W134" t="n">
        <v>20.68</v>
      </c>
      <c r="X134" t="n">
        <v>0.4</v>
      </c>
      <c r="Y134" t="n">
        <v>1</v>
      </c>
      <c r="Z134" t="n">
        <v>10</v>
      </c>
      <c r="AA134" t="n">
        <v>1422.785756393768</v>
      </c>
      <c r="AB134" t="n">
        <v>1946.71824077552</v>
      </c>
      <c r="AC134" t="n">
        <v>1760.926184112115</v>
      </c>
      <c r="AD134" t="n">
        <v>1422785.756393768</v>
      </c>
      <c r="AE134" t="n">
        <v>1946718.24077552</v>
      </c>
      <c r="AF134" t="n">
        <v>9.365080000594252e-07</v>
      </c>
      <c r="AG134" t="n">
        <v>17</v>
      </c>
      <c r="AH134" t="n">
        <v>1760926.184112115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1.7831</v>
      </c>
      <c r="E135" t="n">
        <v>56.08</v>
      </c>
      <c r="F135" t="n">
        <v>52.98</v>
      </c>
      <c r="G135" t="n">
        <v>211.93</v>
      </c>
      <c r="H135" t="n">
        <v>2.44</v>
      </c>
      <c r="I135" t="n">
        <v>15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643.72</v>
      </c>
      <c r="Q135" t="n">
        <v>1367.18</v>
      </c>
      <c r="R135" t="n">
        <v>119.15</v>
      </c>
      <c r="S135" t="n">
        <v>104.26</v>
      </c>
      <c r="T135" t="n">
        <v>6554.86</v>
      </c>
      <c r="U135" t="n">
        <v>0.88</v>
      </c>
      <c r="V135" t="n">
        <v>0.9</v>
      </c>
      <c r="W135" t="n">
        <v>20.69</v>
      </c>
      <c r="X135" t="n">
        <v>0.41</v>
      </c>
      <c r="Y135" t="n">
        <v>1</v>
      </c>
      <c r="Z135" t="n">
        <v>10</v>
      </c>
      <c r="AA135" t="n">
        <v>1424.495037669346</v>
      </c>
      <c r="AB135" t="n">
        <v>1949.056954824935</v>
      </c>
      <c r="AC135" t="n">
        <v>1763.041694575059</v>
      </c>
      <c r="AD135" t="n">
        <v>1424495.037669346</v>
      </c>
      <c r="AE135" t="n">
        <v>1949056.954824935</v>
      </c>
      <c r="AF135" t="n">
        <v>9.364554816655232e-07</v>
      </c>
      <c r="AG135" t="n">
        <v>17</v>
      </c>
      <c r="AH135" t="n">
        <v>1763041.694575059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1.7832</v>
      </c>
      <c r="E136" t="n">
        <v>56.08</v>
      </c>
      <c r="F136" t="n">
        <v>52.98</v>
      </c>
      <c r="G136" t="n">
        <v>211.91</v>
      </c>
      <c r="H136" t="n">
        <v>2.45</v>
      </c>
      <c r="I136" t="n">
        <v>15</v>
      </c>
      <c r="J136" t="n">
        <v>250.47</v>
      </c>
      <c r="K136" t="n">
        <v>54.38</v>
      </c>
      <c r="L136" t="n">
        <v>34.5</v>
      </c>
      <c r="M136" t="n">
        <v>1</v>
      </c>
      <c r="N136" t="n">
        <v>61.59</v>
      </c>
      <c r="O136" t="n">
        <v>31125.47</v>
      </c>
      <c r="P136" t="n">
        <v>644.6</v>
      </c>
      <c r="Q136" t="n">
        <v>1367.28</v>
      </c>
      <c r="R136" t="n">
        <v>119.01</v>
      </c>
      <c r="S136" t="n">
        <v>104.26</v>
      </c>
      <c r="T136" t="n">
        <v>6488.53</v>
      </c>
      <c r="U136" t="n">
        <v>0.88</v>
      </c>
      <c r="V136" t="n">
        <v>0.9</v>
      </c>
      <c r="W136" t="n">
        <v>20.68</v>
      </c>
      <c r="X136" t="n">
        <v>0.4</v>
      </c>
      <c r="Y136" t="n">
        <v>1</v>
      </c>
      <c r="Z136" t="n">
        <v>10</v>
      </c>
      <c r="AA136" t="n">
        <v>1425.620533674298</v>
      </c>
      <c r="AB136" t="n">
        <v>1950.596908112289</v>
      </c>
      <c r="AC136" t="n">
        <v>1764.434676882006</v>
      </c>
      <c r="AD136" t="n">
        <v>1425620.533674298</v>
      </c>
      <c r="AE136" t="n">
        <v>1950596.908112289</v>
      </c>
      <c r="AF136" t="n">
        <v>9.365080000594252e-07</v>
      </c>
      <c r="AG136" t="n">
        <v>17</v>
      </c>
      <c r="AH136" t="n">
        <v>1764434.676882006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1.7832</v>
      </c>
      <c r="E137" t="n">
        <v>56.08</v>
      </c>
      <c r="F137" t="n">
        <v>52.98</v>
      </c>
      <c r="G137" t="n">
        <v>211.91</v>
      </c>
      <c r="H137" t="n">
        <v>2.46</v>
      </c>
      <c r="I137" t="n">
        <v>15</v>
      </c>
      <c r="J137" t="n">
        <v>250.92</v>
      </c>
      <c r="K137" t="n">
        <v>54.38</v>
      </c>
      <c r="L137" t="n">
        <v>34.75</v>
      </c>
      <c r="M137" t="n">
        <v>0</v>
      </c>
      <c r="N137" t="n">
        <v>61.79</v>
      </c>
      <c r="O137" t="n">
        <v>31180.95</v>
      </c>
      <c r="P137" t="n">
        <v>645.59</v>
      </c>
      <c r="Q137" t="n">
        <v>1367.28</v>
      </c>
      <c r="R137" t="n">
        <v>119.04</v>
      </c>
      <c r="S137" t="n">
        <v>104.26</v>
      </c>
      <c r="T137" t="n">
        <v>6500.06</v>
      </c>
      <c r="U137" t="n">
        <v>0.88</v>
      </c>
      <c r="V137" t="n">
        <v>0.9</v>
      </c>
      <c r="W137" t="n">
        <v>20.68</v>
      </c>
      <c r="X137" t="n">
        <v>0.4</v>
      </c>
      <c r="Y137" t="n">
        <v>1</v>
      </c>
      <c r="Z137" t="n">
        <v>10</v>
      </c>
      <c r="AA137" t="n">
        <v>1426.963322912444</v>
      </c>
      <c r="AB137" t="n">
        <v>1952.4341715876</v>
      </c>
      <c r="AC137" t="n">
        <v>1766.09659450985</v>
      </c>
      <c r="AD137" t="n">
        <v>1426963.322912444</v>
      </c>
      <c r="AE137" t="n">
        <v>1952434.1715876</v>
      </c>
      <c r="AF137" t="n">
        <v>9.365080000594252e-07</v>
      </c>
      <c r="AG137" t="n">
        <v>17</v>
      </c>
      <c r="AH137" t="n">
        <v>1766096.59450985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0.6339</v>
      </c>
      <c r="E2" t="n">
        <v>157.76</v>
      </c>
      <c r="F2" t="n">
        <v>88.93000000000001</v>
      </c>
      <c r="G2" t="n">
        <v>4.5</v>
      </c>
      <c r="H2" t="n">
        <v>0.06</v>
      </c>
      <c r="I2" t="n">
        <v>1185</v>
      </c>
      <c r="J2" t="n">
        <v>296.65</v>
      </c>
      <c r="K2" t="n">
        <v>61.82</v>
      </c>
      <c r="L2" t="n">
        <v>1</v>
      </c>
      <c r="M2" t="n">
        <v>1183</v>
      </c>
      <c r="N2" t="n">
        <v>83.83</v>
      </c>
      <c r="O2" t="n">
        <v>36821.52</v>
      </c>
      <c r="P2" t="n">
        <v>1633.91</v>
      </c>
      <c r="Q2" t="n">
        <v>1372.32</v>
      </c>
      <c r="R2" t="n">
        <v>1294.52</v>
      </c>
      <c r="S2" t="n">
        <v>104.26</v>
      </c>
      <c r="T2" t="n">
        <v>588392.29</v>
      </c>
      <c r="U2" t="n">
        <v>0.08</v>
      </c>
      <c r="V2" t="n">
        <v>0.54</v>
      </c>
      <c r="W2" t="n">
        <v>22.58</v>
      </c>
      <c r="X2" t="n">
        <v>36.24</v>
      </c>
      <c r="Y2" t="n">
        <v>1</v>
      </c>
      <c r="Z2" t="n">
        <v>10</v>
      </c>
      <c r="AA2" t="n">
        <v>8738.293076852922</v>
      </c>
      <c r="AB2" t="n">
        <v>11956.11809403373</v>
      </c>
      <c r="AC2" t="n">
        <v>10815.04296365584</v>
      </c>
      <c r="AD2" t="n">
        <v>8738293.076852921</v>
      </c>
      <c r="AE2" t="n">
        <v>11956118.09403373</v>
      </c>
      <c r="AF2" t="n">
        <v>3.114795507039293e-07</v>
      </c>
      <c r="AG2" t="n">
        <v>46</v>
      </c>
      <c r="AH2" t="n">
        <v>10815042.96365584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0.7943</v>
      </c>
      <c r="E3" t="n">
        <v>125.9</v>
      </c>
      <c r="F3" t="n">
        <v>77.23999999999999</v>
      </c>
      <c r="G3" t="n">
        <v>5.64</v>
      </c>
      <c r="H3" t="n">
        <v>0.07000000000000001</v>
      </c>
      <c r="I3" t="n">
        <v>822</v>
      </c>
      <c r="J3" t="n">
        <v>297.17</v>
      </c>
      <c r="K3" t="n">
        <v>61.82</v>
      </c>
      <c r="L3" t="n">
        <v>1.25</v>
      </c>
      <c r="M3" t="n">
        <v>820</v>
      </c>
      <c r="N3" t="n">
        <v>84.09999999999999</v>
      </c>
      <c r="O3" t="n">
        <v>36885.7</v>
      </c>
      <c r="P3" t="n">
        <v>1420.23</v>
      </c>
      <c r="Q3" t="n">
        <v>1370.77</v>
      </c>
      <c r="R3" t="n">
        <v>911.4400000000001</v>
      </c>
      <c r="S3" t="n">
        <v>104.26</v>
      </c>
      <c r="T3" t="n">
        <v>398666.43</v>
      </c>
      <c r="U3" t="n">
        <v>0.11</v>
      </c>
      <c r="V3" t="n">
        <v>0.62</v>
      </c>
      <c r="W3" t="n">
        <v>21.95</v>
      </c>
      <c r="X3" t="n">
        <v>24.58</v>
      </c>
      <c r="Y3" t="n">
        <v>1</v>
      </c>
      <c r="Z3" t="n">
        <v>10</v>
      </c>
      <c r="AA3" t="n">
        <v>6128.162501633211</v>
      </c>
      <c r="AB3" t="n">
        <v>8384.822290183882</v>
      </c>
      <c r="AC3" t="n">
        <v>7584.58661898041</v>
      </c>
      <c r="AD3" t="n">
        <v>6128162.501633211</v>
      </c>
      <c r="AE3" t="n">
        <v>8384822.290183881</v>
      </c>
      <c r="AF3" t="n">
        <v>3.902953259569822e-07</v>
      </c>
      <c r="AG3" t="n">
        <v>37</v>
      </c>
      <c r="AH3" t="n">
        <v>7584586.618980411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0.9135</v>
      </c>
      <c r="E4" t="n">
        <v>109.47</v>
      </c>
      <c r="F4" t="n">
        <v>71.36</v>
      </c>
      <c r="G4" t="n">
        <v>6.78</v>
      </c>
      <c r="H4" t="n">
        <v>0.09</v>
      </c>
      <c r="I4" t="n">
        <v>632</v>
      </c>
      <c r="J4" t="n">
        <v>297.7</v>
      </c>
      <c r="K4" t="n">
        <v>61.82</v>
      </c>
      <c r="L4" t="n">
        <v>1.5</v>
      </c>
      <c r="M4" t="n">
        <v>630</v>
      </c>
      <c r="N4" t="n">
        <v>84.37</v>
      </c>
      <c r="O4" t="n">
        <v>36949.99</v>
      </c>
      <c r="P4" t="n">
        <v>1312.89</v>
      </c>
      <c r="Q4" t="n">
        <v>1369.9</v>
      </c>
      <c r="R4" t="n">
        <v>717.67</v>
      </c>
      <c r="S4" t="n">
        <v>104.26</v>
      </c>
      <c r="T4" t="n">
        <v>302730.32</v>
      </c>
      <c r="U4" t="n">
        <v>0.15</v>
      </c>
      <c r="V4" t="n">
        <v>0.67</v>
      </c>
      <c r="W4" t="n">
        <v>21.69</v>
      </c>
      <c r="X4" t="n">
        <v>18.73</v>
      </c>
      <c r="Y4" t="n">
        <v>1</v>
      </c>
      <c r="Z4" t="n">
        <v>10</v>
      </c>
      <c r="AA4" t="n">
        <v>4955.215676682121</v>
      </c>
      <c r="AB4" t="n">
        <v>6779.944697523893</v>
      </c>
      <c r="AC4" t="n">
        <v>6132.876291304105</v>
      </c>
      <c r="AD4" t="n">
        <v>4955215.676682121</v>
      </c>
      <c r="AE4" t="n">
        <v>6779944.697523893</v>
      </c>
      <c r="AF4" t="n">
        <v>4.488666502098745e-07</v>
      </c>
      <c r="AG4" t="n">
        <v>32</v>
      </c>
      <c r="AH4" t="n">
        <v>6132876.291304105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1.0072</v>
      </c>
      <c r="E5" t="n">
        <v>99.29000000000001</v>
      </c>
      <c r="F5" t="n">
        <v>67.73</v>
      </c>
      <c r="G5" t="n">
        <v>7.91</v>
      </c>
      <c r="H5" t="n">
        <v>0.1</v>
      </c>
      <c r="I5" t="n">
        <v>514</v>
      </c>
      <c r="J5" t="n">
        <v>298.22</v>
      </c>
      <c r="K5" t="n">
        <v>61.82</v>
      </c>
      <c r="L5" t="n">
        <v>1.75</v>
      </c>
      <c r="M5" t="n">
        <v>512</v>
      </c>
      <c r="N5" t="n">
        <v>84.65000000000001</v>
      </c>
      <c r="O5" t="n">
        <v>37014.39</v>
      </c>
      <c r="P5" t="n">
        <v>1246.36</v>
      </c>
      <c r="Q5" t="n">
        <v>1369.19</v>
      </c>
      <c r="R5" t="n">
        <v>599.64</v>
      </c>
      <c r="S5" t="n">
        <v>104.26</v>
      </c>
      <c r="T5" t="n">
        <v>244304.66</v>
      </c>
      <c r="U5" t="n">
        <v>0.17</v>
      </c>
      <c r="V5" t="n">
        <v>0.71</v>
      </c>
      <c r="W5" t="n">
        <v>21.49</v>
      </c>
      <c r="X5" t="n">
        <v>15.11</v>
      </c>
      <c r="Y5" t="n">
        <v>1</v>
      </c>
      <c r="Z5" t="n">
        <v>10</v>
      </c>
      <c r="AA5" t="n">
        <v>4285.57478608545</v>
      </c>
      <c r="AB5" t="n">
        <v>5863.712488538386</v>
      </c>
      <c r="AC5" t="n">
        <v>5304.087998404227</v>
      </c>
      <c r="AD5" t="n">
        <v>4285574.78608545</v>
      </c>
      <c r="AE5" t="n">
        <v>5863712.488538385</v>
      </c>
      <c r="AF5" t="n">
        <v>4.949080351301431e-07</v>
      </c>
      <c r="AG5" t="n">
        <v>29</v>
      </c>
      <c r="AH5" t="n">
        <v>5304087.998404226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1.0816</v>
      </c>
      <c r="E6" t="n">
        <v>92.45</v>
      </c>
      <c r="F6" t="n">
        <v>65.34</v>
      </c>
      <c r="G6" t="n">
        <v>9.029999999999999</v>
      </c>
      <c r="H6" t="n">
        <v>0.12</v>
      </c>
      <c r="I6" t="n">
        <v>434</v>
      </c>
      <c r="J6" t="n">
        <v>298.74</v>
      </c>
      <c r="K6" t="n">
        <v>61.82</v>
      </c>
      <c r="L6" t="n">
        <v>2</v>
      </c>
      <c r="M6" t="n">
        <v>432</v>
      </c>
      <c r="N6" t="n">
        <v>84.92</v>
      </c>
      <c r="O6" t="n">
        <v>37078.91</v>
      </c>
      <c r="P6" t="n">
        <v>1202.55</v>
      </c>
      <c r="Q6" t="n">
        <v>1368.94</v>
      </c>
      <c r="R6" t="n">
        <v>521.36</v>
      </c>
      <c r="S6" t="n">
        <v>104.26</v>
      </c>
      <c r="T6" t="n">
        <v>205566.84</v>
      </c>
      <c r="U6" t="n">
        <v>0.2</v>
      </c>
      <c r="V6" t="n">
        <v>0.73</v>
      </c>
      <c r="W6" t="n">
        <v>21.37</v>
      </c>
      <c r="X6" t="n">
        <v>12.72</v>
      </c>
      <c r="Y6" t="n">
        <v>1</v>
      </c>
      <c r="Z6" t="n">
        <v>10</v>
      </c>
      <c r="AA6" t="n">
        <v>3862.973686842664</v>
      </c>
      <c r="AB6" t="n">
        <v>5285.491020709691</v>
      </c>
      <c r="AC6" t="n">
        <v>4781.051175926196</v>
      </c>
      <c r="AD6" t="n">
        <v>3862973.686842664</v>
      </c>
      <c r="AE6" t="n">
        <v>5285491.020709691</v>
      </c>
      <c r="AF6" t="n">
        <v>5.314659757712099e-07</v>
      </c>
      <c r="AG6" t="n">
        <v>27</v>
      </c>
      <c r="AH6" t="n">
        <v>4781051.175926196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1.1449</v>
      </c>
      <c r="E7" t="n">
        <v>87.34999999999999</v>
      </c>
      <c r="F7" t="n">
        <v>63.52</v>
      </c>
      <c r="G7" t="n">
        <v>10.16</v>
      </c>
      <c r="H7" t="n">
        <v>0.13</v>
      </c>
      <c r="I7" t="n">
        <v>375</v>
      </c>
      <c r="J7" t="n">
        <v>299.26</v>
      </c>
      <c r="K7" t="n">
        <v>61.82</v>
      </c>
      <c r="L7" t="n">
        <v>2.25</v>
      </c>
      <c r="M7" t="n">
        <v>373</v>
      </c>
      <c r="N7" t="n">
        <v>85.19</v>
      </c>
      <c r="O7" t="n">
        <v>37143.54</v>
      </c>
      <c r="P7" t="n">
        <v>1168.99</v>
      </c>
      <c r="Q7" t="n">
        <v>1369.02</v>
      </c>
      <c r="R7" t="n">
        <v>462.69</v>
      </c>
      <c r="S7" t="n">
        <v>104.26</v>
      </c>
      <c r="T7" t="n">
        <v>176525.96</v>
      </c>
      <c r="U7" t="n">
        <v>0.23</v>
      </c>
      <c r="V7" t="n">
        <v>0.76</v>
      </c>
      <c r="W7" t="n">
        <v>21.25</v>
      </c>
      <c r="X7" t="n">
        <v>10.91</v>
      </c>
      <c r="Y7" t="n">
        <v>1</v>
      </c>
      <c r="Z7" t="n">
        <v>10</v>
      </c>
      <c r="AA7" t="n">
        <v>3563.578131521564</v>
      </c>
      <c r="AB7" t="n">
        <v>4875.844813519639</v>
      </c>
      <c r="AC7" t="n">
        <v>4410.501027808317</v>
      </c>
      <c r="AD7" t="n">
        <v>3563578.131521564</v>
      </c>
      <c r="AE7" t="n">
        <v>4875844.813519639</v>
      </c>
      <c r="AF7" t="n">
        <v>5.625697075263113e-07</v>
      </c>
      <c r="AG7" t="n">
        <v>26</v>
      </c>
      <c r="AH7" t="n">
        <v>4410501.027808317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1.1972</v>
      </c>
      <c r="E8" t="n">
        <v>83.53</v>
      </c>
      <c r="F8" t="n">
        <v>62.2</v>
      </c>
      <c r="G8" t="n">
        <v>11.31</v>
      </c>
      <c r="H8" t="n">
        <v>0.15</v>
      </c>
      <c r="I8" t="n">
        <v>330</v>
      </c>
      <c r="J8" t="n">
        <v>299.79</v>
      </c>
      <c r="K8" t="n">
        <v>61.82</v>
      </c>
      <c r="L8" t="n">
        <v>2.5</v>
      </c>
      <c r="M8" t="n">
        <v>328</v>
      </c>
      <c r="N8" t="n">
        <v>85.47</v>
      </c>
      <c r="O8" t="n">
        <v>37208.42</v>
      </c>
      <c r="P8" t="n">
        <v>1144.69</v>
      </c>
      <c r="Q8" t="n">
        <v>1368.58</v>
      </c>
      <c r="R8" t="n">
        <v>418.69</v>
      </c>
      <c r="S8" t="n">
        <v>104.26</v>
      </c>
      <c r="T8" t="n">
        <v>154753.64</v>
      </c>
      <c r="U8" t="n">
        <v>0.25</v>
      </c>
      <c r="V8" t="n">
        <v>0.77</v>
      </c>
      <c r="W8" t="n">
        <v>21.2</v>
      </c>
      <c r="X8" t="n">
        <v>9.59</v>
      </c>
      <c r="Y8" t="n">
        <v>1</v>
      </c>
      <c r="Z8" t="n">
        <v>10</v>
      </c>
      <c r="AA8" t="n">
        <v>3345.756293120853</v>
      </c>
      <c r="AB8" t="n">
        <v>4577.811364598473</v>
      </c>
      <c r="AC8" t="n">
        <v>4140.911472959625</v>
      </c>
      <c r="AD8" t="n">
        <v>3345756.293120853</v>
      </c>
      <c r="AE8" t="n">
        <v>4577811.364598474</v>
      </c>
      <c r="AF8" t="n">
        <v>5.882683674124376e-07</v>
      </c>
      <c r="AG8" t="n">
        <v>25</v>
      </c>
      <c r="AH8" t="n">
        <v>4140911.472959625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1.2419</v>
      </c>
      <c r="E9" t="n">
        <v>80.52</v>
      </c>
      <c r="F9" t="n">
        <v>61.14</v>
      </c>
      <c r="G9" t="n">
        <v>12.43</v>
      </c>
      <c r="H9" t="n">
        <v>0.16</v>
      </c>
      <c r="I9" t="n">
        <v>295</v>
      </c>
      <c r="J9" t="n">
        <v>300.32</v>
      </c>
      <c r="K9" t="n">
        <v>61.82</v>
      </c>
      <c r="L9" t="n">
        <v>2.75</v>
      </c>
      <c r="M9" t="n">
        <v>293</v>
      </c>
      <c r="N9" t="n">
        <v>85.73999999999999</v>
      </c>
      <c r="O9" t="n">
        <v>37273.29</v>
      </c>
      <c r="P9" t="n">
        <v>1125.07</v>
      </c>
      <c r="Q9" t="n">
        <v>1368.51</v>
      </c>
      <c r="R9" t="n">
        <v>384.61</v>
      </c>
      <c r="S9" t="n">
        <v>104.26</v>
      </c>
      <c r="T9" t="n">
        <v>137886.43</v>
      </c>
      <c r="U9" t="n">
        <v>0.27</v>
      </c>
      <c r="V9" t="n">
        <v>0.78</v>
      </c>
      <c r="W9" t="n">
        <v>21.12</v>
      </c>
      <c r="X9" t="n">
        <v>8.529999999999999</v>
      </c>
      <c r="Y9" t="n">
        <v>1</v>
      </c>
      <c r="Z9" t="n">
        <v>10</v>
      </c>
      <c r="AA9" t="n">
        <v>3174.314484779768</v>
      </c>
      <c r="AB9" t="n">
        <v>4343.237118947405</v>
      </c>
      <c r="AC9" t="n">
        <v>3928.724664086483</v>
      </c>
      <c r="AD9" t="n">
        <v>3174314.484779768</v>
      </c>
      <c r="AE9" t="n">
        <v>4343237.118947405</v>
      </c>
      <c r="AF9" t="n">
        <v>6.102326140072721e-07</v>
      </c>
      <c r="AG9" t="n">
        <v>24</v>
      </c>
      <c r="AH9" t="n">
        <v>3928724.664086483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1.2792</v>
      </c>
      <c r="E10" t="n">
        <v>78.17</v>
      </c>
      <c r="F10" t="n">
        <v>60.34</v>
      </c>
      <c r="G10" t="n">
        <v>13.56</v>
      </c>
      <c r="H10" t="n">
        <v>0.18</v>
      </c>
      <c r="I10" t="n">
        <v>267</v>
      </c>
      <c r="J10" t="n">
        <v>300.84</v>
      </c>
      <c r="K10" t="n">
        <v>61.82</v>
      </c>
      <c r="L10" t="n">
        <v>3</v>
      </c>
      <c r="M10" t="n">
        <v>265</v>
      </c>
      <c r="N10" t="n">
        <v>86.02</v>
      </c>
      <c r="O10" t="n">
        <v>37338.27</v>
      </c>
      <c r="P10" t="n">
        <v>1110.43</v>
      </c>
      <c r="Q10" t="n">
        <v>1368.24</v>
      </c>
      <c r="R10" t="n">
        <v>358.77</v>
      </c>
      <c r="S10" t="n">
        <v>104.26</v>
      </c>
      <c r="T10" t="n">
        <v>125104.04</v>
      </c>
      <c r="U10" t="n">
        <v>0.29</v>
      </c>
      <c r="V10" t="n">
        <v>0.79</v>
      </c>
      <c r="W10" t="n">
        <v>21.09</v>
      </c>
      <c r="X10" t="n">
        <v>7.74</v>
      </c>
      <c r="Y10" t="n">
        <v>1</v>
      </c>
      <c r="Z10" t="n">
        <v>10</v>
      </c>
      <c r="AA10" t="n">
        <v>3041.707773767086</v>
      </c>
      <c r="AB10" t="n">
        <v>4161.798766744641</v>
      </c>
      <c r="AC10" t="n">
        <v>3764.602533567631</v>
      </c>
      <c r="AD10" t="n">
        <v>3041707.773767086</v>
      </c>
      <c r="AE10" t="n">
        <v>4161798.766744641</v>
      </c>
      <c r="AF10" t="n">
        <v>6.285607213447962e-07</v>
      </c>
      <c r="AG10" t="n">
        <v>23</v>
      </c>
      <c r="AH10" t="n">
        <v>3764602.533567631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1.312</v>
      </c>
      <c r="E11" t="n">
        <v>76.22</v>
      </c>
      <c r="F11" t="n">
        <v>59.66</v>
      </c>
      <c r="G11" t="n">
        <v>14.67</v>
      </c>
      <c r="H11" t="n">
        <v>0.19</v>
      </c>
      <c r="I11" t="n">
        <v>244</v>
      </c>
      <c r="J11" t="n">
        <v>301.37</v>
      </c>
      <c r="K11" t="n">
        <v>61.82</v>
      </c>
      <c r="L11" t="n">
        <v>3.25</v>
      </c>
      <c r="M11" t="n">
        <v>242</v>
      </c>
      <c r="N11" t="n">
        <v>86.3</v>
      </c>
      <c r="O11" t="n">
        <v>37403.38</v>
      </c>
      <c r="P11" t="n">
        <v>1097.76</v>
      </c>
      <c r="Q11" t="n">
        <v>1368.44</v>
      </c>
      <c r="R11" t="n">
        <v>337.25</v>
      </c>
      <c r="S11" t="n">
        <v>104.26</v>
      </c>
      <c r="T11" t="n">
        <v>114463.59</v>
      </c>
      <c r="U11" t="n">
        <v>0.31</v>
      </c>
      <c r="V11" t="n">
        <v>0.8</v>
      </c>
      <c r="W11" t="n">
        <v>21.03</v>
      </c>
      <c r="X11" t="n">
        <v>7.06</v>
      </c>
      <c r="Y11" t="n">
        <v>1</v>
      </c>
      <c r="Z11" t="n">
        <v>10</v>
      </c>
      <c r="AA11" t="n">
        <v>2942.91150988591</v>
      </c>
      <c r="AB11" t="n">
        <v>4026.62135991886</v>
      </c>
      <c r="AC11" t="n">
        <v>3642.326268726624</v>
      </c>
      <c r="AD11" t="n">
        <v>2942911.50988591</v>
      </c>
      <c r="AE11" t="n">
        <v>4026621.359918859</v>
      </c>
      <c r="AF11" t="n">
        <v>6.446776629177399e-07</v>
      </c>
      <c r="AG11" t="n">
        <v>23</v>
      </c>
      <c r="AH11" t="n">
        <v>3642326.268726624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1.3422</v>
      </c>
      <c r="E12" t="n">
        <v>74.5</v>
      </c>
      <c r="F12" t="n">
        <v>59.06</v>
      </c>
      <c r="G12" t="n">
        <v>15.82</v>
      </c>
      <c r="H12" t="n">
        <v>0.21</v>
      </c>
      <c r="I12" t="n">
        <v>224</v>
      </c>
      <c r="J12" t="n">
        <v>301.9</v>
      </c>
      <c r="K12" t="n">
        <v>61.82</v>
      </c>
      <c r="L12" t="n">
        <v>3.5</v>
      </c>
      <c r="M12" t="n">
        <v>222</v>
      </c>
      <c r="N12" t="n">
        <v>86.58</v>
      </c>
      <c r="O12" t="n">
        <v>37468.6</v>
      </c>
      <c r="P12" t="n">
        <v>1086.61</v>
      </c>
      <c r="Q12" t="n">
        <v>1368.11</v>
      </c>
      <c r="R12" t="n">
        <v>316.71</v>
      </c>
      <c r="S12" t="n">
        <v>104.26</v>
      </c>
      <c r="T12" t="n">
        <v>104289.68</v>
      </c>
      <c r="U12" t="n">
        <v>0.33</v>
      </c>
      <c r="V12" t="n">
        <v>0.8100000000000001</v>
      </c>
      <c r="W12" t="n">
        <v>21.02</v>
      </c>
      <c r="X12" t="n">
        <v>6.46</v>
      </c>
      <c r="Y12" t="n">
        <v>1</v>
      </c>
      <c r="Z12" t="n">
        <v>10</v>
      </c>
      <c r="AA12" t="n">
        <v>2844.236176000679</v>
      </c>
      <c r="AB12" t="n">
        <v>3891.609414848584</v>
      </c>
      <c r="AC12" t="n">
        <v>3520.199674203406</v>
      </c>
      <c r="AD12" t="n">
        <v>2844236.176000679</v>
      </c>
      <c r="AE12" t="n">
        <v>3891609.414848584</v>
      </c>
      <c r="AF12" t="n">
        <v>6.595170420489257e-07</v>
      </c>
      <c r="AG12" t="n">
        <v>22</v>
      </c>
      <c r="AH12" t="n">
        <v>3520199.674203406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1.3669</v>
      </c>
      <c r="E13" t="n">
        <v>73.16</v>
      </c>
      <c r="F13" t="n">
        <v>58.6</v>
      </c>
      <c r="G13" t="n">
        <v>16.9</v>
      </c>
      <c r="H13" t="n">
        <v>0.22</v>
      </c>
      <c r="I13" t="n">
        <v>208</v>
      </c>
      <c r="J13" t="n">
        <v>302.43</v>
      </c>
      <c r="K13" t="n">
        <v>61.82</v>
      </c>
      <c r="L13" t="n">
        <v>3.75</v>
      </c>
      <c r="M13" t="n">
        <v>206</v>
      </c>
      <c r="N13" t="n">
        <v>86.86</v>
      </c>
      <c r="O13" t="n">
        <v>37533.94</v>
      </c>
      <c r="P13" t="n">
        <v>1077.97</v>
      </c>
      <c r="Q13" t="n">
        <v>1368.14</v>
      </c>
      <c r="R13" t="n">
        <v>302.48</v>
      </c>
      <c r="S13" t="n">
        <v>104.26</v>
      </c>
      <c r="T13" t="n">
        <v>97254.02</v>
      </c>
      <c r="U13" t="n">
        <v>0.34</v>
      </c>
      <c r="V13" t="n">
        <v>0.82</v>
      </c>
      <c r="W13" t="n">
        <v>20.98</v>
      </c>
      <c r="X13" t="n">
        <v>6.01</v>
      </c>
      <c r="Y13" t="n">
        <v>1</v>
      </c>
      <c r="Z13" t="n">
        <v>10</v>
      </c>
      <c r="AA13" t="n">
        <v>2778.265747545308</v>
      </c>
      <c r="AB13" t="n">
        <v>3801.345764226044</v>
      </c>
      <c r="AC13" t="n">
        <v>3438.550659710456</v>
      </c>
      <c r="AD13" t="n">
        <v>2778265.747545308</v>
      </c>
      <c r="AE13" t="n">
        <v>3801345.764226044</v>
      </c>
      <c r="AF13" t="n">
        <v>6.716538852456239e-07</v>
      </c>
      <c r="AG13" t="n">
        <v>22</v>
      </c>
      <c r="AH13" t="n">
        <v>3438550.659710456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1.3912</v>
      </c>
      <c r="E14" t="n">
        <v>71.88</v>
      </c>
      <c r="F14" t="n">
        <v>58.16</v>
      </c>
      <c r="G14" t="n">
        <v>18.08</v>
      </c>
      <c r="H14" t="n">
        <v>0.24</v>
      </c>
      <c r="I14" t="n">
        <v>193</v>
      </c>
      <c r="J14" t="n">
        <v>302.96</v>
      </c>
      <c r="K14" t="n">
        <v>61.82</v>
      </c>
      <c r="L14" t="n">
        <v>4</v>
      </c>
      <c r="M14" t="n">
        <v>191</v>
      </c>
      <c r="N14" t="n">
        <v>87.14</v>
      </c>
      <c r="O14" t="n">
        <v>37599.4</v>
      </c>
      <c r="P14" t="n">
        <v>1069.75</v>
      </c>
      <c r="Q14" t="n">
        <v>1367.98</v>
      </c>
      <c r="R14" t="n">
        <v>287.6</v>
      </c>
      <c r="S14" t="n">
        <v>104.26</v>
      </c>
      <c r="T14" t="n">
        <v>89892.10000000001</v>
      </c>
      <c r="U14" t="n">
        <v>0.36</v>
      </c>
      <c r="V14" t="n">
        <v>0.82</v>
      </c>
      <c r="W14" t="n">
        <v>20.97</v>
      </c>
      <c r="X14" t="n">
        <v>5.57</v>
      </c>
      <c r="Y14" t="n">
        <v>1</v>
      </c>
      <c r="Z14" t="n">
        <v>10</v>
      </c>
      <c r="AA14" t="n">
        <v>2703.08621017</v>
      </c>
      <c r="AB14" t="n">
        <v>3698.481804502032</v>
      </c>
      <c r="AC14" t="n">
        <v>3345.503891932032</v>
      </c>
      <c r="AD14" t="n">
        <v>2703086.210169999</v>
      </c>
      <c r="AE14" t="n">
        <v>3698481.804502032</v>
      </c>
      <c r="AF14" t="n">
        <v>6.835941803743594e-07</v>
      </c>
      <c r="AG14" t="n">
        <v>21</v>
      </c>
      <c r="AH14" t="n">
        <v>3345503.891932032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1.4114</v>
      </c>
      <c r="E15" t="n">
        <v>70.84999999999999</v>
      </c>
      <c r="F15" t="n">
        <v>57.8</v>
      </c>
      <c r="G15" t="n">
        <v>19.16</v>
      </c>
      <c r="H15" t="n">
        <v>0.25</v>
      </c>
      <c r="I15" t="n">
        <v>181</v>
      </c>
      <c r="J15" t="n">
        <v>303.49</v>
      </c>
      <c r="K15" t="n">
        <v>61.82</v>
      </c>
      <c r="L15" t="n">
        <v>4.25</v>
      </c>
      <c r="M15" t="n">
        <v>179</v>
      </c>
      <c r="N15" t="n">
        <v>87.42</v>
      </c>
      <c r="O15" t="n">
        <v>37664.98</v>
      </c>
      <c r="P15" t="n">
        <v>1062.95</v>
      </c>
      <c r="Q15" t="n">
        <v>1368.12</v>
      </c>
      <c r="R15" t="n">
        <v>275.7</v>
      </c>
      <c r="S15" t="n">
        <v>104.26</v>
      </c>
      <c r="T15" t="n">
        <v>84001.56</v>
      </c>
      <c r="U15" t="n">
        <v>0.38</v>
      </c>
      <c r="V15" t="n">
        <v>0.83</v>
      </c>
      <c r="W15" t="n">
        <v>20.95</v>
      </c>
      <c r="X15" t="n">
        <v>5.21</v>
      </c>
      <c r="Y15" t="n">
        <v>1</v>
      </c>
      <c r="Z15" t="n">
        <v>10</v>
      </c>
      <c r="AA15" t="n">
        <v>2653.27814818457</v>
      </c>
      <c r="AB15" t="n">
        <v>3630.332216716952</v>
      </c>
      <c r="AC15" t="n">
        <v>3283.858405156616</v>
      </c>
      <c r="AD15" t="n">
        <v>2653278.14818457</v>
      </c>
      <c r="AE15" t="n">
        <v>3630332.216716952</v>
      </c>
      <c r="AF15" t="n">
        <v>6.935198578064772e-07</v>
      </c>
      <c r="AG15" t="n">
        <v>21</v>
      </c>
      <c r="AH15" t="n">
        <v>3283858.405156616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1.4306</v>
      </c>
      <c r="E16" t="n">
        <v>69.90000000000001</v>
      </c>
      <c r="F16" t="n">
        <v>57.46</v>
      </c>
      <c r="G16" t="n">
        <v>20.28</v>
      </c>
      <c r="H16" t="n">
        <v>0.26</v>
      </c>
      <c r="I16" t="n">
        <v>170</v>
      </c>
      <c r="J16" t="n">
        <v>304.03</v>
      </c>
      <c r="K16" t="n">
        <v>61.82</v>
      </c>
      <c r="L16" t="n">
        <v>4.5</v>
      </c>
      <c r="M16" t="n">
        <v>168</v>
      </c>
      <c r="N16" t="n">
        <v>87.7</v>
      </c>
      <c r="O16" t="n">
        <v>37730.68</v>
      </c>
      <c r="P16" t="n">
        <v>1056.46</v>
      </c>
      <c r="Q16" t="n">
        <v>1368.13</v>
      </c>
      <c r="R16" t="n">
        <v>265.09</v>
      </c>
      <c r="S16" t="n">
        <v>104.26</v>
      </c>
      <c r="T16" t="n">
        <v>78748.85000000001</v>
      </c>
      <c r="U16" t="n">
        <v>0.39</v>
      </c>
      <c r="V16" t="n">
        <v>0.83</v>
      </c>
      <c r="W16" t="n">
        <v>20.92</v>
      </c>
      <c r="X16" t="n">
        <v>4.86</v>
      </c>
      <c r="Y16" t="n">
        <v>1</v>
      </c>
      <c r="Z16" t="n">
        <v>10</v>
      </c>
      <c r="AA16" t="n">
        <v>2607.215238489405</v>
      </c>
      <c r="AB16" t="n">
        <v>3567.306911519869</v>
      </c>
      <c r="AC16" t="n">
        <v>3226.848146630974</v>
      </c>
      <c r="AD16" t="n">
        <v>2607215.238489405</v>
      </c>
      <c r="AE16" t="n">
        <v>3567306.911519869</v>
      </c>
      <c r="AF16" t="n">
        <v>7.029541650686881e-07</v>
      </c>
      <c r="AG16" t="n">
        <v>21</v>
      </c>
      <c r="AH16" t="n">
        <v>3226848.146630974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1.4482</v>
      </c>
      <c r="E17" t="n">
        <v>69.05</v>
      </c>
      <c r="F17" t="n">
        <v>57.16</v>
      </c>
      <c r="G17" t="n">
        <v>21.44</v>
      </c>
      <c r="H17" t="n">
        <v>0.28</v>
      </c>
      <c r="I17" t="n">
        <v>160</v>
      </c>
      <c r="J17" t="n">
        <v>304.56</v>
      </c>
      <c r="K17" t="n">
        <v>61.82</v>
      </c>
      <c r="L17" t="n">
        <v>4.75</v>
      </c>
      <c r="M17" t="n">
        <v>158</v>
      </c>
      <c r="N17" t="n">
        <v>87.98999999999999</v>
      </c>
      <c r="O17" t="n">
        <v>37796.51</v>
      </c>
      <c r="P17" t="n">
        <v>1050.93</v>
      </c>
      <c r="Q17" t="n">
        <v>1367.91</v>
      </c>
      <c r="R17" t="n">
        <v>255.7</v>
      </c>
      <c r="S17" t="n">
        <v>104.26</v>
      </c>
      <c r="T17" t="n">
        <v>74104.69</v>
      </c>
      <c r="U17" t="n">
        <v>0.41</v>
      </c>
      <c r="V17" t="n">
        <v>0.84</v>
      </c>
      <c r="W17" t="n">
        <v>20.9</v>
      </c>
      <c r="X17" t="n">
        <v>4.57</v>
      </c>
      <c r="Y17" t="n">
        <v>1</v>
      </c>
      <c r="Z17" t="n">
        <v>10</v>
      </c>
      <c r="AA17" t="n">
        <v>2553.700533405597</v>
      </c>
      <c r="AB17" t="n">
        <v>3494.085731122035</v>
      </c>
      <c r="AC17" t="n">
        <v>3160.615092923739</v>
      </c>
      <c r="AD17" t="n">
        <v>2553700.533405597</v>
      </c>
      <c r="AE17" t="n">
        <v>3494085.731122035</v>
      </c>
      <c r="AF17" t="n">
        <v>7.116022800590478e-07</v>
      </c>
      <c r="AG17" t="n">
        <v>20</v>
      </c>
      <c r="AH17" t="n">
        <v>3160615.092923739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1.4639</v>
      </c>
      <c r="E18" t="n">
        <v>68.31</v>
      </c>
      <c r="F18" t="n">
        <v>56.92</v>
      </c>
      <c r="G18" t="n">
        <v>22.62</v>
      </c>
      <c r="H18" t="n">
        <v>0.29</v>
      </c>
      <c r="I18" t="n">
        <v>151</v>
      </c>
      <c r="J18" t="n">
        <v>305.09</v>
      </c>
      <c r="K18" t="n">
        <v>61.82</v>
      </c>
      <c r="L18" t="n">
        <v>5</v>
      </c>
      <c r="M18" t="n">
        <v>149</v>
      </c>
      <c r="N18" t="n">
        <v>88.27</v>
      </c>
      <c r="O18" t="n">
        <v>37862.45</v>
      </c>
      <c r="P18" t="n">
        <v>1046.28</v>
      </c>
      <c r="Q18" t="n">
        <v>1367.78</v>
      </c>
      <c r="R18" t="n">
        <v>247.4</v>
      </c>
      <c r="S18" t="n">
        <v>104.26</v>
      </c>
      <c r="T18" t="n">
        <v>70000.3</v>
      </c>
      <c r="U18" t="n">
        <v>0.42</v>
      </c>
      <c r="V18" t="n">
        <v>0.84</v>
      </c>
      <c r="W18" t="n">
        <v>20.9</v>
      </c>
      <c r="X18" t="n">
        <v>4.33</v>
      </c>
      <c r="Y18" t="n">
        <v>1</v>
      </c>
      <c r="Z18" t="n">
        <v>10</v>
      </c>
      <c r="AA18" t="n">
        <v>2519.254507346689</v>
      </c>
      <c r="AB18" t="n">
        <v>3446.955158616818</v>
      </c>
      <c r="AC18" t="n">
        <v>3117.982596110248</v>
      </c>
      <c r="AD18" t="n">
        <v>2519254.50734669</v>
      </c>
      <c r="AE18" t="n">
        <v>3446955.158616818</v>
      </c>
      <c r="AF18" t="n">
        <v>7.193167917265849e-07</v>
      </c>
      <c r="AG18" t="n">
        <v>20</v>
      </c>
      <c r="AH18" t="n">
        <v>3117982.596110248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1.4771</v>
      </c>
      <c r="E19" t="n">
        <v>67.7</v>
      </c>
      <c r="F19" t="n">
        <v>56.7</v>
      </c>
      <c r="G19" t="n">
        <v>23.63</v>
      </c>
      <c r="H19" t="n">
        <v>0.31</v>
      </c>
      <c r="I19" t="n">
        <v>144</v>
      </c>
      <c r="J19" t="n">
        <v>305.63</v>
      </c>
      <c r="K19" t="n">
        <v>61.82</v>
      </c>
      <c r="L19" t="n">
        <v>5.25</v>
      </c>
      <c r="M19" t="n">
        <v>142</v>
      </c>
      <c r="N19" t="n">
        <v>88.56</v>
      </c>
      <c r="O19" t="n">
        <v>37928.52</v>
      </c>
      <c r="P19" t="n">
        <v>1042.1</v>
      </c>
      <c r="Q19" t="n">
        <v>1367.77</v>
      </c>
      <c r="R19" t="n">
        <v>240.63</v>
      </c>
      <c r="S19" t="n">
        <v>104.26</v>
      </c>
      <c r="T19" t="n">
        <v>66652.75999999999</v>
      </c>
      <c r="U19" t="n">
        <v>0.43</v>
      </c>
      <c r="V19" t="n">
        <v>0.85</v>
      </c>
      <c r="W19" t="n">
        <v>20.88</v>
      </c>
      <c r="X19" t="n">
        <v>4.12</v>
      </c>
      <c r="Y19" t="n">
        <v>1</v>
      </c>
      <c r="Z19" t="n">
        <v>10</v>
      </c>
      <c r="AA19" t="n">
        <v>2490.250576800117</v>
      </c>
      <c r="AB19" t="n">
        <v>3407.270701279885</v>
      </c>
      <c r="AC19" t="n">
        <v>3082.085567684068</v>
      </c>
      <c r="AD19" t="n">
        <v>2490250.576800116</v>
      </c>
      <c r="AE19" t="n">
        <v>3407270.701279885</v>
      </c>
      <c r="AF19" t="n">
        <v>7.258028779693548e-07</v>
      </c>
      <c r="AG19" t="n">
        <v>20</v>
      </c>
      <c r="AH19" t="n">
        <v>3082085.567684068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1.49</v>
      </c>
      <c r="E20" t="n">
        <v>67.11</v>
      </c>
      <c r="F20" t="n">
        <v>56.51</v>
      </c>
      <c r="G20" t="n">
        <v>24.75</v>
      </c>
      <c r="H20" t="n">
        <v>0.32</v>
      </c>
      <c r="I20" t="n">
        <v>137</v>
      </c>
      <c r="J20" t="n">
        <v>306.17</v>
      </c>
      <c r="K20" t="n">
        <v>61.82</v>
      </c>
      <c r="L20" t="n">
        <v>5.5</v>
      </c>
      <c r="M20" t="n">
        <v>135</v>
      </c>
      <c r="N20" t="n">
        <v>88.84</v>
      </c>
      <c r="O20" t="n">
        <v>37994.72</v>
      </c>
      <c r="P20" t="n">
        <v>1038.32</v>
      </c>
      <c r="Q20" t="n">
        <v>1367.62</v>
      </c>
      <c r="R20" t="n">
        <v>234.03</v>
      </c>
      <c r="S20" t="n">
        <v>104.26</v>
      </c>
      <c r="T20" t="n">
        <v>63387.41</v>
      </c>
      <c r="U20" t="n">
        <v>0.45</v>
      </c>
      <c r="V20" t="n">
        <v>0.85</v>
      </c>
      <c r="W20" t="n">
        <v>20.87</v>
      </c>
      <c r="X20" t="n">
        <v>3.92</v>
      </c>
      <c r="Y20" t="n">
        <v>1</v>
      </c>
      <c r="Z20" t="n">
        <v>10</v>
      </c>
      <c r="AA20" t="n">
        <v>2463.124272072308</v>
      </c>
      <c r="AB20" t="n">
        <v>3370.155294423191</v>
      </c>
      <c r="AC20" t="n">
        <v>3048.512403165978</v>
      </c>
      <c r="AD20" t="n">
        <v>2463124.272072308</v>
      </c>
      <c r="AE20" t="n">
        <v>3370155.294423191</v>
      </c>
      <c r="AF20" t="n">
        <v>7.321415531611527e-07</v>
      </c>
      <c r="AG20" t="n">
        <v>20</v>
      </c>
      <c r="AH20" t="n">
        <v>3048512.403165978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1.5031</v>
      </c>
      <c r="E21" t="n">
        <v>66.53</v>
      </c>
      <c r="F21" t="n">
        <v>56.31</v>
      </c>
      <c r="G21" t="n">
        <v>25.99</v>
      </c>
      <c r="H21" t="n">
        <v>0.33</v>
      </c>
      <c r="I21" t="n">
        <v>130</v>
      </c>
      <c r="J21" t="n">
        <v>306.7</v>
      </c>
      <c r="K21" t="n">
        <v>61.82</v>
      </c>
      <c r="L21" t="n">
        <v>5.75</v>
      </c>
      <c r="M21" t="n">
        <v>128</v>
      </c>
      <c r="N21" t="n">
        <v>89.13</v>
      </c>
      <c r="O21" t="n">
        <v>38061.04</v>
      </c>
      <c r="P21" t="n">
        <v>1034.69</v>
      </c>
      <c r="Q21" t="n">
        <v>1367.59</v>
      </c>
      <c r="R21" t="n">
        <v>227.55</v>
      </c>
      <c r="S21" t="n">
        <v>104.26</v>
      </c>
      <c r="T21" t="n">
        <v>60180.46</v>
      </c>
      <c r="U21" t="n">
        <v>0.46</v>
      </c>
      <c r="V21" t="n">
        <v>0.85</v>
      </c>
      <c r="W21" t="n">
        <v>20.86</v>
      </c>
      <c r="X21" t="n">
        <v>3.73</v>
      </c>
      <c r="Y21" t="n">
        <v>1</v>
      </c>
      <c r="Z21" t="n">
        <v>10</v>
      </c>
      <c r="AA21" t="n">
        <v>2436.326114940963</v>
      </c>
      <c r="AB21" t="n">
        <v>3333.48887358483</v>
      </c>
      <c r="AC21" t="n">
        <v>3015.345374070786</v>
      </c>
      <c r="AD21" t="n">
        <v>2436326.114940963</v>
      </c>
      <c r="AE21" t="n">
        <v>3333488.87358483</v>
      </c>
      <c r="AF21" t="n">
        <v>7.38578502386932e-07</v>
      </c>
      <c r="AG21" t="n">
        <v>20</v>
      </c>
      <c r="AH21" t="n">
        <v>3015345.374070785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1.5129</v>
      </c>
      <c r="E22" t="n">
        <v>66.09999999999999</v>
      </c>
      <c r="F22" t="n">
        <v>56.15</v>
      </c>
      <c r="G22" t="n">
        <v>26.95</v>
      </c>
      <c r="H22" t="n">
        <v>0.35</v>
      </c>
      <c r="I22" t="n">
        <v>125</v>
      </c>
      <c r="J22" t="n">
        <v>307.24</v>
      </c>
      <c r="K22" t="n">
        <v>61.82</v>
      </c>
      <c r="L22" t="n">
        <v>6</v>
      </c>
      <c r="M22" t="n">
        <v>123</v>
      </c>
      <c r="N22" t="n">
        <v>89.42</v>
      </c>
      <c r="O22" t="n">
        <v>38127.48</v>
      </c>
      <c r="P22" t="n">
        <v>1031.61</v>
      </c>
      <c r="Q22" t="n">
        <v>1367.55</v>
      </c>
      <c r="R22" t="n">
        <v>223.11</v>
      </c>
      <c r="S22" t="n">
        <v>104.26</v>
      </c>
      <c r="T22" t="n">
        <v>57986.83</v>
      </c>
      <c r="U22" t="n">
        <v>0.47</v>
      </c>
      <c r="V22" t="n">
        <v>0.85</v>
      </c>
      <c r="W22" t="n">
        <v>20.84</v>
      </c>
      <c r="X22" t="n">
        <v>3.57</v>
      </c>
      <c r="Y22" t="n">
        <v>1</v>
      </c>
      <c r="Z22" t="n">
        <v>10</v>
      </c>
      <c r="AA22" t="n">
        <v>2415.906707722669</v>
      </c>
      <c r="AB22" t="n">
        <v>3305.550139788091</v>
      </c>
      <c r="AC22" t="n">
        <v>2990.073073815349</v>
      </c>
      <c r="AD22" t="n">
        <v>2415906.707722669</v>
      </c>
      <c r="AE22" t="n">
        <v>3305550.139788091</v>
      </c>
      <c r="AF22" t="n">
        <v>7.433939300520187e-07</v>
      </c>
      <c r="AG22" t="n">
        <v>20</v>
      </c>
      <c r="AH22" t="n">
        <v>2990073.073815349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1.525</v>
      </c>
      <c r="E23" t="n">
        <v>65.56999999999999</v>
      </c>
      <c r="F23" t="n">
        <v>55.96</v>
      </c>
      <c r="G23" t="n">
        <v>28.22</v>
      </c>
      <c r="H23" t="n">
        <v>0.36</v>
      </c>
      <c r="I23" t="n">
        <v>119</v>
      </c>
      <c r="J23" t="n">
        <v>307.78</v>
      </c>
      <c r="K23" t="n">
        <v>61.82</v>
      </c>
      <c r="L23" t="n">
        <v>6.25</v>
      </c>
      <c r="M23" t="n">
        <v>117</v>
      </c>
      <c r="N23" t="n">
        <v>89.70999999999999</v>
      </c>
      <c r="O23" t="n">
        <v>38194.05</v>
      </c>
      <c r="P23" t="n">
        <v>1027.84</v>
      </c>
      <c r="Q23" t="n">
        <v>1367.62</v>
      </c>
      <c r="R23" t="n">
        <v>216.43</v>
      </c>
      <c r="S23" t="n">
        <v>104.26</v>
      </c>
      <c r="T23" t="n">
        <v>54678.4</v>
      </c>
      <c r="U23" t="n">
        <v>0.48</v>
      </c>
      <c r="V23" t="n">
        <v>0.86</v>
      </c>
      <c r="W23" t="n">
        <v>20.84</v>
      </c>
      <c r="X23" t="n">
        <v>3.38</v>
      </c>
      <c r="Y23" t="n">
        <v>1</v>
      </c>
      <c r="Z23" t="n">
        <v>10</v>
      </c>
      <c r="AA23" t="n">
        <v>2378.003805765225</v>
      </c>
      <c r="AB23" t="n">
        <v>3253.689717171892</v>
      </c>
      <c r="AC23" t="n">
        <v>2943.162137147084</v>
      </c>
      <c r="AD23" t="n">
        <v>2378003.805765226</v>
      </c>
      <c r="AE23" t="n">
        <v>3253689.717171893</v>
      </c>
      <c r="AF23" t="n">
        <v>7.493395091078912e-07</v>
      </c>
      <c r="AG23" t="n">
        <v>19</v>
      </c>
      <c r="AH23" t="n">
        <v>2943162.137147084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1.5346</v>
      </c>
      <c r="E24" t="n">
        <v>65.16</v>
      </c>
      <c r="F24" t="n">
        <v>55.83</v>
      </c>
      <c r="G24" t="n">
        <v>29.39</v>
      </c>
      <c r="H24" t="n">
        <v>0.38</v>
      </c>
      <c r="I24" t="n">
        <v>114</v>
      </c>
      <c r="J24" t="n">
        <v>308.32</v>
      </c>
      <c r="K24" t="n">
        <v>61.82</v>
      </c>
      <c r="L24" t="n">
        <v>6.5</v>
      </c>
      <c r="M24" t="n">
        <v>112</v>
      </c>
      <c r="N24" t="n">
        <v>90</v>
      </c>
      <c r="O24" t="n">
        <v>38260.74</v>
      </c>
      <c r="P24" t="n">
        <v>1025.22</v>
      </c>
      <c r="Q24" t="n">
        <v>1367.83</v>
      </c>
      <c r="R24" t="n">
        <v>212.26</v>
      </c>
      <c r="S24" t="n">
        <v>104.26</v>
      </c>
      <c r="T24" t="n">
        <v>52615.88</v>
      </c>
      <c r="U24" t="n">
        <v>0.49</v>
      </c>
      <c r="V24" t="n">
        <v>0.86</v>
      </c>
      <c r="W24" t="n">
        <v>20.83</v>
      </c>
      <c r="X24" t="n">
        <v>3.25</v>
      </c>
      <c r="Y24" t="n">
        <v>1</v>
      </c>
      <c r="Z24" t="n">
        <v>10</v>
      </c>
      <c r="AA24" t="n">
        <v>2359.427876259958</v>
      </c>
      <c r="AB24" t="n">
        <v>3228.273310910614</v>
      </c>
      <c r="AC24" t="n">
        <v>2920.171437027232</v>
      </c>
      <c r="AD24" t="n">
        <v>2359427.876259958</v>
      </c>
      <c r="AE24" t="n">
        <v>3228273.310910614</v>
      </c>
      <c r="AF24" t="n">
        <v>7.540566627389966e-07</v>
      </c>
      <c r="AG24" t="n">
        <v>19</v>
      </c>
      <c r="AH24" t="n">
        <v>2920171.437027232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1.5428</v>
      </c>
      <c r="E25" t="n">
        <v>64.81999999999999</v>
      </c>
      <c r="F25" t="n">
        <v>55.71</v>
      </c>
      <c r="G25" t="n">
        <v>30.39</v>
      </c>
      <c r="H25" t="n">
        <v>0.39</v>
      </c>
      <c r="I25" t="n">
        <v>110</v>
      </c>
      <c r="J25" t="n">
        <v>308.86</v>
      </c>
      <c r="K25" t="n">
        <v>61.82</v>
      </c>
      <c r="L25" t="n">
        <v>6.75</v>
      </c>
      <c r="M25" t="n">
        <v>108</v>
      </c>
      <c r="N25" t="n">
        <v>90.29000000000001</v>
      </c>
      <c r="O25" t="n">
        <v>38327.57</v>
      </c>
      <c r="P25" t="n">
        <v>1022.82</v>
      </c>
      <c r="Q25" t="n">
        <v>1367.53</v>
      </c>
      <c r="R25" t="n">
        <v>208.09</v>
      </c>
      <c r="S25" t="n">
        <v>104.26</v>
      </c>
      <c r="T25" t="n">
        <v>50553.18</v>
      </c>
      <c r="U25" t="n">
        <v>0.5</v>
      </c>
      <c r="V25" t="n">
        <v>0.86</v>
      </c>
      <c r="W25" t="n">
        <v>20.83</v>
      </c>
      <c r="X25" t="n">
        <v>3.12</v>
      </c>
      <c r="Y25" t="n">
        <v>1</v>
      </c>
      <c r="Z25" t="n">
        <v>10</v>
      </c>
      <c r="AA25" t="n">
        <v>2343.411398576256</v>
      </c>
      <c r="AB25" t="n">
        <v>3206.358859546644</v>
      </c>
      <c r="AC25" t="n">
        <v>2900.348470144315</v>
      </c>
      <c r="AD25" t="n">
        <v>2343411.398576256</v>
      </c>
      <c r="AE25" t="n">
        <v>3206358.859546645</v>
      </c>
      <c r="AF25" t="n">
        <v>7.580858981322325e-07</v>
      </c>
      <c r="AG25" t="n">
        <v>19</v>
      </c>
      <c r="AH25" t="n">
        <v>2900348.470144315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1.5507</v>
      </c>
      <c r="E26" t="n">
        <v>64.48999999999999</v>
      </c>
      <c r="F26" t="n">
        <v>55.6</v>
      </c>
      <c r="G26" t="n">
        <v>31.47</v>
      </c>
      <c r="H26" t="n">
        <v>0.4</v>
      </c>
      <c r="I26" t="n">
        <v>106</v>
      </c>
      <c r="J26" t="n">
        <v>309.41</v>
      </c>
      <c r="K26" t="n">
        <v>61.82</v>
      </c>
      <c r="L26" t="n">
        <v>7</v>
      </c>
      <c r="M26" t="n">
        <v>104</v>
      </c>
      <c r="N26" t="n">
        <v>90.59</v>
      </c>
      <c r="O26" t="n">
        <v>38394.52</v>
      </c>
      <c r="P26" t="n">
        <v>1020.7</v>
      </c>
      <c r="Q26" t="n">
        <v>1367.63</v>
      </c>
      <c r="R26" t="n">
        <v>204.62</v>
      </c>
      <c r="S26" t="n">
        <v>104.26</v>
      </c>
      <c r="T26" t="n">
        <v>48836.46</v>
      </c>
      <c r="U26" t="n">
        <v>0.51</v>
      </c>
      <c r="V26" t="n">
        <v>0.86</v>
      </c>
      <c r="W26" t="n">
        <v>20.82</v>
      </c>
      <c r="X26" t="n">
        <v>3.02</v>
      </c>
      <c r="Y26" t="n">
        <v>1</v>
      </c>
      <c r="Z26" t="n">
        <v>10</v>
      </c>
      <c r="AA26" t="n">
        <v>2328.489774022358</v>
      </c>
      <c r="AB26" t="n">
        <v>3185.942434536385</v>
      </c>
      <c r="AC26" t="n">
        <v>2881.880560082403</v>
      </c>
      <c r="AD26" t="n">
        <v>2328489.774022358</v>
      </c>
      <c r="AE26" t="n">
        <v>3185942.434536384</v>
      </c>
      <c r="AF26" t="n">
        <v>7.619677224744963e-07</v>
      </c>
      <c r="AG26" t="n">
        <v>19</v>
      </c>
      <c r="AH26" t="n">
        <v>2881880.560082403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1.5588</v>
      </c>
      <c r="E27" t="n">
        <v>64.15000000000001</v>
      </c>
      <c r="F27" t="n">
        <v>55.49</v>
      </c>
      <c r="G27" t="n">
        <v>32.64</v>
      </c>
      <c r="H27" t="n">
        <v>0.42</v>
      </c>
      <c r="I27" t="n">
        <v>102</v>
      </c>
      <c r="J27" t="n">
        <v>309.95</v>
      </c>
      <c r="K27" t="n">
        <v>61.82</v>
      </c>
      <c r="L27" t="n">
        <v>7.25</v>
      </c>
      <c r="M27" t="n">
        <v>100</v>
      </c>
      <c r="N27" t="n">
        <v>90.88</v>
      </c>
      <c r="O27" t="n">
        <v>38461.6</v>
      </c>
      <c r="P27" t="n">
        <v>1018.42</v>
      </c>
      <c r="Q27" t="n">
        <v>1367.44</v>
      </c>
      <c r="R27" t="n">
        <v>200.83</v>
      </c>
      <c r="S27" t="n">
        <v>104.26</v>
      </c>
      <c r="T27" t="n">
        <v>46963.17</v>
      </c>
      <c r="U27" t="n">
        <v>0.52</v>
      </c>
      <c r="V27" t="n">
        <v>0.86</v>
      </c>
      <c r="W27" t="n">
        <v>20.82</v>
      </c>
      <c r="X27" t="n">
        <v>2.9</v>
      </c>
      <c r="Y27" t="n">
        <v>1</v>
      </c>
      <c r="Z27" t="n">
        <v>10</v>
      </c>
      <c r="AA27" t="n">
        <v>2313.206596664696</v>
      </c>
      <c r="AB27" t="n">
        <v>3165.031317029431</v>
      </c>
      <c r="AC27" t="n">
        <v>2862.965170281375</v>
      </c>
      <c r="AD27" t="n">
        <v>2313206.596664696</v>
      </c>
      <c r="AE27" t="n">
        <v>3165031.317029431</v>
      </c>
      <c r="AF27" t="n">
        <v>7.659478208507416e-07</v>
      </c>
      <c r="AG27" t="n">
        <v>19</v>
      </c>
      <c r="AH27" t="n">
        <v>2862965.170281375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1.5671</v>
      </c>
      <c r="E28" t="n">
        <v>63.81</v>
      </c>
      <c r="F28" t="n">
        <v>55.37</v>
      </c>
      <c r="G28" t="n">
        <v>33.9</v>
      </c>
      <c r="H28" t="n">
        <v>0.43</v>
      </c>
      <c r="I28" t="n">
        <v>98</v>
      </c>
      <c r="J28" t="n">
        <v>310.5</v>
      </c>
      <c r="K28" t="n">
        <v>61.82</v>
      </c>
      <c r="L28" t="n">
        <v>7.5</v>
      </c>
      <c r="M28" t="n">
        <v>96</v>
      </c>
      <c r="N28" t="n">
        <v>91.18000000000001</v>
      </c>
      <c r="O28" t="n">
        <v>38528.81</v>
      </c>
      <c r="P28" t="n">
        <v>1016.09</v>
      </c>
      <c r="Q28" t="n">
        <v>1367.58</v>
      </c>
      <c r="R28" t="n">
        <v>197.14</v>
      </c>
      <c r="S28" t="n">
        <v>104.26</v>
      </c>
      <c r="T28" t="n">
        <v>45135.36</v>
      </c>
      <c r="U28" t="n">
        <v>0.53</v>
      </c>
      <c r="V28" t="n">
        <v>0.87</v>
      </c>
      <c r="W28" t="n">
        <v>20.81</v>
      </c>
      <c r="X28" t="n">
        <v>2.79</v>
      </c>
      <c r="Y28" t="n">
        <v>1</v>
      </c>
      <c r="Z28" t="n">
        <v>10</v>
      </c>
      <c r="AA28" t="n">
        <v>2297.656823852567</v>
      </c>
      <c r="AB28" t="n">
        <v>3143.755431860315</v>
      </c>
      <c r="AC28" t="n">
        <v>2843.719825731908</v>
      </c>
      <c r="AD28" t="n">
        <v>2297656.823852567</v>
      </c>
      <c r="AE28" t="n">
        <v>3143755.431860315</v>
      </c>
      <c r="AF28" t="n">
        <v>7.700261932609681e-07</v>
      </c>
      <c r="AG28" t="n">
        <v>19</v>
      </c>
      <c r="AH28" t="n">
        <v>2843719.825731908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1.5736</v>
      </c>
      <c r="E29" t="n">
        <v>63.55</v>
      </c>
      <c r="F29" t="n">
        <v>55.27</v>
      </c>
      <c r="G29" t="n">
        <v>34.91</v>
      </c>
      <c r="H29" t="n">
        <v>0.44</v>
      </c>
      <c r="I29" t="n">
        <v>95</v>
      </c>
      <c r="J29" t="n">
        <v>311.04</v>
      </c>
      <c r="K29" t="n">
        <v>61.82</v>
      </c>
      <c r="L29" t="n">
        <v>7.75</v>
      </c>
      <c r="M29" t="n">
        <v>93</v>
      </c>
      <c r="N29" t="n">
        <v>91.47</v>
      </c>
      <c r="O29" t="n">
        <v>38596.15</v>
      </c>
      <c r="P29" t="n">
        <v>1014.27</v>
      </c>
      <c r="Q29" t="n">
        <v>1367.52</v>
      </c>
      <c r="R29" t="n">
        <v>193.93</v>
      </c>
      <c r="S29" t="n">
        <v>104.26</v>
      </c>
      <c r="T29" t="n">
        <v>43543.96</v>
      </c>
      <c r="U29" t="n">
        <v>0.54</v>
      </c>
      <c r="V29" t="n">
        <v>0.87</v>
      </c>
      <c r="W29" t="n">
        <v>20.8</v>
      </c>
      <c r="X29" t="n">
        <v>2.69</v>
      </c>
      <c r="Y29" t="n">
        <v>1</v>
      </c>
      <c r="Z29" t="n">
        <v>10</v>
      </c>
      <c r="AA29" t="n">
        <v>2285.549287665793</v>
      </c>
      <c r="AB29" t="n">
        <v>3127.18936670277</v>
      </c>
      <c r="AC29" t="n">
        <v>2828.734802582382</v>
      </c>
      <c r="AD29" t="n">
        <v>2285549.287665793</v>
      </c>
      <c r="AE29" t="n">
        <v>3127189.36670277</v>
      </c>
      <c r="AF29" t="n">
        <v>7.732200993653624e-07</v>
      </c>
      <c r="AG29" t="n">
        <v>19</v>
      </c>
      <c r="AH29" t="n">
        <v>2828734.802582382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1.5793</v>
      </c>
      <c r="E30" t="n">
        <v>63.32</v>
      </c>
      <c r="F30" t="n">
        <v>55.21</v>
      </c>
      <c r="G30" t="n">
        <v>36.01</v>
      </c>
      <c r="H30" t="n">
        <v>0.46</v>
      </c>
      <c r="I30" t="n">
        <v>92</v>
      </c>
      <c r="J30" t="n">
        <v>311.59</v>
      </c>
      <c r="K30" t="n">
        <v>61.82</v>
      </c>
      <c r="L30" t="n">
        <v>8</v>
      </c>
      <c r="M30" t="n">
        <v>90</v>
      </c>
      <c r="N30" t="n">
        <v>91.77</v>
      </c>
      <c r="O30" t="n">
        <v>38663.62</v>
      </c>
      <c r="P30" t="n">
        <v>1012.83</v>
      </c>
      <c r="Q30" t="n">
        <v>1367.73</v>
      </c>
      <c r="R30" t="n">
        <v>192.2</v>
      </c>
      <c r="S30" t="n">
        <v>104.26</v>
      </c>
      <c r="T30" t="n">
        <v>42694.41</v>
      </c>
      <c r="U30" t="n">
        <v>0.54</v>
      </c>
      <c r="V30" t="n">
        <v>0.87</v>
      </c>
      <c r="W30" t="n">
        <v>20.79</v>
      </c>
      <c r="X30" t="n">
        <v>2.62</v>
      </c>
      <c r="Y30" t="n">
        <v>1</v>
      </c>
      <c r="Z30" t="n">
        <v>10</v>
      </c>
      <c r="AA30" t="n">
        <v>2275.489903293794</v>
      </c>
      <c r="AB30" t="n">
        <v>3113.425673216284</v>
      </c>
      <c r="AC30" t="n">
        <v>2816.284696684781</v>
      </c>
      <c r="AD30" t="n">
        <v>2275489.903293794</v>
      </c>
      <c r="AE30" t="n">
        <v>3113425.673216284</v>
      </c>
      <c r="AF30" t="n">
        <v>7.760209093338311e-07</v>
      </c>
      <c r="AG30" t="n">
        <v>19</v>
      </c>
      <c r="AH30" t="n">
        <v>2816284.696684781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1.5859</v>
      </c>
      <c r="E31" t="n">
        <v>63.06</v>
      </c>
      <c r="F31" t="n">
        <v>55.11</v>
      </c>
      <c r="G31" t="n">
        <v>37.16</v>
      </c>
      <c r="H31" t="n">
        <v>0.47</v>
      </c>
      <c r="I31" t="n">
        <v>89</v>
      </c>
      <c r="J31" t="n">
        <v>312.14</v>
      </c>
      <c r="K31" t="n">
        <v>61.82</v>
      </c>
      <c r="L31" t="n">
        <v>8.25</v>
      </c>
      <c r="M31" t="n">
        <v>87</v>
      </c>
      <c r="N31" t="n">
        <v>92.06999999999999</v>
      </c>
      <c r="O31" t="n">
        <v>38731.35</v>
      </c>
      <c r="P31" t="n">
        <v>1010.94</v>
      </c>
      <c r="Q31" t="n">
        <v>1367.52</v>
      </c>
      <c r="R31" t="n">
        <v>189.11</v>
      </c>
      <c r="S31" t="n">
        <v>104.26</v>
      </c>
      <c r="T31" t="n">
        <v>41167.9</v>
      </c>
      <c r="U31" t="n">
        <v>0.55</v>
      </c>
      <c r="V31" t="n">
        <v>0.87</v>
      </c>
      <c r="W31" t="n">
        <v>20.79</v>
      </c>
      <c r="X31" t="n">
        <v>2.53</v>
      </c>
      <c r="Y31" t="n">
        <v>1</v>
      </c>
      <c r="Z31" t="n">
        <v>10</v>
      </c>
      <c r="AA31" t="n">
        <v>2263.332759248162</v>
      </c>
      <c r="AB31" t="n">
        <v>3096.791732397705</v>
      </c>
      <c r="AC31" t="n">
        <v>2801.238275832046</v>
      </c>
      <c r="AD31" t="n">
        <v>2263332.759248162</v>
      </c>
      <c r="AE31" t="n">
        <v>3096791.732397705</v>
      </c>
      <c r="AF31" t="n">
        <v>7.792639524552161e-07</v>
      </c>
      <c r="AG31" t="n">
        <v>19</v>
      </c>
      <c r="AH31" t="n">
        <v>2801238.275832046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1.5923</v>
      </c>
      <c r="E32" t="n">
        <v>62.8</v>
      </c>
      <c r="F32" t="n">
        <v>55.03</v>
      </c>
      <c r="G32" t="n">
        <v>38.39</v>
      </c>
      <c r="H32" t="n">
        <v>0.48</v>
      </c>
      <c r="I32" t="n">
        <v>86</v>
      </c>
      <c r="J32" t="n">
        <v>312.69</v>
      </c>
      <c r="K32" t="n">
        <v>61.82</v>
      </c>
      <c r="L32" t="n">
        <v>8.5</v>
      </c>
      <c r="M32" t="n">
        <v>84</v>
      </c>
      <c r="N32" t="n">
        <v>92.37</v>
      </c>
      <c r="O32" t="n">
        <v>38799.09</v>
      </c>
      <c r="P32" t="n">
        <v>1009.2</v>
      </c>
      <c r="Q32" t="n">
        <v>1367.63</v>
      </c>
      <c r="R32" t="n">
        <v>186.05</v>
      </c>
      <c r="S32" t="n">
        <v>104.26</v>
      </c>
      <c r="T32" t="n">
        <v>39652.25</v>
      </c>
      <c r="U32" t="n">
        <v>0.5600000000000001</v>
      </c>
      <c r="V32" t="n">
        <v>0.87</v>
      </c>
      <c r="W32" t="n">
        <v>20.79</v>
      </c>
      <c r="X32" t="n">
        <v>2.44</v>
      </c>
      <c r="Y32" t="n">
        <v>1</v>
      </c>
      <c r="Z32" t="n">
        <v>10</v>
      </c>
      <c r="AA32" t="n">
        <v>2251.92519634983</v>
      </c>
      <c r="AB32" t="n">
        <v>3081.183401574052</v>
      </c>
      <c r="AC32" t="n">
        <v>2787.119582195773</v>
      </c>
      <c r="AD32" t="n">
        <v>2251925.19634983</v>
      </c>
      <c r="AE32" t="n">
        <v>3081183.401574052</v>
      </c>
      <c r="AF32" t="n">
        <v>7.824087215426198e-07</v>
      </c>
      <c r="AG32" t="n">
        <v>19</v>
      </c>
      <c r="AH32" t="n">
        <v>2787119.582195773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1.5967</v>
      </c>
      <c r="E33" t="n">
        <v>62.63</v>
      </c>
      <c r="F33" t="n">
        <v>54.96</v>
      </c>
      <c r="G33" t="n">
        <v>39.26</v>
      </c>
      <c r="H33" t="n">
        <v>0.5</v>
      </c>
      <c r="I33" t="n">
        <v>84</v>
      </c>
      <c r="J33" t="n">
        <v>313.24</v>
      </c>
      <c r="K33" t="n">
        <v>61.82</v>
      </c>
      <c r="L33" t="n">
        <v>8.75</v>
      </c>
      <c r="M33" t="n">
        <v>82</v>
      </c>
      <c r="N33" t="n">
        <v>92.67</v>
      </c>
      <c r="O33" t="n">
        <v>38866.96</v>
      </c>
      <c r="P33" t="n">
        <v>1008.01</v>
      </c>
      <c r="Q33" t="n">
        <v>1367.5</v>
      </c>
      <c r="R33" t="n">
        <v>184.05</v>
      </c>
      <c r="S33" t="n">
        <v>104.26</v>
      </c>
      <c r="T33" t="n">
        <v>38661.04</v>
      </c>
      <c r="U33" t="n">
        <v>0.57</v>
      </c>
      <c r="V33" t="n">
        <v>0.87</v>
      </c>
      <c r="W33" t="n">
        <v>20.78</v>
      </c>
      <c r="X33" t="n">
        <v>2.38</v>
      </c>
      <c r="Y33" t="n">
        <v>1</v>
      </c>
      <c r="Z33" t="n">
        <v>10</v>
      </c>
      <c r="AA33" t="n">
        <v>2244.018000570089</v>
      </c>
      <c r="AB33" t="n">
        <v>3070.364427467351</v>
      </c>
      <c r="AC33" t="n">
        <v>2777.333155793291</v>
      </c>
      <c r="AD33" t="n">
        <v>2244018.000570089</v>
      </c>
      <c r="AE33" t="n">
        <v>3070364.427467351</v>
      </c>
      <c r="AF33" t="n">
        <v>7.845707502902098e-07</v>
      </c>
      <c r="AG33" t="n">
        <v>19</v>
      </c>
      <c r="AH33" t="n">
        <v>2777333.155793291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1.6007</v>
      </c>
      <c r="E34" t="n">
        <v>62.47</v>
      </c>
      <c r="F34" t="n">
        <v>54.92</v>
      </c>
      <c r="G34" t="n">
        <v>40.19</v>
      </c>
      <c r="H34" t="n">
        <v>0.51</v>
      </c>
      <c r="I34" t="n">
        <v>82</v>
      </c>
      <c r="J34" t="n">
        <v>313.79</v>
      </c>
      <c r="K34" t="n">
        <v>61.82</v>
      </c>
      <c r="L34" t="n">
        <v>9</v>
      </c>
      <c r="M34" t="n">
        <v>80</v>
      </c>
      <c r="N34" t="n">
        <v>92.97</v>
      </c>
      <c r="O34" t="n">
        <v>38934.97</v>
      </c>
      <c r="P34" t="n">
        <v>1006.81</v>
      </c>
      <c r="Q34" t="n">
        <v>1367.59</v>
      </c>
      <c r="R34" t="n">
        <v>182.56</v>
      </c>
      <c r="S34" t="n">
        <v>104.26</v>
      </c>
      <c r="T34" t="n">
        <v>37926.73</v>
      </c>
      <c r="U34" t="n">
        <v>0.57</v>
      </c>
      <c r="V34" t="n">
        <v>0.87</v>
      </c>
      <c r="W34" t="n">
        <v>20.78</v>
      </c>
      <c r="X34" t="n">
        <v>2.34</v>
      </c>
      <c r="Y34" t="n">
        <v>1</v>
      </c>
      <c r="Z34" t="n">
        <v>10</v>
      </c>
      <c r="AA34" t="n">
        <v>2236.888430000751</v>
      </c>
      <c r="AB34" t="n">
        <v>3060.609434479928</v>
      </c>
      <c r="AC34" t="n">
        <v>2768.509165645369</v>
      </c>
      <c r="AD34" t="n">
        <v>2236888.430000751</v>
      </c>
      <c r="AE34" t="n">
        <v>3060609.434479928</v>
      </c>
      <c r="AF34" t="n">
        <v>7.86536230969837e-07</v>
      </c>
      <c r="AG34" t="n">
        <v>19</v>
      </c>
      <c r="AH34" t="n">
        <v>2768509.165645369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1.6079</v>
      </c>
      <c r="E35" t="n">
        <v>62.19</v>
      </c>
      <c r="F35" t="n">
        <v>54.81</v>
      </c>
      <c r="G35" t="n">
        <v>41.63</v>
      </c>
      <c r="H35" t="n">
        <v>0.52</v>
      </c>
      <c r="I35" t="n">
        <v>79</v>
      </c>
      <c r="J35" t="n">
        <v>314.34</v>
      </c>
      <c r="K35" t="n">
        <v>61.82</v>
      </c>
      <c r="L35" t="n">
        <v>9.25</v>
      </c>
      <c r="M35" t="n">
        <v>77</v>
      </c>
      <c r="N35" t="n">
        <v>93.27</v>
      </c>
      <c r="O35" t="n">
        <v>39003.11</v>
      </c>
      <c r="P35" t="n">
        <v>1004.68</v>
      </c>
      <c r="Q35" t="n">
        <v>1367.62</v>
      </c>
      <c r="R35" t="n">
        <v>178.67</v>
      </c>
      <c r="S35" t="n">
        <v>104.26</v>
      </c>
      <c r="T35" t="n">
        <v>35995.37</v>
      </c>
      <c r="U35" t="n">
        <v>0.58</v>
      </c>
      <c r="V35" t="n">
        <v>0.87</v>
      </c>
      <c r="W35" t="n">
        <v>20.78</v>
      </c>
      <c r="X35" t="n">
        <v>2.22</v>
      </c>
      <c r="Y35" t="n">
        <v>1</v>
      </c>
      <c r="Z35" t="n">
        <v>10</v>
      </c>
      <c r="AA35" t="n">
        <v>2210.697903531204</v>
      </c>
      <c r="AB35" t="n">
        <v>3024.774400719811</v>
      </c>
      <c r="AC35" t="n">
        <v>2736.094177212532</v>
      </c>
      <c r="AD35" t="n">
        <v>2210697.903531204</v>
      </c>
      <c r="AE35" t="n">
        <v>3024774.400719811</v>
      </c>
      <c r="AF35" t="n">
        <v>7.900740961931661e-07</v>
      </c>
      <c r="AG35" t="n">
        <v>18</v>
      </c>
      <c r="AH35" t="n">
        <v>2736094.177212532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1.6114</v>
      </c>
      <c r="E36" t="n">
        <v>62.06</v>
      </c>
      <c r="F36" t="n">
        <v>54.78</v>
      </c>
      <c r="G36" t="n">
        <v>42.69</v>
      </c>
      <c r="H36" t="n">
        <v>0.54</v>
      </c>
      <c r="I36" t="n">
        <v>77</v>
      </c>
      <c r="J36" t="n">
        <v>314.9</v>
      </c>
      <c r="K36" t="n">
        <v>61.82</v>
      </c>
      <c r="L36" t="n">
        <v>9.5</v>
      </c>
      <c r="M36" t="n">
        <v>75</v>
      </c>
      <c r="N36" t="n">
        <v>93.56999999999999</v>
      </c>
      <c r="O36" t="n">
        <v>39071.38</v>
      </c>
      <c r="P36" t="n">
        <v>1004.28</v>
      </c>
      <c r="Q36" t="n">
        <v>1367.35</v>
      </c>
      <c r="R36" t="n">
        <v>177.85</v>
      </c>
      <c r="S36" t="n">
        <v>104.26</v>
      </c>
      <c r="T36" t="n">
        <v>35597.48</v>
      </c>
      <c r="U36" t="n">
        <v>0.59</v>
      </c>
      <c r="V36" t="n">
        <v>0.87</v>
      </c>
      <c r="W36" t="n">
        <v>20.78</v>
      </c>
      <c r="X36" t="n">
        <v>2.2</v>
      </c>
      <c r="Y36" t="n">
        <v>1</v>
      </c>
      <c r="Z36" t="n">
        <v>10</v>
      </c>
      <c r="AA36" t="n">
        <v>2205.562290181346</v>
      </c>
      <c r="AB36" t="n">
        <v>3017.747627967265</v>
      </c>
      <c r="AC36" t="n">
        <v>2729.738029789352</v>
      </c>
      <c r="AD36" t="n">
        <v>2205562.290181346</v>
      </c>
      <c r="AE36" t="n">
        <v>3017747.627967265</v>
      </c>
      <c r="AF36" t="n">
        <v>7.917938917878399e-07</v>
      </c>
      <c r="AG36" t="n">
        <v>18</v>
      </c>
      <c r="AH36" t="n">
        <v>2729738.029789352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1.6163</v>
      </c>
      <c r="E37" t="n">
        <v>61.87</v>
      </c>
      <c r="F37" t="n">
        <v>54.7</v>
      </c>
      <c r="G37" t="n">
        <v>43.76</v>
      </c>
      <c r="H37" t="n">
        <v>0.55</v>
      </c>
      <c r="I37" t="n">
        <v>75</v>
      </c>
      <c r="J37" t="n">
        <v>315.45</v>
      </c>
      <c r="K37" t="n">
        <v>61.82</v>
      </c>
      <c r="L37" t="n">
        <v>9.75</v>
      </c>
      <c r="M37" t="n">
        <v>73</v>
      </c>
      <c r="N37" t="n">
        <v>93.88</v>
      </c>
      <c r="O37" t="n">
        <v>39139.8</v>
      </c>
      <c r="P37" t="n">
        <v>1002.4</v>
      </c>
      <c r="Q37" t="n">
        <v>1367.45</v>
      </c>
      <c r="R37" t="n">
        <v>175.67</v>
      </c>
      <c r="S37" t="n">
        <v>104.26</v>
      </c>
      <c r="T37" t="n">
        <v>34518.36</v>
      </c>
      <c r="U37" t="n">
        <v>0.59</v>
      </c>
      <c r="V37" t="n">
        <v>0.88</v>
      </c>
      <c r="W37" t="n">
        <v>20.76</v>
      </c>
      <c r="X37" t="n">
        <v>2.12</v>
      </c>
      <c r="Y37" t="n">
        <v>1</v>
      </c>
      <c r="Z37" t="n">
        <v>10</v>
      </c>
      <c r="AA37" t="n">
        <v>2196.116675652094</v>
      </c>
      <c r="AB37" t="n">
        <v>3004.823721457238</v>
      </c>
      <c r="AC37" t="n">
        <v>2718.047562777826</v>
      </c>
      <c r="AD37" t="n">
        <v>2196116.675652094</v>
      </c>
      <c r="AE37" t="n">
        <v>3004823.721457238</v>
      </c>
      <c r="AF37" t="n">
        <v>7.942016056203834e-07</v>
      </c>
      <c r="AG37" t="n">
        <v>18</v>
      </c>
      <c r="AH37" t="n">
        <v>2718047.562777826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1.6211</v>
      </c>
      <c r="E38" t="n">
        <v>61.69</v>
      </c>
      <c r="F38" t="n">
        <v>54.63</v>
      </c>
      <c r="G38" t="n">
        <v>44.9</v>
      </c>
      <c r="H38" t="n">
        <v>0.5600000000000001</v>
      </c>
      <c r="I38" t="n">
        <v>73</v>
      </c>
      <c r="J38" t="n">
        <v>316.01</v>
      </c>
      <c r="K38" t="n">
        <v>61.82</v>
      </c>
      <c r="L38" t="n">
        <v>10</v>
      </c>
      <c r="M38" t="n">
        <v>71</v>
      </c>
      <c r="N38" t="n">
        <v>94.18000000000001</v>
      </c>
      <c r="O38" t="n">
        <v>39208.35</v>
      </c>
      <c r="P38" t="n">
        <v>1001.22</v>
      </c>
      <c r="Q38" t="n">
        <v>1367.44</v>
      </c>
      <c r="R38" t="n">
        <v>173.26</v>
      </c>
      <c r="S38" t="n">
        <v>104.26</v>
      </c>
      <c r="T38" t="n">
        <v>33322.09</v>
      </c>
      <c r="U38" t="n">
        <v>0.6</v>
      </c>
      <c r="V38" t="n">
        <v>0.88</v>
      </c>
      <c r="W38" t="n">
        <v>20.76</v>
      </c>
      <c r="X38" t="n">
        <v>2.05</v>
      </c>
      <c r="Y38" t="n">
        <v>1</v>
      </c>
      <c r="Z38" t="n">
        <v>10</v>
      </c>
      <c r="AA38" t="n">
        <v>2187.976119930979</v>
      </c>
      <c r="AB38" t="n">
        <v>2993.685453983464</v>
      </c>
      <c r="AC38" t="n">
        <v>2707.972315919205</v>
      </c>
      <c r="AD38" t="n">
        <v>2187976.119930979</v>
      </c>
      <c r="AE38" t="n">
        <v>2993685.453983464</v>
      </c>
      <c r="AF38" t="n">
        <v>7.96560182435936e-07</v>
      </c>
      <c r="AG38" t="n">
        <v>18</v>
      </c>
      <c r="AH38" t="n">
        <v>2707972.315919205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1.6249</v>
      </c>
      <c r="E39" t="n">
        <v>61.54</v>
      </c>
      <c r="F39" t="n">
        <v>54.6</v>
      </c>
      <c r="G39" t="n">
        <v>46.14</v>
      </c>
      <c r="H39" t="n">
        <v>0.58</v>
      </c>
      <c r="I39" t="n">
        <v>71</v>
      </c>
      <c r="J39" t="n">
        <v>316.56</v>
      </c>
      <c r="K39" t="n">
        <v>61.82</v>
      </c>
      <c r="L39" t="n">
        <v>10.25</v>
      </c>
      <c r="M39" t="n">
        <v>69</v>
      </c>
      <c r="N39" t="n">
        <v>94.48999999999999</v>
      </c>
      <c r="O39" t="n">
        <v>39277.04</v>
      </c>
      <c r="P39" t="n">
        <v>1000.24</v>
      </c>
      <c r="Q39" t="n">
        <v>1367.39</v>
      </c>
      <c r="R39" t="n">
        <v>172.18</v>
      </c>
      <c r="S39" t="n">
        <v>104.26</v>
      </c>
      <c r="T39" t="n">
        <v>32791.37</v>
      </c>
      <c r="U39" t="n">
        <v>0.61</v>
      </c>
      <c r="V39" t="n">
        <v>0.88</v>
      </c>
      <c r="W39" t="n">
        <v>20.76</v>
      </c>
      <c r="X39" t="n">
        <v>2.02</v>
      </c>
      <c r="Y39" t="n">
        <v>1</v>
      </c>
      <c r="Z39" t="n">
        <v>10</v>
      </c>
      <c r="AA39" t="n">
        <v>2181.708878338935</v>
      </c>
      <c r="AB39" t="n">
        <v>2985.110337546044</v>
      </c>
      <c r="AC39" t="n">
        <v>2700.215596559322</v>
      </c>
      <c r="AD39" t="n">
        <v>2181708.878338935</v>
      </c>
      <c r="AE39" t="n">
        <v>2985110.337546044</v>
      </c>
      <c r="AF39" t="n">
        <v>7.984273890815819e-07</v>
      </c>
      <c r="AG39" t="n">
        <v>18</v>
      </c>
      <c r="AH39" t="n">
        <v>2700215.596559322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1.6268</v>
      </c>
      <c r="E40" t="n">
        <v>61.47</v>
      </c>
      <c r="F40" t="n">
        <v>54.58</v>
      </c>
      <c r="G40" t="n">
        <v>46.79</v>
      </c>
      <c r="H40" t="n">
        <v>0.59</v>
      </c>
      <c r="I40" t="n">
        <v>70</v>
      </c>
      <c r="J40" t="n">
        <v>317.12</v>
      </c>
      <c r="K40" t="n">
        <v>61.82</v>
      </c>
      <c r="L40" t="n">
        <v>10.5</v>
      </c>
      <c r="M40" t="n">
        <v>68</v>
      </c>
      <c r="N40" t="n">
        <v>94.8</v>
      </c>
      <c r="O40" t="n">
        <v>39345.87</v>
      </c>
      <c r="P40" t="n">
        <v>1000.06</v>
      </c>
      <c r="Q40" t="n">
        <v>1367.47</v>
      </c>
      <c r="R40" t="n">
        <v>171.28</v>
      </c>
      <c r="S40" t="n">
        <v>104.26</v>
      </c>
      <c r="T40" t="n">
        <v>32344.44</v>
      </c>
      <c r="U40" t="n">
        <v>0.61</v>
      </c>
      <c r="V40" t="n">
        <v>0.88</v>
      </c>
      <c r="W40" t="n">
        <v>20.77</v>
      </c>
      <c r="X40" t="n">
        <v>2</v>
      </c>
      <c r="Y40" t="n">
        <v>1</v>
      </c>
      <c r="Z40" t="n">
        <v>10</v>
      </c>
      <c r="AA40" t="n">
        <v>2179.005576545901</v>
      </c>
      <c r="AB40" t="n">
        <v>2981.411560771558</v>
      </c>
      <c r="AC40" t="n">
        <v>2696.869825848926</v>
      </c>
      <c r="AD40" t="n">
        <v>2179005.576545902</v>
      </c>
      <c r="AE40" t="n">
        <v>2981411.560771558</v>
      </c>
      <c r="AF40" t="n">
        <v>7.993609924044048e-07</v>
      </c>
      <c r="AG40" t="n">
        <v>18</v>
      </c>
      <c r="AH40" t="n">
        <v>2696869.825848926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1.6318</v>
      </c>
      <c r="E41" t="n">
        <v>61.28</v>
      </c>
      <c r="F41" t="n">
        <v>54.51</v>
      </c>
      <c r="G41" t="n">
        <v>48.09</v>
      </c>
      <c r="H41" t="n">
        <v>0.6</v>
      </c>
      <c r="I41" t="n">
        <v>68</v>
      </c>
      <c r="J41" t="n">
        <v>317.68</v>
      </c>
      <c r="K41" t="n">
        <v>61.82</v>
      </c>
      <c r="L41" t="n">
        <v>10.75</v>
      </c>
      <c r="M41" t="n">
        <v>66</v>
      </c>
      <c r="N41" t="n">
        <v>95.11</v>
      </c>
      <c r="O41" t="n">
        <v>39414.84</v>
      </c>
      <c r="P41" t="n">
        <v>998.1799999999999</v>
      </c>
      <c r="Q41" t="n">
        <v>1367.35</v>
      </c>
      <c r="R41" t="n">
        <v>168.89</v>
      </c>
      <c r="S41" t="n">
        <v>104.26</v>
      </c>
      <c r="T41" t="n">
        <v>31160.24</v>
      </c>
      <c r="U41" t="n">
        <v>0.62</v>
      </c>
      <c r="V41" t="n">
        <v>0.88</v>
      </c>
      <c r="W41" t="n">
        <v>20.76</v>
      </c>
      <c r="X41" t="n">
        <v>1.92</v>
      </c>
      <c r="Y41" t="n">
        <v>1</v>
      </c>
      <c r="Z41" t="n">
        <v>10</v>
      </c>
      <c r="AA41" t="n">
        <v>2169.693366849187</v>
      </c>
      <c r="AB41" t="n">
        <v>2968.670184638815</v>
      </c>
      <c r="AC41" t="n">
        <v>2685.344468771659</v>
      </c>
      <c r="AD41" t="n">
        <v>2169693.366849187</v>
      </c>
      <c r="AE41" t="n">
        <v>2968670.184638815</v>
      </c>
      <c r="AF41" t="n">
        <v>8.018178432539389e-07</v>
      </c>
      <c r="AG41" t="n">
        <v>18</v>
      </c>
      <c r="AH41" t="n">
        <v>2685344.468771659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1.636</v>
      </c>
      <c r="E42" t="n">
        <v>61.13</v>
      </c>
      <c r="F42" t="n">
        <v>54.46</v>
      </c>
      <c r="G42" t="n">
        <v>49.51</v>
      </c>
      <c r="H42" t="n">
        <v>0.62</v>
      </c>
      <c r="I42" t="n">
        <v>66</v>
      </c>
      <c r="J42" t="n">
        <v>318.24</v>
      </c>
      <c r="K42" t="n">
        <v>61.82</v>
      </c>
      <c r="L42" t="n">
        <v>11</v>
      </c>
      <c r="M42" t="n">
        <v>64</v>
      </c>
      <c r="N42" t="n">
        <v>95.42</v>
      </c>
      <c r="O42" t="n">
        <v>39483.95</v>
      </c>
      <c r="P42" t="n">
        <v>997.33</v>
      </c>
      <c r="Q42" t="n">
        <v>1367.47</v>
      </c>
      <c r="R42" t="n">
        <v>167.65</v>
      </c>
      <c r="S42" t="n">
        <v>104.26</v>
      </c>
      <c r="T42" t="n">
        <v>30549.29</v>
      </c>
      <c r="U42" t="n">
        <v>0.62</v>
      </c>
      <c r="V42" t="n">
        <v>0.88</v>
      </c>
      <c r="W42" t="n">
        <v>20.76</v>
      </c>
      <c r="X42" t="n">
        <v>1.88</v>
      </c>
      <c r="Y42" t="n">
        <v>1</v>
      </c>
      <c r="Z42" t="n">
        <v>10</v>
      </c>
      <c r="AA42" t="n">
        <v>2163.065865247247</v>
      </c>
      <c r="AB42" t="n">
        <v>2959.602144562307</v>
      </c>
      <c r="AC42" t="n">
        <v>2677.141869712978</v>
      </c>
      <c r="AD42" t="n">
        <v>2163065.865247247</v>
      </c>
      <c r="AE42" t="n">
        <v>2959602.144562307</v>
      </c>
      <c r="AF42" t="n">
        <v>8.038815979675475e-07</v>
      </c>
      <c r="AG42" t="n">
        <v>18</v>
      </c>
      <c r="AH42" t="n">
        <v>2677141.869712978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1.6389</v>
      </c>
      <c r="E43" t="n">
        <v>61.02</v>
      </c>
      <c r="F43" t="n">
        <v>54.41</v>
      </c>
      <c r="G43" t="n">
        <v>50.22</v>
      </c>
      <c r="H43" t="n">
        <v>0.63</v>
      </c>
      <c r="I43" t="n">
        <v>65</v>
      </c>
      <c r="J43" t="n">
        <v>318.8</v>
      </c>
      <c r="K43" t="n">
        <v>61.82</v>
      </c>
      <c r="L43" t="n">
        <v>11.25</v>
      </c>
      <c r="M43" t="n">
        <v>63</v>
      </c>
      <c r="N43" t="n">
        <v>95.73</v>
      </c>
      <c r="O43" t="n">
        <v>39553.2</v>
      </c>
      <c r="P43" t="n">
        <v>996.24</v>
      </c>
      <c r="Q43" t="n">
        <v>1367.44</v>
      </c>
      <c r="R43" t="n">
        <v>166.03</v>
      </c>
      <c r="S43" t="n">
        <v>104.26</v>
      </c>
      <c r="T43" t="n">
        <v>29747.04</v>
      </c>
      <c r="U43" t="n">
        <v>0.63</v>
      </c>
      <c r="V43" t="n">
        <v>0.88</v>
      </c>
      <c r="W43" t="n">
        <v>20.75</v>
      </c>
      <c r="X43" t="n">
        <v>1.83</v>
      </c>
      <c r="Y43" t="n">
        <v>1</v>
      </c>
      <c r="Z43" t="n">
        <v>10</v>
      </c>
      <c r="AA43" t="n">
        <v>2157.639433067004</v>
      </c>
      <c r="AB43" t="n">
        <v>2952.177460656006</v>
      </c>
      <c r="AC43" t="n">
        <v>2670.425787218086</v>
      </c>
      <c r="AD43" t="n">
        <v>2157639.433067004</v>
      </c>
      <c r="AE43" t="n">
        <v>2952177.460656006</v>
      </c>
      <c r="AF43" t="n">
        <v>8.053065714602773e-07</v>
      </c>
      <c r="AG43" t="n">
        <v>18</v>
      </c>
      <c r="AH43" t="n">
        <v>2670425.787218085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1.6428</v>
      </c>
      <c r="E44" t="n">
        <v>60.87</v>
      </c>
      <c r="F44" t="n">
        <v>54.38</v>
      </c>
      <c r="G44" t="n">
        <v>51.79</v>
      </c>
      <c r="H44" t="n">
        <v>0.64</v>
      </c>
      <c r="I44" t="n">
        <v>63</v>
      </c>
      <c r="J44" t="n">
        <v>319.36</v>
      </c>
      <c r="K44" t="n">
        <v>61.82</v>
      </c>
      <c r="L44" t="n">
        <v>11.5</v>
      </c>
      <c r="M44" t="n">
        <v>61</v>
      </c>
      <c r="N44" t="n">
        <v>96.04000000000001</v>
      </c>
      <c r="O44" t="n">
        <v>39622.59</v>
      </c>
      <c r="P44" t="n">
        <v>995.63</v>
      </c>
      <c r="Q44" t="n">
        <v>1367.42</v>
      </c>
      <c r="R44" t="n">
        <v>164.6</v>
      </c>
      <c r="S44" t="n">
        <v>104.26</v>
      </c>
      <c r="T44" t="n">
        <v>29040.56</v>
      </c>
      <c r="U44" t="n">
        <v>0.63</v>
      </c>
      <c r="V44" t="n">
        <v>0.88</v>
      </c>
      <c r="W44" t="n">
        <v>20.76</v>
      </c>
      <c r="X44" t="n">
        <v>1.8</v>
      </c>
      <c r="Y44" t="n">
        <v>1</v>
      </c>
      <c r="Z44" t="n">
        <v>10</v>
      </c>
      <c r="AA44" t="n">
        <v>2151.938575271345</v>
      </c>
      <c r="AB44" t="n">
        <v>2944.377295515889</v>
      </c>
      <c r="AC44" t="n">
        <v>2663.370058891341</v>
      </c>
      <c r="AD44" t="n">
        <v>2151938.575271345</v>
      </c>
      <c r="AE44" t="n">
        <v>2944377.295515889</v>
      </c>
      <c r="AF44" t="n">
        <v>8.07222915122914e-07</v>
      </c>
      <c r="AG44" t="n">
        <v>18</v>
      </c>
      <c r="AH44" t="n">
        <v>2663370.058891341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1.6455</v>
      </c>
      <c r="E45" t="n">
        <v>60.77</v>
      </c>
      <c r="F45" t="n">
        <v>54.33</v>
      </c>
      <c r="G45" t="n">
        <v>52.58</v>
      </c>
      <c r="H45" t="n">
        <v>0.65</v>
      </c>
      <c r="I45" t="n">
        <v>62</v>
      </c>
      <c r="J45" t="n">
        <v>319.93</v>
      </c>
      <c r="K45" t="n">
        <v>61.82</v>
      </c>
      <c r="L45" t="n">
        <v>11.75</v>
      </c>
      <c r="M45" t="n">
        <v>60</v>
      </c>
      <c r="N45" t="n">
        <v>96.36</v>
      </c>
      <c r="O45" t="n">
        <v>39692.13</v>
      </c>
      <c r="P45" t="n">
        <v>994.6900000000001</v>
      </c>
      <c r="Q45" t="n">
        <v>1367.51</v>
      </c>
      <c r="R45" t="n">
        <v>163.28</v>
      </c>
      <c r="S45" t="n">
        <v>104.26</v>
      </c>
      <c r="T45" t="n">
        <v>28386.25</v>
      </c>
      <c r="U45" t="n">
        <v>0.64</v>
      </c>
      <c r="V45" t="n">
        <v>0.88</v>
      </c>
      <c r="W45" t="n">
        <v>20.75</v>
      </c>
      <c r="X45" t="n">
        <v>1.75</v>
      </c>
      <c r="Y45" t="n">
        <v>1</v>
      </c>
      <c r="Z45" t="n">
        <v>10</v>
      </c>
      <c r="AA45" t="n">
        <v>2147.006555630626</v>
      </c>
      <c r="AB45" t="n">
        <v>2937.629088658107</v>
      </c>
      <c r="AC45" t="n">
        <v>2657.265891424898</v>
      </c>
      <c r="AD45" t="n">
        <v>2147006.555630626</v>
      </c>
      <c r="AE45" t="n">
        <v>2937629.088658107</v>
      </c>
      <c r="AF45" t="n">
        <v>8.085496145816623e-07</v>
      </c>
      <c r="AG45" t="n">
        <v>18</v>
      </c>
      <c r="AH45" t="n">
        <v>2657265.891424898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1.6485</v>
      </c>
      <c r="E46" t="n">
        <v>60.66</v>
      </c>
      <c r="F46" t="n">
        <v>54.28</v>
      </c>
      <c r="G46" t="n">
        <v>53.39</v>
      </c>
      <c r="H46" t="n">
        <v>0.67</v>
      </c>
      <c r="I46" t="n">
        <v>61</v>
      </c>
      <c r="J46" t="n">
        <v>320.49</v>
      </c>
      <c r="K46" t="n">
        <v>61.82</v>
      </c>
      <c r="L46" t="n">
        <v>12</v>
      </c>
      <c r="M46" t="n">
        <v>59</v>
      </c>
      <c r="N46" t="n">
        <v>96.67</v>
      </c>
      <c r="O46" t="n">
        <v>39761.81</v>
      </c>
      <c r="P46" t="n">
        <v>993.41</v>
      </c>
      <c r="Q46" t="n">
        <v>1367.29</v>
      </c>
      <c r="R46" t="n">
        <v>161.7</v>
      </c>
      <c r="S46" t="n">
        <v>104.26</v>
      </c>
      <c r="T46" t="n">
        <v>27600.44</v>
      </c>
      <c r="U46" t="n">
        <v>0.64</v>
      </c>
      <c r="V46" t="n">
        <v>0.88</v>
      </c>
      <c r="W46" t="n">
        <v>20.74</v>
      </c>
      <c r="X46" t="n">
        <v>1.7</v>
      </c>
      <c r="Y46" t="n">
        <v>1</v>
      </c>
      <c r="Z46" t="n">
        <v>10</v>
      </c>
      <c r="AA46" t="n">
        <v>2141.245442394618</v>
      </c>
      <c r="AB46" t="n">
        <v>2929.746479366224</v>
      </c>
      <c r="AC46" t="n">
        <v>2650.13558730052</v>
      </c>
      <c r="AD46" t="n">
        <v>2141245.442394618</v>
      </c>
      <c r="AE46" t="n">
        <v>2929746.479366224</v>
      </c>
      <c r="AF46" t="n">
        <v>8.100237250913827e-07</v>
      </c>
      <c r="AG46" t="n">
        <v>18</v>
      </c>
      <c r="AH46" t="n">
        <v>2650135.58730052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1.6526</v>
      </c>
      <c r="E47" t="n">
        <v>60.51</v>
      </c>
      <c r="F47" t="n">
        <v>54.24</v>
      </c>
      <c r="G47" t="n">
        <v>55.15</v>
      </c>
      <c r="H47" t="n">
        <v>0.68</v>
      </c>
      <c r="I47" t="n">
        <v>59</v>
      </c>
      <c r="J47" t="n">
        <v>321.06</v>
      </c>
      <c r="K47" t="n">
        <v>61.82</v>
      </c>
      <c r="L47" t="n">
        <v>12.25</v>
      </c>
      <c r="M47" t="n">
        <v>57</v>
      </c>
      <c r="N47" t="n">
        <v>96.98999999999999</v>
      </c>
      <c r="O47" t="n">
        <v>39831.64</v>
      </c>
      <c r="P47" t="n">
        <v>992.35</v>
      </c>
      <c r="Q47" t="n">
        <v>1367.45</v>
      </c>
      <c r="R47" t="n">
        <v>160.59</v>
      </c>
      <c r="S47" t="n">
        <v>104.26</v>
      </c>
      <c r="T47" t="n">
        <v>27056.19</v>
      </c>
      <c r="U47" t="n">
        <v>0.65</v>
      </c>
      <c r="V47" t="n">
        <v>0.88</v>
      </c>
      <c r="W47" t="n">
        <v>20.73</v>
      </c>
      <c r="X47" t="n">
        <v>1.66</v>
      </c>
      <c r="Y47" t="n">
        <v>1</v>
      </c>
      <c r="Z47" t="n">
        <v>10</v>
      </c>
      <c r="AA47" t="n">
        <v>2134.646410567344</v>
      </c>
      <c r="AB47" t="n">
        <v>2920.71739289141</v>
      </c>
      <c r="AC47" t="n">
        <v>2641.96822416646</v>
      </c>
      <c r="AD47" t="n">
        <v>2134646.410567344</v>
      </c>
      <c r="AE47" t="n">
        <v>2920717.39289141</v>
      </c>
      <c r="AF47" t="n">
        <v>8.120383427880007e-07</v>
      </c>
      <c r="AG47" t="n">
        <v>18</v>
      </c>
      <c r="AH47" t="n">
        <v>2641968.22416646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1.6548</v>
      </c>
      <c r="E48" t="n">
        <v>60.43</v>
      </c>
      <c r="F48" t="n">
        <v>54.21</v>
      </c>
      <c r="G48" t="n">
        <v>56.08</v>
      </c>
      <c r="H48" t="n">
        <v>0.6899999999999999</v>
      </c>
      <c r="I48" t="n">
        <v>58</v>
      </c>
      <c r="J48" t="n">
        <v>321.63</v>
      </c>
      <c r="K48" t="n">
        <v>61.82</v>
      </c>
      <c r="L48" t="n">
        <v>12.5</v>
      </c>
      <c r="M48" t="n">
        <v>56</v>
      </c>
      <c r="N48" t="n">
        <v>97.31</v>
      </c>
      <c r="O48" t="n">
        <v>39901.61</v>
      </c>
      <c r="P48" t="n">
        <v>992.34</v>
      </c>
      <c r="Q48" t="n">
        <v>1367.34</v>
      </c>
      <c r="R48" t="n">
        <v>159.27</v>
      </c>
      <c r="S48" t="n">
        <v>104.26</v>
      </c>
      <c r="T48" t="n">
        <v>26400.06</v>
      </c>
      <c r="U48" t="n">
        <v>0.65</v>
      </c>
      <c r="V48" t="n">
        <v>0.88</v>
      </c>
      <c r="W48" t="n">
        <v>20.74</v>
      </c>
      <c r="X48" t="n">
        <v>1.63</v>
      </c>
      <c r="Y48" t="n">
        <v>1</v>
      </c>
      <c r="Z48" t="n">
        <v>10</v>
      </c>
      <c r="AA48" t="n">
        <v>2131.865913464929</v>
      </c>
      <c r="AB48" t="n">
        <v>2916.91299408901</v>
      </c>
      <c r="AC48" t="n">
        <v>2638.526911846254</v>
      </c>
      <c r="AD48" t="n">
        <v>2131865.913464929</v>
      </c>
      <c r="AE48" t="n">
        <v>2916912.99408901</v>
      </c>
      <c r="AF48" t="n">
        <v>8.131193571617957e-07</v>
      </c>
      <c r="AG48" t="n">
        <v>18</v>
      </c>
      <c r="AH48" t="n">
        <v>2638526.911846254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1.6571</v>
      </c>
      <c r="E49" t="n">
        <v>60.34</v>
      </c>
      <c r="F49" t="n">
        <v>54.18</v>
      </c>
      <c r="G49" t="n">
        <v>57.03</v>
      </c>
      <c r="H49" t="n">
        <v>0.71</v>
      </c>
      <c r="I49" t="n">
        <v>57</v>
      </c>
      <c r="J49" t="n">
        <v>322.2</v>
      </c>
      <c r="K49" t="n">
        <v>61.82</v>
      </c>
      <c r="L49" t="n">
        <v>12.75</v>
      </c>
      <c r="M49" t="n">
        <v>55</v>
      </c>
      <c r="N49" t="n">
        <v>97.62</v>
      </c>
      <c r="O49" t="n">
        <v>39971.73</v>
      </c>
      <c r="P49" t="n">
        <v>991.79</v>
      </c>
      <c r="Q49" t="n">
        <v>1367.33</v>
      </c>
      <c r="R49" t="n">
        <v>158.59</v>
      </c>
      <c r="S49" t="n">
        <v>104.26</v>
      </c>
      <c r="T49" t="n">
        <v>26068.38</v>
      </c>
      <c r="U49" t="n">
        <v>0.66</v>
      </c>
      <c r="V49" t="n">
        <v>0.88</v>
      </c>
      <c r="W49" t="n">
        <v>20.74</v>
      </c>
      <c r="X49" t="n">
        <v>1.6</v>
      </c>
      <c r="Y49" t="n">
        <v>1</v>
      </c>
      <c r="Z49" t="n">
        <v>10</v>
      </c>
      <c r="AA49" t="n">
        <v>2128.190546979698</v>
      </c>
      <c r="AB49" t="n">
        <v>2911.884195518192</v>
      </c>
      <c r="AC49" t="n">
        <v>2633.978054753072</v>
      </c>
      <c r="AD49" t="n">
        <v>2128190.546979698</v>
      </c>
      <c r="AE49" t="n">
        <v>2911884.195518192</v>
      </c>
      <c r="AF49" t="n">
        <v>8.142495085525813e-07</v>
      </c>
      <c r="AG49" t="n">
        <v>18</v>
      </c>
      <c r="AH49" t="n">
        <v>2633978.054753072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1.6594</v>
      </c>
      <c r="E50" t="n">
        <v>60.26</v>
      </c>
      <c r="F50" t="n">
        <v>54.15</v>
      </c>
      <c r="G50" t="n">
        <v>58.02</v>
      </c>
      <c r="H50" t="n">
        <v>0.72</v>
      </c>
      <c r="I50" t="n">
        <v>56</v>
      </c>
      <c r="J50" t="n">
        <v>322.77</v>
      </c>
      <c r="K50" t="n">
        <v>61.82</v>
      </c>
      <c r="L50" t="n">
        <v>13</v>
      </c>
      <c r="M50" t="n">
        <v>54</v>
      </c>
      <c r="N50" t="n">
        <v>97.94</v>
      </c>
      <c r="O50" t="n">
        <v>40042</v>
      </c>
      <c r="P50" t="n">
        <v>991.02</v>
      </c>
      <c r="Q50" t="n">
        <v>1367.34</v>
      </c>
      <c r="R50" t="n">
        <v>157.6</v>
      </c>
      <c r="S50" t="n">
        <v>104.26</v>
      </c>
      <c r="T50" t="n">
        <v>25577.9</v>
      </c>
      <c r="U50" t="n">
        <v>0.66</v>
      </c>
      <c r="V50" t="n">
        <v>0.89</v>
      </c>
      <c r="W50" t="n">
        <v>20.74</v>
      </c>
      <c r="X50" t="n">
        <v>1.57</v>
      </c>
      <c r="Y50" t="n">
        <v>1</v>
      </c>
      <c r="Z50" t="n">
        <v>10</v>
      </c>
      <c r="AA50" t="n">
        <v>2124.204709282219</v>
      </c>
      <c r="AB50" t="n">
        <v>2906.430596537753</v>
      </c>
      <c r="AC50" t="n">
        <v>2629.044939605152</v>
      </c>
      <c r="AD50" t="n">
        <v>2124204.709282219</v>
      </c>
      <c r="AE50" t="n">
        <v>2906430.596537753</v>
      </c>
      <c r="AF50" t="n">
        <v>8.15379659943367e-07</v>
      </c>
      <c r="AG50" t="n">
        <v>18</v>
      </c>
      <c r="AH50" t="n">
        <v>2629044.939605152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1.6623</v>
      </c>
      <c r="E51" t="n">
        <v>60.16</v>
      </c>
      <c r="F51" t="n">
        <v>54.11</v>
      </c>
      <c r="G51" t="n">
        <v>59.02</v>
      </c>
      <c r="H51" t="n">
        <v>0.73</v>
      </c>
      <c r="I51" t="n">
        <v>55</v>
      </c>
      <c r="J51" t="n">
        <v>323.34</v>
      </c>
      <c r="K51" t="n">
        <v>61.82</v>
      </c>
      <c r="L51" t="n">
        <v>13.25</v>
      </c>
      <c r="M51" t="n">
        <v>53</v>
      </c>
      <c r="N51" t="n">
        <v>98.27</v>
      </c>
      <c r="O51" t="n">
        <v>40112.54</v>
      </c>
      <c r="P51" t="n">
        <v>990.08</v>
      </c>
      <c r="Q51" t="n">
        <v>1367.32</v>
      </c>
      <c r="R51" t="n">
        <v>156.22</v>
      </c>
      <c r="S51" t="n">
        <v>104.26</v>
      </c>
      <c r="T51" t="n">
        <v>24893.04</v>
      </c>
      <c r="U51" t="n">
        <v>0.67</v>
      </c>
      <c r="V51" t="n">
        <v>0.89</v>
      </c>
      <c r="W51" t="n">
        <v>20.73</v>
      </c>
      <c r="X51" t="n">
        <v>1.53</v>
      </c>
      <c r="Y51" t="n">
        <v>1</v>
      </c>
      <c r="Z51" t="n">
        <v>10</v>
      </c>
      <c r="AA51" t="n">
        <v>2119.222043202136</v>
      </c>
      <c r="AB51" t="n">
        <v>2899.613092987269</v>
      </c>
      <c r="AC51" t="n">
        <v>2622.878089025099</v>
      </c>
      <c r="AD51" t="n">
        <v>2119222.043202136</v>
      </c>
      <c r="AE51" t="n">
        <v>2899613.092987269</v>
      </c>
      <c r="AF51" t="n">
        <v>8.168046334360969e-07</v>
      </c>
      <c r="AG51" t="n">
        <v>18</v>
      </c>
      <c r="AH51" t="n">
        <v>2622878.089025099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1.6646</v>
      </c>
      <c r="E52" t="n">
        <v>60.08</v>
      </c>
      <c r="F52" t="n">
        <v>54.08</v>
      </c>
      <c r="G52" t="n">
        <v>60.09</v>
      </c>
      <c r="H52" t="n">
        <v>0.74</v>
      </c>
      <c r="I52" t="n">
        <v>54</v>
      </c>
      <c r="J52" t="n">
        <v>323.91</v>
      </c>
      <c r="K52" t="n">
        <v>61.82</v>
      </c>
      <c r="L52" t="n">
        <v>13.5</v>
      </c>
      <c r="M52" t="n">
        <v>52</v>
      </c>
      <c r="N52" t="n">
        <v>98.59</v>
      </c>
      <c r="O52" t="n">
        <v>40183.11</v>
      </c>
      <c r="P52" t="n">
        <v>989.28</v>
      </c>
      <c r="Q52" t="n">
        <v>1367.48</v>
      </c>
      <c r="R52" t="n">
        <v>155.39</v>
      </c>
      <c r="S52" t="n">
        <v>104.26</v>
      </c>
      <c r="T52" t="n">
        <v>24482.77</v>
      </c>
      <c r="U52" t="n">
        <v>0.67</v>
      </c>
      <c r="V52" t="n">
        <v>0.89</v>
      </c>
      <c r="W52" t="n">
        <v>20.73</v>
      </c>
      <c r="X52" t="n">
        <v>1.5</v>
      </c>
      <c r="Y52" t="n">
        <v>1</v>
      </c>
      <c r="Z52" t="n">
        <v>10</v>
      </c>
      <c r="AA52" t="n">
        <v>2115.21745893921</v>
      </c>
      <c r="AB52" t="n">
        <v>2894.133844128944</v>
      </c>
      <c r="AC52" t="n">
        <v>2617.921771987639</v>
      </c>
      <c r="AD52" t="n">
        <v>2115217.45893921</v>
      </c>
      <c r="AE52" t="n">
        <v>2894133.844128944</v>
      </c>
      <c r="AF52" t="n">
        <v>8.179347848268825e-07</v>
      </c>
      <c r="AG52" t="n">
        <v>18</v>
      </c>
      <c r="AH52" t="n">
        <v>2617921.771987639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1.6664</v>
      </c>
      <c r="E53" t="n">
        <v>60.01</v>
      </c>
      <c r="F53" t="n">
        <v>54.07</v>
      </c>
      <c r="G53" t="n">
        <v>61.21</v>
      </c>
      <c r="H53" t="n">
        <v>0.76</v>
      </c>
      <c r="I53" t="n">
        <v>53</v>
      </c>
      <c r="J53" t="n">
        <v>324.48</v>
      </c>
      <c r="K53" t="n">
        <v>61.82</v>
      </c>
      <c r="L53" t="n">
        <v>13.75</v>
      </c>
      <c r="M53" t="n">
        <v>51</v>
      </c>
      <c r="N53" t="n">
        <v>98.91</v>
      </c>
      <c r="O53" t="n">
        <v>40253.84</v>
      </c>
      <c r="P53" t="n">
        <v>989.08</v>
      </c>
      <c r="Q53" t="n">
        <v>1367.4</v>
      </c>
      <c r="R53" t="n">
        <v>155.01</v>
      </c>
      <c r="S53" t="n">
        <v>104.26</v>
      </c>
      <c r="T53" t="n">
        <v>24296.73</v>
      </c>
      <c r="U53" t="n">
        <v>0.67</v>
      </c>
      <c r="V53" t="n">
        <v>0.89</v>
      </c>
      <c r="W53" t="n">
        <v>20.73</v>
      </c>
      <c r="X53" t="n">
        <v>1.49</v>
      </c>
      <c r="Y53" t="n">
        <v>1</v>
      </c>
      <c r="Z53" t="n">
        <v>10</v>
      </c>
      <c r="AA53" t="n">
        <v>2112.818931604713</v>
      </c>
      <c r="AB53" t="n">
        <v>2890.852073214328</v>
      </c>
      <c r="AC53" t="n">
        <v>2614.95320868312</v>
      </c>
      <c r="AD53" t="n">
        <v>2112818.931604713</v>
      </c>
      <c r="AE53" t="n">
        <v>2890852.073214328</v>
      </c>
      <c r="AF53" t="n">
        <v>8.188192511327147e-07</v>
      </c>
      <c r="AG53" t="n">
        <v>18</v>
      </c>
      <c r="AH53" t="n">
        <v>2614953.20868312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1.669</v>
      </c>
      <c r="E54" t="n">
        <v>59.92</v>
      </c>
      <c r="F54" t="n">
        <v>54.03</v>
      </c>
      <c r="G54" t="n">
        <v>62.34</v>
      </c>
      <c r="H54" t="n">
        <v>0.77</v>
      </c>
      <c r="I54" t="n">
        <v>52</v>
      </c>
      <c r="J54" t="n">
        <v>325.06</v>
      </c>
      <c r="K54" t="n">
        <v>61.82</v>
      </c>
      <c r="L54" t="n">
        <v>14</v>
      </c>
      <c r="M54" t="n">
        <v>50</v>
      </c>
      <c r="N54" t="n">
        <v>99.23999999999999</v>
      </c>
      <c r="O54" t="n">
        <v>40324.71</v>
      </c>
      <c r="P54" t="n">
        <v>988.39</v>
      </c>
      <c r="Q54" t="n">
        <v>1367.29</v>
      </c>
      <c r="R54" t="n">
        <v>154.19</v>
      </c>
      <c r="S54" t="n">
        <v>104.26</v>
      </c>
      <c r="T54" t="n">
        <v>23892.62</v>
      </c>
      <c r="U54" t="n">
        <v>0.68</v>
      </c>
      <c r="V54" t="n">
        <v>0.89</v>
      </c>
      <c r="W54" t="n">
        <v>20.71</v>
      </c>
      <c r="X54" t="n">
        <v>1.45</v>
      </c>
      <c r="Y54" t="n">
        <v>1</v>
      </c>
      <c r="Z54" t="n">
        <v>10</v>
      </c>
      <c r="AA54" t="n">
        <v>2108.575235741466</v>
      </c>
      <c r="AB54" t="n">
        <v>2885.045661315586</v>
      </c>
      <c r="AC54" t="n">
        <v>2609.700952586643</v>
      </c>
      <c r="AD54" t="n">
        <v>2108575.235741466</v>
      </c>
      <c r="AE54" t="n">
        <v>2885045.661315585</v>
      </c>
      <c r="AF54" t="n">
        <v>8.200968135744724e-07</v>
      </c>
      <c r="AG54" t="n">
        <v>18</v>
      </c>
      <c r="AH54" t="n">
        <v>2609700.952586643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1.671</v>
      </c>
      <c r="E55" t="n">
        <v>59.84</v>
      </c>
      <c r="F55" t="n">
        <v>54.01</v>
      </c>
      <c r="G55" t="n">
        <v>63.54</v>
      </c>
      <c r="H55" t="n">
        <v>0.78</v>
      </c>
      <c r="I55" t="n">
        <v>51</v>
      </c>
      <c r="J55" t="n">
        <v>325.63</v>
      </c>
      <c r="K55" t="n">
        <v>61.82</v>
      </c>
      <c r="L55" t="n">
        <v>14.25</v>
      </c>
      <c r="M55" t="n">
        <v>49</v>
      </c>
      <c r="N55" t="n">
        <v>99.56</v>
      </c>
      <c r="O55" t="n">
        <v>40395.74</v>
      </c>
      <c r="P55" t="n">
        <v>987.58</v>
      </c>
      <c r="Q55" t="n">
        <v>1367.4</v>
      </c>
      <c r="R55" t="n">
        <v>153.3</v>
      </c>
      <c r="S55" t="n">
        <v>104.26</v>
      </c>
      <c r="T55" t="n">
        <v>23450.86</v>
      </c>
      <c r="U55" t="n">
        <v>0.68</v>
      </c>
      <c r="V55" t="n">
        <v>0.89</v>
      </c>
      <c r="W55" t="n">
        <v>20.72</v>
      </c>
      <c r="X55" t="n">
        <v>1.43</v>
      </c>
      <c r="Y55" t="n">
        <v>1</v>
      </c>
      <c r="Z55" t="n">
        <v>10</v>
      </c>
      <c r="AA55" t="n">
        <v>2105.002807852716</v>
      </c>
      <c r="AB55" t="n">
        <v>2880.157707873803</v>
      </c>
      <c r="AC55" t="n">
        <v>2605.279498561057</v>
      </c>
      <c r="AD55" t="n">
        <v>2105002.807852716</v>
      </c>
      <c r="AE55" t="n">
        <v>2880157.707873803</v>
      </c>
      <c r="AF55" t="n">
        <v>8.21079553914286e-07</v>
      </c>
      <c r="AG55" t="n">
        <v>18</v>
      </c>
      <c r="AH55" t="n">
        <v>2605279.498561057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1.6737</v>
      </c>
      <c r="E56" t="n">
        <v>59.75</v>
      </c>
      <c r="F56" t="n">
        <v>53.97</v>
      </c>
      <c r="G56" t="n">
        <v>64.77</v>
      </c>
      <c r="H56" t="n">
        <v>0.79</v>
      </c>
      <c r="I56" t="n">
        <v>50</v>
      </c>
      <c r="J56" t="n">
        <v>326.21</v>
      </c>
      <c r="K56" t="n">
        <v>61.82</v>
      </c>
      <c r="L56" t="n">
        <v>14.5</v>
      </c>
      <c r="M56" t="n">
        <v>48</v>
      </c>
      <c r="N56" t="n">
        <v>99.89</v>
      </c>
      <c r="O56" t="n">
        <v>40466.92</v>
      </c>
      <c r="P56" t="n">
        <v>987.0700000000001</v>
      </c>
      <c r="Q56" t="n">
        <v>1367.42</v>
      </c>
      <c r="R56" t="n">
        <v>151.63</v>
      </c>
      <c r="S56" t="n">
        <v>104.26</v>
      </c>
      <c r="T56" t="n">
        <v>22622.46</v>
      </c>
      <c r="U56" t="n">
        <v>0.6899999999999999</v>
      </c>
      <c r="V56" t="n">
        <v>0.89</v>
      </c>
      <c r="W56" t="n">
        <v>20.73</v>
      </c>
      <c r="X56" t="n">
        <v>1.39</v>
      </c>
      <c r="Y56" t="n">
        <v>1</v>
      </c>
      <c r="Z56" t="n">
        <v>10</v>
      </c>
      <c r="AA56" t="n">
        <v>2100.931771398608</v>
      </c>
      <c r="AB56" t="n">
        <v>2874.587536195839</v>
      </c>
      <c r="AC56" t="n">
        <v>2600.240936250254</v>
      </c>
      <c r="AD56" t="n">
        <v>2100931.771398609</v>
      </c>
      <c r="AE56" t="n">
        <v>2874587.536195839</v>
      </c>
      <c r="AF56" t="n">
        <v>8.224062533730343e-07</v>
      </c>
      <c r="AG56" t="n">
        <v>18</v>
      </c>
      <c r="AH56" t="n">
        <v>2600240.936250255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1.675</v>
      </c>
      <c r="E57" t="n">
        <v>59.7</v>
      </c>
      <c r="F57" t="n">
        <v>53.98</v>
      </c>
      <c r="G57" t="n">
        <v>66.09999999999999</v>
      </c>
      <c r="H57" t="n">
        <v>0.8</v>
      </c>
      <c r="I57" t="n">
        <v>49</v>
      </c>
      <c r="J57" t="n">
        <v>326.79</v>
      </c>
      <c r="K57" t="n">
        <v>61.82</v>
      </c>
      <c r="L57" t="n">
        <v>14.75</v>
      </c>
      <c r="M57" t="n">
        <v>47</v>
      </c>
      <c r="N57" t="n">
        <v>100.22</v>
      </c>
      <c r="O57" t="n">
        <v>40538.25</v>
      </c>
      <c r="P57" t="n">
        <v>987</v>
      </c>
      <c r="Q57" t="n">
        <v>1367.33</v>
      </c>
      <c r="R57" t="n">
        <v>151.92</v>
      </c>
      <c r="S57" t="n">
        <v>104.26</v>
      </c>
      <c r="T57" t="n">
        <v>22768.97</v>
      </c>
      <c r="U57" t="n">
        <v>0.6899999999999999</v>
      </c>
      <c r="V57" t="n">
        <v>0.89</v>
      </c>
      <c r="W57" t="n">
        <v>20.73</v>
      </c>
      <c r="X57" t="n">
        <v>1.4</v>
      </c>
      <c r="Y57" t="n">
        <v>1</v>
      </c>
      <c r="Z57" t="n">
        <v>10</v>
      </c>
      <c r="AA57" t="n">
        <v>2099.465989449487</v>
      </c>
      <c r="AB57" t="n">
        <v>2872.581988667316</v>
      </c>
      <c r="AC57" t="n">
        <v>2598.42679536305</v>
      </c>
      <c r="AD57" t="n">
        <v>2099465.989449487</v>
      </c>
      <c r="AE57" t="n">
        <v>2872581.988667316</v>
      </c>
      <c r="AF57" t="n">
        <v>8.230450345939132e-07</v>
      </c>
      <c r="AG57" t="n">
        <v>18</v>
      </c>
      <c r="AH57" t="n">
        <v>2598426.79536305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1.6756</v>
      </c>
      <c r="E58" t="n">
        <v>59.68</v>
      </c>
      <c r="F58" t="n">
        <v>53.96</v>
      </c>
      <c r="G58" t="n">
        <v>66.08</v>
      </c>
      <c r="H58" t="n">
        <v>0.82</v>
      </c>
      <c r="I58" t="n">
        <v>49</v>
      </c>
      <c r="J58" t="n">
        <v>327.37</v>
      </c>
      <c r="K58" t="n">
        <v>61.82</v>
      </c>
      <c r="L58" t="n">
        <v>15</v>
      </c>
      <c r="M58" t="n">
        <v>47</v>
      </c>
      <c r="N58" t="n">
        <v>100.55</v>
      </c>
      <c r="O58" t="n">
        <v>40609.74</v>
      </c>
      <c r="P58" t="n">
        <v>986.49</v>
      </c>
      <c r="Q58" t="n">
        <v>1367.4</v>
      </c>
      <c r="R58" t="n">
        <v>151.29</v>
      </c>
      <c r="S58" t="n">
        <v>104.26</v>
      </c>
      <c r="T58" t="n">
        <v>22454.23</v>
      </c>
      <c r="U58" t="n">
        <v>0.6899999999999999</v>
      </c>
      <c r="V58" t="n">
        <v>0.89</v>
      </c>
      <c r="W58" t="n">
        <v>20.73</v>
      </c>
      <c r="X58" t="n">
        <v>1.38</v>
      </c>
      <c r="Y58" t="n">
        <v>1</v>
      </c>
      <c r="Z58" t="n">
        <v>10</v>
      </c>
      <c r="AA58" t="n">
        <v>2097.902101507624</v>
      </c>
      <c r="AB58" t="n">
        <v>2870.442208191393</v>
      </c>
      <c r="AC58" t="n">
        <v>2596.491232532547</v>
      </c>
      <c r="AD58" t="n">
        <v>2097902.101507624</v>
      </c>
      <c r="AE58" t="n">
        <v>2870442.208191392</v>
      </c>
      <c r="AF58" t="n">
        <v>8.233398566958573e-07</v>
      </c>
      <c r="AG58" t="n">
        <v>18</v>
      </c>
      <c r="AH58" t="n">
        <v>2596491.232532547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1.6779</v>
      </c>
      <c r="E59" t="n">
        <v>59.6</v>
      </c>
      <c r="F59" t="n">
        <v>53.94</v>
      </c>
      <c r="G59" t="n">
        <v>67.42</v>
      </c>
      <c r="H59" t="n">
        <v>0.83</v>
      </c>
      <c r="I59" t="n">
        <v>48</v>
      </c>
      <c r="J59" t="n">
        <v>327.95</v>
      </c>
      <c r="K59" t="n">
        <v>61.82</v>
      </c>
      <c r="L59" t="n">
        <v>15.25</v>
      </c>
      <c r="M59" t="n">
        <v>46</v>
      </c>
      <c r="N59" t="n">
        <v>100.88</v>
      </c>
      <c r="O59" t="n">
        <v>40681.39</v>
      </c>
      <c r="P59" t="n">
        <v>985.88</v>
      </c>
      <c r="Q59" t="n">
        <v>1367.28</v>
      </c>
      <c r="R59" t="n">
        <v>150.78</v>
      </c>
      <c r="S59" t="n">
        <v>104.26</v>
      </c>
      <c r="T59" t="n">
        <v>22206.34</v>
      </c>
      <c r="U59" t="n">
        <v>0.6899999999999999</v>
      </c>
      <c r="V59" t="n">
        <v>0.89</v>
      </c>
      <c r="W59" t="n">
        <v>20.72</v>
      </c>
      <c r="X59" t="n">
        <v>1.36</v>
      </c>
      <c r="Y59" t="n">
        <v>1</v>
      </c>
      <c r="Z59" t="n">
        <v>10</v>
      </c>
      <c r="AA59" t="n">
        <v>2094.312940863299</v>
      </c>
      <c r="AB59" t="n">
        <v>2865.531360255235</v>
      </c>
      <c r="AC59" t="n">
        <v>2592.049069030998</v>
      </c>
      <c r="AD59" t="n">
        <v>2094312.940863299</v>
      </c>
      <c r="AE59" t="n">
        <v>2865531.360255235</v>
      </c>
      <c r="AF59" t="n">
        <v>8.244700080866429e-07</v>
      </c>
      <c r="AG59" t="n">
        <v>18</v>
      </c>
      <c r="AH59" t="n">
        <v>2592049.069030998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1.6805</v>
      </c>
      <c r="E60" t="n">
        <v>59.51</v>
      </c>
      <c r="F60" t="n">
        <v>53.9</v>
      </c>
      <c r="G60" t="n">
        <v>68.81</v>
      </c>
      <c r="H60" t="n">
        <v>0.84</v>
      </c>
      <c r="I60" t="n">
        <v>47</v>
      </c>
      <c r="J60" t="n">
        <v>328.53</v>
      </c>
      <c r="K60" t="n">
        <v>61.82</v>
      </c>
      <c r="L60" t="n">
        <v>15.5</v>
      </c>
      <c r="M60" t="n">
        <v>45</v>
      </c>
      <c r="N60" t="n">
        <v>101.21</v>
      </c>
      <c r="O60" t="n">
        <v>40753.2</v>
      </c>
      <c r="P60" t="n">
        <v>985.16</v>
      </c>
      <c r="Q60" t="n">
        <v>1367.35</v>
      </c>
      <c r="R60" t="n">
        <v>149.15</v>
      </c>
      <c r="S60" t="n">
        <v>104.26</v>
      </c>
      <c r="T60" t="n">
        <v>21396.74</v>
      </c>
      <c r="U60" t="n">
        <v>0.7</v>
      </c>
      <c r="V60" t="n">
        <v>0.89</v>
      </c>
      <c r="W60" t="n">
        <v>20.73</v>
      </c>
      <c r="X60" t="n">
        <v>1.32</v>
      </c>
      <c r="Y60" t="n">
        <v>1</v>
      </c>
      <c r="Z60" t="n">
        <v>10</v>
      </c>
      <c r="AA60" t="n">
        <v>2090.0837398711</v>
      </c>
      <c r="AB60" t="n">
        <v>2859.744780878528</v>
      </c>
      <c r="AC60" t="n">
        <v>2586.814752668489</v>
      </c>
      <c r="AD60" t="n">
        <v>2090083.7398711</v>
      </c>
      <c r="AE60" t="n">
        <v>2859744.780878528</v>
      </c>
      <c r="AF60" t="n">
        <v>8.257475705284007e-07</v>
      </c>
      <c r="AG60" t="n">
        <v>18</v>
      </c>
      <c r="AH60" t="n">
        <v>2586814.752668489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1.6824</v>
      </c>
      <c r="E61" t="n">
        <v>59.44</v>
      </c>
      <c r="F61" t="n">
        <v>53.89</v>
      </c>
      <c r="G61" t="n">
        <v>70.29000000000001</v>
      </c>
      <c r="H61" t="n">
        <v>0.85</v>
      </c>
      <c r="I61" t="n">
        <v>46</v>
      </c>
      <c r="J61" t="n">
        <v>329.12</v>
      </c>
      <c r="K61" t="n">
        <v>61.82</v>
      </c>
      <c r="L61" t="n">
        <v>15.75</v>
      </c>
      <c r="M61" t="n">
        <v>44</v>
      </c>
      <c r="N61" t="n">
        <v>101.54</v>
      </c>
      <c r="O61" t="n">
        <v>40825.16</v>
      </c>
      <c r="P61" t="n">
        <v>985.12</v>
      </c>
      <c r="Q61" t="n">
        <v>1367.32</v>
      </c>
      <c r="R61" t="n">
        <v>149.12</v>
      </c>
      <c r="S61" t="n">
        <v>104.26</v>
      </c>
      <c r="T61" t="n">
        <v>21385.64</v>
      </c>
      <c r="U61" t="n">
        <v>0.7</v>
      </c>
      <c r="V61" t="n">
        <v>0.89</v>
      </c>
      <c r="W61" t="n">
        <v>20.72</v>
      </c>
      <c r="X61" t="n">
        <v>1.31</v>
      </c>
      <c r="Y61" t="n">
        <v>1</v>
      </c>
      <c r="Z61" t="n">
        <v>10</v>
      </c>
      <c r="AA61" t="n">
        <v>2087.854880174618</v>
      </c>
      <c r="AB61" t="n">
        <v>2856.695156711452</v>
      </c>
      <c r="AC61" t="n">
        <v>2584.056180351744</v>
      </c>
      <c r="AD61" t="n">
        <v>2087854.880174618</v>
      </c>
      <c r="AE61" t="n">
        <v>2856695.156711452</v>
      </c>
      <c r="AF61" t="n">
        <v>8.266811738512237e-07</v>
      </c>
      <c r="AG61" t="n">
        <v>18</v>
      </c>
      <c r="AH61" t="n">
        <v>2584056.180351744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1.6857</v>
      </c>
      <c r="E62" t="n">
        <v>59.32</v>
      </c>
      <c r="F62" t="n">
        <v>53.83</v>
      </c>
      <c r="G62" t="n">
        <v>71.77</v>
      </c>
      <c r="H62" t="n">
        <v>0.86</v>
      </c>
      <c r="I62" t="n">
        <v>45</v>
      </c>
      <c r="J62" t="n">
        <v>329.7</v>
      </c>
      <c r="K62" t="n">
        <v>61.82</v>
      </c>
      <c r="L62" t="n">
        <v>16</v>
      </c>
      <c r="M62" t="n">
        <v>43</v>
      </c>
      <c r="N62" t="n">
        <v>101.88</v>
      </c>
      <c r="O62" t="n">
        <v>40897.29</v>
      </c>
      <c r="P62" t="n">
        <v>983.6</v>
      </c>
      <c r="Q62" t="n">
        <v>1367.28</v>
      </c>
      <c r="R62" t="n">
        <v>146.76</v>
      </c>
      <c r="S62" t="n">
        <v>104.26</v>
      </c>
      <c r="T62" t="n">
        <v>20208.77</v>
      </c>
      <c r="U62" t="n">
        <v>0.71</v>
      </c>
      <c r="V62" t="n">
        <v>0.89</v>
      </c>
      <c r="W62" t="n">
        <v>20.72</v>
      </c>
      <c r="X62" t="n">
        <v>1.25</v>
      </c>
      <c r="Y62" t="n">
        <v>1</v>
      </c>
      <c r="Z62" t="n">
        <v>10</v>
      </c>
      <c r="AA62" t="n">
        <v>2081.572503473947</v>
      </c>
      <c r="AB62" t="n">
        <v>2848.099331750695</v>
      </c>
      <c r="AC62" t="n">
        <v>2576.280728860926</v>
      </c>
      <c r="AD62" t="n">
        <v>2081572.503473947</v>
      </c>
      <c r="AE62" t="n">
        <v>2848099.331750695</v>
      </c>
      <c r="AF62" t="n">
        <v>8.283026954119162e-07</v>
      </c>
      <c r="AG62" t="n">
        <v>18</v>
      </c>
      <c r="AH62" t="n">
        <v>2576280.728860926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1.6851</v>
      </c>
      <c r="E63" t="n">
        <v>59.34</v>
      </c>
      <c r="F63" t="n">
        <v>53.85</v>
      </c>
      <c r="G63" t="n">
        <v>71.8</v>
      </c>
      <c r="H63" t="n">
        <v>0.88</v>
      </c>
      <c r="I63" t="n">
        <v>45</v>
      </c>
      <c r="J63" t="n">
        <v>330.29</v>
      </c>
      <c r="K63" t="n">
        <v>61.82</v>
      </c>
      <c r="L63" t="n">
        <v>16.25</v>
      </c>
      <c r="M63" t="n">
        <v>43</v>
      </c>
      <c r="N63" t="n">
        <v>102.21</v>
      </c>
      <c r="O63" t="n">
        <v>40969.57</v>
      </c>
      <c r="P63" t="n">
        <v>984.1</v>
      </c>
      <c r="Q63" t="n">
        <v>1367.33</v>
      </c>
      <c r="R63" t="n">
        <v>147.37</v>
      </c>
      <c r="S63" t="n">
        <v>104.26</v>
      </c>
      <c r="T63" t="n">
        <v>20514.63</v>
      </c>
      <c r="U63" t="n">
        <v>0.71</v>
      </c>
      <c r="V63" t="n">
        <v>0.89</v>
      </c>
      <c r="W63" t="n">
        <v>20.73</v>
      </c>
      <c r="X63" t="n">
        <v>1.27</v>
      </c>
      <c r="Y63" t="n">
        <v>1</v>
      </c>
      <c r="Z63" t="n">
        <v>10</v>
      </c>
      <c r="AA63" t="n">
        <v>2083.106850433345</v>
      </c>
      <c r="AB63" t="n">
        <v>2850.198692951153</v>
      </c>
      <c r="AC63" t="n">
        <v>2578.179729974884</v>
      </c>
      <c r="AD63" t="n">
        <v>2083106.850433345</v>
      </c>
      <c r="AE63" t="n">
        <v>2850198.692951153</v>
      </c>
      <c r="AF63" t="n">
        <v>8.280078733099721e-07</v>
      </c>
      <c r="AG63" t="n">
        <v>18</v>
      </c>
      <c r="AH63" t="n">
        <v>2578179.729974884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1.6871</v>
      </c>
      <c r="E64" t="n">
        <v>59.27</v>
      </c>
      <c r="F64" t="n">
        <v>53.83</v>
      </c>
      <c r="G64" t="n">
        <v>73.41</v>
      </c>
      <c r="H64" t="n">
        <v>0.89</v>
      </c>
      <c r="I64" t="n">
        <v>44</v>
      </c>
      <c r="J64" t="n">
        <v>330.87</v>
      </c>
      <c r="K64" t="n">
        <v>61.82</v>
      </c>
      <c r="L64" t="n">
        <v>16.5</v>
      </c>
      <c r="M64" t="n">
        <v>42</v>
      </c>
      <c r="N64" t="n">
        <v>102.55</v>
      </c>
      <c r="O64" t="n">
        <v>41042.02</v>
      </c>
      <c r="P64" t="n">
        <v>983.92</v>
      </c>
      <c r="Q64" t="n">
        <v>1367.45</v>
      </c>
      <c r="R64" t="n">
        <v>147.09</v>
      </c>
      <c r="S64" t="n">
        <v>104.26</v>
      </c>
      <c r="T64" t="n">
        <v>20383.01</v>
      </c>
      <c r="U64" t="n">
        <v>0.71</v>
      </c>
      <c r="V64" t="n">
        <v>0.89</v>
      </c>
      <c r="W64" t="n">
        <v>20.72</v>
      </c>
      <c r="X64" t="n">
        <v>1.25</v>
      </c>
      <c r="Y64" t="n">
        <v>1</v>
      </c>
      <c r="Z64" t="n">
        <v>10</v>
      </c>
      <c r="AA64" t="n">
        <v>2080.501882243707</v>
      </c>
      <c r="AB64" t="n">
        <v>2846.634460551005</v>
      </c>
      <c r="AC64" t="n">
        <v>2574.955662912575</v>
      </c>
      <c r="AD64" t="n">
        <v>2080501.882243707</v>
      </c>
      <c r="AE64" t="n">
        <v>2846634.460551005</v>
      </c>
      <c r="AF64" t="n">
        <v>8.289906136497857e-07</v>
      </c>
      <c r="AG64" t="n">
        <v>18</v>
      </c>
      <c r="AH64" t="n">
        <v>2574955.662912576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1.6905</v>
      </c>
      <c r="E65" t="n">
        <v>59.15</v>
      </c>
      <c r="F65" t="n">
        <v>53.77</v>
      </c>
      <c r="G65" t="n">
        <v>75.03</v>
      </c>
      <c r="H65" t="n">
        <v>0.9</v>
      </c>
      <c r="I65" t="n">
        <v>43</v>
      </c>
      <c r="J65" t="n">
        <v>331.46</v>
      </c>
      <c r="K65" t="n">
        <v>61.82</v>
      </c>
      <c r="L65" t="n">
        <v>16.75</v>
      </c>
      <c r="M65" t="n">
        <v>41</v>
      </c>
      <c r="N65" t="n">
        <v>102.89</v>
      </c>
      <c r="O65" t="n">
        <v>41114.63</v>
      </c>
      <c r="P65" t="n">
        <v>982.47</v>
      </c>
      <c r="Q65" t="n">
        <v>1367.22</v>
      </c>
      <c r="R65" t="n">
        <v>145.3</v>
      </c>
      <c r="S65" t="n">
        <v>104.26</v>
      </c>
      <c r="T65" t="n">
        <v>19493.5</v>
      </c>
      <c r="U65" t="n">
        <v>0.72</v>
      </c>
      <c r="V65" t="n">
        <v>0.89</v>
      </c>
      <c r="W65" t="n">
        <v>20.71</v>
      </c>
      <c r="X65" t="n">
        <v>1.19</v>
      </c>
      <c r="Y65" t="n">
        <v>1</v>
      </c>
      <c r="Z65" t="n">
        <v>10</v>
      </c>
      <c r="AA65" t="n">
        <v>2074.242890249893</v>
      </c>
      <c r="AB65" t="n">
        <v>2838.07063157783</v>
      </c>
      <c r="AC65" t="n">
        <v>2567.209153757191</v>
      </c>
      <c r="AD65" t="n">
        <v>2074242.890249893</v>
      </c>
      <c r="AE65" t="n">
        <v>2838070.63157783</v>
      </c>
      <c r="AF65" t="n">
        <v>8.306612722274687e-07</v>
      </c>
      <c r="AG65" t="n">
        <v>18</v>
      </c>
      <c r="AH65" t="n">
        <v>2567209.15375719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1.6905</v>
      </c>
      <c r="E66" t="n">
        <v>59.15</v>
      </c>
      <c r="F66" t="n">
        <v>53.77</v>
      </c>
      <c r="G66" t="n">
        <v>75.03</v>
      </c>
      <c r="H66" t="n">
        <v>0.91</v>
      </c>
      <c r="I66" t="n">
        <v>43</v>
      </c>
      <c r="J66" t="n">
        <v>332.05</v>
      </c>
      <c r="K66" t="n">
        <v>61.82</v>
      </c>
      <c r="L66" t="n">
        <v>17</v>
      </c>
      <c r="M66" t="n">
        <v>41</v>
      </c>
      <c r="N66" t="n">
        <v>103.23</v>
      </c>
      <c r="O66" t="n">
        <v>41187.41</v>
      </c>
      <c r="P66" t="n">
        <v>982.65</v>
      </c>
      <c r="Q66" t="n">
        <v>1367.35</v>
      </c>
      <c r="R66" t="n">
        <v>144.89</v>
      </c>
      <c r="S66" t="n">
        <v>104.26</v>
      </c>
      <c r="T66" t="n">
        <v>19284.52</v>
      </c>
      <c r="U66" t="n">
        <v>0.72</v>
      </c>
      <c r="V66" t="n">
        <v>0.89</v>
      </c>
      <c r="W66" t="n">
        <v>20.72</v>
      </c>
      <c r="X66" t="n">
        <v>1.19</v>
      </c>
      <c r="Y66" t="n">
        <v>1</v>
      </c>
      <c r="Z66" t="n">
        <v>10</v>
      </c>
      <c r="AA66" t="n">
        <v>2074.500421563325</v>
      </c>
      <c r="AB66" t="n">
        <v>2838.422997282348</v>
      </c>
      <c r="AC66" t="n">
        <v>2567.527890173416</v>
      </c>
      <c r="AD66" t="n">
        <v>2074500.421563325</v>
      </c>
      <c r="AE66" t="n">
        <v>2838422.997282348</v>
      </c>
      <c r="AF66" t="n">
        <v>8.306612722274687e-07</v>
      </c>
      <c r="AG66" t="n">
        <v>18</v>
      </c>
      <c r="AH66" t="n">
        <v>2567527.890173417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1.6931</v>
      </c>
      <c r="E67" t="n">
        <v>59.06</v>
      </c>
      <c r="F67" t="n">
        <v>53.73</v>
      </c>
      <c r="G67" t="n">
        <v>76.76000000000001</v>
      </c>
      <c r="H67" t="n">
        <v>0.92</v>
      </c>
      <c r="I67" t="n">
        <v>42</v>
      </c>
      <c r="J67" t="n">
        <v>332.64</v>
      </c>
      <c r="K67" t="n">
        <v>61.82</v>
      </c>
      <c r="L67" t="n">
        <v>17.25</v>
      </c>
      <c r="M67" t="n">
        <v>40</v>
      </c>
      <c r="N67" t="n">
        <v>103.57</v>
      </c>
      <c r="O67" t="n">
        <v>41260.35</v>
      </c>
      <c r="P67" t="n">
        <v>981.8099999999999</v>
      </c>
      <c r="Q67" t="n">
        <v>1367.29</v>
      </c>
      <c r="R67" t="n">
        <v>144.3</v>
      </c>
      <c r="S67" t="n">
        <v>104.26</v>
      </c>
      <c r="T67" t="n">
        <v>18997.72</v>
      </c>
      <c r="U67" t="n">
        <v>0.72</v>
      </c>
      <c r="V67" t="n">
        <v>0.89</v>
      </c>
      <c r="W67" t="n">
        <v>20.7</v>
      </c>
      <c r="X67" t="n">
        <v>1.15</v>
      </c>
      <c r="Y67" t="n">
        <v>1</v>
      </c>
      <c r="Z67" t="n">
        <v>10</v>
      </c>
      <c r="AA67" t="n">
        <v>2070.161695258057</v>
      </c>
      <c r="AB67" t="n">
        <v>2832.486560540385</v>
      </c>
      <c r="AC67" t="n">
        <v>2562.158018622265</v>
      </c>
      <c r="AD67" t="n">
        <v>2070161.695258057</v>
      </c>
      <c r="AE67" t="n">
        <v>2832486.560540385</v>
      </c>
      <c r="AF67" t="n">
        <v>8.319388346692265e-07</v>
      </c>
      <c r="AG67" t="n">
        <v>18</v>
      </c>
      <c r="AH67" t="n">
        <v>2562158.018622266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1.6927</v>
      </c>
      <c r="E68" t="n">
        <v>59.08</v>
      </c>
      <c r="F68" t="n">
        <v>53.75</v>
      </c>
      <c r="G68" t="n">
        <v>76.78</v>
      </c>
      <c r="H68" t="n">
        <v>0.9399999999999999</v>
      </c>
      <c r="I68" t="n">
        <v>42</v>
      </c>
      <c r="J68" t="n">
        <v>333.24</v>
      </c>
      <c r="K68" t="n">
        <v>61.82</v>
      </c>
      <c r="L68" t="n">
        <v>17.5</v>
      </c>
      <c r="M68" t="n">
        <v>40</v>
      </c>
      <c r="N68" t="n">
        <v>103.92</v>
      </c>
      <c r="O68" t="n">
        <v>41333.46</v>
      </c>
      <c r="P68" t="n">
        <v>981.76</v>
      </c>
      <c r="Q68" t="n">
        <v>1367.23</v>
      </c>
      <c r="R68" t="n">
        <v>144.56</v>
      </c>
      <c r="S68" t="n">
        <v>104.26</v>
      </c>
      <c r="T68" t="n">
        <v>19127.27</v>
      </c>
      <c r="U68" t="n">
        <v>0.72</v>
      </c>
      <c r="V68" t="n">
        <v>0.89</v>
      </c>
      <c r="W68" t="n">
        <v>20.71</v>
      </c>
      <c r="X68" t="n">
        <v>1.17</v>
      </c>
      <c r="Y68" t="n">
        <v>1</v>
      </c>
      <c r="Z68" t="n">
        <v>10</v>
      </c>
      <c r="AA68" t="n">
        <v>2070.682818558757</v>
      </c>
      <c r="AB68" t="n">
        <v>2833.19958443074</v>
      </c>
      <c r="AC68" t="n">
        <v>2562.802992513261</v>
      </c>
      <c r="AD68" t="n">
        <v>2070682.818558757</v>
      </c>
      <c r="AE68" t="n">
        <v>2833199.58443074</v>
      </c>
      <c r="AF68" t="n">
        <v>8.31742286601264e-07</v>
      </c>
      <c r="AG68" t="n">
        <v>18</v>
      </c>
      <c r="AH68" t="n">
        <v>2562802.99251326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1.6953</v>
      </c>
      <c r="E69" t="n">
        <v>58.99</v>
      </c>
      <c r="F69" t="n">
        <v>53.71</v>
      </c>
      <c r="G69" t="n">
        <v>78.59999999999999</v>
      </c>
      <c r="H69" t="n">
        <v>0.95</v>
      </c>
      <c r="I69" t="n">
        <v>41</v>
      </c>
      <c r="J69" t="n">
        <v>333.83</v>
      </c>
      <c r="K69" t="n">
        <v>61.82</v>
      </c>
      <c r="L69" t="n">
        <v>17.75</v>
      </c>
      <c r="M69" t="n">
        <v>39</v>
      </c>
      <c r="N69" t="n">
        <v>104.26</v>
      </c>
      <c r="O69" t="n">
        <v>41406.86</v>
      </c>
      <c r="P69" t="n">
        <v>981.3</v>
      </c>
      <c r="Q69" t="n">
        <v>1367.27</v>
      </c>
      <c r="R69" t="n">
        <v>143.24</v>
      </c>
      <c r="S69" t="n">
        <v>104.26</v>
      </c>
      <c r="T69" t="n">
        <v>18471.04</v>
      </c>
      <c r="U69" t="n">
        <v>0.73</v>
      </c>
      <c r="V69" t="n">
        <v>0.89</v>
      </c>
      <c r="W69" t="n">
        <v>20.71</v>
      </c>
      <c r="X69" t="n">
        <v>1.13</v>
      </c>
      <c r="Y69" t="n">
        <v>1</v>
      </c>
      <c r="Z69" t="n">
        <v>10</v>
      </c>
      <c r="AA69" t="n">
        <v>2066.897715388885</v>
      </c>
      <c r="AB69" t="n">
        <v>2828.020639286754</v>
      </c>
      <c r="AC69" t="n">
        <v>2558.118318625122</v>
      </c>
      <c r="AD69" t="n">
        <v>2066897.715388885</v>
      </c>
      <c r="AE69" t="n">
        <v>2828020.639286755</v>
      </c>
      <c r="AF69" t="n">
        <v>8.330198490430216e-07</v>
      </c>
      <c r="AG69" t="n">
        <v>18</v>
      </c>
      <c r="AH69" t="n">
        <v>2558118.318625122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1.6979</v>
      </c>
      <c r="E70" t="n">
        <v>58.9</v>
      </c>
      <c r="F70" t="n">
        <v>53.68</v>
      </c>
      <c r="G70" t="n">
        <v>80.52</v>
      </c>
      <c r="H70" t="n">
        <v>0.96</v>
      </c>
      <c r="I70" t="n">
        <v>40</v>
      </c>
      <c r="J70" t="n">
        <v>334.43</v>
      </c>
      <c r="K70" t="n">
        <v>61.82</v>
      </c>
      <c r="L70" t="n">
        <v>18</v>
      </c>
      <c r="M70" t="n">
        <v>38</v>
      </c>
      <c r="N70" t="n">
        <v>104.61</v>
      </c>
      <c r="O70" t="n">
        <v>41480.31</v>
      </c>
      <c r="P70" t="n">
        <v>980.6900000000001</v>
      </c>
      <c r="Q70" t="n">
        <v>1367.34</v>
      </c>
      <c r="R70" t="n">
        <v>141.97</v>
      </c>
      <c r="S70" t="n">
        <v>104.26</v>
      </c>
      <c r="T70" t="n">
        <v>17841.47</v>
      </c>
      <c r="U70" t="n">
        <v>0.73</v>
      </c>
      <c r="V70" t="n">
        <v>0.89</v>
      </c>
      <c r="W70" t="n">
        <v>20.72</v>
      </c>
      <c r="X70" t="n">
        <v>1.1</v>
      </c>
      <c r="Y70" t="n">
        <v>1</v>
      </c>
      <c r="Z70" t="n">
        <v>10</v>
      </c>
      <c r="AA70" t="n">
        <v>2062.990157765787</v>
      </c>
      <c r="AB70" t="n">
        <v>2822.674146557555</v>
      </c>
      <c r="AC70" t="n">
        <v>2553.282087658147</v>
      </c>
      <c r="AD70" t="n">
        <v>2062990.157765786</v>
      </c>
      <c r="AE70" t="n">
        <v>2822674.146557555</v>
      </c>
      <c r="AF70" t="n">
        <v>8.342974114847793e-07</v>
      </c>
      <c r="AG70" t="n">
        <v>18</v>
      </c>
      <c r="AH70" t="n">
        <v>2553282.087658147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1.6973</v>
      </c>
      <c r="E71" t="n">
        <v>58.92</v>
      </c>
      <c r="F71" t="n">
        <v>53.7</v>
      </c>
      <c r="G71" t="n">
        <v>80.55</v>
      </c>
      <c r="H71" t="n">
        <v>0.97</v>
      </c>
      <c r="I71" t="n">
        <v>40</v>
      </c>
      <c r="J71" t="n">
        <v>335.02</v>
      </c>
      <c r="K71" t="n">
        <v>61.82</v>
      </c>
      <c r="L71" t="n">
        <v>18.25</v>
      </c>
      <c r="M71" t="n">
        <v>38</v>
      </c>
      <c r="N71" t="n">
        <v>104.95</v>
      </c>
      <c r="O71" t="n">
        <v>41553.93</v>
      </c>
      <c r="P71" t="n">
        <v>981.61</v>
      </c>
      <c r="Q71" t="n">
        <v>1367.29</v>
      </c>
      <c r="R71" t="n">
        <v>142.94</v>
      </c>
      <c r="S71" t="n">
        <v>104.26</v>
      </c>
      <c r="T71" t="n">
        <v>18328.66</v>
      </c>
      <c r="U71" t="n">
        <v>0.73</v>
      </c>
      <c r="V71" t="n">
        <v>0.89</v>
      </c>
      <c r="W71" t="n">
        <v>20.71</v>
      </c>
      <c r="X71" t="n">
        <v>1.12</v>
      </c>
      <c r="Y71" t="n">
        <v>1</v>
      </c>
      <c r="Z71" t="n">
        <v>10</v>
      </c>
      <c r="AA71" t="n">
        <v>2065.10540605406</v>
      </c>
      <c r="AB71" t="n">
        <v>2825.568322583741</v>
      </c>
      <c r="AC71" t="n">
        <v>2555.900047586396</v>
      </c>
      <c r="AD71" t="n">
        <v>2065105.406054061</v>
      </c>
      <c r="AE71" t="n">
        <v>2825568.322583741</v>
      </c>
      <c r="AF71" t="n">
        <v>8.340025893828353e-07</v>
      </c>
      <c r="AG71" t="n">
        <v>18</v>
      </c>
      <c r="AH71" t="n">
        <v>2555900.047586396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1.7003</v>
      </c>
      <c r="E72" t="n">
        <v>58.81</v>
      </c>
      <c r="F72" t="n">
        <v>53.65</v>
      </c>
      <c r="G72" t="n">
        <v>82.54000000000001</v>
      </c>
      <c r="H72" t="n">
        <v>0.98</v>
      </c>
      <c r="I72" t="n">
        <v>39</v>
      </c>
      <c r="J72" t="n">
        <v>335.62</v>
      </c>
      <c r="K72" t="n">
        <v>61.82</v>
      </c>
      <c r="L72" t="n">
        <v>18.5</v>
      </c>
      <c r="M72" t="n">
        <v>37</v>
      </c>
      <c r="N72" t="n">
        <v>105.3</v>
      </c>
      <c r="O72" t="n">
        <v>41627.72</v>
      </c>
      <c r="P72" t="n">
        <v>980.01</v>
      </c>
      <c r="Q72" t="n">
        <v>1367.22</v>
      </c>
      <c r="R72" t="n">
        <v>141.34</v>
      </c>
      <c r="S72" t="n">
        <v>104.26</v>
      </c>
      <c r="T72" t="n">
        <v>17532.35</v>
      </c>
      <c r="U72" t="n">
        <v>0.74</v>
      </c>
      <c r="V72" t="n">
        <v>0.89</v>
      </c>
      <c r="W72" t="n">
        <v>20.71</v>
      </c>
      <c r="X72" t="n">
        <v>1.07</v>
      </c>
      <c r="Y72" t="n">
        <v>1</v>
      </c>
      <c r="Z72" t="n">
        <v>10</v>
      </c>
      <c r="AA72" t="n">
        <v>2059.209117657035</v>
      </c>
      <c r="AB72" t="n">
        <v>2817.500760673044</v>
      </c>
      <c r="AC72" t="n">
        <v>2548.602442461563</v>
      </c>
      <c r="AD72" t="n">
        <v>2059209.117657035</v>
      </c>
      <c r="AE72" t="n">
        <v>2817500.760673044</v>
      </c>
      <c r="AF72" t="n">
        <v>8.354766998925557e-07</v>
      </c>
      <c r="AG72" t="n">
        <v>18</v>
      </c>
      <c r="AH72" t="n">
        <v>2548602.442461562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1.6996</v>
      </c>
      <c r="E73" t="n">
        <v>58.84</v>
      </c>
      <c r="F73" t="n">
        <v>53.67</v>
      </c>
      <c r="G73" t="n">
        <v>82.56999999999999</v>
      </c>
      <c r="H73" t="n">
        <v>0.99</v>
      </c>
      <c r="I73" t="n">
        <v>39</v>
      </c>
      <c r="J73" t="n">
        <v>336.22</v>
      </c>
      <c r="K73" t="n">
        <v>61.82</v>
      </c>
      <c r="L73" t="n">
        <v>18.75</v>
      </c>
      <c r="M73" t="n">
        <v>37</v>
      </c>
      <c r="N73" t="n">
        <v>105.65</v>
      </c>
      <c r="O73" t="n">
        <v>41701.68</v>
      </c>
      <c r="P73" t="n">
        <v>980.85</v>
      </c>
      <c r="Q73" t="n">
        <v>1367.24</v>
      </c>
      <c r="R73" t="n">
        <v>142.44</v>
      </c>
      <c r="S73" t="n">
        <v>104.26</v>
      </c>
      <c r="T73" t="n">
        <v>18080.62</v>
      </c>
      <c r="U73" t="n">
        <v>0.73</v>
      </c>
      <c r="V73" t="n">
        <v>0.89</v>
      </c>
      <c r="W73" t="n">
        <v>20.7</v>
      </c>
      <c r="X73" t="n">
        <v>1.09</v>
      </c>
      <c r="Y73" t="n">
        <v>1</v>
      </c>
      <c r="Z73" t="n">
        <v>10</v>
      </c>
      <c r="AA73" t="n">
        <v>2061.313445140583</v>
      </c>
      <c r="AB73" t="n">
        <v>2820.379994372412</v>
      </c>
      <c r="AC73" t="n">
        <v>2551.206886137692</v>
      </c>
      <c r="AD73" t="n">
        <v>2061313.445140583</v>
      </c>
      <c r="AE73" t="n">
        <v>2820379.994372412</v>
      </c>
      <c r="AF73" t="n">
        <v>8.351327407736208e-07</v>
      </c>
      <c r="AG73" t="n">
        <v>18</v>
      </c>
      <c r="AH73" t="n">
        <v>2551206.886137692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1.7022</v>
      </c>
      <c r="E74" t="n">
        <v>58.75</v>
      </c>
      <c r="F74" t="n">
        <v>53.64</v>
      </c>
      <c r="G74" t="n">
        <v>84.69</v>
      </c>
      <c r="H74" t="n">
        <v>1.01</v>
      </c>
      <c r="I74" t="n">
        <v>38</v>
      </c>
      <c r="J74" t="n">
        <v>336.82</v>
      </c>
      <c r="K74" t="n">
        <v>61.82</v>
      </c>
      <c r="L74" t="n">
        <v>19</v>
      </c>
      <c r="M74" t="n">
        <v>36</v>
      </c>
      <c r="N74" t="n">
        <v>106</v>
      </c>
      <c r="O74" t="n">
        <v>41775.82</v>
      </c>
      <c r="P74" t="n">
        <v>979.8200000000001</v>
      </c>
      <c r="Q74" t="n">
        <v>1367.35</v>
      </c>
      <c r="R74" t="n">
        <v>140.9</v>
      </c>
      <c r="S74" t="n">
        <v>104.26</v>
      </c>
      <c r="T74" t="n">
        <v>17316.43</v>
      </c>
      <c r="U74" t="n">
        <v>0.74</v>
      </c>
      <c r="V74" t="n">
        <v>0.89</v>
      </c>
      <c r="W74" t="n">
        <v>20.71</v>
      </c>
      <c r="X74" t="n">
        <v>1.06</v>
      </c>
      <c r="Y74" t="n">
        <v>1</v>
      </c>
      <c r="Z74" t="n">
        <v>10</v>
      </c>
      <c r="AA74" t="n">
        <v>2043.655215245801</v>
      </c>
      <c r="AB74" t="n">
        <v>2796.219225204248</v>
      </c>
      <c r="AC74" t="n">
        <v>2529.351986869085</v>
      </c>
      <c r="AD74" t="n">
        <v>2043655.215245801</v>
      </c>
      <c r="AE74" t="n">
        <v>2796219.225204248</v>
      </c>
      <c r="AF74" t="n">
        <v>8.364103032153786e-07</v>
      </c>
      <c r="AG74" t="n">
        <v>17</v>
      </c>
      <c r="AH74" t="n">
        <v>2529351.986869085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1.7025</v>
      </c>
      <c r="E75" t="n">
        <v>58.74</v>
      </c>
      <c r="F75" t="n">
        <v>53.63</v>
      </c>
      <c r="G75" t="n">
        <v>84.68000000000001</v>
      </c>
      <c r="H75" t="n">
        <v>1.02</v>
      </c>
      <c r="I75" t="n">
        <v>38</v>
      </c>
      <c r="J75" t="n">
        <v>337.43</v>
      </c>
      <c r="K75" t="n">
        <v>61.82</v>
      </c>
      <c r="L75" t="n">
        <v>19.25</v>
      </c>
      <c r="M75" t="n">
        <v>36</v>
      </c>
      <c r="N75" t="n">
        <v>106.35</v>
      </c>
      <c r="O75" t="n">
        <v>41850.13</v>
      </c>
      <c r="P75" t="n">
        <v>979.88</v>
      </c>
      <c r="Q75" t="n">
        <v>1367.17</v>
      </c>
      <c r="R75" t="n">
        <v>140.35</v>
      </c>
      <c r="S75" t="n">
        <v>104.26</v>
      </c>
      <c r="T75" t="n">
        <v>17039.27</v>
      </c>
      <c r="U75" t="n">
        <v>0.74</v>
      </c>
      <c r="V75" t="n">
        <v>0.89</v>
      </c>
      <c r="W75" t="n">
        <v>20.71</v>
      </c>
      <c r="X75" t="n">
        <v>1.05</v>
      </c>
      <c r="Y75" t="n">
        <v>1</v>
      </c>
      <c r="Z75" t="n">
        <v>10</v>
      </c>
      <c r="AA75" t="n">
        <v>2043.340642808145</v>
      </c>
      <c r="AB75" t="n">
        <v>2795.788813317092</v>
      </c>
      <c r="AC75" t="n">
        <v>2528.962652888352</v>
      </c>
      <c r="AD75" t="n">
        <v>2043340.642808145</v>
      </c>
      <c r="AE75" t="n">
        <v>2795788.813317092</v>
      </c>
      <c r="AF75" t="n">
        <v>8.365577142663506e-07</v>
      </c>
      <c r="AG75" t="n">
        <v>17</v>
      </c>
      <c r="AH75" t="n">
        <v>2528962.652888352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1.7054</v>
      </c>
      <c r="E76" t="n">
        <v>58.64</v>
      </c>
      <c r="F76" t="n">
        <v>53.58</v>
      </c>
      <c r="G76" t="n">
        <v>86.89</v>
      </c>
      <c r="H76" t="n">
        <v>1.03</v>
      </c>
      <c r="I76" t="n">
        <v>37</v>
      </c>
      <c r="J76" t="n">
        <v>338.03</v>
      </c>
      <c r="K76" t="n">
        <v>61.82</v>
      </c>
      <c r="L76" t="n">
        <v>19.5</v>
      </c>
      <c r="M76" t="n">
        <v>35</v>
      </c>
      <c r="N76" t="n">
        <v>106.71</v>
      </c>
      <c r="O76" t="n">
        <v>41924.62</v>
      </c>
      <c r="P76" t="n">
        <v>978.35</v>
      </c>
      <c r="Q76" t="n">
        <v>1367.21</v>
      </c>
      <c r="R76" t="n">
        <v>139.4</v>
      </c>
      <c r="S76" t="n">
        <v>104.26</v>
      </c>
      <c r="T76" t="n">
        <v>16571.11</v>
      </c>
      <c r="U76" t="n">
        <v>0.75</v>
      </c>
      <c r="V76" t="n">
        <v>0.89</v>
      </c>
      <c r="W76" t="n">
        <v>20.7</v>
      </c>
      <c r="X76" t="n">
        <v>1.01</v>
      </c>
      <c r="Y76" t="n">
        <v>1</v>
      </c>
      <c r="Z76" t="n">
        <v>10</v>
      </c>
      <c r="AA76" t="n">
        <v>2037.682978068597</v>
      </c>
      <c r="AB76" t="n">
        <v>2788.04774682189</v>
      </c>
      <c r="AC76" t="n">
        <v>2521.960382914797</v>
      </c>
      <c r="AD76" t="n">
        <v>2037682.978068597</v>
      </c>
      <c r="AE76" t="n">
        <v>2788047.74682189</v>
      </c>
      <c r="AF76" t="n">
        <v>8.379826877590804e-07</v>
      </c>
      <c r="AG76" t="n">
        <v>17</v>
      </c>
      <c r="AH76" t="n">
        <v>2521960.382914797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1.7043</v>
      </c>
      <c r="E77" t="n">
        <v>58.68</v>
      </c>
      <c r="F77" t="n">
        <v>53.62</v>
      </c>
      <c r="G77" t="n">
        <v>86.95999999999999</v>
      </c>
      <c r="H77" t="n">
        <v>1.04</v>
      </c>
      <c r="I77" t="n">
        <v>37</v>
      </c>
      <c r="J77" t="n">
        <v>338.63</v>
      </c>
      <c r="K77" t="n">
        <v>61.82</v>
      </c>
      <c r="L77" t="n">
        <v>19.75</v>
      </c>
      <c r="M77" t="n">
        <v>35</v>
      </c>
      <c r="N77" t="n">
        <v>107.06</v>
      </c>
      <c r="O77" t="n">
        <v>41999.28</v>
      </c>
      <c r="P77" t="n">
        <v>979.84</v>
      </c>
      <c r="Q77" t="n">
        <v>1367.28</v>
      </c>
      <c r="R77" t="n">
        <v>140.46</v>
      </c>
      <c r="S77" t="n">
        <v>104.26</v>
      </c>
      <c r="T77" t="n">
        <v>17103.29</v>
      </c>
      <c r="U77" t="n">
        <v>0.74</v>
      </c>
      <c r="V77" t="n">
        <v>0.89</v>
      </c>
      <c r="W77" t="n">
        <v>20.71</v>
      </c>
      <c r="X77" t="n">
        <v>1.05</v>
      </c>
      <c r="Y77" t="n">
        <v>1</v>
      </c>
      <c r="Z77" t="n">
        <v>10</v>
      </c>
      <c r="AA77" t="n">
        <v>2041.284517656964</v>
      </c>
      <c r="AB77" t="n">
        <v>2792.975532175406</v>
      </c>
      <c r="AC77" t="n">
        <v>2526.417867350363</v>
      </c>
      <c r="AD77" t="n">
        <v>2041284.517656964</v>
      </c>
      <c r="AE77" t="n">
        <v>2792975.532175405</v>
      </c>
      <c r="AF77" t="n">
        <v>8.37442180572183e-07</v>
      </c>
      <c r="AG77" t="n">
        <v>17</v>
      </c>
      <c r="AH77" t="n">
        <v>2526417.867350363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1.7073</v>
      </c>
      <c r="E78" t="n">
        <v>58.57</v>
      </c>
      <c r="F78" t="n">
        <v>53.58</v>
      </c>
      <c r="G78" t="n">
        <v>89.29000000000001</v>
      </c>
      <c r="H78" t="n">
        <v>1.05</v>
      </c>
      <c r="I78" t="n">
        <v>36</v>
      </c>
      <c r="J78" t="n">
        <v>339.24</v>
      </c>
      <c r="K78" t="n">
        <v>61.82</v>
      </c>
      <c r="L78" t="n">
        <v>20</v>
      </c>
      <c r="M78" t="n">
        <v>34</v>
      </c>
      <c r="N78" t="n">
        <v>107.42</v>
      </c>
      <c r="O78" t="n">
        <v>42074.12</v>
      </c>
      <c r="P78" t="n">
        <v>978.12</v>
      </c>
      <c r="Q78" t="n">
        <v>1367.24</v>
      </c>
      <c r="R78" t="n">
        <v>138.83</v>
      </c>
      <c r="S78" t="n">
        <v>104.26</v>
      </c>
      <c r="T78" t="n">
        <v>16289.22</v>
      </c>
      <c r="U78" t="n">
        <v>0.75</v>
      </c>
      <c r="V78" t="n">
        <v>0.89</v>
      </c>
      <c r="W78" t="n">
        <v>20.71</v>
      </c>
      <c r="X78" t="n">
        <v>1</v>
      </c>
      <c r="Y78" t="n">
        <v>1</v>
      </c>
      <c r="Z78" t="n">
        <v>10</v>
      </c>
      <c r="AA78" t="n">
        <v>2035.340306392488</v>
      </c>
      <c r="AB78" t="n">
        <v>2784.842400083257</v>
      </c>
      <c r="AC78" t="n">
        <v>2519.060949970166</v>
      </c>
      <c r="AD78" t="n">
        <v>2035340.306392488</v>
      </c>
      <c r="AE78" t="n">
        <v>2784842.400083257</v>
      </c>
      <c r="AF78" t="n">
        <v>8.389162910819034e-07</v>
      </c>
      <c r="AG78" t="n">
        <v>17</v>
      </c>
      <c r="AH78" t="n">
        <v>2519060.949970166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1.7073</v>
      </c>
      <c r="E79" t="n">
        <v>58.57</v>
      </c>
      <c r="F79" t="n">
        <v>53.57</v>
      </c>
      <c r="G79" t="n">
        <v>89.29000000000001</v>
      </c>
      <c r="H79" t="n">
        <v>1.06</v>
      </c>
      <c r="I79" t="n">
        <v>36</v>
      </c>
      <c r="J79" t="n">
        <v>339.85</v>
      </c>
      <c r="K79" t="n">
        <v>61.82</v>
      </c>
      <c r="L79" t="n">
        <v>20.25</v>
      </c>
      <c r="M79" t="n">
        <v>34</v>
      </c>
      <c r="N79" t="n">
        <v>107.78</v>
      </c>
      <c r="O79" t="n">
        <v>42149.15</v>
      </c>
      <c r="P79" t="n">
        <v>978.75</v>
      </c>
      <c r="Q79" t="n">
        <v>1367.28</v>
      </c>
      <c r="R79" t="n">
        <v>138.97</v>
      </c>
      <c r="S79" t="n">
        <v>104.26</v>
      </c>
      <c r="T79" t="n">
        <v>16359.92</v>
      </c>
      <c r="U79" t="n">
        <v>0.75</v>
      </c>
      <c r="V79" t="n">
        <v>0.89</v>
      </c>
      <c r="W79" t="n">
        <v>20.7</v>
      </c>
      <c r="X79" t="n">
        <v>1</v>
      </c>
      <c r="Y79" t="n">
        <v>1</v>
      </c>
      <c r="Z79" t="n">
        <v>10</v>
      </c>
      <c r="AA79" t="n">
        <v>2036.153607577733</v>
      </c>
      <c r="AB79" t="n">
        <v>2785.955194645225</v>
      </c>
      <c r="AC79" t="n">
        <v>2520.067540980957</v>
      </c>
      <c r="AD79" t="n">
        <v>2036153.607577733</v>
      </c>
      <c r="AE79" t="n">
        <v>2785955.194645225</v>
      </c>
      <c r="AF79" t="n">
        <v>8.389162910819034e-07</v>
      </c>
      <c r="AG79" t="n">
        <v>17</v>
      </c>
      <c r="AH79" t="n">
        <v>2520067.540980957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1.7068</v>
      </c>
      <c r="E80" t="n">
        <v>58.59</v>
      </c>
      <c r="F80" t="n">
        <v>53.59</v>
      </c>
      <c r="G80" t="n">
        <v>89.31999999999999</v>
      </c>
      <c r="H80" t="n">
        <v>1.07</v>
      </c>
      <c r="I80" t="n">
        <v>36</v>
      </c>
      <c r="J80" t="n">
        <v>340.46</v>
      </c>
      <c r="K80" t="n">
        <v>61.82</v>
      </c>
      <c r="L80" t="n">
        <v>20.5</v>
      </c>
      <c r="M80" t="n">
        <v>34</v>
      </c>
      <c r="N80" t="n">
        <v>108.14</v>
      </c>
      <c r="O80" t="n">
        <v>42224.35</v>
      </c>
      <c r="P80" t="n">
        <v>978.59</v>
      </c>
      <c r="Q80" t="n">
        <v>1367.25</v>
      </c>
      <c r="R80" t="n">
        <v>139.46</v>
      </c>
      <c r="S80" t="n">
        <v>104.26</v>
      </c>
      <c r="T80" t="n">
        <v>16604.4</v>
      </c>
      <c r="U80" t="n">
        <v>0.75</v>
      </c>
      <c r="V80" t="n">
        <v>0.89</v>
      </c>
      <c r="W80" t="n">
        <v>20.7</v>
      </c>
      <c r="X80" t="n">
        <v>1.01</v>
      </c>
      <c r="Y80" t="n">
        <v>1</v>
      </c>
      <c r="Z80" t="n">
        <v>10</v>
      </c>
      <c r="AA80" t="n">
        <v>2036.615756641061</v>
      </c>
      <c r="AB80" t="n">
        <v>2786.587527382247</v>
      </c>
      <c r="AC80" t="n">
        <v>2520.639524769043</v>
      </c>
      <c r="AD80" t="n">
        <v>2036615.756641061</v>
      </c>
      <c r="AE80" t="n">
        <v>2786587.527382247</v>
      </c>
      <c r="AF80" t="n">
        <v>8.386706059969499e-07</v>
      </c>
      <c r="AG80" t="n">
        <v>17</v>
      </c>
      <c r="AH80" t="n">
        <v>2520639.524769044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1.7092</v>
      </c>
      <c r="E81" t="n">
        <v>58.51</v>
      </c>
      <c r="F81" t="n">
        <v>53.57</v>
      </c>
      <c r="G81" t="n">
        <v>91.83</v>
      </c>
      <c r="H81" t="n">
        <v>1.08</v>
      </c>
      <c r="I81" t="n">
        <v>35</v>
      </c>
      <c r="J81" t="n">
        <v>341.07</v>
      </c>
      <c r="K81" t="n">
        <v>61.82</v>
      </c>
      <c r="L81" t="n">
        <v>20.75</v>
      </c>
      <c r="M81" t="n">
        <v>33</v>
      </c>
      <c r="N81" t="n">
        <v>108.5</v>
      </c>
      <c r="O81" t="n">
        <v>42299.74</v>
      </c>
      <c r="P81" t="n">
        <v>977.9400000000001</v>
      </c>
      <c r="Q81" t="n">
        <v>1367.35</v>
      </c>
      <c r="R81" t="n">
        <v>138.46</v>
      </c>
      <c r="S81" t="n">
        <v>104.26</v>
      </c>
      <c r="T81" t="n">
        <v>16111.08</v>
      </c>
      <c r="U81" t="n">
        <v>0.75</v>
      </c>
      <c r="V81" t="n">
        <v>0.89</v>
      </c>
      <c r="W81" t="n">
        <v>20.71</v>
      </c>
      <c r="X81" t="n">
        <v>0.99</v>
      </c>
      <c r="Y81" t="n">
        <v>1</v>
      </c>
      <c r="Z81" t="n">
        <v>10</v>
      </c>
      <c r="AA81" t="n">
        <v>2032.994495984684</v>
      </c>
      <c r="AB81" t="n">
        <v>2781.632758793448</v>
      </c>
      <c r="AC81" t="n">
        <v>2516.157632340297</v>
      </c>
      <c r="AD81" t="n">
        <v>2032994.495984684</v>
      </c>
      <c r="AE81" t="n">
        <v>2781632.758793448</v>
      </c>
      <c r="AF81" t="n">
        <v>8.398498944047264e-07</v>
      </c>
      <c r="AG81" t="n">
        <v>17</v>
      </c>
      <c r="AH81" t="n">
        <v>2516157.632340297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1.7086</v>
      </c>
      <c r="E82" t="n">
        <v>58.53</v>
      </c>
      <c r="F82" t="n">
        <v>53.58</v>
      </c>
      <c r="G82" t="n">
        <v>91.86</v>
      </c>
      <c r="H82" t="n">
        <v>1.1</v>
      </c>
      <c r="I82" t="n">
        <v>35</v>
      </c>
      <c r="J82" t="n">
        <v>341.68</v>
      </c>
      <c r="K82" t="n">
        <v>61.82</v>
      </c>
      <c r="L82" t="n">
        <v>21</v>
      </c>
      <c r="M82" t="n">
        <v>33</v>
      </c>
      <c r="N82" t="n">
        <v>108.86</v>
      </c>
      <c r="O82" t="n">
        <v>42375.31</v>
      </c>
      <c r="P82" t="n">
        <v>978.83</v>
      </c>
      <c r="Q82" t="n">
        <v>1367.43</v>
      </c>
      <c r="R82" t="n">
        <v>139.42</v>
      </c>
      <c r="S82" t="n">
        <v>104.26</v>
      </c>
      <c r="T82" t="n">
        <v>16589.34</v>
      </c>
      <c r="U82" t="n">
        <v>0.75</v>
      </c>
      <c r="V82" t="n">
        <v>0.89</v>
      </c>
      <c r="W82" t="n">
        <v>20.7</v>
      </c>
      <c r="X82" t="n">
        <v>1.01</v>
      </c>
      <c r="Y82" t="n">
        <v>1</v>
      </c>
      <c r="Z82" t="n">
        <v>10</v>
      </c>
      <c r="AA82" t="n">
        <v>2034.968251204152</v>
      </c>
      <c r="AB82" t="n">
        <v>2784.333337760659</v>
      </c>
      <c r="AC82" t="n">
        <v>2518.600471841164</v>
      </c>
      <c r="AD82" t="n">
        <v>2034968.251204152</v>
      </c>
      <c r="AE82" t="n">
        <v>2784333.337760658</v>
      </c>
      <c r="AF82" t="n">
        <v>8.395550723027822e-07</v>
      </c>
      <c r="AG82" t="n">
        <v>17</v>
      </c>
      <c r="AH82" t="n">
        <v>2518600.471841163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1.7125</v>
      </c>
      <c r="E83" t="n">
        <v>58.4</v>
      </c>
      <c r="F83" t="n">
        <v>53.51</v>
      </c>
      <c r="G83" t="n">
        <v>94.43000000000001</v>
      </c>
      <c r="H83" t="n">
        <v>1.11</v>
      </c>
      <c r="I83" t="n">
        <v>34</v>
      </c>
      <c r="J83" t="n">
        <v>342.3</v>
      </c>
      <c r="K83" t="n">
        <v>61.82</v>
      </c>
      <c r="L83" t="n">
        <v>21.25</v>
      </c>
      <c r="M83" t="n">
        <v>32</v>
      </c>
      <c r="N83" t="n">
        <v>109.23</v>
      </c>
      <c r="O83" t="n">
        <v>42451.07</v>
      </c>
      <c r="P83" t="n">
        <v>976.86</v>
      </c>
      <c r="Q83" t="n">
        <v>1367.24</v>
      </c>
      <c r="R83" t="n">
        <v>137.13</v>
      </c>
      <c r="S83" t="n">
        <v>104.26</v>
      </c>
      <c r="T83" t="n">
        <v>15452.16</v>
      </c>
      <c r="U83" t="n">
        <v>0.76</v>
      </c>
      <c r="V83" t="n">
        <v>0.9</v>
      </c>
      <c r="W83" t="n">
        <v>20.69</v>
      </c>
      <c r="X83" t="n">
        <v>0.93</v>
      </c>
      <c r="Y83" t="n">
        <v>1</v>
      </c>
      <c r="Z83" t="n">
        <v>10</v>
      </c>
      <c r="AA83" t="n">
        <v>2027.51220314662</v>
      </c>
      <c r="AB83" t="n">
        <v>2774.131643870719</v>
      </c>
      <c r="AC83" t="n">
        <v>2509.372413297913</v>
      </c>
      <c r="AD83" t="n">
        <v>2027512.20314662</v>
      </c>
      <c r="AE83" t="n">
        <v>2774131.643870719</v>
      </c>
      <c r="AF83" t="n">
        <v>8.414714159654187e-07</v>
      </c>
      <c r="AG83" t="n">
        <v>17</v>
      </c>
      <c r="AH83" t="n">
        <v>2509372.413297913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1.7119</v>
      </c>
      <c r="E84" t="n">
        <v>58.41</v>
      </c>
      <c r="F84" t="n">
        <v>53.53</v>
      </c>
      <c r="G84" t="n">
        <v>94.45999999999999</v>
      </c>
      <c r="H84" t="n">
        <v>1.12</v>
      </c>
      <c r="I84" t="n">
        <v>34</v>
      </c>
      <c r="J84" t="n">
        <v>342.91</v>
      </c>
      <c r="K84" t="n">
        <v>61.82</v>
      </c>
      <c r="L84" t="n">
        <v>21.5</v>
      </c>
      <c r="M84" t="n">
        <v>32</v>
      </c>
      <c r="N84" t="n">
        <v>109.59</v>
      </c>
      <c r="O84" t="n">
        <v>42527.02</v>
      </c>
      <c r="P84" t="n">
        <v>977.4400000000001</v>
      </c>
      <c r="Q84" t="n">
        <v>1367.25</v>
      </c>
      <c r="R84" t="n">
        <v>137.41</v>
      </c>
      <c r="S84" t="n">
        <v>104.26</v>
      </c>
      <c r="T84" t="n">
        <v>15588.89</v>
      </c>
      <c r="U84" t="n">
        <v>0.76</v>
      </c>
      <c r="V84" t="n">
        <v>0.9</v>
      </c>
      <c r="W84" t="n">
        <v>20.7</v>
      </c>
      <c r="X84" t="n">
        <v>0.95</v>
      </c>
      <c r="Y84" t="n">
        <v>1</v>
      </c>
      <c r="Z84" t="n">
        <v>10</v>
      </c>
      <c r="AA84" t="n">
        <v>2029.121226523772</v>
      </c>
      <c r="AB84" t="n">
        <v>2776.333180640439</v>
      </c>
      <c r="AC84" t="n">
        <v>2511.363838488207</v>
      </c>
      <c r="AD84" t="n">
        <v>2029121.226523772</v>
      </c>
      <c r="AE84" t="n">
        <v>2776333.180640439</v>
      </c>
      <c r="AF84" t="n">
        <v>8.411765938634747e-07</v>
      </c>
      <c r="AG84" t="n">
        <v>17</v>
      </c>
      <c r="AH84" t="n">
        <v>2511363.838488207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1.7115</v>
      </c>
      <c r="E85" t="n">
        <v>58.43</v>
      </c>
      <c r="F85" t="n">
        <v>53.54</v>
      </c>
      <c r="G85" t="n">
        <v>94.48</v>
      </c>
      <c r="H85" t="n">
        <v>1.13</v>
      </c>
      <c r="I85" t="n">
        <v>34</v>
      </c>
      <c r="J85" t="n">
        <v>343.53</v>
      </c>
      <c r="K85" t="n">
        <v>61.82</v>
      </c>
      <c r="L85" t="n">
        <v>21.75</v>
      </c>
      <c r="M85" t="n">
        <v>32</v>
      </c>
      <c r="N85" t="n">
        <v>109.96</v>
      </c>
      <c r="O85" t="n">
        <v>42603.15</v>
      </c>
      <c r="P85" t="n">
        <v>977.9400000000001</v>
      </c>
      <c r="Q85" t="n">
        <v>1367.29</v>
      </c>
      <c r="R85" t="n">
        <v>137.66</v>
      </c>
      <c r="S85" t="n">
        <v>104.26</v>
      </c>
      <c r="T85" t="n">
        <v>15718.64</v>
      </c>
      <c r="U85" t="n">
        <v>0.76</v>
      </c>
      <c r="V85" t="n">
        <v>0.9</v>
      </c>
      <c r="W85" t="n">
        <v>20.7</v>
      </c>
      <c r="X85" t="n">
        <v>0.96</v>
      </c>
      <c r="Y85" t="n">
        <v>1</v>
      </c>
      <c r="Z85" t="n">
        <v>10</v>
      </c>
      <c r="AA85" t="n">
        <v>2030.328363769314</v>
      </c>
      <c r="AB85" t="n">
        <v>2777.984839074927</v>
      </c>
      <c r="AC85" t="n">
        <v>2512.857864959825</v>
      </c>
      <c r="AD85" t="n">
        <v>2030328.363769314</v>
      </c>
      <c r="AE85" t="n">
        <v>2777984.839074927</v>
      </c>
      <c r="AF85" t="n">
        <v>8.409800457955121e-07</v>
      </c>
      <c r="AG85" t="n">
        <v>17</v>
      </c>
      <c r="AH85" t="n">
        <v>2512857.864959825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1.7146</v>
      </c>
      <c r="E86" t="n">
        <v>58.32</v>
      </c>
      <c r="F86" t="n">
        <v>53.49</v>
      </c>
      <c r="G86" t="n">
        <v>97.26000000000001</v>
      </c>
      <c r="H86" t="n">
        <v>1.14</v>
      </c>
      <c r="I86" t="n">
        <v>33</v>
      </c>
      <c r="J86" t="n">
        <v>344.15</v>
      </c>
      <c r="K86" t="n">
        <v>61.82</v>
      </c>
      <c r="L86" t="n">
        <v>22</v>
      </c>
      <c r="M86" t="n">
        <v>31</v>
      </c>
      <c r="N86" t="n">
        <v>110.33</v>
      </c>
      <c r="O86" t="n">
        <v>42679.6</v>
      </c>
      <c r="P86" t="n">
        <v>977.02</v>
      </c>
      <c r="Q86" t="n">
        <v>1367.34</v>
      </c>
      <c r="R86" t="n">
        <v>136.3</v>
      </c>
      <c r="S86" t="n">
        <v>104.26</v>
      </c>
      <c r="T86" t="n">
        <v>15042.76</v>
      </c>
      <c r="U86" t="n">
        <v>0.76</v>
      </c>
      <c r="V86" t="n">
        <v>0.9</v>
      </c>
      <c r="W86" t="n">
        <v>20.7</v>
      </c>
      <c r="X86" t="n">
        <v>0.91</v>
      </c>
      <c r="Y86" t="n">
        <v>1</v>
      </c>
      <c r="Z86" t="n">
        <v>10</v>
      </c>
      <c r="AA86" t="n">
        <v>2025.373005187931</v>
      </c>
      <c r="AB86" t="n">
        <v>2771.204698848887</v>
      </c>
      <c r="AC86" t="n">
        <v>2506.724811800971</v>
      </c>
      <c r="AD86" t="n">
        <v>2025373.005187931</v>
      </c>
      <c r="AE86" t="n">
        <v>2771204.698848887</v>
      </c>
      <c r="AF86" t="n">
        <v>8.42503293322223e-07</v>
      </c>
      <c r="AG86" t="n">
        <v>17</v>
      </c>
      <c r="AH86" t="n">
        <v>2506724.811800971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1.715</v>
      </c>
      <c r="E87" t="n">
        <v>58.31</v>
      </c>
      <c r="F87" t="n">
        <v>53.48</v>
      </c>
      <c r="G87" t="n">
        <v>97.23999999999999</v>
      </c>
      <c r="H87" t="n">
        <v>1.15</v>
      </c>
      <c r="I87" t="n">
        <v>33</v>
      </c>
      <c r="J87" t="n">
        <v>344.77</v>
      </c>
      <c r="K87" t="n">
        <v>61.82</v>
      </c>
      <c r="L87" t="n">
        <v>22.25</v>
      </c>
      <c r="M87" t="n">
        <v>31</v>
      </c>
      <c r="N87" t="n">
        <v>110.7</v>
      </c>
      <c r="O87" t="n">
        <v>42756.12</v>
      </c>
      <c r="P87" t="n">
        <v>977.38</v>
      </c>
      <c r="Q87" t="n">
        <v>1367.32</v>
      </c>
      <c r="R87" t="n">
        <v>135.96</v>
      </c>
      <c r="S87" t="n">
        <v>104.26</v>
      </c>
      <c r="T87" t="n">
        <v>14872.73</v>
      </c>
      <c r="U87" t="n">
        <v>0.77</v>
      </c>
      <c r="V87" t="n">
        <v>0.9</v>
      </c>
      <c r="W87" t="n">
        <v>20.69</v>
      </c>
      <c r="X87" t="n">
        <v>0.9</v>
      </c>
      <c r="Y87" t="n">
        <v>1</v>
      </c>
      <c r="Z87" t="n">
        <v>10</v>
      </c>
      <c r="AA87" t="n">
        <v>2025.382055560813</v>
      </c>
      <c r="AB87" t="n">
        <v>2771.217081968338</v>
      </c>
      <c r="AC87" t="n">
        <v>2506.736013092881</v>
      </c>
      <c r="AD87" t="n">
        <v>2025382.055560813</v>
      </c>
      <c r="AE87" t="n">
        <v>2771217.081968338</v>
      </c>
      <c r="AF87" t="n">
        <v>8.42699841390186e-07</v>
      </c>
      <c r="AG87" t="n">
        <v>17</v>
      </c>
      <c r="AH87" t="n">
        <v>2506736.013092882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1.7146</v>
      </c>
      <c r="E88" t="n">
        <v>58.32</v>
      </c>
      <c r="F88" t="n">
        <v>53.49</v>
      </c>
      <c r="G88" t="n">
        <v>97.26000000000001</v>
      </c>
      <c r="H88" t="n">
        <v>1.16</v>
      </c>
      <c r="I88" t="n">
        <v>33</v>
      </c>
      <c r="J88" t="n">
        <v>345.39</v>
      </c>
      <c r="K88" t="n">
        <v>61.82</v>
      </c>
      <c r="L88" t="n">
        <v>22.5</v>
      </c>
      <c r="M88" t="n">
        <v>31</v>
      </c>
      <c r="N88" t="n">
        <v>111.07</v>
      </c>
      <c r="O88" t="n">
        <v>42832.82</v>
      </c>
      <c r="P88" t="n">
        <v>977.0599999999999</v>
      </c>
      <c r="Q88" t="n">
        <v>1367.33</v>
      </c>
      <c r="R88" t="n">
        <v>136.01</v>
      </c>
      <c r="S88" t="n">
        <v>104.26</v>
      </c>
      <c r="T88" t="n">
        <v>14897.82</v>
      </c>
      <c r="U88" t="n">
        <v>0.77</v>
      </c>
      <c r="V88" t="n">
        <v>0.9</v>
      </c>
      <c r="W88" t="n">
        <v>20.7</v>
      </c>
      <c r="X88" t="n">
        <v>0.91</v>
      </c>
      <c r="Y88" t="n">
        <v>1</v>
      </c>
      <c r="Z88" t="n">
        <v>10</v>
      </c>
      <c r="AA88" t="n">
        <v>2025.429429969267</v>
      </c>
      <c r="AB88" t="n">
        <v>2771.281901723996</v>
      </c>
      <c r="AC88" t="n">
        <v>2506.794646542035</v>
      </c>
      <c r="AD88" t="n">
        <v>2025429.429969267</v>
      </c>
      <c r="AE88" t="n">
        <v>2771281.901723996</v>
      </c>
      <c r="AF88" t="n">
        <v>8.42503293322223e-07</v>
      </c>
      <c r="AG88" t="n">
        <v>17</v>
      </c>
      <c r="AH88" t="n">
        <v>2506794.646542035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1.717</v>
      </c>
      <c r="E89" t="n">
        <v>58.24</v>
      </c>
      <c r="F89" t="n">
        <v>53.47</v>
      </c>
      <c r="G89" t="n">
        <v>100.25</v>
      </c>
      <c r="H89" t="n">
        <v>1.17</v>
      </c>
      <c r="I89" t="n">
        <v>32</v>
      </c>
      <c r="J89" t="n">
        <v>346.02</v>
      </c>
      <c r="K89" t="n">
        <v>61.82</v>
      </c>
      <c r="L89" t="n">
        <v>22.75</v>
      </c>
      <c r="M89" t="n">
        <v>30</v>
      </c>
      <c r="N89" t="n">
        <v>111.45</v>
      </c>
      <c r="O89" t="n">
        <v>42909.73</v>
      </c>
      <c r="P89" t="n">
        <v>977.02</v>
      </c>
      <c r="Q89" t="n">
        <v>1367.23</v>
      </c>
      <c r="R89" t="n">
        <v>135.46</v>
      </c>
      <c r="S89" t="n">
        <v>104.26</v>
      </c>
      <c r="T89" t="n">
        <v>14625.18</v>
      </c>
      <c r="U89" t="n">
        <v>0.77</v>
      </c>
      <c r="V89" t="n">
        <v>0.9</v>
      </c>
      <c r="W89" t="n">
        <v>20.69</v>
      </c>
      <c r="X89" t="n">
        <v>0.89</v>
      </c>
      <c r="Y89" t="n">
        <v>1</v>
      </c>
      <c r="Z89" t="n">
        <v>10</v>
      </c>
      <c r="AA89" t="n">
        <v>2022.699531252809</v>
      </c>
      <c r="AB89" t="n">
        <v>2767.546733865507</v>
      </c>
      <c r="AC89" t="n">
        <v>2503.415957861619</v>
      </c>
      <c r="AD89" t="n">
        <v>2022699.531252809</v>
      </c>
      <c r="AE89" t="n">
        <v>2767546.733865507</v>
      </c>
      <c r="AF89" t="n">
        <v>8.436825817299995e-07</v>
      </c>
      <c r="AG89" t="n">
        <v>17</v>
      </c>
      <c r="AH89" t="n">
        <v>2503415.957861619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1.7171</v>
      </c>
      <c r="E90" t="n">
        <v>58.24</v>
      </c>
      <c r="F90" t="n">
        <v>53.46</v>
      </c>
      <c r="G90" t="n">
        <v>100.24</v>
      </c>
      <c r="H90" t="n">
        <v>1.18</v>
      </c>
      <c r="I90" t="n">
        <v>32</v>
      </c>
      <c r="J90" t="n">
        <v>346.64</v>
      </c>
      <c r="K90" t="n">
        <v>61.82</v>
      </c>
      <c r="L90" t="n">
        <v>23</v>
      </c>
      <c r="M90" t="n">
        <v>30</v>
      </c>
      <c r="N90" t="n">
        <v>111.82</v>
      </c>
      <c r="O90" t="n">
        <v>42986.83</v>
      </c>
      <c r="P90" t="n">
        <v>976.79</v>
      </c>
      <c r="Q90" t="n">
        <v>1367.35</v>
      </c>
      <c r="R90" t="n">
        <v>135.31</v>
      </c>
      <c r="S90" t="n">
        <v>104.26</v>
      </c>
      <c r="T90" t="n">
        <v>14552.44</v>
      </c>
      <c r="U90" t="n">
        <v>0.77</v>
      </c>
      <c r="V90" t="n">
        <v>0.9</v>
      </c>
      <c r="W90" t="n">
        <v>20.69</v>
      </c>
      <c r="X90" t="n">
        <v>0.88</v>
      </c>
      <c r="Y90" t="n">
        <v>1</v>
      </c>
      <c r="Z90" t="n">
        <v>10</v>
      </c>
      <c r="AA90" t="n">
        <v>2022.192152993097</v>
      </c>
      <c r="AB90" t="n">
        <v>2766.852516546619</v>
      </c>
      <c r="AC90" t="n">
        <v>2502.787995669306</v>
      </c>
      <c r="AD90" t="n">
        <v>2022192.152993097</v>
      </c>
      <c r="AE90" t="n">
        <v>2766852.51654662</v>
      </c>
      <c r="AF90" t="n">
        <v>8.437317187469902e-07</v>
      </c>
      <c r="AG90" t="n">
        <v>17</v>
      </c>
      <c r="AH90" t="n">
        <v>2502787.995669306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1.7173</v>
      </c>
      <c r="E91" t="n">
        <v>58.23</v>
      </c>
      <c r="F91" t="n">
        <v>53.46</v>
      </c>
      <c r="G91" t="n">
        <v>100.23</v>
      </c>
      <c r="H91" t="n">
        <v>1.19</v>
      </c>
      <c r="I91" t="n">
        <v>32</v>
      </c>
      <c r="J91" t="n">
        <v>347.27</v>
      </c>
      <c r="K91" t="n">
        <v>61.82</v>
      </c>
      <c r="L91" t="n">
        <v>23.25</v>
      </c>
      <c r="M91" t="n">
        <v>30</v>
      </c>
      <c r="N91" t="n">
        <v>112.2</v>
      </c>
      <c r="O91" t="n">
        <v>43064.12</v>
      </c>
      <c r="P91" t="n">
        <v>975.92</v>
      </c>
      <c r="Q91" t="n">
        <v>1367.3</v>
      </c>
      <c r="R91" t="n">
        <v>135.33</v>
      </c>
      <c r="S91" t="n">
        <v>104.26</v>
      </c>
      <c r="T91" t="n">
        <v>14560.13</v>
      </c>
      <c r="U91" t="n">
        <v>0.77</v>
      </c>
      <c r="V91" t="n">
        <v>0.9</v>
      </c>
      <c r="W91" t="n">
        <v>20.69</v>
      </c>
      <c r="X91" t="n">
        <v>0.88</v>
      </c>
      <c r="Y91" t="n">
        <v>1</v>
      </c>
      <c r="Z91" t="n">
        <v>10</v>
      </c>
      <c r="AA91" t="n">
        <v>2020.757584684237</v>
      </c>
      <c r="AB91" t="n">
        <v>2764.88967689775</v>
      </c>
      <c r="AC91" t="n">
        <v>2501.012486681663</v>
      </c>
      <c r="AD91" t="n">
        <v>2020757.584684237</v>
      </c>
      <c r="AE91" t="n">
        <v>2764889.67689775</v>
      </c>
      <c r="AF91" t="n">
        <v>8.438299927809715e-07</v>
      </c>
      <c r="AG91" t="n">
        <v>17</v>
      </c>
      <c r="AH91" t="n">
        <v>2501012.486681662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1.7197</v>
      </c>
      <c r="E92" t="n">
        <v>58.15</v>
      </c>
      <c r="F92" t="n">
        <v>53.43</v>
      </c>
      <c r="G92" t="n">
        <v>103.41</v>
      </c>
      <c r="H92" t="n">
        <v>1.2</v>
      </c>
      <c r="I92" t="n">
        <v>31</v>
      </c>
      <c r="J92" t="n">
        <v>347.9</v>
      </c>
      <c r="K92" t="n">
        <v>61.82</v>
      </c>
      <c r="L92" t="n">
        <v>23.5</v>
      </c>
      <c r="M92" t="n">
        <v>29</v>
      </c>
      <c r="N92" t="n">
        <v>112.58</v>
      </c>
      <c r="O92" t="n">
        <v>43141.62</v>
      </c>
      <c r="P92" t="n">
        <v>976.61</v>
      </c>
      <c r="Q92" t="n">
        <v>1367.31</v>
      </c>
      <c r="R92" t="n">
        <v>134.21</v>
      </c>
      <c r="S92" t="n">
        <v>104.26</v>
      </c>
      <c r="T92" t="n">
        <v>14006.4</v>
      </c>
      <c r="U92" t="n">
        <v>0.78</v>
      </c>
      <c r="V92" t="n">
        <v>0.9</v>
      </c>
      <c r="W92" t="n">
        <v>20.7</v>
      </c>
      <c r="X92" t="n">
        <v>0.85</v>
      </c>
      <c r="Y92" t="n">
        <v>1</v>
      </c>
      <c r="Z92" t="n">
        <v>10</v>
      </c>
      <c r="AA92" t="n">
        <v>2018.986572456111</v>
      </c>
      <c r="AB92" t="n">
        <v>2762.466499835684</v>
      </c>
      <c r="AC92" t="n">
        <v>2498.820574237449</v>
      </c>
      <c r="AD92" t="n">
        <v>2018986.572456111</v>
      </c>
      <c r="AE92" t="n">
        <v>2762466.499835684</v>
      </c>
      <c r="AF92" t="n">
        <v>8.450092811887479e-07</v>
      </c>
      <c r="AG92" t="n">
        <v>17</v>
      </c>
      <c r="AH92" t="n">
        <v>2498820.574237449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1.7195</v>
      </c>
      <c r="E93" t="n">
        <v>58.16</v>
      </c>
      <c r="F93" t="n">
        <v>53.44</v>
      </c>
      <c r="G93" t="n">
        <v>103.43</v>
      </c>
      <c r="H93" t="n">
        <v>1.21</v>
      </c>
      <c r="I93" t="n">
        <v>31</v>
      </c>
      <c r="J93" t="n">
        <v>348.53</v>
      </c>
      <c r="K93" t="n">
        <v>61.82</v>
      </c>
      <c r="L93" t="n">
        <v>23.75</v>
      </c>
      <c r="M93" t="n">
        <v>29</v>
      </c>
      <c r="N93" t="n">
        <v>112.96</v>
      </c>
      <c r="O93" t="n">
        <v>43219.31</v>
      </c>
      <c r="P93" t="n">
        <v>976.78</v>
      </c>
      <c r="Q93" t="n">
        <v>1367.29</v>
      </c>
      <c r="R93" t="n">
        <v>134.47</v>
      </c>
      <c r="S93" t="n">
        <v>104.26</v>
      </c>
      <c r="T93" t="n">
        <v>14136.65</v>
      </c>
      <c r="U93" t="n">
        <v>0.78</v>
      </c>
      <c r="V93" t="n">
        <v>0.9</v>
      </c>
      <c r="W93" t="n">
        <v>20.7</v>
      </c>
      <c r="X93" t="n">
        <v>0.86</v>
      </c>
      <c r="Y93" t="n">
        <v>1</v>
      </c>
      <c r="Z93" t="n">
        <v>10</v>
      </c>
      <c r="AA93" t="n">
        <v>2019.512939742817</v>
      </c>
      <c r="AB93" t="n">
        <v>2763.18669877904</v>
      </c>
      <c r="AC93" t="n">
        <v>2499.472038404457</v>
      </c>
      <c r="AD93" t="n">
        <v>2019512.939742817</v>
      </c>
      <c r="AE93" t="n">
        <v>2763186.69877904</v>
      </c>
      <c r="AF93" t="n">
        <v>8.449110071547665e-07</v>
      </c>
      <c r="AG93" t="n">
        <v>17</v>
      </c>
      <c r="AH93" t="n">
        <v>2499472.038404457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1.7193</v>
      </c>
      <c r="E94" t="n">
        <v>58.16</v>
      </c>
      <c r="F94" t="n">
        <v>53.44</v>
      </c>
      <c r="G94" t="n">
        <v>103.44</v>
      </c>
      <c r="H94" t="n">
        <v>1.23</v>
      </c>
      <c r="I94" t="n">
        <v>31</v>
      </c>
      <c r="J94" t="n">
        <v>349.16</v>
      </c>
      <c r="K94" t="n">
        <v>61.82</v>
      </c>
      <c r="L94" t="n">
        <v>24</v>
      </c>
      <c r="M94" t="n">
        <v>29</v>
      </c>
      <c r="N94" t="n">
        <v>113.34</v>
      </c>
      <c r="O94" t="n">
        <v>43297.21</v>
      </c>
      <c r="P94" t="n">
        <v>976.37</v>
      </c>
      <c r="Q94" t="n">
        <v>1367.24</v>
      </c>
      <c r="R94" t="n">
        <v>134.42</v>
      </c>
      <c r="S94" t="n">
        <v>104.26</v>
      </c>
      <c r="T94" t="n">
        <v>14109.74</v>
      </c>
      <c r="U94" t="n">
        <v>0.78</v>
      </c>
      <c r="V94" t="n">
        <v>0.9</v>
      </c>
      <c r="W94" t="n">
        <v>20.7</v>
      </c>
      <c r="X94" t="n">
        <v>0.86</v>
      </c>
      <c r="Y94" t="n">
        <v>1</v>
      </c>
      <c r="Z94" t="n">
        <v>10</v>
      </c>
      <c r="AA94" t="n">
        <v>2019.144870500462</v>
      </c>
      <c r="AB94" t="n">
        <v>2762.683090203582</v>
      </c>
      <c r="AC94" t="n">
        <v>2499.016493524621</v>
      </c>
      <c r="AD94" t="n">
        <v>2019144.870500462</v>
      </c>
      <c r="AE94" t="n">
        <v>2762683.090203582</v>
      </c>
      <c r="AF94" t="n">
        <v>8.448127331207851e-07</v>
      </c>
      <c r="AG94" t="n">
        <v>17</v>
      </c>
      <c r="AH94" t="n">
        <v>2499016.493524621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1.7222</v>
      </c>
      <c r="E95" t="n">
        <v>58.07</v>
      </c>
      <c r="F95" t="n">
        <v>53.4</v>
      </c>
      <c r="G95" t="n">
        <v>106.81</v>
      </c>
      <c r="H95" t="n">
        <v>1.24</v>
      </c>
      <c r="I95" t="n">
        <v>30</v>
      </c>
      <c r="J95" t="n">
        <v>349.79</v>
      </c>
      <c r="K95" t="n">
        <v>61.82</v>
      </c>
      <c r="L95" t="n">
        <v>24.25</v>
      </c>
      <c r="M95" t="n">
        <v>28</v>
      </c>
      <c r="N95" t="n">
        <v>113.72</v>
      </c>
      <c r="O95" t="n">
        <v>43375.3</v>
      </c>
      <c r="P95" t="n">
        <v>975.89</v>
      </c>
      <c r="Q95" t="n">
        <v>1367.19</v>
      </c>
      <c r="R95" t="n">
        <v>133.38</v>
      </c>
      <c r="S95" t="n">
        <v>104.26</v>
      </c>
      <c r="T95" t="n">
        <v>13596.67</v>
      </c>
      <c r="U95" t="n">
        <v>0.78</v>
      </c>
      <c r="V95" t="n">
        <v>0.9</v>
      </c>
      <c r="W95" t="n">
        <v>20.69</v>
      </c>
      <c r="X95" t="n">
        <v>0.83</v>
      </c>
      <c r="Y95" t="n">
        <v>1</v>
      </c>
      <c r="Z95" t="n">
        <v>10</v>
      </c>
      <c r="AA95" t="n">
        <v>2015.136257239881</v>
      </c>
      <c r="AB95" t="n">
        <v>2757.198328692919</v>
      </c>
      <c r="AC95" t="n">
        <v>2494.055189954625</v>
      </c>
      <c r="AD95" t="n">
        <v>2015136.257239881</v>
      </c>
      <c r="AE95" t="n">
        <v>2757198.328692919</v>
      </c>
      <c r="AF95" t="n">
        <v>8.462377066135149e-07</v>
      </c>
      <c r="AG95" t="n">
        <v>17</v>
      </c>
      <c r="AH95" t="n">
        <v>2494055.189954625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1.7225</v>
      </c>
      <c r="E96" t="n">
        <v>58.06</v>
      </c>
      <c r="F96" t="n">
        <v>53.39</v>
      </c>
      <c r="G96" t="n">
        <v>106.78</v>
      </c>
      <c r="H96" t="n">
        <v>1.25</v>
      </c>
      <c r="I96" t="n">
        <v>30</v>
      </c>
      <c r="J96" t="n">
        <v>350.43</v>
      </c>
      <c r="K96" t="n">
        <v>61.82</v>
      </c>
      <c r="L96" t="n">
        <v>24.5</v>
      </c>
      <c r="M96" t="n">
        <v>28</v>
      </c>
      <c r="N96" t="n">
        <v>114.11</v>
      </c>
      <c r="O96" t="n">
        <v>43453.61</v>
      </c>
      <c r="P96" t="n">
        <v>976.23</v>
      </c>
      <c r="Q96" t="n">
        <v>1367.21</v>
      </c>
      <c r="R96" t="n">
        <v>133.01</v>
      </c>
      <c r="S96" t="n">
        <v>104.26</v>
      </c>
      <c r="T96" t="n">
        <v>13409.55</v>
      </c>
      <c r="U96" t="n">
        <v>0.78</v>
      </c>
      <c r="V96" t="n">
        <v>0.9</v>
      </c>
      <c r="W96" t="n">
        <v>20.69</v>
      </c>
      <c r="X96" t="n">
        <v>0.82</v>
      </c>
      <c r="Y96" t="n">
        <v>1</v>
      </c>
      <c r="Z96" t="n">
        <v>10</v>
      </c>
      <c r="AA96" t="n">
        <v>2015.223466309749</v>
      </c>
      <c r="AB96" t="n">
        <v>2757.317651989706</v>
      </c>
      <c r="AC96" t="n">
        <v>2494.163125203437</v>
      </c>
      <c r="AD96" t="n">
        <v>2015223.46630975</v>
      </c>
      <c r="AE96" t="n">
        <v>2757317.651989706</v>
      </c>
      <c r="AF96" t="n">
        <v>8.463851176644869e-07</v>
      </c>
      <c r="AG96" t="n">
        <v>17</v>
      </c>
      <c r="AH96" t="n">
        <v>2494163.125203437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1.7215</v>
      </c>
      <c r="E97" t="n">
        <v>58.09</v>
      </c>
      <c r="F97" t="n">
        <v>53.42</v>
      </c>
      <c r="G97" t="n">
        <v>106.85</v>
      </c>
      <c r="H97" t="n">
        <v>1.26</v>
      </c>
      <c r="I97" t="n">
        <v>30</v>
      </c>
      <c r="J97" t="n">
        <v>351.06</v>
      </c>
      <c r="K97" t="n">
        <v>61.82</v>
      </c>
      <c r="L97" t="n">
        <v>24.75</v>
      </c>
      <c r="M97" t="n">
        <v>28</v>
      </c>
      <c r="N97" t="n">
        <v>114.49</v>
      </c>
      <c r="O97" t="n">
        <v>43532.12</v>
      </c>
      <c r="P97" t="n">
        <v>976.39</v>
      </c>
      <c r="Q97" t="n">
        <v>1367.24</v>
      </c>
      <c r="R97" t="n">
        <v>133.87</v>
      </c>
      <c r="S97" t="n">
        <v>104.26</v>
      </c>
      <c r="T97" t="n">
        <v>13840.46</v>
      </c>
      <c r="U97" t="n">
        <v>0.78</v>
      </c>
      <c r="V97" t="n">
        <v>0.9</v>
      </c>
      <c r="W97" t="n">
        <v>20.7</v>
      </c>
      <c r="X97" t="n">
        <v>0.85</v>
      </c>
      <c r="Y97" t="n">
        <v>1</v>
      </c>
      <c r="Z97" t="n">
        <v>10</v>
      </c>
      <c r="AA97" t="n">
        <v>2016.723561446014</v>
      </c>
      <c r="AB97" t="n">
        <v>2759.37014833467</v>
      </c>
      <c r="AC97" t="n">
        <v>2496.019734177935</v>
      </c>
      <c r="AD97" t="n">
        <v>2016723.561446014</v>
      </c>
      <c r="AE97" t="n">
        <v>2759370.14833467</v>
      </c>
      <c r="AF97" t="n">
        <v>8.458937474945801e-07</v>
      </c>
      <c r="AG97" t="n">
        <v>17</v>
      </c>
      <c r="AH97" t="n">
        <v>2496019.734177935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1.7251</v>
      </c>
      <c r="E98" t="n">
        <v>57.97</v>
      </c>
      <c r="F98" t="n">
        <v>53.36</v>
      </c>
      <c r="G98" t="n">
        <v>110.4</v>
      </c>
      <c r="H98" t="n">
        <v>1.27</v>
      </c>
      <c r="I98" t="n">
        <v>29</v>
      </c>
      <c r="J98" t="n">
        <v>351.7</v>
      </c>
      <c r="K98" t="n">
        <v>61.82</v>
      </c>
      <c r="L98" t="n">
        <v>25</v>
      </c>
      <c r="M98" t="n">
        <v>27</v>
      </c>
      <c r="N98" t="n">
        <v>114.88</v>
      </c>
      <c r="O98" t="n">
        <v>43610.83</v>
      </c>
      <c r="P98" t="n">
        <v>975.1799999999999</v>
      </c>
      <c r="Q98" t="n">
        <v>1367.25</v>
      </c>
      <c r="R98" t="n">
        <v>132</v>
      </c>
      <c r="S98" t="n">
        <v>104.26</v>
      </c>
      <c r="T98" t="n">
        <v>12912.44</v>
      </c>
      <c r="U98" t="n">
        <v>0.79</v>
      </c>
      <c r="V98" t="n">
        <v>0.9</v>
      </c>
      <c r="W98" t="n">
        <v>20.69</v>
      </c>
      <c r="X98" t="n">
        <v>0.78</v>
      </c>
      <c r="Y98" t="n">
        <v>1</v>
      </c>
      <c r="Z98" t="n">
        <v>10</v>
      </c>
      <c r="AA98" t="n">
        <v>2010.818653694074</v>
      </c>
      <c r="AB98" t="n">
        <v>2751.290793042321</v>
      </c>
      <c r="AC98" t="n">
        <v>2488.711461215242</v>
      </c>
      <c r="AD98" t="n">
        <v>2010818.653694074</v>
      </c>
      <c r="AE98" t="n">
        <v>2751290.793042321</v>
      </c>
      <c r="AF98" t="n">
        <v>8.476626801062447e-07</v>
      </c>
      <c r="AG98" t="n">
        <v>17</v>
      </c>
      <c r="AH98" t="n">
        <v>2488711.461215242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1.7247</v>
      </c>
      <c r="E99" t="n">
        <v>57.98</v>
      </c>
      <c r="F99" t="n">
        <v>53.37</v>
      </c>
      <c r="G99" t="n">
        <v>110.43</v>
      </c>
      <c r="H99" t="n">
        <v>1.28</v>
      </c>
      <c r="I99" t="n">
        <v>29</v>
      </c>
      <c r="J99" t="n">
        <v>352.34</v>
      </c>
      <c r="K99" t="n">
        <v>61.82</v>
      </c>
      <c r="L99" t="n">
        <v>25.25</v>
      </c>
      <c r="M99" t="n">
        <v>27</v>
      </c>
      <c r="N99" t="n">
        <v>115.27</v>
      </c>
      <c r="O99" t="n">
        <v>43689.76</v>
      </c>
      <c r="P99" t="n">
        <v>975.87</v>
      </c>
      <c r="Q99" t="n">
        <v>1367.34</v>
      </c>
      <c r="R99" t="n">
        <v>132.6</v>
      </c>
      <c r="S99" t="n">
        <v>104.26</v>
      </c>
      <c r="T99" t="n">
        <v>13209.54</v>
      </c>
      <c r="U99" t="n">
        <v>0.79</v>
      </c>
      <c r="V99" t="n">
        <v>0.9</v>
      </c>
      <c r="W99" t="n">
        <v>20.68</v>
      </c>
      <c r="X99" t="n">
        <v>0.8</v>
      </c>
      <c r="Y99" t="n">
        <v>1</v>
      </c>
      <c r="Z99" t="n">
        <v>10</v>
      </c>
      <c r="AA99" t="n">
        <v>2012.2787554709</v>
      </c>
      <c r="AB99" t="n">
        <v>2753.288568708519</v>
      </c>
      <c r="AC99" t="n">
        <v>2490.518571975752</v>
      </c>
      <c r="AD99" t="n">
        <v>2012278.7554709</v>
      </c>
      <c r="AE99" t="n">
        <v>2753288.568708519</v>
      </c>
      <c r="AF99" t="n">
        <v>8.474661320382818e-07</v>
      </c>
      <c r="AG99" t="n">
        <v>17</v>
      </c>
      <c r="AH99" t="n">
        <v>2490518.571975752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1.7246</v>
      </c>
      <c r="E100" t="n">
        <v>57.98</v>
      </c>
      <c r="F100" t="n">
        <v>53.38</v>
      </c>
      <c r="G100" t="n">
        <v>110.43</v>
      </c>
      <c r="H100" t="n">
        <v>1.29</v>
      </c>
      <c r="I100" t="n">
        <v>29</v>
      </c>
      <c r="J100" t="n">
        <v>352.98</v>
      </c>
      <c r="K100" t="n">
        <v>61.82</v>
      </c>
      <c r="L100" t="n">
        <v>25.5</v>
      </c>
      <c r="M100" t="n">
        <v>27</v>
      </c>
      <c r="N100" t="n">
        <v>115.66</v>
      </c>
      <c r="O100" t="n">
        <v>43769.02</v>
      </c>
      <c r="P100" t="n">
        <v>976.45</v>
      </c>
      <c r="Q100" t="n">
        <v>1367.16</v>
      </c>
      <c r="R100" t="n">
        <v>132.54</v>
      </c>
      <c r="S100" t="n">
        <v>104.26</v>
      </c>
      <c r="T100" t="n">
        <v>13178.85</v>
      </c>
      <c r="U100" t="n">
        <v>0.79</v>
      </c>
      <c r="V100" t="n">
        <v>0.9</v>
      </c>
      <c r="W100" t="n">
        <v>20.69</v>
      </c>
      <c r="X100" t="n">
        <v>0.8</v>
      </c>
      <c r="Y100" t="n">
        <v>1</v>
      </c>
      <c r="Z100" t="n">
        <v>10</v>
      </c>
      <c r="AA100" t="n">
        <v>2013.274177029735</v>
      </c>
      <c r="AB100" t="n">
        <v>2754.650548400216</v>
      </c>
      <c r="AC100" t="n">
        <v>2491.750566237225</v>
      </c>
      <c r="AD100" t="n">
        <v>2013274.177029735</v>
      </c>
      <c r="AE100" t="n">
        <v>2754650.548400216</v>
      </c>
      <c r="AF100" t="n">
        <v>8.474169950212912e-07</v>
      </c>
      <c r="AG100" t="n">
        <v>17</v>
      </c>
      <c r="AH100" t="n">
        <v>2491750.566237226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1.7241</v>
      </c>
      <c r="E101" t="n">
        <v>58</v>
      </c>
      <c r="F101" t="n">
        <v>53.39</v>
      </c>
      <c r="G101" t="n">
        <v>110.47</v>
      </c>
      <c r="H101" t="n">
        <v>1.3</v>
      </c>
      <c r="I101" t="n">
        <v>29</v>
      </c>
      <c r="J101" t="n">
        <v>353.63</v>
      </c>
      <c r="K101" t="n">
        <v>61.82</v>
      </c>
      <c r="L101" t="n">
        <v>25.75</v>
      </c>
      <c r="M101" t="n">
        <v>27</v>
      </c>
      <c r="N101" t="n">
        <v>116.06</v>
      </c>
      <c r="O101" t="n">
        <v>43848.38</v>
      </c>
      <c r="P101" t="n">
        <v>975.79</v>
      </c>
      <c r="Q101" t="n">
        <v>1367.31</v>
      </c>
      <c r="R101" t="n">
        <v>133.06</v>
      </c>
      <c r="S101" t="n">
        <v>104.26</v>
      </c>
      <c r="T101" t="n">
        <v>13442.83</v>
      </c>
      <c r="U101" t="n">
        <v>0.78</v>
      </c>
      <c r="V101" t="n">
        <v>0.9</v>
      </c>
      <c r="W101" t="n">
        <v>20.69</v>
      </c>
      <c r="X101" t="n">
        <v>0.82</v>
      </c>
      <c r="Y101" t="n">
        <v>1</v>
      </c>
      <c r="Z101" t="n">
        <v>10</v>
      </c>
      <c r="AA101" t="n">
        <v>2012.945212871533</v>
      </c>
      <c r="AB101" t="n">
        <v>2754.20044512609</v>
      </c>
      <c r="AC101" t="n">
        <v>2491.343420187858</v>
      </c>
      <c r="AD101" t="n">
        <v>2012945.212871533</v>
      </c>
      <c r="AE101" t="n">
        <v>2754200.44512609</v>
      </c>
      <c r="AF101" t="n">
        <v>8.471713099363379e-07</v>
      </c>
      <c r="AG101" t="n">
        <v>17</v>
      </c>
      <c r="AH101" t="n">
        <v>2491343.420187857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1.7268</v>
      </c>
      <c r="E102" t="n">
        <v>57.91</v>
      </c>
      <c r="F102" t="n">
        <v>53.36</v>
      </c>
      <c r="G102" t="n">
        <v>114.34</v>
      </c>
      <c r="H102" t="n">
        <v>1.31</v>
      </c>
      <c r="I102" t="n">
        <v>28</v>
      </c>
      <c r="J102" t="n">
        <v>354.27</v>
      </c>
      <c r="K102" t="n">
        <v>61.82</v>
      </c>
      <c r="L102" t="n">
        <v>26</v>
      </c>
      <c r="M102" t="n">
        <v>26</v>
      </c>
      <c r="N102" t="n">
        <v>116.45</v>
      </c>
      <c r="O102" t="n">
        <v>43927.95</v>
      </c>
      <c r="P102" t="n">
        <v>975.6</v>
      </c>
      <c r="Q102" t="n">
        <v>1367.23</v>
      </c>
      <c r="R102" t="n">
        <v>131.95</v>
      </c>
      <c r="S102" t="n">
        <v>104.26</v>
      </c>
      <c r="T102" t="n">
        <v>12893.12</v>
      </c>
      <c r="U102" t="n">
        <v>0.79</v>
      </c>
      <c r="V102" t="n">
        <v>0.9</v>
      </c>
      <c r="W102" t="n">
        <v>20.69</v>
      </c>
      <c r="X102" t="n">
        <v>0.78</v>
      </c>
      <c r="Y102" t="n">
        <v>1</v>
      </c>
      <c r="Z102" t="n">
        <v>10</v>
      </c>
      <c r="AA102" t="n">
        <v>2009.649210623191</v>
      </c>
      <c r="AB102" t="n">
        <v>2749.690709440551</v>
      </c>
      <c r="AC102" t="n">
        <v>2487.264087346693</v>
      </c>
      <c r="AD102" t="n">
        <v>2009649.210623191</v>
      </c>
      <c r="AE102" t="n">
        <v>2749690.709440552</v>
      </c>
      <c r="AF102" t="n">
        <v>8.484980093950862e-07</v>
      </c>
      <c r="AG102" t="n">
        <v>17</v>
      </c>
      <c r="AH102" t="n">
        <v>2487264.087346694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1.7268</v>
      </c>
      <c r="E103" t="n">
        <v>57.91</v>
      </c>
      <c r="F103" t="n">
        <v>53.36</v>
      </c>
      <c r="G103" t="n">
        <v>114.34</v>
      </c>
      <c r="H103" t="n">
        <v>1.32</v>
      </c>
      <c r="I103" t="n">
        <v>28</v>
      </c>
      <c r="J103" t="n">
        <v>354.92</v>
      </c>
      <c r="K103" t="n">
        <v>61.82</v>
      </c>
      <c r="L103" t="n">
        <v>26.25</v>
      </c>
      <c r="M103" t="n">
        <v>26</v>
      </c>
      <c r="N103" t="n">
        <v>116.85</v>
      </c>
      <c r="O103" t="n">
        <v>44007.74</v>
      </c>
      <c r="P103" t="n">
        <v>975.73</v>
      </c>
      <c r="Q103" t="n">
        <v>1367.24</v>
      </c>
      <c r="R103" t="n">
        <v>131.85</v>
      </c>
      <c r="S103" t="n">
        <v>104.26</v>
      </c>
      <c r="T103" t="n">
        <v>12842.85</v>
      </c>
      <c r="U103" t="n">
        <v>0.79</v>
      </c>
      <c r="V103" t="n">
        <v>0.9</v>
      </c>
      <c r="W103" t="n">
        <v>20.69</v>
      </c>
      <c r="X103" t="n">
        <v>0.78</v>
      </c>
      <c r="Y103" t="n">
        <v>1</v>
      </c>
      <c r="Z103" t="n">
        <v>10</v>
      </c>
      <c r="AA103" t="n">
        <v>2009.831295562245</v>
      </c>
      <c r="AB103" t="n">
        <v>2749.939846087186</v>
      </c>
      <c r="AC103" t="n">
        <v>2487.489446741438</v>
      </c>
      <c r="AD103" t="n">
        <v>2009831.295562245</v>
      </c>
      <c r="AE103" t="n">
        <v>2749939.846087186</v>
      </c>
      <c r="AF103" t="n">
        <v>8.484980093950862e-07</v>
      </c>
      <c r="AG103" t="n">
        <v>17</v>
      </c>
      <c r="AH103" t="n">
        <v>2487489.446741438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1.7271</v>
      </c>
      <c r="E104" t="n">
        <v>57.9</v>
      </c>
      <c r="F104" t="n">
        <v>53.35</v>
      </c>
      <c r="G104" t="n">
        <v>114.31</v>
      </c>
      <c r="H104" t="n">
        <v>1.33</v>
      </c>
      <c r="I104" t="n">
        <v>28</v>
      </c>
      <c r="J104" t="n">
        <v>355.57</v>
      </c>
      <c r="K104" t="n">
        <v>61.82</v>
      </c>
      <c r="L104" t="n">
        <v>26.5</v>
      </c>
      <c r="M104" t="n">
        <v>26</v>
      </c>
      <c r="N104" t="n">
        <v>117.25</v>
      </c>
      <c r="O104" t="n">
        <v>44087.74</v>
      </c>
      <c r="P104" t="n">
        <v>975.76</v>
      </c>
      <c r="Q104" t="n">
        <v>1367.24</v>
      </c>
      <c r="R104" t="n">
        <v>131.4</v>
      </c>
      <c r="S104" t="n">
        <v>104.26</v>
      </c>
      <c r="T104" t="n">
        <v>12614.47</v>
      </c>
      <c r="U104" t="n">
        <v>0.79</v>
      </c>
      <c r="V104" t="n">
        <v>0.9</v>
      </c>
      <c r="W104" t="n">
        <v>20.69</v>
      </c>
      <c r="X104" t="n">
        <v>0.77</v>
      </c>
      <c r="Y104" t="n">
        <v>1</v>
      </c>
      <c r="Z104" t="n">
        <v>10</v>
      </c>
      <c r="AA104" t="n">
        <v>2009.485066712287</v>
      </c>
      <c r="AB104" t="n">
        <v>2749.466120500134</v>
      </c>
      <c r="AC104" t="n">
        <v>2487.060932859536</v>
      </c>
      <c r="AD104" t="n">
        <v>2009485.066712287</v>
      </c>
      <c r="AE104" t="n">
        <v>2749466.120500134</v>
      </c>
      <c r="AF104" t="n">
        <v>8.486454204460583e-07</v>
      </c>
      <c r="AG104" t="n">
        <v>17</v>
      </c>
      <c r="AH104" t="n">
        <v>2487060.932859536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1.727</v>
      </c>
      <c r="E105" t="n">
        <v>57.9</v>
      </c>
      <c r="F105" t="n">
        <v>53.35</v>
      </c>
      <c r="G105" t="n">
        <v>114.32</v>
      </c>
      <c r="H105" t="n">
        <v>1.34</v>
      </c>
      <c r="I105" t="n">
        <v>28</v>
      </c>
      <c r="J105" t="n">
        <v>356.22</v>
      </c>
      <c r="K105" t="n">
        <v>61.82</v>
      </c>
      <c r="L105" t="n">
        <v>26.75</v>
      </c>
      <c r="M105" t="n">
        <v>26</v>
      </c>
      <c r="N105" t="n">
        <v>117.65</v>
      </c>
      <c r="O105" t="n">
        <v>44167.96</v>
      </c>
      <c r="P105" t="n">
        <v>975.74</v>
      </c>
      <c r="Q105" t="n">
        <v>1367.26</v>
      </c>
      <c r="R105" t="n">
        <v>131.67</v>
      </c>
      <c r="S105" t="n">
        <v>104.26</v>
      </c>
      <c r="T105" t="n">
        <v>12750.38</v>
      </c>
      <c r="U105" t="n">
        <v>0.79</v>
      </c>
      <c r="V105" t="n">
        <v>0.9</v>
      </c>
      <c r="W105" t="n">
        <v>20.69</v>
      </c>
      <c r="X105" t="n">
        <v>0.77</v>
      </c>
      <c r="Y105" t="n">
        <v>1</v>
      </c>
      <c r="Z105" t="n">
        <v>10</v>
      </c>
      <c r="AA105" t="n">
        <v>2009.560362841483</v>
      </c>
      <c r="AB105" t="n">
        <v>2749.569143985931</v>
      </c>
      <c r="AC105" t="n">
        <v>2487.154123928444</v>
      </c>
      <c r="AD105" t="n">
        <v>2009560.362841483</v>
      </c>
      <c r="AE105" t="n">
        <v>2749569.143985931</v>
      </c>
      <c r="AF105" t="n">
        <v>8.485962834290677e-07</v>
      </c>
      <c r="AG105" t="n">
        <v>17</v>
      </c>
      <c r="AH105" t="n">
        <v>2487154.123928444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1.7295</v>
      </c>
      <c r="E106" t="n">
        <v>57.82</v>
      </c>
      <c r="F106" t="n">
        <v>53.32</v>
      </c>
      <c r="G106" t="n">
        <v>118.49</v>
      </c>
      <c r="H106" t="n">
        <v>1.35</v>
      </c>
      <c r="I106" t="n">
        <v>27</v>
      </c>
      <c r="J106" t="n">
        <v>356.87</v>
      </c>
      <c r="K106" t="n">
        <v>61.82</v>
      </c>
      <c r="L106" t="n">
        <v>27</v>
      </c>
      <c r="M106" t="n">
        <v>25</v>
      </c>
      <c r="N106" t="n">
        <v>118.05</v>
      </c>
      <c r="O106" t="n">
        <v>44248.41</v>
      </c>
      <c r="P106" t="n">
        <v>975.59</v>
      </c>
      <c r="Q106" t="n">
        <v>1367.27</v>
      </c>
      <c r="R106" t="n">
        <v>130.83</v>
      </c>
      <c r="S106" t="n">
        <v>104.26</v>
      </c>
      <c r="T106" t="n">
        <v>12334.08</v>
      </c>
      <c r="U106" t="n">
        <v>0.8</v>
      </c>
      <c r="V106" t="n">
        <v>0.9</v>
      </c>
      <c r="W106" t="n">
        <v>20.68</v>
      </c>
      <c r="X106" t="n">
        <v>0.75</v>
      </c>
      <c r="Y106" t="n">
        <v>1</v>
      </c>
      <c r="Z106" t="n">
        <v>10</v>
      </c>
      <c r="AA106" t="n">
        <v>2006.537050995444</v>
      </c>
      <c r="AB106" t="n">
        <v>2745.432515339076</v>
      </c>
      <c r="AC106" t="n">
        <v>2483.412289313849</v>
      </c>
      <c r="AD106" t="n">
        <v>2006537.050995444</v>
      </c>
      <c r="AE106" t="n">
        <v>2745432.515339076</v>
      </c>
      <c r="AF106" t="n">
        <v>8.498247088538346e-07</v>
      </c>
      <c r="AG106" t="n">
        <v>17</v>
      </c>
      <c r="AH106" t="n">
        <v>2483412.289313849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1.7296</v>
      </c>
      <c r="E107" t="n">
        <v>57.82</v>
      </c>
      <c r="F107" t="n">
        <v>53.32</v>
      </c>
      <c r="G107" t="n">
        <v>118.49</v>
      </c>
      <c r="H107" t="n">
        <v>1.36</v>
      </c>
      <c r="I107" t="n">
        <v>27</v>
      </c>
      <c r="J107" t="n">
        <v>357.52</v>
      </c>
      <c r="K107" t="n">
        <v>61.82</v>
      </c>
      <c r="L107" t="n">
        <v>27.25</v>
      </c>
      <c r="M107" t="n">
        <v>25</v>
      </c>
      <c r="N107" t="n">
        <v>118.45</v>
      </c>
      <c r="O107" t="n">
        <v>44329.08</v>
      </c>
      <c r="P107" t="n">
        <v>975.35</v>
      </c>
      <c r="Q107" t="n">
        <v>1367.24</v>
      </c>
      <c r="R107" t="n">
        <v>130.58</v>
      </c>
      <c r="S107" t="n">
        <v>104.26</v>
      </c>
      <c r="T107" t="n">
        <v>12211.98</v>
      </c>
      <c r="U107" t="n">
        <v>0.8</v>
      </c>
      <c r="V107" t="n">
        <v>0.9</v>
      </c>
      <c r="W107" t="n">
        <v>20.69</v>
      </c>
      <c r="X107" t="n">
        <v>0.74</v>
      </c>
      <c r="Y107" t="n">
        <v>1</v>
      </c>
      <c r="Z107" t="n">
        <v>10</v>
      </c>
      <c r="AA107" t="n">
        <v>2006.098458165272</v>
      </c>
      <c r="AB107" t="n">
        <v>2744.832413279484</v>
      </c>
      <c r="AC107" t="n">
        <v>2482.869460152576</v>
      </c>
      <c r="AD107" t="n">
        <v>2006098.458165272</v>
      </c>
      <c r="AE107" t="n">
        <v>2744832.413279484</v>
      </c>
      <c r="AF107" t="n">
        <v>8.498738458708254e-07</v>
      </c>
      <c r="AG107" t="n">
        <v>17</v>
      </c>
      <c r="AH107" t="n">
        <v>2482869.460152576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1.7299</v>
      </c>
      <c r="E108" t="n">
        <v>57.81</v>
      </c>
      <c r="F108" t="n">
        <v>53.31</v>
      </c>
      <c r="G108" t="n">
        <v>118.47</v>
      </c>
      <c r="H108" t="n">
        <v>1.37</v>
      </c>
      <c r="I108" t="n">
        <v>27</v>
      </c>
      <c r="J108" t="n">
        <v>358.18</v>
      </c>
      <c r="K108" t="n">
        <v>61.82</v>
      </c>
      <c r="L108" t="n">
        <v>27.5</v>
      </c>
      <c r="M108" t="n">
        <v>25</v>
      </c>
      <c r="N108" t="n">
        <v>118.86</v>
      </c>
      <c r="O108" t="n">
        <v>44409.98</v>
      </c>
      <c r="P108" t="n">
        <v>974.58</v>
      </c>
      <c r="Q108" t="n">
        <v>1367.28</v>
      </c>
      <c r="R108" t="n">
        <v>130.6</v>
      </c>
      <c r="S108" t="n">
        <v>104.26</v>
      </c>
      <c r="T108" t="n">
        <v>12220.85</v>
      </c>
      <c r="U108" t="n">
        <v>0.8</v>
      </c>
      <c r="V108" t="n">
        <v>0.9</v>
      </c>
      <c r="W108" t="n">
        <v>20.68</v>
      </c>
      <c r="X108" t="n">
        <v>0.73</v>
      </c>
      <c r="Y108" t="n">
        <v>1</v>
      </c>
      <c r="Z108" t="n">
        <v>10</v>
      </c>
      <c r="AA108" t="n">
        <v>2004.634922355613</v>
      </c>
      <c r="AB108" t="n">
        <v>2742.829939018065</v>
      </c>
      <c r="AC108" t="n">
        <v>2481.058099224178</v>
      </c>
      <c r="AD108" t="n">
        <v>2004634.922355613</v>
      </c>
      <c r="AE108" t="n">
        <v>2742829.939018065</v>
      </c>
      <c r="AF108" t="n">
        <v>8.500212569217974e-07</v>
      </c>
      <c r="AG108" t="n">
        <v>17</v>
      </c>
      <c r="AH108" t="n">
        <v>2481058.099224178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1.7296</v>
      </c>
      <c r="E109" t="n">
        <v>57.82</v>
      </c>
      <c r="F109" t="n">
        <v>53.32</v>
      </c>
      <c r="G109" t="n">
        <v>118.49</v>
      </c>
      <c r="H109" t="n">
        <v>1.38</v>
      </c>
      <c r="I109" t="n">
        <v>27</v>
      </c>
      <c r="J109" t="n">
        <v>358.84</v>
      </c>
      <c r="K109" t="n">
        <v>61.82</v>
      </c>
      <c r="L109" t="n">
        <v>27.75</v>
      </c>
      <c r="M109" t="n">
        <v>25</v>
      </c>
      <c r="N109" t="n">
        <v>119.27</v>
      </c>
      <c r="O109" t="n">
        <v>44491.1</v>
      </c>
      <c r="P109" t="n">
        <v>974.47</v>
      </c>
      <c r="Q109" t="n">
        <v>1367.26</v>
      </c>
      <c r="R109" t="n">
        <v>130.42</v>
      </c>
      <c r="S109" t="n">
        <v>104.26</v>
      </c>
      <c r="T109" t="n">
        <v>12129.09</v>
      </c>
      <c r="U109" t="n">
        <v>0.8</v>
      </c>
      <c r="V109" t="n">
        <v>0.9</v>
      </c>
      <c r="W109" t="n">
        <v>20.69</v>
      </c>
      <c r="X109" t="n">
        <v>0.74</v>
      </c>
      <c r="Y109" t="n">
        <v>1</v>
      </c>
      <c r="Z109" t="n">
        <v>10</v>
      </c>
      <c r="AA109" t="n">
        <v>2004.867878573607</v>
      </c>
      <c r="AB109" t="n">
        <v>2743.148679992827</v>
      </c>
      <c r="AC109" t="n">
        <v>2481.346420007665</v>
      </c>
      <c r="AD109" t="n">
        <v>2004867.878573607</v>
      </c>
      <c r="AE109" t="n">
        <v>2743148.679992827</v>
      </c>
      <c r="AF109" t="n">
        <v>8.498738458708254e-07</v>
      </c>
      <c r="AG109" t="n">
        <v>17</v>
      </c>
      <c r="AH109" t="n">
        <v>2481346.420007665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1.7319</v>
      </c>
      <c r="E110" t="n">
        <v>57.74</v>
      </c>
      <c r="F110" t="n">
        <v>53.3</v>
      </c>
      <c r="G110" t="n">
        <v>122.99</v>
      </c>
      <c r="H110" t="n">
        <v>1.39</v>
      </c>
      <c r="I110" t="n">
        <v>26</v>
      </c>
      <c r="J110" t="n">
        <v>359.5</v>
      </c>
      <c r="K110" t="n">
        <v>61.82</v>
      </c>
      <c r="L110" t="n">
        <v>28</v>
      </c>
      <c r="M110" t="n">
        <v>24</v>
      </c>
      <c r="N110" t="n">
        <v>119.68</v>
      </c>
      <c r="O110" t="n">
        <v>44572.45</v>
      </c>
      <c r="P110" t="n">
        <v>974.34</v>
      </c>
      <c r="Q110" t="n">
        <v>1367.29</v>
      </c>
      <c r="R110" t="n">
        <v>129.79</v>
      </c>
      <c r="S110" t="n">
        <v>104.26</v>
      </c>
      <c r="T110" t="n">
        <v>11820.56</v>
      </c>
      <c r="U110" t="n">
        <v>0.8</v>
      </c>
      <c r="V110" t="n">
        <v>0.9</v>
      </c>
      <c r="W110" t="n">
        <v>20.69</v>
      </c>
      <c r="X110" t="n">
        <v>0.72</v>
      </c>
      <c r="Y110" t="n">
        <v>1</v>
      </c>
      <c r="Z110" t="n">
        <v>10</v>
      </c>
      <c r="AA110" t="n">
        <v>2002.167018792939</v>
      </c>
      <c r="AB110" t="n">
        <v>2739.453244487394</v>
      </c>
      <c r="AC110" t="n">
        <v>2478.003671680293</v>
      </c>
      <c r="AD110" t="n">
        <v>2002167.018792939</v>
      </c>
      <c r="AE110" t="n">
        <v>2739453.244487394</v>
      </c>
      <c r="AF110" t="n">
        <v>8.51003997261611e-07</v>
      </c>
      <c r="AG110" t="n">
        <v>17</v>
      </c>
      <c r="AH110" t="n">
        <v>2478003.671680294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1.7324</v>
      </c>
      <c r="E111" t="n">
        <v>57.72</v>
      </c>
      <c r="F111" t="n">
        <v>53.28</v>
      </c>
      <c r="G111" t="n">
        <v>122.96</v>
      </c>
      <c r="H111" t="n">
        <v>1.4</v>
      </c>
      <c r="I111" t="n">
        <v>26</v>
      </c>
      <c r="J111" t="n">
        <v>360.16</v>
      </c>
      <c r="K111" t="n">
        <v>61.82</v>
      </c>
      <c r="L111" t="n">
        <v>28.25</v>
      </c>
      <c r="M111" t="n">
        <v>24</v>
      </c>
      <c r="N111" t="n">
        <v>120.09</v>
      </c>
      <c r="O111" t="n">
        <v>44654.04</v>
      </c>
      <c r="P111" t="n">
        <v>975.1</v>
      </c>
      <c r="Q111" t="n">
        <v>1367.33</v>
      </c>
      <c r="R111" t="n">
        <v>129.44</v>
      </c>
      <c r="S111" t="n">
        <v>104.26</v>
      </c>
      <c r="T111" t="n">
        <v>11648.42</v>
      </c>
      <c r="U111" t="n">
        <v>0.8100000000000001</v>
      </c>
      <c r="V111" t="n">
        <v>0.9</v>
      </c>
      <c r="W111" t="n">
        <v>20.68</v>
      </c>
      <c r="X111" t="n">
        <v>0.7</v>
      </c>
      <c r="Y111" t="n">
        <v>1</v>
      </c>
      <c r="Z111" t="n">
        <v>10</v>
      </c>
      <c r="AA111" t="n">
        <v>2002.559183549515</v>
      </c>
      <c r="AB111" t="n">
        <v>2739.989821608429</v>
      </c>
      <c r="AC111" t="n">
        <v>2478.489038633988</v>
      </c>
      <c r="AD111" t="n">
        <v>2002559.183549515</v>
      </c>
      <c r="AE111" t="n">
        <v>2739989.821608429</v>
      </c>
      <c r="AF111" t="n">
        <v>8.512496823465644e-07</v>
      </c>
      <c r="AG111" t="n">
        <v>17</v>
      </c>
      <c r="AH111" t="n">
        <v>2478489.038633988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1.7321</v>
      </c>
      <c r="E112" t="n">
        <v>57.73</v>
      </c>
      <c r="F112" t="n">
        <v>53.29</v>
      </c>
      <c r="G112" t="n">
        <v>122.98</v>
      </c>
      <c r="H112" t="n">
        <v>1.41</v>
      </c>
      <c r="I112" t="n">
        <v>26</v>
      </c>
      <c r="J112" t="n">
        <v>360.82</v>
      </c>
      <c r="K112" t="n">
        <v>61.82</v>
      </c>
      <c r="L112" t="n">
        <v>28.5</v>
      </c>
      <c r="M112" t="n">
        <v>24</v>
      </c>
      <c r="N112" t="n">
        <v>120.5</v>
      </c>
      <c r="O112" t="n">
        <v>44735.86</v>
      </c>
      <c r="P112" t="n">
        <v>975.74</v>
      </c>
      <c r="Q112" t="n">
        <v>1367.22</v>
      </c>
      <c r="R112" t="n">
        <v>129.62</v>
      </c>
      <c r="S112" t="n">
        <v>104.26</v>
      </c>
      <c r="T112" t="n">
        <v>11733.74</v>
      </c>
      <c r="U112" t="n">
        <v>0.8</v>
      </c>
      <c r="V112" t="n">
        <v>0.9</v>
      </c>
      <c r="W112" t="n">
        <v>20.69</v>
      </c>
      <c r="X112" t="n">
        <v>0.72</v>
      </c>
      <c r="Y112" t="n">
        <v>1</v>
      </c>
      <c r="Z112" t="n">
        <v>10</v>
      </c>
      <c r="AA112" t="n">
        <v>2003.83871968599</v>
      </c>
      <c r="AB112" t="n">
        <v>2741.740539399504</v>
      </c>
      <c r="AC112" t="n">
        <v>2480.07267037623</v>
      </c>
      <c r="AD112" t="n">
        <v>2003838.71968599</v>
      </c>
      <c r="AE112" t="n">
        <v>2741740.539399504</v>
      </c>
      <c r="AF112" t="n">
        <v>8.511022712955923e-07</v>
      </c>
      <c r="AG112" t="n">
        <v>17</v>
      </c>
      <c r="AH112" t="n">
        <v>2480072.67037623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1.7323</v>
      </c>
      <c r="E113" t="n">
        <v>57.73</v>
      </c>
      <c r="F113" t="n">
        <v>53.29</v>
      </c>
      <c r="G113" t="n">
        <v>122.97</v>
      </c>
      <c r="H113" t="n">
        <v>1.42</v>
      </c>
      <c r="I113" t="n">
        <v>26</v>
      </c>
      <c r="J113" t="n">
        <v>361.49</v>
      </c>
      <c r="K113" t="n">
        <v>61.82</v>
      </c>
      <c r="L113" t="n">
        <v>28.75</v>
      </c>
      <c r="M113" t="n">
        <v>24</v>
      </c>
      <c r="N113" t="n">
        <v>120.92</v>
      </c>
      <c r="O113" t="n">
        <v>44817.91</v>
      </c>
      <c r="P113" t="n">
        <v>975.5</v>
      </c>
      <c r="Q113" t="n">
        <v>1367.26</v>
      </c>
      <c r="R113" t="n">
        <v>129.54</v>
      </c>
      <c r="S113" t="n">
        <v>104.26</v>
      </c>
      <c r="T113" t="n">
        <v>11695.97</v>
      </c>
      <c r="U113" t="n">
        <v>0.8</v>
      </c>
      <c r="V113" t="n">
        <v>0.9</v>
      </c>
      <c r="W113" t="n">
        <v>20.69</v>
      </c>
      <c r="X113" t="n">
        <v>0.71</v>
      </c>
      <c r="Y113" t="n">
        <v>1</v>
      </c>
      <c r="Z113" t="n">
        <v>10</v>
      </c>
      <c r="AA113" t="n">
        <v>2003.298302280577</v>
      </c>
      <c r="AB113" t="n">
        <v>2741.001116463886</v>
      </c>
      <c r="AC113" t="n">
        <v>2479.403816927801</v>
      </c>
      <c r="AD113" t="n">
        <v>2003298.302280577</v>
      </c>
      <c r="AE113" t="n">
        <v>2741001.116463886</v>
      </c>
      <c r="AF113" t="n">
        <v>8.512005453295737e-07</v>
      </c>
      <c r="AG113" t="n">
        <v>17</v>
      </c>
      <c r="AH113" t="n">
        <v>2479403.8169278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1.7318</v>
      </c>
      <c r="E114" t="n">
        <v>57.74</v>
      </c>
      <c r="F114" t="n">
        <v>53.3</v>
      </c>
      <c r="G114" t="n">
        <v>123</v>
      </c>
      <c r="H114" t="n">
        <v>1.43</v>
      </c>
      <c r="I114" t="n">
        <v>26</v>
      </c>
      <c r="J114" t="n">
        <v>362.16</v>
      </c>
      <c r="K114" t="n">
        <v>61.82</v>
      </c>
      <c r="L114" t="n">
        <v>29</v>
      </c>
      <c r="M114" t="n">
        <v>24</v>
      </c>
      <c r="N114" t="n">
        <v>121.34</v>
      </c>
      <c r="O114" t="n">
        <v>44900.33</v>
      </c>
      <c r="P114" t="n">
        <v>974.5700000000001</v>
      </c>
      <c r="Q114" t="n">
        <v>1367.17</v>
      </c>
      <c r="R114" t="n">
        <v>130.19</v>
      </c>
      <c r="S114" t="n">
        <v>104.26</v>
      </c>
      <c r="T114" t="n">
        <v>12022.05</v>
      </c>
      <c r="U114" t="n">
        <v>0.8</v>
      </c>
      <c r="V114" t="n">
        <v>0.9</v>
      </c>
      <c r="W114" t="n">
        <v>20.68</v>
      </c>
      <c r="X114" t="n">
        <v>0.73</v>
      </c>
      <c r="Y114" t="n">
        <v>1</v>
      </c>
      <c r="Z114" t="n">
        <v>10</v>
      </c>
      <c r="AA114" t="n">
        <v>2002.590836019713</v>
      </c>
      <c r="AB114" t="n">
        <v>2740.033129914562</v>
      </c>
      <c r="AC114" t="n">
        <v>2478.528213656166</v>
      </c>
      <c r="AD114" t="n">
        <v>2002590.836019713</v>
      </c>
      <c r="AE114" t="n">
        <v>2740033.129914562</v>
      </c>
      <c r="AF114" t="n">
        <v>8.509548602446203e-07</v>
      </c>
      <c r="AG114" t="n">
        <v>17</v>
      </c>
      <c r="AH114" t="n">
        <v>2478528.213656167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1.7347</v>
      </c>
      <c r="E115" t="n">
        <v>57.65</v>
      </c>
      <c r="F115" t="n">
        <v>53.26</v>
      </c>
      <c r="G115" t="n">
        <v>127.82</v>
      </c>
      <c r="H115" t="n">
        <v>1.44</v>
      </c>
      <c r="I115" t="n">
        <v>25</v>
      </c>
      <c r="J115" t="n">
        <v>362.83</v>
      </c>
      <c r="K115" t="n">
        <v>61.82</v>
      </c>
      <c r="L115" t="n">
        <v>29.25</v>
      </c>
      <c r="M115" t="n">
        <v>23</v>
      </c>
      <c r="N115" t="n">
        <v>121.75</v>
      </c>
      <c r="O115" t="n">
        <v>44982.86</v>
      </c>
      <c r="P115" t="n">
        <v>974.86</v>
      </c>
      <c r="Q115" t="n">
        <v>1367.17</v>
      </c>
      <c r="R115" t="n">
        <v>129.01</v>
      </c>
      <c r="S115" t="n">
        <v>104.26</v>
      </c>
      <c r="T115" t="n">
        <v>11438.1</v>
      </c>
      <c r="U115" t="n">
        <v>0.8100000000000001</v>
      </c>
      <c r="V115" t="n">
        <v>0.9</v>
      </c>
      <c r="W115" t="n">
        <v>20.68</v>
      </c>
      <c r="X115" t="n">
        <v>0.68</v>
      </c>
      <c r="Y115" t="n">
        <v>1</v>
      </c>
      <c r="Z115" t="n">
        <v>10</v>
      </c>
      <c r="AA115" t="n">
        <v>1999.712374093529</v>
      </c>
      <c r="AB115" t="n">
        <v>2736.094691318379</v>
      </c>
      <c r="AC115" t="n">
        <v>2474.96565411197</v>
      </c>
      <c r="AD115" t="n">
        <v>1999712.374093529</v>
      </c>
      <c r="AE115" t="n">
        <v>2736094.691318379</v>
      </c>
      <c r="AF115" t="n">
        <v>8.5237983373735e-07</v>
      </c>
      <c r="AG115" t="n">
        <v>17</v>
      </c>
      <c r="AH115" t="n">
        <v>2474965.65411197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1.7348</v>
      </c>
      <c r="E116" t="n">
        <v>57.64</v>
      </c>
      <c r="F116" t="n">
        <v>53.26</v>
      </c>
      <c r="G116" t="n">
        <v>127.82</v>
      </c>
      <c r="H116" t="n">
        <v>1.45</v>
      </c>
      <c r="I116" t="n">
        <v>25</v>
      </c>
      <c r="J116" t="n">
        <v>363.5</v>
      </c>
      <c r="K116" t="n">
        <v>61.82</v>
      </c>
      <c r="L116" t="n">
        <v>29.5</v>
      </c>
      <c r="M116" t="n">
        <v>23</v>
      </c>
      <c r="N116" t="n">
        <v>122.18</v>
      </c>
      <c r="O116" t="n">
        <v>45065.64</v>
      </c>
      <c r="P116" t="n">
        <v>975.75</v>
      </c>
      <c r="Q116" t="n">
        <v>1367.29</v>
      </c>
      <c r="R116" t="n">
        <v>128.74</v>
      </c>
      <c r="S116" t="n">
        <v>104.26</v>
      </c>
      <c r="T116" t="n">
        <v>11299.82</v>
      </c>
      <c r="U116" t="n">
        <v>0.8100000000000001</v>
      </c>
      <c r="V116" t="n">
        <v>0.9</v>
      </c>
      <c r="W116" t="n">
        <v>20.68</v>
      </c>
      <c r="X116" t="n">
        <v>0.68</v>
      </c>
      <c r="Y116" t="n">
        <v>1</v>
      </c>
      <c r="Z116" t="n">
        <v>10</v>
      </c>
      <c r="AA116" t="n">
        <v>2000.850928874116</v>
      </c>
      <c r="AB116" t="n">
        <v>2737.65251219867</v>
      </c>
      <c r="AC116" t="n">
        <v>2476.374798753862</v>
      </c>
      <c r="AD116" t="n">
        <v>2000850.928874116</v>
      </c>
      <c r="AE116" t="n">
        <v>2737652.51219867</v>
      </c>
      <c r="AF116" t="n">
        <v>8.524289707543408e-07</v>
      </c>
      <c r="AG116" t="n">
        <v>17</v>
      </c>
      <c r="AH116" t="n">
        <v>2476374.798753862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1.7345</v>
      </c>
      <c r="E117" t="n">
        <v>57.65</v>
      </c>
      <c r="F117" t="n">
        <v>53.27</v>
      </c>
      <c r="G117" t="n">
        <v>127.84</v>
      </c>
      <c r="H117" t="n">
        <v>1.46</v>
      </c>
      <c r="I117" t="n">
        <v>25</v>
      </c>
      <c r="J117" t="n">
        <v>364.17</v>
      </c>
      <c r="K117" t="n">
        <v>61.82</v>
      </c>
      <c r="L117" t="n">
        <v>29.75</v>
      </c>
      <c r="M117" t="n">
        <v>23</v>
      </c>
      <c r="N117" t="n">
        <v>122.6</v>
      </c>
      <c r="O117" t="n">
        <v>45148.66</v>
      </c>
      <c r="P117" t="n">
        <v>976.59</v>
      </c>
      <c r="Q117" t="n">
        <v>1367.2</v>
      </c>
      <c r="R117" t="n">
        <v>129</v>
      </c>
      <c r="S117" t="n">
        <v>104.26</v>
      </c>
      <c r="T117" t="n">
        <v>11430.43</v>
      </c>
      <c r="U117" t="n">
        <v>0.8100000000000001</v>
      </c>
      <c r="V117" t="n">
        <v>0.9</v>
      </c>
      <c r="W117" t="n">
        <v>20.69</v>
      </c>
      <c r="X117" t="n">
        <v>0.6899999999999999</v>
      </c>
      <c r="Y117" t="n">
        <v>1</v>
      </c>
      <c r="Z117" t="n">
        <v>10</v>
      </c>
      <c r="AA117" t="n">
        <v>2002.407286162084</v>
      </c>
      <c r="AB117" t="n">
        <v>2739.781988901706</v>
      </c>
      <c r="AC117" t="n">
        <v>2478.301041189099</v>
      </c>
      <c r="AD117" t="n">
        <v>2002407.286162084</v>
      </c>
      <c r="AE117" t="n">
        <v>2739781.988901706</v>
      </c>
      <c r="AF117" t="n">
        <v>8.522815597033687e-07</v>
      </c>
      <c r="AG117" t="n">
        <v>17</v>
      </c>
      <c r="AH117" t="n">
        <v>2478301.041189099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1.7345</v>
      </c>
      <c r="E118" t="n">
        <v>57.65</v>
      </c>
      <c r="F118" t="n">
        <v>53.27</v>
      </c>
      <c r="G118" t="n">
        <v>127.84</v>
      </c>
      <c r="H118" t="n">
        <v>1.47</v>
      </c>
      <c r="I118" t="n">
        <v>25</v>
      </c>
      <c r="J118" t="n">
        <v>364.85</v>
      </c>
      <c r="K118" t="n">
        <v>61.82</v>
      </c>
      <c r="L118" t="n">
        <v>30</v>
      </c>
      <c r="M118" t="n">
        <v>23</v>
      </c>
      <c r="N118" t="n">
        <v>123.02</v>
      </c>
      <c r="O118" t="n">
        <v>45231.92</v>
      </c>
      <c r="P118" t="n">
        <v>975.23</v>
      </c>
      <c r="Q118" t="n">
        <v>1367.18</v>
      </c>
      <c r="R118" t="n">
        <v>128.92</v>
      </c>
      <c r="S118" t="n">
        <v>104.26</v>
      </c>
      <c r="T118" t="n">
        <v>11392.67</v>
      </c>
      <c r="U118" t="n">
        <v>0.8100000000000001</v>
      </c>
      <c r="V118" t="n">
        <v>0.9</v>
      </c>
      <c r="W118" t="n">
        <v>20.69</v>
      </c>
      <c r="X118" t="n">
        <v>0.6899999999999999</v>
      </c>
      <c r="Y118" t="n">
        <v>1</v>
      </c>
      <c r="Z118" t="n">
        <v>10</v>
      </c>
      <c r="AA118" t="n">
        <v>2000.510853978345</v>
      </c>
      <c r="AB118" t="n">
        <v>2737.187206723232</v>
      </c>
      <c r="AC118" t="n">
        <v>2475.953901379938</v>
      </c>
      <c r="AD118" t="n">
        <v>2000510.853978345</v>
      </c>
      <c r="AE118" t="n">
        <v>2737187.206723232</v>
      </c>
      <c r="AF118" t="n">
        <v>8.522815597033687e-07</v>
      </c>
      <c r="AG118" t="n">
        <v>17</v>
      </c>
      <c r="AH118" t="n">
        <v>2475953.901379938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1.7344</v>
      </c>
      <c r="E119" t="n">
        <v>57.66</v>
      </c>
      <c r="F119" t="n">
        <v>53.27</v>
      </c>
      <c r="G119" t="n">
        <v>127.85</v>
      </c>
      <c r="H119" t="n">
        <v>1.48</v>
      </c>
      <c r="I119" t="n">
        <v>25</v>
      </c>
      <c r="J119" t="n">
        <v>365.52</v>
      </c>
      <c r="K119" t="n">
        <v>61.82</v>
      </c>
      <c r="L119" t="n">
        <v>30.25</v>
      </c>
      <c r="M119" t="n">
        <v>23</v>
      </c>
      <c r="N119" t="n">
        <v>123.45</v>
      </c>
      <c r="O119" t="n">
        <v>45315.43</v>
      </c>
      <c r="P119" t="n">
        <v>974.36</v>
      </c>
      <c r="Q119" t="n">
        <v>1367.19</v>
      </c>
      <c r="R119" t="n">
        <v>129.11</v>
      </c>
      <c r="S119" t="n">
        <v>104.26</v>
      </c>
      <c r="T119" t="n">
        <v>11486.6</v>
      </c>
      <c r="U119" t="n">
        <v>0.8100000000000001</v>
      </c>
      <c r="V119" t="n">
        <v>0.9</v>
      </c>
      <c r="W119" t="n">
        <v>20.68</v>
      </c>
      <c r="X119" t="n">
        <v>0.6899999999999999</v>
      </c>
      <c r="Y119" t="n">
        <v>1</v>
      </c>
      <c r="Z119" t="n">
        <v>10</v>
      </c>
      <c r="AA119" t="n">
        <v>1999.399972970312</v>
      </c>
      <c r="AB119" t="n">
        <v>2735.667250319428</v>
      </c>
      <c r="AC119" t="n">
        <v>2474.579007482042</v>
      </c>
      <c r="AD119" t="n">
        <v>1999399.972970312</v>
      </c>
      <c r="AE119" t="n">
        <v>2735667.250319428</v>
      </c>
      <c r="AF119" t="n">
        <v>8.52232422686378e-07</v>
      </c>
      <c r="AG119" t="n">
        <v>17</v>
      </c>
      <c r="AH119" t="n">
        <v>2474579.007482042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1.7375</v>
      </c>
      <c r="E120" t="n">
        <v>57.55</v>
      </c>
      <c r="F120" t="n">
        <v>53.22</v>
      </c>
      <c r="G120" t="n">
        <v>133.05</v>
      </c>
      <c r="H120" t="n">
        <v>1.49</v>
      </c>
      <c r="I120" t="n">
        <v>24</v>
      </c>
      <c r="J120" t="n">
        <v>366.2</v>
      </c>
      <c r="K120" t="n">
        <v>61.82</v>
      </c>
      <c r="L120" t="n">
        <v>30.5</v>
      </c>
      <c r="M120" t="n">
        <v>22</v>
      </c>
      <c r="N120" t="n">
        <v>123.88</v>
      </c>
      <c r="O120" t="n">
        <v>45399.2</v>
      </c>
      <c r="P120" t="n">
        <v>974.41</v>
      </c>
      <c r="Q120" t="n">
        <v>1367.25</v>
      </c>
      <c r="R120" t="n">
        <v>127.33</v>
      </c>
      <c r="S120" t="n">
        <v>104.26</v>
      </c>
      <c r="T120" t="n">
        <v>10600.48</v>
      </c>
      <c r="U120" t="n">
        <v>0.82</v>
      </c>
      <c r="V120" t="n">
        <v>0.9</v>
      </c>
      <c r="W120" t="n">
        <v>20.69</v>
      </c>
      <c r="X120" t="n">
        <v>0.65</v>
      </c>
      <c r="Y120" t="n">
        <v>1</v>
      </c>
      <c r="Z120" t="n">
        <v>10</v>
      </c>
      <c r="AA120" t="n">
        <v>1995.915373829165</v>
      </c>
      <c r="AB120" t="n">
        <v>2730.899468044848</v>
      </c>
      <c r="AC120" t="n">
        <v>2470.266255656123</v>
      </c>
      <c r="AD120" t="n">
        <v>1995915.373829165</v>
      </c>
      <c r="AE120" t="n">
        <v>2730899.468044848</v>
      </c>
      <c r="AF120" t="n">
        <v>8.537556702130891e-07</v>
      </c>
      <c r="AG120" t="n">
        <v>17</v>
      </c>
      <c r="AH120" t="n">
        <v>2470266.255656123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1.7376</v>
      </c>
      <c r="E121" t="n">
        <v>57.55</v>
      </c>
      <c r="F121" t="n">
        <v>53.22</v>
      </c>
      <c r="G121" t="n">
        <v>133.05</v>
      </c>
      <c r="H121" t="n">
        <v>1.49</v>
      </c>
      <c r="I121" t="n">
        <v>24</v>
      </c>
      <c r="J121" t="n">
        <v>366.88</v>
      </c>
      <c r="K121" t="n">
        <v>61.82</v>
      </c>
      <c r="L121" t="n">
        <v>30.75</v>
      </c>
      <c r="M121" t="n">
        <v>22</v>
      </c>
      <c r="N121" t="n">
        <v>124.31</v>
      </c>
      <c r="O121" t="n">
        <v>45483.22</v>
      </c>
      <c r="P121" t="n">
        <v>975.63</v>
      </c>
      <c r="Q121" t="n">
        <v>1367.23</v>
      </c>
      <c r="R121" t="n">
        <v>127.37</v>
      </c>
      <c r="S121" t="n">
        <v>104.26</v>
      </c>
      <c r="T121" t="n">
        <v>10621.47</v>
      </c>
      <c r="U121" t="n">
        <v>0.82</v>
      </c>
      <c r="V121" t="n">
        <v>0.9</v>
      </c>
      <c r="W121" t="n">
        <v>20.68</v>
      </c>
      <c r="X121" t="n">
        <v>0.64</v>
      </c>
      <c r="Y121" t="n">
        <v>1</v>
      </c>
      <c r="Z121" t="n">
        <v>10</v>
      </c>
      <c r="AA121" t="n">
        <v>1997.511655169257</v>
      </c>
      <c r="AB121" t="n">
        <v>2733.083570597323</v>
      </c>
      <c r="AC121" t="n">
        <v>2472.241910526398</v>
      </c>
      <c r="AD121" t="n">
        <v>1997511.655169257</v>
      </c>
      <c r="AE121" t="n">
        <v>2733083.570597323</v>
      </c>
      <c r="AF121" t="n">
        <v>8.538048072300798e-07</v>
      </c>
      <c r="AG121" t="n">
        <v>17</v>
      </c>
      <c r="AH121" t="n">
        <v>2472241.910526398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1.7373</v>
      </c>
      <c r="E122" t="n">
        <v>57.56</v>
      </c>
      <c r="F122" t="n">
        <v>53.23</v>
      </c>
      <c r="G122" t="n">
        <v>133.08</v>
      </c>
      <c r="H122" t="n">
        <v>1.5</v>
      </c>
      <c r="I122" t="n">
        <v>24</v>
      </c>
      <c r="J122" t="n">
        <v>367.57</v>
      </c>
      <c r="K122" t="n">
        <v>61.82</v>
      </c>
      <c r="L122" t="n">
        <v>31</v>
      </c>
      <c r="M122" t="n">
        <v>22</v>
      </c>
      <c r="N122" t="n">
        <v>124.74</v>
      </c>
      <c r="O122" t="n">
        <v>45567.49</v>
      </c>
      <c r="P122" t="n">
        <v>976.36</v>
      </c>
      <c r="Q122" t="n">
        <v>1367.19</v>
      </c>
      <c r="R122" t="n">
        <v>127.89</v>
      </c>
      <c r="S122" t="n">
        <v>104.26</v>
      </c>
      <c r="T122" t="n">
        <v>10882.69</v>
      </c>
      <c r="U122" t="n">
        <v>0.82</v>
      </c>
      <c r="V122" t="n">
        <v>0.9</v>
      </c>
      <c r="W122" t="n">
        <v>20.68</v>
      </c>
      <c r="X122" t="n">
        <v>0.65</v>
      </c>
      <c r="Y122" t="n">
        <v>1</v>
      </c>
      <c r="Z122" t="n">
        <v>10</v>
      </c>
      <c r="AA122" t="n">
        <v>1998.911786767801</v>
      </c>
      <c r="AB122" t="n">
        <v>2734.999292419899</v>
      </c>
      <c r="AC122" t="n">
        <v>2473.974798546959</v>
      </c>
      <c r="AD122" t="n">
        <v>1998911.786767802</v>
      </c>
      <c r="AE122" t="n">
        <v>2734999.292419899</v>
      </c>
      <c r="AF122" t="n">
        <v>8.536573961791078e-07</v>
      </c>
      <c r="AG122" t="n">
        <v>17</v>
      </c>
      <c r="AH122" t="n">
        <v>2473974.798546959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1.7367</v>
      </c>
      <c r="E123" t="n">
        <v>57.58</v>
      </c>
      <c r="F123" t="n">
        <v>53.25</v>
      </c>
      <c r="G123" t="n">
        <v>133.13</v>
      </c>
      <c r="H123" t="n">
        <v>1.51</v>
      </c>
      <c r="I123" t="n">
        <v>24</v>
      </c>
      <c r="J123" t="n">
        <v>368.25</v>
      </c>
      <c r="K123" t="n">
        <v>61.82</v>
      </c>
      <c r="L123" t="n">
        <v>31.25</v>
      </c>
      <c r="M123" t="n">
        <v>22</v>
      </c>
      <c r="N123" t="n">
        <v>125.18</v>
      </c>
      <c r="O123" t="n">
        <v>45652.02</v>
      </c>
      <c r="P123" t="n">
        <v>977.5599999999999</v>
      </c>
      <c r="Q123" t="n">
        <v>1367.19</v>
      </c>
      <c r="R123" t="n">
        <v>128.4</v>
      </c>
      <c r="S123" t="n">
        <v>104.26</v>
      </c>
      <c r="T123" t="n">
        <v>11137.04</v>
      </c>
      <c r="U123" t="n">
        <v>0.8100000000000001</v>
      </c>
      <c r="V123" t="n">
        <v>0.9</v>
      </c>
      <c r="W123" t="n">
        <v>20.68</v>
      </c>
      <c r="X123" t="n">
        <v>0.67</v>
      </c>
      <c r="Y123" t="n">
        <v>1</v>
      </c>
      <c r="Z123" t="n">
        <v>10</v>
      </c>
      <c r="AA123" t="n">
        <v>2001.351407189144</v>
      </c>
      <c r="AB123" t="n">
        <v>2738.337288708837</v>
      </c>
      <c r="AC123" t="n">
        <v>2476.994221154987</v>
      </c>
      <c r="AD123" t="n">
        <v>2001351.407189144</v>
      </c>
      <c r="AE123" t="n">
        <v>2738337.288708837</v>
      </c>
      <c r="AF123" t="n">
        <v>8.533625740771637e-07</v>
      </c>
      <c r="AG123" t="n">
        <v>17</v>
      </c>
      <c r="AH123" t="n">
        <v>2476994.221154987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1.7369</v>
      </c>
      <c r="E124" t="n">
        <v>57.58</v>
      </c>
      <c r="F124" t="n">
        <v>53.24</v>
      </c>
      <c r="G124" t="n">
        <v>133.11</v>
      </c>
      <c r="H124" t="n">
        <v>1.52</v>
      </c>
      <c r="I124" t="n">
        <v>24</v>
      </c>
      <c r="J124" t="n">
        <v>368.94</v>
      </c>
      <c r="K124" t="n">
        <v>61.82</v>
      </c>
      <c r="L124" t="n">
        <v>31.5</v>
      </c>
      <c r="M124" t="n">
        <v>22</v>
      </c>
      <c r="N124" t="n">
        <v>125.62</v>
      </c>
      <c r="O124" t="n">
        <v>45736.8</v>
      </c>
      <c r="P124" t="n">
        <v>976.78</v>
      </c>
      <c r="Q124" t="n">
        <v>1367.18</v>
      </c>
      <c r="R124" t="n">
        <v>128.29</v>
      </c>
      <c r="S124" t="n">
        <v>104.26</v>
      </c>
      <c r="T124" t="n">
        <v>11080.25</v>
      </c>
      <c r="U124" t="n">
        <v>0.8100000000000001</v>
      </c>
      <c r="V124" t="n">
        <v>0.9</v>
      </c>
      <c r="W124" t="n">
        <v>20.68</v>
      </c>
      <c r="X124" t="n">
        <v>0.67</v>
      </c>
      <c r="Y124" t="n">
        <v>1</v>
      </c>
      <c r="Z124" t="n">
        <v>10</v>
      </c>
      <c r="AA124" t="n">
        <v>1999.982913349461</v>
      </c>
      <c r="AB124" t="n">
        <v>2736.464855063695</v>
      </c>
      <c r="AC124" t="n">
        <v>2475.300489948962</v>
      </c>
      <c r="AD124" t="n">
        <v>1999982.913349461</v>
      </c>
      <c r="AE124" t="n">
        <v>2736464.855063695</v>
      </c>
      <c r="AF124" t="n">
        <v>8.534608481111451e-07</v>
      </c>
      <c r="AG124" t="n">
        <v>17</v>
      </c>
      <c r="AH124" t="n">
        <v>2475300.489948961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1.7398</v>
      </c>
      <c r="E125" t="n">
        <v>57.48</v>
      </c>
      <c r="F125" t="n">
        <v>53.2</v>
      </c>
      <c r="G125" t="n">
        <v>138.79</v>
      </c>
      <c r="H125" t="n">
        <v>1.53</v>
      </c>
      <c r="I125" t="n">
        <v>23</v>
      </c>
      <c r="J125" t="n">
        <v>369.63</v>
      </c>
      <c r="K125" t="n">
        <v>61.82</v>
      </c>
      <c r="L125" t="n">
        <v>31.75</v>
      </c>
      <c r="M125" t="n">
        <v>21</v>
      </c>
      <c r="N125" t="n">
        <v>126.06</v>
      </c>
      <c r="O125" t="n">
        <v>45821.85</v>
      </c>
      <c r="P125" t="n">
        <v>975.67</v>
      </c>
      <c r="Q125" t="n">
        <v>1367.24</v>
      </c>
      <c r="R125" t="n">
        <v>127.01</v>
      </c>
      <c r="S125" t="n">
        <v>104.26</v>
      </c>
      <c r="T125" t="n">
        <v>10445.71</v>
      </c>
      <c r="U125" t="n">
        <v>0.82</v>
      </c>
      <c r="V125" t="n">
        <v>0.9</v>
      </c>
      <c r="W125" t="n">
        <v>20.68</v>
      </c>
      <c r="X125" t="n">
        <v>0.63</v>
      </c>
      <c r="Y125" t="n">
        <v>1</v>
      </c>
      <c r="Z125" t="n">
        <v>10</v>
      </c>
      <c r="AA125" t="n">
        <v>1995.170973769979</v>
      </c>
      <c r="AB125" t="n">
        <v>2729.880947043257</v>
      </c>
      <c r="AC125" t="n">
        <v>2469.34494086942</v>
      </c>
      <c r="AD125" t="n">
        <v>1995170.973769979</v>
      </c>
      <c r="AE125" t="n">
        <v>2729880.947043256</v>
      </c>
      <c r="AF125" t="n">
        <v>8.548858216038749e-07</v>
      </c>
      <c r="AG125" t="n">
        <v>17</v>
      </c>
      <c r="AH125" t="n">
        <v>2469344.94086942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1.7399</v>
      </c>
      <c r="E126" t="n">
        <v>57.47</v>
      </c>
      <c r="F126" t="n">
        <v>53.2</v>
      </c>
      <c r="G126" t="n">
        <v>138.78</v>
      </c>
      <c r="H126" t="n">
        <v>1.54</v>
      </c>
      <c r="I126" t="n">
        <v>23</v>
      </c>
      <c r="J126" t="n">
        <v>370.32</v>
      </c>
      <c r="K126" t="n">
        <v>61.82</v>
      </c>
      <c r="L126" t="n">
        <v>32</v>
      </c>
      <c r="M126" t="n">
        <v>21</v>
      </c>
      <c r="N126" t="n">
        <v>126.5</v>
      </c>
      <c r="O126" t="n">
        <v>45907.3</v>
      </c>
      <c r="P126" t="n">
        <v>977.1</v>
      </c>
      <c r="Q126" t="n">
        <v>1367.25</v>
      </c>
      <c r="R126" t="n">
        <v>126.72</v>
      </c>
      <c r="S126" t="n">
        <v>104.26</v>
      </c>
      <c r="T126" t="n">
        <v>10302.56</v>
      </c>
      <c r="U126" t="n">
        <v>0.82</v>
      </c>
      <c r="V126" t="n">
        <v>0.9</v>
      </c>
      <c r="W126" t="n">
        <v>20.68</v>
      </c>
      <c r="X126" t="n">
        <v>0.62</v>
      </c>
      <c r="Y126" t="n">
        <v>1</v>
      </c>
      <c r="Z126" t="n">
        <v>10</v>
      </c>
      <c r="AA126" t="n">
        <v>1997.057110346487</v>
      </c>
      <c r="AB126" t="n">
        <v>2732.461642317707</v>
      </c>
      <c r="AC126" t="n">
        <v>2471.679338208906</v>
      </c>
      <c r="AD126" t="n">
        <v>1997057.110346487</v>
      </c>
      <c r="AE126" t="n">
        <v>2732461.642317707</v>
      </c>
      <c r="AF126" t="n">
        <v>8.549349586208655e-07</v>
      </c>
      <c r="AG126" t="n">
        <v>17</v>
      </c>
      <c r="AH126" t="n">
        <v>2471679.338208906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1.7393</v>
      </c>
      <c r="E127" t="n">
        <v>57.5</v>
      </c>
      <c r="F127" t="n">
        <v>53.22</v>
      </c>
      <c r="G127" t="n">
        <v>138.84</v>
      </c>
      <c r="H127" t="n">
        <v>1.55</v>
      </c>
      <c r="I127" t="n">
        <v>23</v>
      </c>
      <c r="J127" t="n">
        <v>371.02</v>
      </c>
      <c r="K127" t="n">
        <v>61.82</v>
      </c>
      <c r="L127" t="n">
        <v>32.25</v>
      </c>
      <c r="M127" t="n">
        <v>21</v>
      </c>
      <c r="N127" t="n">
        <v>126.94</v>
      </c>
      <c r="O127" t="n">
        <v>45992.88</v>
      </c>
      <c r="P127" t="n">
        <v>977.6</v>
      </c>
      <c r="Q127" t="n">
        <v>1367.22</v>
      </c>
      <c r="R127" t="n">
        <v>127.4</v>
      </c>
      <c r="S127" t="n">
        <v>104.26</v>
      </c>
      <c r="T127" t="n">
        <v>10640.49</v>
      </c>
      <c r="U127" t="n">
        <v>0.82</v>
      </c>
      <c r="V127" t="n">
        <v>0.9</v>
      </c>
      <c r="W127" t="n">
        <v>20.68</v>
      </c>
      <c r="X127" t="n">
        <v>0.64</v>
      </c>
      <c r="Y127" t="n">
        <v>1</v>
      </c>
      <c r="Z127" t="n">
        <v>10</v>
      </c>
      <c r="AA127" t="n">
        <v>1998.519033076037</v>
      </c>
      <c r="AB127" t="n">
        <v>2734.461909491757</v>
      </c>
      <c r="AC127" t="n">
        <v>2473.488702691257</v>
      </c>
      <c r="AD127" t="n">
        <v>1998519.033076037</v>
      </c>
      <c r="AE127" t="n">
        <v>2734461.909491757</v>
      </c>
      <c r="AF127" t="n">
        <v>8.546401365189214e-07</v>
      </c>
      <c r="AG127" t="n">
        <v>17</v>
      </c>
      <c r="AH127" t="n">
        <v>2473488.702691257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1.7394</v>
      </c>
      <c r="E128" t="n">
        <v>57.49</v>
      </c>
      <c r="F128" t="n">
        <v>53.22</v>
      </c>
      <c r="G128" t="n">
        <v>138.83</v>
      </c>
      <c r="H128" t="n">
        <v>1.56</v>
      </c>
      <c r="I128" t="n">
        <v>23</v>
      </c>
      <c r="J128" t="n">
        <v>371.71</v>
      </c>
      <c r="K128" t="n">
        <v>61.82</v>
      </c>
      <c r="L128" t="n">
        <v>32.5</v>
      </c>
      <c r="M128" t="n">
        <v>21</v>
      </c>
      <c r="N128" t="n">
        <v>127.39</v>
      </c>
      <c r="O128" t="n">
        <v>46078.74</v>
      </c>
      <c r="P128" t="n">
        <v>977.5700000000001</v>
      </c>
      <c r="Q128" t="n">
        <v>1367.22</v>
      </c>
      <c r="R128" t="n">
        <v>127.24</v>
      </c>
      <c r="S128" t="n">
        <v>104.26</v>
      </c>
      <c r="T128" t="n">
        <v>10563.55</v>
      </c>
      <c r="U128" t="n">
        <v>0.82</v>
      </c>
      <c r="V128" t="n">
        <v>0.9</v>
      </c>
      <c r="W128" t="n">
        <v>20.68</v>
      </c>
      <c r="X128" t="n">
        <v>0.64</v>
      </c>
      <c r="Y128" t="n">
        <v>1</v>
      </c>
      <c r="Z128" t="n">
        <v>10</v>
      </c>
      <c r="AA128" t="n">
        <v>1998.375378813442</v>
      </c>
      <c r="AB128" t="n">
        <v>2734.265355392095</v>
      </c>
      <c r="AC128" t="n">
        <v>2473.310907439001</v>
      </c>
      <c r="AD128" t="n">
        <v>1998375.378813442</v>
      </c>
      <c r="AE128" t="n">
        <v>2734265.355392095</v>
      </c>
      <c r="AF128" t="n">
        <v>8.54689273535912e-07</v>
      </c>
      <c r="AG128" t="n">
        <v>17</v>
      </c>
      <c r="AH128" t="n">
        <v>2473310.907439001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1.7396</v>
      </c>
      <c r="E129" t="n">
        <v>57.48</v>
      </c>
      <c r="F129" t="n">
        <v>53.21</v>
      </c>
      <c r="G129" t="n">
        <v>138.8</v>
      </c>
      <c r="H129" t="n">
        <v>1.57</v>
      </c>
      <c r="I129" t="n">
        <v>23</v>
      </c>
      <c r="J129" t="n">
        <v>372.41</v>
      </c>
      <c r="K129" t="n">
        <v>61.82</v>
      </c>
      <c r="L129" t="n">
        <v>32.75</v>
      </c>
      <c r="M129" t="n">
        <v>21</v>
      </c>
      <c r="N129" t="n">
        <v>127.84</v>
      </c>
      <c r="O129" t="n">
        <v>46164.87</v>
      </c>
      <c r="P129" t="n">
        <v>977.79</v>
      </c>
      <c r="Q129" t="n">
        <v>1367.17</v>
      </c>
      <c r="R129" t="n">
        <v>127.32</v>
      </c>
      <c r="S129" t="n">
        <v>104.26</v>
      </c>
      <c r="T129" t="n">
        <v>10602</v>
      </c>
      <c r="U129" t="n">
        <v>0.82</v>
      </c>
      <c r="V129" t="n">
        <v>0.9</v>
      </c>
      <c r="W129" t="n">
        <v>20.67</v>
      </c>
      <c r="X129" t="n">
        <v>0.63</v>
      </c>
      <c r="Y129" t="n">
        <v>1</v>
      </c>
      <c r="Z129" t="n">
        <v>10</v>
      </c>
      <c r="AA129" t="n">
        <v>1998.399698488948</v>
      </c>
      <c r="AB129" t="n">
        <v>2734.298630645032</v>
      </c>
      <c r="AC129" t="n">
        <v>2473.341006948499</v>
      </c>
      <c r="AD129" t="n">
        <v>1998399.698488948</v>
      </c>
      <c r="AE129" t="n">
        <v>2734298.630645032</v>
      </c>
      <c r="AF129" t="n">
        <v>8.547875475698935e-07</v>
      </c>
      <c r="AG129" t="n">
        <v>17</v>
      </c>
      <c r="AH129" t="n">
        <v>2473341.006948499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1.7388</v>
      </c>
      <c r="E130" t="n">
        <v>57.51</v>
      </c>
      <c r="F130" t="n">
        <v>53.24</v>
      </c>
      <c r="G130" t="n">
        <v>138.88</v>
      </c>
      <c r="H130" t="n">
        <v>1.58</v>
      </c>
      <c r="I130" t="n">
        <v>23</v>
      </c>
      <c r="J130" t="n">
        <v>373.11</v>
      </c>
      <c r="K130" t="n">
        <v>61.82</v>
      </c>
      <c r="L130" t="n">
        <v>33</v>
      </c>
      <c r="M130" t="n">
        <v>21</v>
      </c>
      <c r="N130" t="n">
        <v>128.29</v>
      </c>
      <c r="O130" t="n">
        <v>46251.27</v>
      </c>
      <c r="P130" t="n">
        <v>977.59</v>
      </c>
      <c r="Q130" t="n">
        <v>1367.26</v>
      </c>
      <c r="R130" t="n">
        <v>127.87</v>
      </c>
      <c r="S130" t="n">
        <v>104.26</v>
      </c>
      <c r="T130" t="n">
        <v>10874.82</v>
      </c>
      <c r="U130" t="n">
        <v>0.82</v>
      </c>
      <c r="V130" t="n">
        <v>0.9</v>
      </c>
      <c r="W130" t="n">
        <v>20.69</v>
      </c>
      <c r="X130" t="n">
        <v>0.66</v>
      </c>
      <c r="Y130" t="n">
        <v>1</v>
      </c>
      <c r="Z130" t="n">
        <v>10</v>
      </c>
      <c r="AA130" t="n">
        <v>1999.170503039135</v>
      </c>
      <c r="AB130" t="n">
        <v>2735.353279436094</v>
      </c>
      <c r="AC130" t="n">
        <v>2474.295001539152</v>
      </c>
      <c r="AD130" t="n">
        <v>1999170.503039135</v>
      </c>
      <c r="AE130" t="n">
        <v>2735353.279436094</v>
      </c>
      <c r="AF130" t="n">
        <v>8.54394451433968e-07</v>
      </c>
      <c r="AG130" t="n">
        <v>17</v>
      </c>
      <c r="AH130" t="n">
        <v>2474295.001539152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1.7423</v>
      </c>
      <c r="E131" t="n">
        <v>57.4</v>
      </c>
      <c r="F131" t="n">
        <v>53.18</v>
      </c>
      <c r="G131" t="n">
        <v>145.02</v>
      </c>
      <c r="H131" t="n">
        <v>1.59</v>
      </c>
      <c r="I131" t="n">
        <v>22</v>
      </c>
      <c r="J131" t="n">
        <v>373.81</v>
      </c>
      <c r="K131" t="n">
        <v>61.82</v>
      </c>
      <c r="L131" t="n">
        <v>33.25</v>
      </c>
      <c r="M131" t="n">
        <v>20</v>
      </c>
      <c r="N131" t="n">
        <v>128.74</v>
      </c>
      <c r="O131" t="n">
        <v>46337.95</v>
      </c>
      <c r="P131" t="n">
        <v>975.8099999999999</v>
      </c>
      <c r="Q131" t="n">
        <v>1367.27</v>
      </c>
      <c r="R131" t="n">
        <v>126.12</v>
      </c>
      <c r="S131" t="n">
        <v>104.26</v>
      </c>
      <c r="T131" t="n">
        <v>10004.04</v>
      </c>
      <c r="U131" t="n">
        <v>0.83</v>
      </c>
      <c r="V131" t="n">
        <v>0.9</v>
      </c>
      <c r="W131" t="n">
        <v>20.68</v>
      </c>
      <c r="X131" t="n">
        <v>0.6</v>
      </c>
      <c r="Y131" t="n">
        <v>1</v>
      </c>
      <c r="Z131" t="n">
        <v>10</v>
      </c>
      <c r="AA131" t="n">
        <v>1992.670694204582</v>
      </c>
      <c r="AB131" t="n">
        <v>2726.459954237331</v>
      </c>
      <c r="AC131" t="n">
        <v>2466.250442815498</v>
      </c>
      <c r="AD131" t="n">
        <v>1992670.694204582</v>
      </c>
      <c r="AE131" t="n">
        <v>2726459.954237331</v>
      </c>
      <c r="AF131" t="n">
        <v>8.561142470286418e-07</v>
      </c>
      <c r="AG131" t="n">
        <v>17</v>
      </c>
      <c r="AH131" t="n">
        <v>2466250.442815498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1.7423</v>
      </c>
      <c r="E132" t="n">
        <v>57.4</v>
      </c>
      <c r="F132" t="n">
        <v>53.18</v>
      </c>
      <c r="G132" t="n">
        <v>145.03</v>
      </c>
      <c r="H132" t="n">
        <v>1.6</v>
      </c>
      <c r="I132" t="n">
        <v>22</v>
      </c>
      <c r="J132" t="n">
        <v>374.52</v>
      </c>
      <c r="K132" t="n">
        <v>61.82</v>
      </c>
      <c r="L132" t="n">
        <v>33.5</v>
      </c>
      <c r="M132" t="n">
        <v>20</v>
      </c>
      <c r="N132" t="n">
        <v>129.2</v>
      </c>
      <c r="O132" t="n">
        <v>46424.91</v>
      </c>
      <c r="P132" t="n">
        <v>977.2</v>
      </c>
      <c r="Q132" t="n">
        <v>1367.22</v>
      </c>
      <c r="R132" t="n">
        <v>125.87</v>
      </c>
      <c r="S132" t="n">
        <v>104.26</v>
      </c>
      <c r="T132" t="n">
        <v>9880.17</v>
      </c>
      <c r="U132" t="n">
        <v>0.83</v>
      </c>
      <c r="V132" t="n">
        <v>0.9</v>
      </c>
      <c r="W132" t="n">
        <v>20.68</v>
      </c>
      <c r="X132" t="n">
        <v>0.6</v>
      </c>
      <c r="Y132" t="n">
        <v>1</v>
      </c>
      <c r="Z132" t="n">
        <v>10</v>
      </c>
      <c r="AA132" t="n">
        <v>1994.600282145955</v>
      </c>
      <c r="AB132" t="n">
        <v>2729.100101586129</v>
      </c>
      <c r="AC132" t="n">
        <v>2468.638618206798</v>
      </c>
      <c r="AD132" t="n">
        <v>1994600.282145955</v>
      </c>
      <c r="AE132" t="n">
        <v>2729100.101586129</v>
      </c>
      <c r="AF132" t="n">
        <v>8.561142470286418e-07</v>
      </c>
      <c r="AG132" t="n">
        <v>17</v>
      </c>
      <c r="AH132" t="n">
        <v>2468638.618206798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1.7428</v>
      </c>
      <c r="E133" t="n">
        <v>57.38</v>
      </c>
      <c r="F133" t="n">
        <v>53.16</v>
      </c>
      <c r="G133" t="n">
        <v>144.98</v>
      </c>
      <c r="H133" t="n">
        <v>1.6</v>
      </c>
      <c r="I133" t="n">
        <v>22</v>
      </c>
      <c r="J133" t="n">
        <v>375.23</v>
      </c>
      <c r="K133" t="n">
        <v>61.82</v>
      </c>
      <c r="L133" t="n">
        <v>33.75</v>
      </c>
      <c r="M133" t="n">
        <v>20</v>
      </c>
      <c r="N133" t="n">
        <v>129.65</v>
      </c>
      <c r="O133" t="n">
        <v>46512.15</v>
      </c>
      <c r="P133" t="n">
        <v>977.25</v>
      </c>
      <c r="Q133" t="n">
        <v>1367.25</v>
      </c>
      <c r="R133" t="n">
        <v>125.41</v>
      </c>
      <c r="S133" t="n">
        <v>104.26</v>
      </c>
      <c r="T133" t="n">
        <v>9653.25</v>
      </c>
      <c r="U133" t="n">
        <v>0.83</v>
      </c>
      <c r="V133" t="n">
        <v>0.9</v>
      </c>
      <c r="W133" t="n">
        <v>20.68</v>
      </c>
      <c r="X133" t="n">
        <v>0.58</v>
      </c>
      <c r="Y133" t="n">
        <v>1</v>
      </c>
      <c r="Z133" t="n">
        <v>10</v>
      </c>
      <c r="AA133" t="n">
        <v>1994.006943457471</v>
      </c>
      <c r="AB133" t="n">
        <v>2728.288269416291</v>
      </c>
      <c r="AC133" t="n">
        <v>2467.904266159835</v>
      </c>
      <c r="AD133" t="n">
        <v>1994006.943457471</v>
      </c>
      <c r="AE133" t="n">
        <v>2728288.269416291</v>
      </c>
      <c r="AF133" t="n">
        <v>8.563599321135953e-07</v>
      </c>
      <c r="AG133" t="n">
        <v>17</v>
      </c>
      <c r="AH133" t="n">
        <v>2467904.266159835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1.7424</v>
      </c>
      <c r="E134" t="n">
        <v>57.39</v>
      </c>
      <c r="F134" t="n">
        <v>53.17</v>
      </c>
      <c r="G134" t="n">
        <v>145.02</v>
      </c>
      <c r="H134" t="n">
        <v>1.61</v>
      </c>
      <c r="I134" t="n">
        <v>22</v>
      </c>
      <c r="J134" t="n">
        <v>375.93</v>
      </c>
      <c r="K134" t="n">
        <v>61.82</v>
      </c>
      <c r="L134" t="n">
        <v>34</v>
      </c>
      <c r="M134" t="n">
        <v>20</v>
      </c>
      <c r="N134" t="n">
        <v>130.11</v>
      </c>
      <c r="O134" t="n">
        <v>46599.68</v>
      </c>
      <c r="P134" t="n">
        <v>978.4400000000001</v>
      </c>
      <c r="Q134" t="n">
        <v>1367.28</v>
      </c>
      <c r="R134" t="n">
        <v>125.88</v>
      </c>
      <c r="S134" t="n">
        <v>104.26</v>
      </c>
      <c r="T134" t="n">
        <v>9886.07</v>
      </c>
      <c r="U134" t="n">
        <v>0.83</v>
      </c>
      <c r="V134" t="n">
        <v>0.9</v>
      </c>
      <c r="W134" t="n">
        <v>20.68</v>
      </c>
      <c r="X134" t="n">
        <v>0.6</v>
      </c>
      <c r="Y134" t="n">
        <v>1</v>
      </c>
      <c r="Z134" t="n">
        <v>10</v>
      </c>
      <c r="AA134" t="n">
        <v>1996.142410041715</v>
      </c>
      <c r="AB134" t="n">
        <v>2731.210109006989</v>
      </c>
      <c r="AC134" t="n">
        <v>2470.547249480825</v>
      </c>
      <c r="AD134" t="n">
        <v>1996142.410041715</v>
      </c>
      <c r="AE134" t="n">
        <v>2731210.109006989</v>
      </c>
      <c r="AF134" t="n">
        <v>8.561633840456324e-07</v>
      </c>
      <c r="AG134" t="n">
        <v>17</v>
      </c>
      <c r="AH134" t="n">
        <v>2470547.249480824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1.7424</v>
      </c>
      <c r="E135" t="n">
        <v>57.39</v>
      </c>
      <c r="F135" t="n">
        <v>53.17</v>
      </c>
      <c r="G135" t="n">
        <v>145.02</v>
      </c>
      <c r="H135" t="n">
        <v>1.62</v>
      </c>
      <c r="I135" t="n">
        <v>22</v>
      </c>
      <c r="J135" t="n">
        <v>376.65</v>
      </c>
      <c r="K135" t="n">
        <v>61.82</v>
      </c>
      <c r="L135" t="n">
        <v>34.25</v>
      </c>
      <c r="M135" t="n">
        <v>20</v>
      </c>
      <c r="N135" t="n">
        <v>130.58</v>
      </c>
      <c r="O135" t="n">
        <v>46687.5</v>
      </c>
      <c r="P135" t="n">
        <v>978.4299999999999</v>
      </c>
      <c r="Q135" t="n">
        <v>1367.19</v>
      </c>
      <c r="R135" t="n">
        <v>125.78</v>
      </c>
      <c r="S135" t="n">
        <v>104.26</v>
      </c>
      <c r="T135" t="n">
        <v>9837.73</v>
      </c>
      <c r="U135" t="n">
        <v>0.83</v>
      </c>
      <c r="V135" t="n">
        <v>0.9</v>
      </c>
      <c r="W135" t="n">
        <v>20.68</v>
      </c>
      <c r="X135" t="n">
        <v>0.6</v>
      </c>
      <c r="Y135" t="n">
        <v>1</v>
      </c>
      <c r="Z135" t="n">
        <v>10</v>
      </c>
      <c r="AA135" t="n">
        <v>1996.128528910793</v>
      </c>
      <c r="AB135" t="n">
        <v>2731.191116231268</v>
      </c>
      <c r="AC135" t="n">
        <v>2470.530069348962</v>
      </c>
      <c r="AD135" t="n">
        <v>1996128.528910792</v>
      </c>
      <c r="AE135" t="n">
        <v>2731191.116231268</v>
      </c>
      <c r="AF135" t="n">
        <v>8.561633840456324e-07</v>
      </c>
      <c r="AG135" t="n">
        <v>17</v>
      </c>
      <c r="AH135" t="n">
        <v>2470530.069348962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1.7425</v>
      </c>
      <c r="E136" t="n">
        <v>57.39</v>
      </c>
      <c r="F136" t="n">
        <v>53.17</v>
      </c>
      <c r="G136" t="n">
        <v>145.01</v>
      </c>
      <c r="H136" t="n">
        <v>1.63</v>
      </c>
      <c r="I136" t="n">
        <v>22</v>
      </c>
      <c r="J136" t="n">
        <v>377.36</v>
      </c>
      <c r="K136" t="n">
        <v>61.82</v>
      </c>
      <c r="L136" t="n">
        <v>34.5</v>
      </c>
      <c r="M136" t="n">
        <v>20</v>
      </c>
      <c r="N136" t="n">
        <v>131.04</v>
      </c>
      <c r="O136" t="n">
        <v>46775.73</v>
      </c>
      <c r="P136" t="n">
        <v>978.55</v>
      </c>
      <c r="Q136" t="n">
        <v>1367.24</v>
      </c>
      <c r="R136" t="n">
        <v>125.92</v>
      </c>
      <c r="S136" t="n">
        <v>104.26</v>
      </c>
      <c r="T136" t="n">
        <v>9904.85</v>
      </c>
      <c r="U136" t="n">
        <v>0.83</v>
      </c>
      <c r="V136" t="n">
        <v>0.9</v>
      </c>
      <c r="W136" t="n">
        <v>20.68</v>
      </c>
      <c r="X136" t="n">
        <v>0.59</v>
      </c>
      <c r="Y136" t="n">
        <v>1</v>
      </c>
      <c r="Z136" t="n">
        <v>10</v>
      </c>
      <c r="AA136" t="n">
        <v>1996.193472419461</v>
      </c>
      <c r="AB136" t="n">
        <v>2731.279974804935</v>
      </c>
      <c r="AC136" t="n">
        <v>2470.610447385071</v>
      </c>
      <c r="AD136" t="n">
        <v>1996193.472419461</v>
      </c>
      <c r="AE136" t="n">
        <v>2731279.974804935</v>
      </c>
      <c r="AF136" t="n">
        <v>8.562125210626232e-07</v>
      </c>
      <c r="AG136" t="n">
        <v>17</v>
      </c>
      <c r="AH136" t="n">
        <v>2470610.447385071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1.7423</v>
      </c>
      <c r="E137" t="n">
        <v>57.4</v>
      </c>
      <c r="F137" t="n">
        <v>53.18</v>
      </c>
      <c r="G137" t="n">
        <v>145.03</v>
      </c>
      <c r="H137" t="n">
        <v>1.64</v>
      </c>
      <c r="I137" t="n">
        <v>22</v>
      </c>
      <c r="J137" t="n">
        <v>378.08</v>
      </c>
      <c r="K137" t="n">
        <v>61.82</v>
      </c>
      <c r="L137" t="n">
        <v>34.75</v>
      </c>
      <c r="M137" t="n">
        <v>20</v>
      </c>
      <c r="N137" t="n">
        <v>131.51</v>
      </c>
      <c r="O137" t="n">
        <v>46864.14</v>
      </c>
      <c r="P137" t="n">
        <v>978.13</v>
      </c>
      <c r="Q137" t="n">
        <v>1367.25</v>
      </c>
      <c r="R137" t="n">
        <v>126.07</v>
      </c>
      <c r="S137" t="n">
        <v>104.26</v>
      </c>
      <c r="T137" t="n">
        <v>9978.75</v>
      </c>
      <c r="U137" t="n">
        <v>0.83</v>
      </c>
      <c r="V137" t="n">
        <v>0.9</v>
      </c>
      <c r="W137" t="n">
        <v>20.68</v>
      </c>
      <c r="X137" t="n">
        <v>0.6</v>
      </c>
      <c r="Y137" t="n">
        <v>1</v>
      </c>
      <c r="Z137" t="n">
        <v>10</v>
      </c>
      <c r="AA137" t="n">
        <v>1995.891301416083</v>
      </c>
      <c r="AB137" t="n">
        <v>2730.866531107268</v>
      </c>
      <c r="AC137" t="n">
        <v>2470.236462173638</v>
      </c>
      <c r="AD137" t="n">
        <v>1995891.301416083</v>
      </c>
      <c r="AE137" t="n">
        <v>2730866.531107268</v>
      </c>
      <c r="AF137" t="n">
        <v>8.561142470286418e-07</v>
      </c>
      <c r="AG137" t="n">
        <v>17</v>
      </c>
      <c r="AH137" t="n">
        <v>2470236.462173638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1.7447</v>
      </c>
      <c r="E138" t="n">
        <v>57.32</v>
      </c>
      <c r="F138" t="n">
        <v>53.15</v>
      </c>
      <c r="G138" t="n">
        <v>151.86</v>
      </c>
      <c r="H138" t="n">
        <v>1.65</v>
      </c>
      <c r="I138" t="n">
        <v>21</v>
      </c>
      <c r="J138" t="n">
        <v>378.8</v>
      </c>
      <c r="K138" t="n">
        <v>61.82</v>
      </c>
      <c r="L138" t="n">
        <v>35</v>
      </c>
      <c r="M138" t="n">
        <v>19</v>
      </c>
      <c r="N138" t="n">
        <v>131.98</v>
      </c>
      <c r="O138" t="n">
        <v>46952.84</v>
      </c>
      <c r="P138" t="n">
        <v>977.15</v>
      </c>
      <c r="Q138" t="n">
        <v>1367.19</v>
      </c>
      <c r="R138" t="n">
        <v>125.24</v>
      </c>
      <c r="S138" t="n">
        <v>104.26</v>
      </c>
      <c r="T138" t="n">
        <v>9572.32</v>
      </c>
      <c r="U138" t="n">
        <v>0.83</v>
      </c>
      <c r="V138" t="n">
        <v>0.9</v>
      </c>
      <c r="W138" t="n">
        <v>20.68</v>
      </c>
      <c r="X138" t="n">
        <v>0.58</v>
      </c>
      <c r="Y138" t="n">
        <v>1</v>
      </c>
      <c r="Z138" t="n">
        <v>10</v>
      </c>
      <c r="AA138" t="n">
        <v>1991.86477924627</v>
      </c>
      <c r="AB138" t="n">
        <v>2725.357265836909</v>
      </c>
      <c r="AC138" t="n">
        <v>2465.25299344838</v>
      </c>
      <c r="AD138" t="n">
        <v>1991864.77924627</v>
      </c>
      <c r="AE138" t="n">
        <v>2725357.265836909</v>
      </c>
      <c r="AF138" t="n">
        <v>8.572935354364182e-07</v>
      </c>
      <c r="AG138" t="n">
        <v>17</v>
      </c>
      <c r="AH138" t="n">
        <v>2465252.993448379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1.7455</v>
      </c>
      <c r="E139" t="n">
        <v>57.29</v>
      </c>
      <c r="F139" t="n">
        <v>53.13</v>
      </c>
      <c r="G139" t="n">
        <v>151.79</v>
      </c>
      <c r="H139" t="n">
        <v>1.66</v>
      </c>
      <c r="I139" t="n">
        <v>21</v>
      </c>
      <c r="J139" t="n">
        <v>379.52</v>
      </c>
      <c r="K139" t="n">
        <v>61.82</v>
      </c>
      <c r="L139" t="n">
        <v>35.25</v>
      </c>
      <c r="M139" t="n">
        <v>19</v>
      </c>
      <c r="N139" t="n">
        <v>132.45</v>
      </c>
      <c r="O139" t="n">
        <v>47041.84</v>
      </c>
      <c r="P139" t="n">
        <v>977.3200000000001</v>
      </c>
      <c r="Q139" t="n">
        <v>1367.2</v>
      </c>
      <c r="R139" t="n">
        <v>124.69</v>
      </c>
      <c r="S139" t="n">
        <v>104.26</v>
      </c>
      <c r="T139" t="n">
        <v>9296.25</v>
      </c>
      <c r="U139" t="n">
        <v>0.84</v>
      </c>
      <c r="V139" t="n">
        <v>0.9</v>
      </c>
      <c r="W139" t="n">
        <v>20.67</v>
      </c>
      <c r="X139" t="n">
        <v>0.55</v>
      </c>
      <c r="Y139" t="n">
        <v>1</v>
      </c>
      <c r="Z139" t="n">
        <v>10</v>
      </c>
      <c r="AA139" t="n">
        <v>1991.135814950165</v>
      </c>
      <c r="AB139" t="n">
        <v>2724.359864727343</v>
      </c>
      <c r="AC139" t="n">
        <v>2464.35078290085</v>
      </c>
      <c r="AD139" t="n">
        <v>1991135.814950165</v>
      </c>
      <c r="AE139" t="n">
        <v>2724359.864727343</v>
      </c>
      <c r="AF139" t="n">
        <v>8.576866315723437e-07</v>
      </c>
      <c r="AG139" t="n">
        <v>17</v>
      </c>
      <c r="AH139" t="n">
        <v>2464350.78290085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1.7451</v>
      </c>
      <c r="E140" t="n">
        <v>57.3</v>
      </c>
      <c r="F140" t="n">
        <v>53.14</v>
      </c>
      <c r="G140" t="n">
        <v>151.82</v>
      </c>
      <c r="H140" t="n">
        <v>1.67</v>
      </c>
      <c r="I140" t="n">
        <v>21</v>
      </c>
      <c r="J140" t="n">
        <v>380.24</v>
      </c>
      <c r="K140" t="n">
        <v>61.82</v>
      </c>
      <c r="L140" t="n">
        <v>35.5</v>
      </c>
      <c r="M140" t="n">
        <v>19</v>
      </c>
      <c r="N140" t="n">
        <v>132.92</v>
      </c>
      <c r="O140" t="n">
        <v>47131.15</v>
      </c>
      <c r="P140" t="n">
        <v>978.28</v>
      </c>
      <c r="Q140" t="n">
        <v>1367.22</v>
      </c>
      <c r="R140" t="n">
        <v>124.77</v>
      </c>
      <c r="S140" t="n">
        <v>104.26</v>
      </c>
      <c r="T140" t="n">
        <v>9335.65</v>
      </c>
      <c r="U140" t="n">
        <v>0.84</v>
      </c>
      <c r="V140" t="n">
        <v>0.9</v>
      </c>
      <c r="W140" t="n">
        <v>20.68</v>
      </c>
      <c r="X140" t="n">
        <v>0.5600000000000001</v>
      </c>
      <c r="Y140" t="n">
        <v>1</v>
      </c>
      <c r="Z140" t="n">
        <v>10</v>
      </c>
      <c r="AA140" t="n">
        <v>1992.948547416515</v>
      </c>
      <c r="AB140" t="n">
        <v>2726.840125259916</v>
      </c>
      <c r="AC140" t="n">
        <v>2466.594330849261</v>
      </c>
      <c r="AD140" t="n">
        <v>1992948.547416515</v>
      </c>
      <c r="AE140" t="n">
        <v>2726840.125259916</v>
      </c>
      <c r="AF140" t="n">
        <v>8.57490083504381e-07</v>
      </c>
      <c r="AG140" t="n">
        <v>17</v>
      </c>
      <c r="AH140" t="n">
        <v>2466594.330849261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1.7453</v>
      </c>
      <c r="E141" t="n">
        <v>57.3</v>
      </c>
      <c r="F141" t="n">
        <v>53.13</v>
      </c>
      <c r="G141" t="n">
        <v>151.81</v>
      </c>
      <c r="H141" t="n">
        <v>1.67</v>
      </c>
      <c r="I141" t="n">
        <v>21</v>
      </c>
      <c r="J141" t="n">
        <v>380.97</v>
      </c>
      <c r="K141" t="n">
        <v>61.82</v>
      </c>
      <c r="L141" t="n">
        <v>35.75</v>
      </c>
      <c r="M141" t="n">
        <v>19</v>
      </c>
      <c r="N141" t="n">
        <v>133.4</v>
      </c>
      <c r="O141" t="n">
        <v>47220.77</v>
      </c>
      <c r="P141" t="n">
        <v>979.38</v>
      </c>
      <c r="Q141" t="n">
        <v>1367.27</v>
      </c>
      <c r="R141" t="n">
        <v>124.68</v>
      </c>
      <c r="S141" t="n">
        <v>104.26</v>
      </c>
      <c r="T141" t="n">
        <v>9291.51</v>
      </c>
      <c r="U141" t="n">
        <v>0.84</v>
      </c>
      <c r="V141" t="n">
        <v>0.9</v>
      </c>
      <c r="W141" t="n">
        <v>20.67</v>
      </c>
      <c r="X141" t="n">
        <v>0.5600000000000001</v>
      </c>
      <c r="Y141" t="n">
        <v>1</v>
      </c>
      <c r="Z141" t="n">
        <v>10</v>
      </c>
      <c r="AA141" t="n">
        <v>1994.192919350013</v>
      </c>
      <c r="AB141" t="n">
        <v>2728.542729837143</v>
      </c>
      <c r="AC141" t="n">
        <v>2468.134441235258</v>
      </c>
      <c r="AD141" t="n">
        <v>1994192.919350013</v>
      </c>
      <c r="AE141" t="n">
        <v>2728542.729837143</v>
      </c>
      <c r="AF141" t="n">
        <v>8.575883575383623e-07</v>
      </c>
      <c r="AG141" t="n">
        <v>17</v>
      </c>
      <c r="AH141" t="n">
        <v>2468134.441235258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1.7453</v>
      </c>
      <c r="E142" t="n">
        <v>57.3</v>
      </c>
      <c r="F142" t="n">
        <v>53.13</v>
      </c>
      <c r="G142" t="n">
        <v>151.81</v>
      </c>
      <c r="H142" t="n">
        <v>1.68</v>
      </c>
      <c r="I142" t="n">
        <v>21</v>
      </c>
      <c r="J142" t="n">
        <v>381.7</v>
      </c>
      <c r="K142" t="n">
        <v>61.82</v>
      </c>
      <c r="L142" t="n">
        <v>36</v>
      </c>
      <c r="M142" t="n">
        <v>19</v>
      </c>
      <c r="N142" t="n">
        <v>133.88</v>
      </c>
      <c r="O142" t="n">
        <v>47310.69</v>
      </c>
      <c r="P142" t="n">
        <v>979.8200000000001</v>
      </c>
      <c r="Q142" t="n">
        <v>1367.21</v>
      </c>
      <c r="R142" t="n">
        <v>124.47</v>
      </c>
      <c r="S142" t="n">
        <v>104.26</v>
      </c>
      <c r="T142" t="n">
        <v>9186.809999999999</v>
      </c>
      <c r="U142" t="n">
        <v>0.84</v>
      </c>
      <c r="V142" t="n">
        <v>0.9</v>
      </c>
      <c r="W142" t="n">
        <v>20.68</v>
      </c>
      <c r="X142" t="n">
        <v>0.5600000000000001</v>
      </c>
      <c r="Y142" t="n">
        <v>1</v>
      </c>
      <c r="Z142" t="n">
        <v>10</v>
      </c>
      <c r="AA142" t="n">
        <v>1994.802674252249</v>
      </c>
      <c r="AB142" t="n">
        <v>2729.37702339487</v>
      </c>
      <c r="AC142" t="n">
        <v>2468.889110986774</v>
      </c>
      <c r="AD142" t="n">
        <v>1994802.674252249</v>
      </c>
      <c r="AE142" t="n">
        <v>2729377.02339487</v>
      </c>
      <c r="AF142" t="n">
        <v>8.575883575383623e-07</v>
      </c>
      <c r="AG142" t="n">
        <v>17</v>
      </c>
      <c r="AH142" t="n">
        <v>2468889.110986774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1.7448</v>
      </c>
      <c r="E143" t="n">
        <v>57.31</v>
      </c>
      <c r="F143" t="n">
        <v>53.15</v>
      </c>
      <c r="G143" t="n">
        <v>151.85</v>
      </c>
      <c r="H143" t="n">
        <v>1.69</v>
      </c>
      <c r="I143" t="n">
        <v>21</v>
      </c>
      <c r="J143" t="n">
        <v>382.43</v>
      </c>
      <c r="K143" t="n">
        <v>61.82</v>
      </c>
      <c r="L143" t="n">
        <v>36.25</v>
      </c>
      <c r="M143" t="n">
        <v>19</v>
      </c>
      <c r="N143" t="n">
        <v>134.36</v>
      </c>
      <c r="O143" t="n">
        <v>47400.92</v>
      </c>
      <c r="P143" t="n">
        <v>979.6</v>
      </c>
      <c r="Q143" t="n">
        <v>1367.26</v>
      </c>
      <c r="R143" t="n">
        <v>125.11</v>
      </c>
      <c r="S143" t="n">
        <v>104.26</v>
      </c>
      <c r="T143" t="n">
        <v>9506.33</v>
      </c>
      <c r="U143" t="n">
        <v>0.83</v>
      </c>
      <c r="V143" t="n">
        <v>0.9</v>
      </c>
      <c r="W143" t="n">
        <v>20.68</v>
      </c>
      <c r="X143" t="n">
        <v>0.57</v>
      </c>
      <c r="Y143" t="n">
        <v>1</v>
      </c>
      <c r="Z143" t="n">
        <v>10</v>
      </c>
      <c r="AA143" t="n">
        <v>1995.159736184566</v>
      </c>
      <c r="AB143" t="n">
        <v>2729.865571283126</v>
      </c>
      <c r="AC143" t="n">
        <v>2469.331032550257</v>
      </c>
      <c r="AD143" t="n">
        <v>1995159.736184566</v>
      </c>
      <c r="AE143" t="n">
        <v>2729865.571283126</v>
      </c>
      <c r="AF143" t="n">
        <v>8.573426724534088e-07</v>
      </c>
      <c r="AG143" t="n">
        <v>17</v>
      </c>
      <c r="AH143" t="n">
        <v>2469331.032550257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1.7447</v>
      </c>
      <c r="E144" t="n">
        <v>57.32</v>
      </c>
      <c r="F144" t="n">
        <v>53.15</v>
      </c>
      <c r="G144" t="n">
        <v>151.86</v>
      </c>
      <c r="H144" t="n">
        <v>1.7</v>
      </c>
      <c r="I144" t="n">
        <v>21</v>
      </c>
      <c r="J144" t="n">
        <v>383.17</v>
      </c>
      <c r="K144" t="n">
        <v>61.82</v>
      </c>
      <c r="L144" t="n">
        <v>36.5</v>
      </c>
      <c r="M144" t="n">
        <v>19</v>
      </c>
      <c r="N144" t="n">
        <v>134.84</v>
      </c>
      <c r="O144" t="n">
        <v>47491.48</v>
      </c>
      <c r="P144" t="n">
        <v>979.37</v>
      </c>
      <c r="Q144" t="n">
        <v>1367.16</v>
      </c>
      <c r="R144" t="n">
        <v>125.07</v>
      </c>
      <c r="S144" t="n">
        <v>104.26</v>
      </c>
      <c r="T144" t="n">
        <v>9487.85</v>
      </c>
      <c r="U144" t="n">
        <v>0.83</v>
      </c>
      <c r="V144" t="n">
        <v>0.9</v>
      </c>
      <c r="W144" t="n">
        <v>20.68</v>
      </c>
      <c r="X144" t="n">
        <v>0.58</v>
      </c>
      <c r="Y144" t="n">
        <v>1</v>
      </c>
      <c r="Z144" t="n">
        <v>10</v>
      </c>
      <c r="AA144" t="n">
        <v>1994.942327890391</v>
      </c>
      <c r="AB144" t="n">
        <v>2729.568103663661</v>
      </c>
      <c r="AC144" t="n">
        <v>2469.061954822894</v>
      </c>
      <c r="AD144" t="n">
        <v>1994942.327890391</v>
      </c>
      <c r="AE144" t="n">
        <v>2729568.103663661</v>
      </c>
      <c r="AF144" t="n">
        <v>8.572935354364182e-07</v>
      </c>
      <c r="AG144" t="n">
        <v>17</v>
      </c>
      <c r="AH144" t="n">
        <v>2469061.954822894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1.7451</v>
      </c>
      <c r="E145" t="n">
        <v>57.3</v>
      </c>
      <c r="F145" t="n">
        <v>53.14</v>
      </c>
      <c r="G145" t="n">
        <v>151.82</v>
      </c>
      <c r="H145" t="n">
        <v>1.71</v>
      </c>
      <c r="I145" t="n">
        <v>21</v>
      </c>
      <c r="J145" t="n">
        <v>383.9</v>
      </c>
      <c r="K145" t="n">
        <v>61.82</v>
      </c>
      <c r="L145" t="n">
        <v>36.75</v>
      </c>
      <c r="M145" t="n">
        <v>19</v>
      </c>
      <c r="N145" t="n">
        <v>135.33</v>
      </c>
      <c r="O145" t="n">
        <v>47582.35</v>
      </c>
      <c r="P145" t="n">
        <v>978.1799999999999</v>
      </c>
      <c r="Q145" t="n">
        <v>1367.15</v>
      </c>
      <c r="R145" t="n">
        <v>124.91</v>
      </c>
      <c r="S145" t="n">
        <v>104.26</v>
      </c>
      <c r="T145" t="n">
        <v>9406.059999999999</v>
      </c>
      <c r="U145" t="n">
        <v>0.83</v>
      </c>
      <c r="V145" t="n">
        <v>0.9</v>
      </c>
      <c r="W145" t="n">
        <v>20.67</v>
      </c>
      <c r="X145" t="n">
        <v>0.5600000000000001</v>
      </c>
      <c r="Y145" t="n">
        <v>1</v>
      </c>
      <c r="Z145" t="n">
        <v>10</v>
      </c>
      <c r="AA145" t="n">
        <v>1992.809950874655</v>
      </c>
      <c r="AB145" t="n">
        <v>2726.650491356897</v>
      </c>
      <c r="AC145" t="n">
        <v>2466.422795339793</v>
      </c>
      <c r="AD145" t="n">
        <v>1992809.950874656</v>
      </c>
      <c r="AE145" t="n">
        <v>2726650.491356897</v>
      </c>
      <c r="AF145" t="n">
        <v>8.57490083504381e-07</v>
      </c>
      <c r="AG145" t="n">
        <v>17</v>
      </c>
      <c r="AH145" t="n">
        <v>2466422.795339793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1.7477</v>
      </c>
      <c r="E146" t="n">
        <v>57.22</v>
      </c>
      <c r="F146" t="n">
        <v>53.11</v>
      </c>
      <c r="G146" t="n">
        <v>159.33</v>
      </c>
      <c r="H146" t="n">
        <v>1.72</v>
      </c>
      <c r="I146" t="n">
        <v>20</v>
      </c>
      <c r="J146" t="n">
        <v>384.64</v>
      </c>
      <c r="K146" t="n">
        <v>61.82</v>
      </c>
      <c r="L146" t="n">
        <v>37</v>
      </c>
      <c r="M146" t="n">
        <v>18</v>
      </c>
      <c r="N146" t="n">
        <v>135.82</v>
      </c>
      <c r="O146" t="n">
        <v>47673.67</v>
      </c>
      <c r="P146" t="n">
        <v>979.21</v>
      </c>
      <c r="Q146" t="n">
        <v>1367.21</v>
      </c>
      <c r="R146" t="n">
        <v>123.79</v>
      </c>
      <c r="S146" t="n">
        <v>104.26</v>
      </c>
      <c r="T146" t="n">
        <v>8852.530000000001</v>
      </c>
      <c r="U146" t="n">
        <v>0.84</v>
      </c>
      <c r="V146" t="n">
        <v>0.9</v>
      </c>
      <c r="W146" t="n">
        <v>20.68</v>
      </c>
      <c r="X146" t="n">
        <v>0.54</v>
      </c>
      <c r="Y146" t="n">
        <v>1</v>
      </c>
      <c r="Z146" t="n">
        <v>10</v>
      </c>
      <c r="AA146" t="n">
        <v>1991.373961437654</v>
      </c>
      <c r="AB146" t="n">
        <v>2724.685707257808</v>
      </c>
      <c r="AC146" t="n">
        <v>2464.64552747753</v>
      </c>
      <c r="AD146" t="n">
        <v>1991373.961437654</v>
      </c>
      <c r="AE146" t="n">
        <v>2724685.707257808</v>
      </c>
      <c r="AF146" t="n">
        <v>8.587676459461386e-07</v>
      </c>
      <c r="AG146" t="n">
        <v>17</v>
      </c>
      <c r="AH146" t="n">
        <v>2464645.52747753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1.7478</v>
      </c>
      <c r="E147" t="n">
        <v>57.22</v>
      </c>
      <c r="F147" t="n">
        <v>53.11</v>
      </c>
      <c r="G147" t="n">
        <v>159.32</v>
      </c>
      <c r="H147" t="n">
        <v>1.72</v>
      </c>
      <c r="I147" t="n">
        <v>20</v>
      </c>
      <c r="J147" t="n">
        <v>385.38</v>
      </c>
      <c r="K147" t="n">
        <v>61.82</v>
      </c>
      <c r="L147" t="n">
        <v>37.25</v>
      </c>
      <c r="M147" t="n">
        <v>18</v>
      </c>
      <c r="N147" t="n">
        <v>136.31</v>
      </c>
      <c r="O147" t="n">
        <v>47765.19</v>
      </c>
      <c r="P147" t="n">
        <v>980.55</v>
      </c>
      <c r="Q147" t="n">
        <v>1367.23</v>
      </c>
      <c r="R147" t="n">
        <v>123.76</v>
      </c>
      <c r="S147" t="n">
        <v>104.26</v>
      </c>
      <c r="T147" t="n">
        <v>8837.76</v>
      </c>
      <c r="U147" t="n">
        <v>0.84</v>
      </c>
      <c r="V147" t="n">
        <v>0.9</v>
      </c>
      <c r="W147" t="n">
        <v>20.68</v>
      </c>
      <c r="X147" t="n">
        <v>0.53</v>
      </c>
      <c r="Y147" t="n">
        <v>1</v>
      </c>
      <c r="Z147" t="n">
        <v>10</v>
      </c>
      <c r="AA147" t="n">
        <v>1993.127245788278</v>
      </c>
      <c r="AB147" t="n">
        <v>2727.084628255778</v>
      </c>
      <c r="AC147" t="n">
        <v>2466.81549882236</v>
      </c>
      <c r="AD147" t="n">
        <v>1993127.245788278</v>
      </c>
      <c r="AE147" t="n">
        <v>2727084.628255778</v>
      </c>
      <c r="AF147" t="n">
        <v>8.588167829631293e-07</v>
      </c>
      <c r="AG147" t="n">
        <v>17</v>
      </c>
      <c r="AH147" t="n">
        <v>2466815.49882236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1.7474</v>
      </c>
      <c r="E148" t="n">
        <v>57.23</v>
      </c>
      <c r="F148" t="n">
        <v>53.12</v>
      </c>
      <c r="G148" t="n">
        <v>159.35</v>
      </c>
      <c r="H148" t="n">
        <v>1.73</v>
      </c>
      <c r="I148" t="n">
        <v>20</v>
      </c>
      <c r="J148" t="n">
        <v>386.13</v>
      </c>
      <c r="K148" t="n">
        <v>61.82</v>
      </c>
      <c r="L148" t="n">
        <v>37.5</v>
      </c>
      <c r="M148" t="n">
        <v>18</v>
      </c>
      <c r="N148" t="n">
        <v>136.81</v>
      </c>
      <c r="O148" t="n">
        <v>47857.05</v>
      </c>
      <c r="P148" t="n">
        <v>982.4299999999999</v>
      </c>
      <c r="Q148" t="n">
        <v>1367.21</v>
      </c>
      <c r="R148" t="n">
        <v>123.97</v>
      </c>
      <c r="S148" t="n">
        <v>104.26</v>
      </c>
      <c r="T148" t="n">
        <v>8939.549999999999</v>
      </c>
      <c r="U148" t="n">
        <v>0.84</v>
      </c>
      <c r="V148" t="n">
        <v>0.9</v>
      </c>
      <c r="W148" t="n">
        <v>20.68</v>
      </c>
      <c r="X148" t="n">
        <v>0.54</v>
      </c>
      <c r="Y148" t="n">
        <v>1</v>
      </c>
      <c r="Z148" t="n">
        <v>10</v>
      </c>
      <c r="AA148" t="n">
        <v>1996.211457984219</v>
      </c>
      <c r="AB148" t="n">
        <v>2731.304583448102</v>
      </c>
      <c r="AC148" t="n">
        <v>2470.632707413874</v>
      </c>
      <c r="AD148" t="n">
        <v>1996211.457984219</v>
      </c>
      <c r="AE148" t="n">
        <v>2731304.583448102</v>
      </c>
      <c r="AF148" t="n">
        <v>8.586202348951666e-07</v>
      </c>
      <c r="AG148" t="n">
        <v>17</v>
      </c>
      <c r="AH148" t="n">
        <v>2470632.707413874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1.7479</v>
      </c>
      <c r="E149" t="n">
        <v>57.21</v>
      </c>
      <c r="F149" t="n">
        <v>53.1</v>
      </c>
      <c r="G149" t="n">
        <v>159.31</v>
      </c>
      <c r="H149" t="n">
        <v>1.74</v>
      </c>
      <c r="I149" t="n">
        <v>20</v>
      </c>
      <c r="J149" t="n">
        <v>386.88</v>
      </c>
      <c r="K149" t="n">
        <v>61.82</v>
      </c>
      <c r="L149" t="n">
        <v>37.75</v>
      </c>
      <c r="M149" t="n">
        <v>18</v>
      </c>
      <c r="N149" t="n">
        <v>137.31</v>
      </c>
      <c r="O149" t="n">
        <v>47949.23</v>
      </c>
      <c r="P149" t="n">
        <v>983.01</v>
      </c>
      <c r="Q149" t="n">
        <v>1367.14</v>
      </c>
      <c r="R149" t="n">
        <v>123.59</v>
      </c>
      <c r="S149" t="n">
        <v>104.26</v>
      </c>
      <c r="T149" t="n">
        <v>8749.280000000001</v>
      </c>
      <c r="U149" t="n">
        <v>0.84</v>
      </c>
      <c r="V149" t="n">
        <v>0.9</v>
      </c>
      <c r="W149" t="n">
        <v>20.68</v>
      </c>
      <c r="X149" t="n">
        <v>0.53</v>
      </c>
      <c r="Y149" t="n">
        <v>1</v>
      </c>
      <c r="Z149" t="n">
        <v>10</v>
      </c>
      <c r="AA149" t="n">
        <v>1996.352774603784</v>
      </c>
      <c r="AB149" t="n">
        <v>2731.497939081441</v>
      </c>
      <c r="AC149" t="n">
        <v>2470.807609456943</v>
      </c>
      <c r="AD149" t="n">
        <v>1996352.774603784</v>
      </c>
      <c r="AE149" t="n">
        <v>2731497.939081442</v>
      </c>
      <c r="AF149" t="n">
        <v>8.588659199801201e-07</v>
      </c>
      <c r="AG149" t="n">
        <v>17</v>
      </c>
      <c r="AH149" t="n">
        <v>2470807.609456943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1.7475</v>
      </c>
      <c r="E150" t="n">
        <v>57.22</v>
      </c>
      <c r="F150" t="n">
        <v>53.12</v>
      </c>
      <c r="G150" t="n">
        <v>159.35</v>
      </c>
      <c r="H150" t="n">
        <v>1.75</v>
      </c>
      <c r="I150" t="n">
        <v>20</v>
      </c>
      <c r="J150" t="n">
        <v>387.63</v>
      </c>
      <c r="K150" t="n">
        <v>61.82</v>
      </c>
      <c r="L150" t="n">
        <v>38</v>
      </c>
      <c r="M150" t="n">
        <v>18</v>
      </c>
      <c r="N150" t="n">
        <v>137.81</v>
      </c>
      <c r="O150" t="n">
        <v>48041.76</v>
      </c>
      <c r="P150" t="n">
        <v>983.75</v>
      </c>
      <c r="Q150" t="n">
        <v>1367.2</v>
      </c>
      <c r="R150" t="n">
        <v>124.07</v>
      </c>
      <c r="S150" t="n">
        <v>104.26</v>
      </c>
      <c r="T150" t="n">
        <v>8990.219999999999</v>
      </c>
      <c r="U150" t="n">
        <v>0.84</v>
      </c>
      <c r="V150" t="n">
        <v>0.9</v>
      </c>
      <c r="W150" t="n">
        <v>20.68</v>
      </c>
      <c r="X150" t="n">
        <v>0.54</v>
      </c>
      <c r="Y150" t="n">
        <v>1</v>
      </c>
      <c r="Z150" t="n">
        <v>10</v>
      </c>
      <c r="AA150" t="n">
        <v>1997.937085265091</v>
      </c>
      <c r="AB150" t="n">
        <v>2733.665662823095</v>
      </c>
      <c r="AC150" t="n">
        <v>2472.768448687113</v>
      </c>
      <c r="AD150" t="n">
        <v>1997937.085265091</v>
      </c>
      <c r="AE150" t="n">
        <v>2733665.662823095</v>
      </c>
      <c r="AF150" t="n">
        <v>8.586693719121573e-07</v>
      </c>
      <c r="AG150" t="n">
        <v>17</v>
      </c>
      <c r="AH150" t="n">
        <v>2472768.448687113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1.7477</v>
      </c>
      <c r="E151" t="n">
        <v>57.22</v>
      </c>
      <c r="F151" t="n">
        <v>53.11</v>
      </c>
      <c r="G151" t="n">
        <v>159.33</v>
      </c>
      <c r="H151" t="n">
        <v>1.76</v>
      </c>
      <c r="I151" t="n">
        <v>20</v>
      </c>
      <c r="J151" t="n">
        <v>388.38</v>
      </c>
      <c r="K151" t="n">
        <v>61.82</v>
      </c>
      <c r="L151" t="n">
        <v>38.25</v>
      </c>
      <c r="M151" t="n">
        <v>18</v>
      </c>
      <c r="N151" t="n">
        <v>138.31</v>
      </c>
      <c r="O151" t="n">
        <v>48134.63</v>
      </c>
      <c r="P151" t="n">
        <v>983.47</v>
      </c>
      <c r="Q151" t="n">
        <v>1367.24</v>
      </c>
      <c r="R151" t="n">
        <v>124.12</v>
      </c>
      <c r="S151" t="n">
        <v>104.26</v>
      </c>
      <c r="T151" t="n">
        <v>9017.950000000001</v>
      </c>
      <c r="U151" t="n">
        <v>0.84</v>
      </c>
      <c r="V151" t="n">
        <v>0.9</v>
      </c>
      <c r="W151" t="n">
        <v>20.67</v>
      </c>
      <c r="X151" t="n">
        <v>0.53</v>
      </c>
      <c r="Y151" t="n">
        <v>1</v>
      </c>
      <c r="Z151" t="n">
        <v>10</v>
      </c>
      <c r="AA151" t="n">
        <v>1997.269390603668</v>
      </c>
      <c r="AB151" t="n">
        <v>2732.752093530726</v>
      </c>
      <c r="AC151" t="n">
        <v>2471.942069165806</v>
      </c>
      <c r="AD151" t="n">
        <v>1997269.390603668</v>
      </c>
      <c r="AE151" t="n">
        <v>2732752.093530726</v>
      </c>
      <c r="AF151" t="n">
        <v>8.587676459461386e-07</v>
      </c>
      <c r="AG151" t="n">
        <v>17</v>
      </c>
      <c r="AH151" t="n">
        <v>2471942.069165806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1.7476</v>
      </c>
      <c r="E152" t="n">
        <v>57.22</v>
      </c>
      <c r="F152" t="n">
        <v>53.11</v>
      </c>
      <c r="G152" t="n">
        <v>159.34</v>
      </c>
      <c r="H152" t="n">
        <v>1.76</v>
      </c>
      <c r="I152" t="n">
        <v>20</v>
      </c>
      <c r="J152" t="n">
        <v>389.14</v>
      </c>
      <c r="K152" t="n">
        <v>61.82</v>
      </c>
      <c r="L152" t="n">
        <v>38.5</v>
      </c>
      <c r="M152" t="n">
        <v>18</v>
      </c>
      <c r="N152" t="n">
        <v>138.81</v>
      </c>
      <c r="O152" t="n">
        <v>48227.84</v>
      </c>
      <c r="P152" t="n">
        <v>983.3200000000001</v>
      </c>
      <c r="Q152" t="n">
        <v>1367.19</v>
      </c>
      <c r="R152" t="n">
        <v>124.08</v>
      </c>
      <c r="S152" t="n">
        <v>104.26</v>
      </c>
      <c r="T152" t="n">
        <v>8995.24</v>
      </c>
      <c r="U152" t="n">
        <v>0.84</v>
      </c>
      <c r="V152" t="n">
        <v>0.9</v>
      </c>
      <c r="W152" t="n">
        <v>20.67</v>
      </c>
      <c r="X152" t="n">
        <v>0.54</v>
      </c>
      <c r="Y152" t="n">
        <v>1</v>
      </c>
      <c r="Z152" t="n">
        <v>10</v>
      </c>
      <c r="AA152" t="n">
        <v>1997.163182418016</v>
      </c>
      <c r="AB152" t="n">
        <v>2732.606774805542</v>
      </c>
      <c r="AC152" t="n">
        <v>2471.810619455797</v>
      </c>
      <c r="AD152" t="n">
        <v>1997163.182418016</v>
      </c>
      <c r="AE152" t="n">
        <v>2732606.774805542</v>
      </c>
      <c r="AF152" t="n">
        <v>8.587185089291481e-07</v>
      </c>
      <c r="AG152" t="n">
        <v>17</v>
      </c>
      <c r="AH152" t="n">
        <v>2471810.619455797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1.7474</v>
      </c>
      <c r="E153" t="n">
        <v>57.23</v>
      </c>
      <c r="F153" t="n">
        <v>53.12</v>
      </c>
      <c r="G153" t="n">
        <v>159.35</v>
      </c>
      <c r="H153" t="n">
        <v>1.77</v>
      </c>
      <c r="I153" t="n">
        <v>20</v>
      </c>
      <c r="J153" t="n">
        <v>389.89</v>
      </c>
      <c r="K153" t="n">
        <v>61.82</v>
      </c>
      <c r="L153" t="n">
        <v>38.75</v>
      </c>
      <c r="M153" t="n">
        <v>18</v>
      </c>
      <c r="N153" t="n">
        <v>139.32</v>
      </c>
      <c r="O153" t="n">
        <v>48321.4</v>
      </c>
      <c r="P153" t="n">
        <v>982.2</v>
      </c>
      <c r="Q153" t="n">
        <v>1367.2</v>
      </c>
      <c r="R153" t="n">
        <v>124.22</v>
      </c>
      <c r="S153" t="n">
        <v>104.26</v>
      </c>
      <c r="T153" t="n">
        <v>9067.74</v>
      </c>
      <c r="U153" t="n">
        <v>0.84</v>
      </c>
      <c r="V153" t="n">
        <v>0.9</v>
      </c>
      <c r="W153" t="n">
        <v>20.67</v>
      </c>
      <c r="X153" t="n">
        <v>0.54</v>
      </c>
      <c r="Y153" t="n">
        <v>1</v>
      </c>
      <c r="Z153" t="n">
        <v>10</v>
      </c>
      <c r="AA153" t="n">
        <v>1995.893105518867</v>
      </c>
      <c r="AB153" t="n">
        <v>2730.868999560289</v>
      </c>
      <c r="AC153" t="n">
        <v>2470.238695040967</v>
      </c>
      <c r="AD153" t="n">
        <v>1995893.105518867</v>
      </c>
      <c r="AE153" t="n">
        <v>2730868.999560289</v>
      </c>
      <c r="AF153" t="n">
        <v>8.586202348951666e-07</v>
      </c>
      <c r="AG153" t="n">
        <v>17</v>
      </c>
      <c r="AH153" t="n">
        <v>2470238.695040967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1.7499</v>
      </c>
      <c r="E154" t="n">
        <v>57.15</v>
      </c>
      <c r="F154" t="n">
        <v>53.09</v>
      </c>
      <c r="G154" t="n">
        <v>167.66</v>
      </c>
      <c r="H154" t="n">
        <v>1.78</v>
      </c>
      <c r="I154" t="n">
        <v>19</v>
      </c>
      <c r="J154" t="n">
        <v>390.66</v>
      </c>
      <c r="K154" t="n">
        <v>61.82</v>
      </c>
      <c r="L154" t="n">
        <v>39</v>
      </c>
      <c r="M154" t="n">
        <v>17</v>
      </c>
      <c r="N154" t="n">
        <v>139.83</v>
      </c>
      <c r="O154" t="n">
        <v>48415.31</v>
      </c>
      <c r="P154" t="n">
        <v>980.6</v>
      </c>
      <c r="Q154" t="n">
        <v>1367.21</v>
      </c>
      <c r="R154" t="n">
        <v>123.12</v>
      </c>
      <c r="S154" t="n">
        <v>104.26</v>
      </c>
      <c r="T154" t="n">
        <v>8523.02</v>
      </c>
      <c r="U154" t="n">
        <v>0.85</v>
      </c>
      <c r="V154" t="n">
        <v>0.9</v>
      </c>
      <c r="W154" t="n">
        <v>20.68</v>
      </c>
      <c r="X154" t="n">
        <v>0.52</v>
      </c>
      <c r="Y154" t="n">
        <v>1</v>
      </c>
      <c r="Z154" t="n">
        <v>10</v>
      </c>
      <c r="AA154" t="n">
        <v>1990.920427274514</v>
      </c>
      <c r="AB154" t="n">
        <v>2724.065161807285</v>
      </c>
      <c r="AC154" t="n">
        <v>2464.084206013864</v>
      </c>
      <c r="AD154" t="n">
        <v>1990920.427274514</v>
      </c>
      <c r="AE154" t="n">
        <v>2724065.161807285</v>
      </c>
      <c r="AF154" t="n">
        <v>8.598486603199336e-07</v>
      </c>
      <c r="AG154" t="n">
        <v>17</v>
      </c>
      <c r="AH154" t="n">
        <v>2464084.206013864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1.7501</v>
      </c>
      <c r="E155" t="n">
        <v>57.14</v>
      </c>
      <c r="F155" t="n">
        <v>53.09</v>
      </c>
      <c r="G155" t="n">
        <v>167.64</v>
      </c>
      <c r="H155" t="n">
        <v>1.79</v>
      </c>
      <c r="I155" t="n">
        <v>19</v>
      </c>
      <c r="J155" t="n">
        <v>391.42</v>
      </c>
      <c r="K155" t="n">
        <v>61.82</v>
      </c>
      <c r="L155" t="n">
        <v>39.25</v>
      </c>
      <c r="M155" t="n">
        <v>17</v>
      </c>
      <c r="N155" t="n">
        <v>140.35</v>
      </c>
      <c r="O155" t="n">
        <v>48509.7</v>
      </c>
      <c r="P155" t="n">
        <v>982.01</v>
      </c>
      <c r="Q155" t="n">
        <v>1367.28</v>
      </c>
      <c r="R155" t="n">
        <v>123.13</v>
      </c>
      <c r="S155" t="n">
        <v>104.26</v>
      </c>
      <c r="T155" t="n">
        <v>8528.290000000001</v>
      </c>
      <c r="U155" t="n">
        <v>0.85</v>
      </c>
      <c r="V155" t="n">
        <v>0.9</v>
      </c>
      <c r="W155" t="n">
        <v>20.67</v>
      </c>
      <c r="X155" t="n">
        <v>0.51</v>
      </c>
      <c r="Y155" t="n">
        <v>1</v>
      </c>
      <c r="Z155" t="n">
        <v>10</v>
      </c>
      <c r="AA155" t="n">
        <v>1992.667292141012</v>
      </c>
      <c r="AB155" t="n">
        <v>2726.455299383865</v>
      </c>
      <c r="AC155" t="n">
        <v>2466.246232214714</v>
      </c>
      <c r="AD155" t="n">
        <v>1992667.292141012</v>
      </c>
      <c r="AE155" t="n">
        <v>2726455.299383865</v>
      </c>
      <c r="AF155" t="n">
        <v>8.599469343539149e-07</v>
      </c>
      <c r="AG155" t="n">
        <v>17</v>
      </c>
      <c r="AH155" t="n">
        <v>2466246.232214714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1.7499</v>
      </c>
      <c r="E156" t="n">
        <v>57.15</v>
      </c>
      <c r="F156" t="n">
        <v>53.09</v>
      </c>
      <c r="G156" t="n">
        <v>167.66</v>
      </c>
      <c r="H156" t="n">
        <v>1.8</v>
      </c>
      <c r="I156" t="n">
        <v>19</v>
      </c>
      <c r="J156" t="n">
        <v>392.19</v>
      </c>
      <c r="K156" t="n">
        <v>61.82</v>
      </c>
      <c r="L156" t="n">
        <v>39.5</v>
      </c>
      <c r="M156" t="n">
        <v>17</v>
      </c>
      <c r="N156" t="n">
        <v>140.87</v>
      </c>
      <c r="O156" t="n">
        <v>48604.33</v>
      </c>
      <c r="P156" t="n">
        <v>982.98</v>
      </c>
      <c r="Q156" t="n">
        <v>1367.21</v>
      </c>
      <c r="R156" t="n">
        <v>123.36</v>
      </c>
      <c r="S156" t="n">
        <v>104.26</v>
      </c>
      <c r="T156" t="n">
        <v>8639.74</v>
      </c>
      <c r="U156" t="n">
        <v>0.85</v>
      </c>
      <c r="V156" t="n">
        <v>0.9</v>
      </c>
      <c r="W156" t="n">
        <v>20.67</v>
      </c>
      <c r="X156" t="n">
        <v>0.52</v>
      </c>
      <c r="Y156" t="n">
        <v>1</v>
      </c>
      <c r="Z156" t="n">
        <v>10</v>
      </c>
      <c r="AA156" t="n">
        <v>1994.209976871472</v>
      </c>
      <c r="AB156" t="n">
        <v>2728.566068690528</v>
      </c>
      <c r="AC156" t="n">
        <v>2468.155552661233</v>
      </c>
      <c r="AD156" t="n">
        <v>1994209.976871472</v>
      </c>
      <c r="AE156" t="n">
        <v>2728566.068690528</v>
      </c>
      <c r="AF156" t="n">
        <v>8.598486603199336e-07</v>
      </c>
      <c r="AG156" t="n">
        <v>17</v>
      </c>
      <c r="AH156" t="n">
        <v>2468155.552661233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1.7499</v>
      </c>
      <c r="E157" t="n">
        <v>57.15</v>
      </c>
      <c r="F157" t="n">
        <v>53.09</v>
      </c>
      <c r="G157" t="n">
        <v>167.66</v>
      </c>
      <c r="H157" t="n">
        <v>1.8</v>
      </c>
      <c r="I157" t="n">
        <v>19</v>
      </c>
      <c r="J157" t="n">
        <v>392.96</v>
      </c>
      <c r="K157" t="n">
        <v>61.82</v>
      </c>
      <c r="L157" t="n">
        <v>39.75</v>
      </c>
      <c r="M157" t="n">
        <v>17</v>
      </c>
      <c r="N157" t="n">
        <v>141.39</v>
      </c>
      <c r="O157" t="n">
        <v>48699.33</v>
      </c>
      <c r="P157" t="n">
        <v>983.76</v>
      </c>
      <c r="Q157" t="n">
        <v>1367.16</v>
      </c>
      <c r="R157" t="n">
        <v>123.49</v>
      </c>
      <c r="S157" t="n">
        <v>104.26</v>
      </c>
      <c r="T157" t="n">
        <v>8703.969999999999</v>
      </c>
      <c r="U157" t="n">
        <v>0.84</v>
      </c>
      <c r="V157" t="n">
        <v>0.9</v>
      </c>
      <c r="W157" t="n">
        <v>20.67</v>
      </c>
      <c r="X157" t="n">
        <v>0.52</v>
      </c>
      <c r="Y157" t="n">
        <v>1</v>
      </c>
      <c r="Z157" t="n">
        <v>10</v>
      </c>
      <c r="AA157" t="n">
        <v>1995.288064554509</v>
      </c>
      <c r="AB157" t="n">
        <v>2730.04115582033</v>
      </c>
      <c r="AC157" t="n">
        <v>2469.489859545665</v>
      </c>
      <c r="AD157" t="n">
        <v>1995288.064554509</v>
      </c>
      <c r="AE157" t="n">
        <v>2730041.155820331</v>
      </c>
      <c r="AF157" t="n">
        <v>8.598486603199336e-07</v>
      </c>
      <c r="AG157" t="n">
        <v>17</v>
      </c>
      <c r="AH157" t="n">
        <v>2469489.859545665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1.75</v>
      </c>
      <c r="E158" t="n">
        <v>57.14</v>
      </c>
      <c r="F158" t="n">
        <v>53.09</v>
      </c>
      <c r="G158" t="n">
        <v>167.65</v>
      </c>
      <c r="H158" t="n">
        <v>1.81</v>
      </c>
      <c r="I158" t="n">
        <v>19</v>
      </c>
      <c r="J158" t="n">
        <v>393.73</v>
      </c>
      <c r="K158" t="n">
        <v>61.82</v>
      </c>
      <c r="L158" t="n">
        <v>40</v>
      </c>
      <c r="M158" t="n">
        <v>17</v>
      </c>
      <c r="N158" t="n">
        <v>141.91</v>
      </c>
      <c r="O158" t="n">
        <v>48794.7</v>
      </c>
      <c r="P158" t="n">
        <v>984.61</v>
      </c>
      <c r="Q158" t="n">
        <v>1367.22</v>
      </c>
      <c r="R158" t="n">
        <v>123.35</v>
      </c>
      <c r="S158" t="n">
        <v>104.26</v>
      </c>
      <c r="T158" t="n">
        <v>8638.370000000001</v>
      </c>
      <c r="U158" t="n">
        <v>0.85</v>
      </c>
      <c r="V158" t="n">
        <v>0.9</v>
      </c>
      <c r="W158" t="n">
        <v>20.67</v>
      </c>
      <c r="X158" t="n">
        <v>0.51</v>
      </c>
      <c r="Y158" t="n">
        <v>1</v>
      </c>
      <c r="Z158" t="n">
        <v>10</v>
      </c>
      <c r="AA158" t="n">
        <v>1996.361699602644</v>
      </c>
      <c r="AB158" t="n">
        <v>2731.510150658625</v>
      </c>
      <c r="AC158" t="n">
        <v>2470.81865557834</v>
      </c>
      <c r="AD158" t="n">
        <v>1996361.699602644</v>
      </c>
      <c r="AE158" t="n">
        <v>2731510.150658625</v>
      </c>
      <c r="AF158" t="n">
        <v>8.598977973369244e-07</v>
      </c>
      <c r="AG158" t="n">
        <v>17</v>
      </c>
      <c r="AH158" t="n">
        <v>2470818.655578339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1.6692</v>
      </c>
      <c r="E2" t="n">
        <v>59.91</v>
      </c>
      <c r="F2" t="n">
        <v>56.72</v>
      </c>
      <c r="G2" t="n">
        <v>24.48</v>
      </c>
      <c r="H2" t="n">
        <v>0.64</v>
      </c>
      <c r="I2" t="n">
        <v>139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164.67</v>
      </c>
      <c r="Q2" t="n">
        <v>1368.45</v>
      </c>
      <c r="R2" t="n">
        <v>234.92</v>
      </c>
      <c r="S2" t="n">
        <v>104.26</v>
      </c>
      <c r="T2" t="n">
        <v>63823.23</v>
      </c>
      <c r="U2" t="n">
        <v>0.44</v>
      </c>
      <c r="V2" t="n">
        <v>0.85</v>
      </c>
      <c r="W2" t="n">
        <v>21.05</v>
      </c>
      <c r="X2" t="n">
        <v>4.12</v>
      </c>
      <c r="Y2" t="n">
        <v>1</v>
      </c>
      <c r="Z2" t="n">
        <v>10</v>
      </c>
      <c r="AA2" t="n">
        <v>560.5839246101305</v>
      </c>
      <c r="AB2" t="n">
        <v>767.0156568688933</v>
      </c>
      <c r="AC2" t="n">
        <v>693.8127590905609</v>
      </c>
      <c r="AD2" t="n">
        <v>560583.9246101305</v>
      </c>
      <c r="AE2" t="n">
        <v>767015.6568688933</v>
      </c>
      <c r="AF2" t="n">
        <v>1.144876243240038e-06</v>
      </c>
      <c r="AG2" t="n">
        <v>18</v>
      </c>
      <c r="AH2" t="n">
        <v>693812.759090561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1.6704</v>
      </c>
      <c r="E3" t="n">
        <v>59.87</v>
      </c>
      <c r="F3" t="n">
        <v>56.69</v>
      </c>
      <c r="G3" t="n">
        <v>24.65</v>
      </c>
      <c r="H3" t="n">
        <v>0.79</v>
      </c>
      <c r="I3" t="n">
        <v>138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166.01</v>
      </c>
      <c r="Q3" t="n">
        <v>1368.49</v>
      </c>
      <c r="R3" t="n">
        <v>233.47</v>
      </c>
      <c r="S3" t="n">
        <v>104.26</v>
      </c>
      <c r="T3" t="n">
        <v>63103.29</v>
      </c>
      <c r="U3" t="n">
        <v>0.45</v>
      </c>
      <c r="V3" t="n">
        <v>0.85</v>
      </c>
      <c r="W3" t="n">
        <v>21.06</v>
      </c>
      <c r="X3" t="n">
        <v>4.1</v>
      </c>
      <c r="Y3" t="n">
        <v>1</v>
      </c>
      <c r="Z3" t="n">
        <v>10</v>
      </c>
      <c r="AA3" t="n">
        <v>562.1606082949411</v>
      </c>
      <c r="AB3" t="n">
        <v>769.1729450448264</v>
      </c>
      <c r="AC3" t="n">
        <v>695.764158710756</v>
      </c>
      <c r="AD3" t="n">
        <v>562160.6082949411</v>
      </c>
      <c r="AE3" t="n">
        <v>769172.9450448264</v>
      </c>
      <c r="AF3" t="n">
        <v>1.145699303084208e-06</v>
      </c>
      <c r="AG3" t="n">
        <v>18</v>
      </c>
      <c r="AH3" t="n">
        <v>695764.158710756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1.321</v>
      </c>
      <c r="E2" t="n">
        <v>75.7</v>
      </c>
      <c r="F2" t="n">
        <v>65</v>
      </c>
      <c r="G2" t="n">
        <v>9.199999999999999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587.85</v>
      </c>
      <c r="Q2" t="n">
        <v>1369.28</v>
      </c>
      <c r="R2" t="n">
        <v>510.71</v>
      </c>
      <c r="S2" t="n">
        <v>104.26</v>
      </c>
      <c r="T2" t="n">
        <v>200289.51</v>
      </c>
      <c r="U2" t="n">
        <v>0.2</v>
      </c>
      <c r="V2" t="n">
        <v>0.74</v>
      </c>
      <c r="W2" t="n">
        <v>21.32</v>
      </c>
      <c r="X2" t="n">
        <v>12.38</v>
      </c>
      <c r="Y2" t="n">
        <v>1</v>
      </c>
      <c r="Z2" t="n">
        <v>10</v>
      </c>
      <c r="AA2" t="n">
        <v>1726.879108227758</v>
      </c>
      <c r="AB2" t="n">
        <v>2362.79218040664</v>
      </c>
      <c r="AC2" t="n">
        <v>2137.290610908282</v>
      </c>
      <c r="AD2" t="n">
        <v>1726879.108227758</v>
      </c>
      <c r="AE2" t="n">
        <v>2362792.18040664</v>
      </c>
      <c r="AF2" t="n">
        <v>7.765882657086794e-07</v>
      </c>
      <c r="AG2" t="n">
        <v>22</v>
      </c>
      <c r="AH2" t="n">
        <v>2137290.610908282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1.4175</v>
      </c>
      <c r="E3" t="n">
        <v>70.55</v>
      </c>
      <c r="F3" t="n">
        <v>61.94</v>
      </c>
      <c r="G3" t="n">
        <v>11.54</v>
      </c>
      <c r="H3" t="n">
        <v>0.22</v>
      </c>
      <c r="I3" t="n">
        <v>322</v>
      </c>
      <c r="J3" t="n">
        <v>99.02</v>
      </c>
      <c r="K3" t="n">
        <v>39.72</v>
      </c>
      <c r="L3" t="n">
        <v>1.25</v>
      </c>
      <c r="M3" t="n">
        <v>320</v>
      </c>
      <c r="N3" t="n">
        <v>13.05</v>
      </c>
      <c r="O3" t="n">
        <v>12446.14</v>
      </c>
      <c r="P3" t="n">
        <v>558.09</v>
      </c>
      <c r="Q3" t="n">
        <v>1368.7</v>
      </c>
      <c r="R3" t="n">
        <v>411.02</v>
      </c>
      <c r="S3" t="n">
        <v>104.26</v>
      </c>
      <c r="T3" t="n">
        <v>150953.86</v>
      </c>
      <c r="U3" t="n">
        <v>0.25</v>
      </c>
      <c r="V3" t="n">
        <v>0.77</v>
      </c>
      <c r="W3" t="n">
        <v>21.16</v>
      </c>
      <c r="X3" t="n">
        <v>9.33</v>
      </c>
      <c r="Y3" t="n">
        <v>1</v>
      </c>
      <c r="Z3" t="n">
        <v>10</v>
      </c>
      <c r="AA3" t="n">
        <v>1546.104521898785</v>
      </c>
      <c r="AB3" t="n">
        <v>2115.448416179452</v>
      </c>
      <c r="AC3" t="n">
        <v>1913.552988389784</v>
      </c>
      <c r="AD3" t="n">
        <v>1546104.521898785</v>
      </c>
      <c r="AE3" t="n">
        <v>2115448.416179452</v>
      </c>
      <c r="AF3" t="n">
        <v>8.333185970038252e-07</v>
      </c>
      <c r="AG3" t="n">
        <v>21</v>
      </c>
      <c r="AH3" t="n">
        <v>1913552.988389784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1.4837</v>
      </c>
      <c r="E4" t="n">
        <v>67.40000000000001</v>
      </c>
      <c r="F4" t="n">
        <v>60.09</v>
      </c>
      <c r="G4" t="n">
        <v>13.92</v>
      </c>
      <c r="H4" t="n">
        <v>0.27</v>
      </c>
      <c r="I4" t="n">
        <v>259</v>
      </c>
      <c r="J4" t="n">
        <v>99.33</v>
      </c>
      <c r="K4" t="n">
        <v>39.72</v>
      </c>
      <c r="L4" t="n">
        <v>1.5</v>
      </c>
      <c r="M4" t="n">
        <v>257</v>
      </c>
      <c r="N4" t="n">
        <v>13.11</v>
      </c>
      <c r="O4" t="n">
        <v>12484.55</v>
      </c>
      <c r="P4" t="n">
        <v>539.1799999999999</v>
      </c>
      <c r="Q4" t="n">
        <v>1368.38</v>
      </c>
      <c r="R4" t="n">
        <v>350.24</v>
      </c>
      <c r="S4" t="n">
        <v>104.26</v>
      </c>
      <c r="T4" t="n">
        <v>120881.22</v>
      </c>
      <c r="U4" t="n">
        <v>0.3</v>
      </c>
      <c r="V4" t="n">
        <v>0.8</v>
      </c>
      <c r="W4" t="n">
        <v>21.07</v>
      </c>
      <c r="X4" t="n">
        <v>7.49</v>
      </c>
      <c r="Y4" t="n">
        <v>1</v>
      </c>
      <c r="Z4" t="n">
        <v>10</v>
      </c>
      <c r="AA4" t="n">
        <v>1435.299880502077</v>
      </c>
      <c r="AB4" t="n">
        <v>1963.840617464701</v>
      </c>
      <c r="AC4" t="n">
        <v>1776.414425201487</v>
      </c>
      <c r="AD4" t="n">
        <v>1435299.880502077</v>
      </c>
      <c r="AE4" t="n">
        <v>1963840.617464701</v>
      </c>
      <c r="AF4" t="n">
        <v>8.72236192151376e-07</v>
      </c>
      <c r="AG4" t="n">
        <v>20</v>
      </c>
      <c r="AH4" t="n">
        <v>1776414.425201487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1.5314</v>
      </c>
      <c r="E5" t="n">
        <v>65.3</v>
      </c>
      <c r="F5" t="n">
        <v>58.85</v>
      </c>
      <c r="G5" t="n">
        <v>16.27</v>
      </c>
      <c r="H5" t="n">
        <v>0.31</v>
      </c>
      <c r="I5" t="n">
        <v>217</v>
      </c>
      <c r="J5" t="n">
        <v>99.64</v>
      </c>
      <c r="K5" t="n">
        <v>39.72</v>
      </c>
      <c r="L5" t="n">
        <v>1.75</v>
      </c>
      <c r="M5" t="n">
        <v>215</v>
      </c>
      <c r="N5" t="n">
        <v>13.18</v>
      </c>
      <c r="O5" t="n">
        <v>12522.99</v>
      </c>
      <c r="P5" t="n">
        <v>525.92</v>
      </c>
      <c r="Q5" t="n">
        <v>1367.85</v>
      </c>
      <c r="R5" t="n">
        <v>309.5</v>
      </c>
      <c r="S5" t="n">
        <v>104.26</v>
      </c>
      <c r="T5" t="n">
        <v>100721.57</v>
      </c>
      <c r="U5" t="n">
        <v>0.34</v>
      </c>
      <c r="V5" t="n">
        <v>0.8100000000000001</v>
      </c>
      <c r="W5" t="n">
        <v>21.02</v>
      </c>
      <c r="X5" t="n">
        <v>6.26</v>
      </c>
      <c r="Y5" t="n">
        <v>1</v>
      </c>
      <c r="Z5" t="n">
        <v>10</v>
      </c>
      <c r="AA5" t="n">
        <v>1358.850999023073</v>
      </c>
      <c r="AB5" t="n">
        <v>1859.239885138508</v>
      </c>
      <c r="AC5" t="n">
        <v>1681.796639960456</v>
      </c>
      <c r="AD5" t="n">
        <v>1358850.999023073</v>
      </c>
      <c r="AE5" t="n">
        <v>1859239.885138508</v>
      </c>
      <c r="AF5" t="n">
        <v>9.002780243045207e-07</v>
      </c>
      <c r="AG5" t="n">
        <v>19</v>
      </c>
      <c r="AH5" t="n">
        <v>1681796.639960456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57.95</v>
      </c>
      <c r="G6" t="n">
        <v>18.69</v>
      </c>
      <c r="H6" t="n">
        <v>0.35</v>
      </c>
      <c r="I6" t="n">
        <v>186</v>
      </c>
      <c r="J6" t="n">
        <v>99.95</v>
      </c>
      <c r="K6" t="n">
        <v>39.72</v>
      </c>
      <c r="L6" t="n">
        <v>2</v>
      </c>
      <c r="M6" t="n">
        <v>184</v>
      </c>
      <c r="N6" t="n">
        <v>13.24</v>
      </c>
      <c r="O6" t="n">
        <v>12561.45</v>
      </c>
      <c r="P6" t="n">
        <v>515.48</v>
      </c>
      <c r="Q6" t="n">
        <v>1367.99</v>
      </c>
      <c r="R6" t="n">
        <v>280.77</v>
      </c>
      <c r="S6" t="n">
        <v>104.26</v>
      </c>
      <c r="T6" t="n">
        <v>86513.44</v>
      </c>
      <c r="U6" t="n">
        <v>0.37</v>
      </c>
      <c r="V6" t="n">
        <v>0.83</v>
      </c>
      <c r="W6" t="n">
        <v>20.95</v>
      </c>
      <c r="X6" t="n">
        <v>5.36</v>
      </c>
      <c r="Y6" t="n">
        <v>1</v>
      </c>
      <c r="Z6" t="n">
        <v>10</v>
      </c>
      <c r="AA6" t="n">
        <v>1310.840963955509</v>
      </c>
      <c r="AB6" t="n">
        <v>1793.550437105805</v>
      </c>
      <c r="AC6" t="n">
        <v>1622.376500652275</v>
      </c>
      <c r="AD6" t="n">
        <v>1310840.963955509</v>
      </c>
      <c r="AE6" t="n">
        <v>1793550.437105805</v>
      </c>
      <c r="AF6" t="n">
        <v>9.220295502933331e-07</v>
      </c>
      <c r="AG6" t="n">
        <v>19</v>
      </c>
      <c r="AH6" t="n">
        <v>1622376.500652275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1.5977</v>
      </c>
      <c r="E7" t="n">
        <v>62.59</v>
      </c>
      <c r="F7" t="n">
        <v>57.25</v>
      </c>
      <c r="G7" t="n">
        <v>21.07</v>
      </c>
      <c r="H7" t="n">
        <v>0.39</v>
      </c>
      <c r="I7" t="n">
        <v>163</v>
      </c>
      <c r="J7" t="n">
        <v>100.27</v>
      </c>
      <c r="K7" t="n">
        <v>39.72</v>
      </c>
      <c r="L7" t="n">
        <v>2.25</v>
      </c>
      <c r="M7" t="n">
        <v>161</v>
      </c>
      <c r="N7" t="n">
        <v>13.3</v>
      </c>
      <c r="O7" t="n">
        <v>12599.94</v>
      </c>
      <c r="P7" t="n">
        <v>506.85</v>
      </c>
      <c r="Q7" t="n">
        <v>1367.9</v>
      </c>
      <c r="R7" t="n">
        <v>258.86</v>
      </c>
      <c r="S7" t="n">
        <v>104.26</v>
      </c>
      <c r="T7" t="n">
        <v>75670.25</v>
      </c>
      <c r="U7" t="n">
        <v>0.4</v>
      </c>
      <c r="V7" t="n">
        <v>0.84</v>
      </c>
      <c r="W7" t="n">
        <v>20.89</v>
      </c>
      <c r="X7" t="n">
        <v>4.66</v>
      </c>
      <c r="Y7" t="n">
        <v>1</v>
      </c>
      <c r="Z7" t="n">
        <v>10</v>
      </c>
      <c r="AA7" t="n">
        <v>1273.917027527526</v>
      </c>
      <c r="AB7" t="n">
        <v>1743.02947831593</v>
      </c>
      <c r="AC7" t="n">
        <v>1576.677191262695</v>
      </c>
      <c r="AD7" t="n">
        <v>1273917.027527526</v>
      </c>
      <c r="AE7" t="n">
        <v>1743029.47831593</v>
      </c>
      <c r="AF7" t="n">
        <v>9.392544073601491e-07</v>
      </c>
      <c r="AG7" t="n">
        <v>19</v>
      </c>
      <c r="AH7" t="n">
        <v>1576677.191262695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1.6205</v>
      </c>
      <c r="E8" t="n">
        <v>61.71</v>
      </c>
      <c r="F8" t="n">
        <v>56.74</v>
      </c>
      <c r="G8" t="n">
        <v>23.48</v>
      </c>
      <c r="H8" t="n">
        <v>0.44</v>
      </c>
      <c r="I8" t="n">
        <v>145</v>
      </c>
      <c r="J8" t="n">
        <v>100.58</v>
      </c>
      <c r="K8" t="n">
        <v>39.72</v>
      </c>
      <c r="L8" t="n">
        <v>2.5</v>
      </c>
      <c r="M8" t="n">
        <v>143</v>
      </c>
      <c r="N8" t="n">
        <v>13.36</v>
      </c>
      <c r="O8" t="n">
        <v>12638.45</v>
      </c>
      <c r="P8" t="n">
        <v>500.2</v>
      </c>
      <c r="Q8" t="n">
        <v>1367.72</v>
      </c>
      <c r="R8" t="n">
        <v>241.63</v>
      </c>
      <c r="S8" t="n">
        <v>104.26</v>
      </c>
      <c r="T8" t="n">
        <v>67146.35000000001</v>
      </c>
      <c r="U8" t="n">
        <v>0.43</v>
      </c>
      <c r="V8" t="n">
        <v>0.84</v>
      </c>
      <c r="W8" t="n">
        <v>20.88</v>
      </c>
      <c r="X8" t="n">
        <v>4.15</v>
      </c>
      <c r="Y8" t="n">
        <v>1</v>
      </c>
      <c r="Z8" t="n">
        <v>10</v>
      </c>
      <c r="AA8" t="n">
        <v>1235.485005515967</v>
      </c>
      <c r="AB8" t="n">
        <v>1690.445090298567</v>
      </c>
      <c r="AC8" t="n">
        <v>1529.111383435057</v>
      </c>
      <c r="AD8" t="n">
        <v>1235485.005515967</v>
      </c>
      <c r="AE8" t="n">
        <v>1690445.090298567</v>
      </c>
      <c r="AF8" t="n">
        <v>9.52658050401904e-07</v>
      </c>
      <c r="AG8" t="n">
        <v>18</v>
      </c>
      <c r="AH8" t="n">
        <v>1529111.383435057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1.6394</v>
      </c>
      <c r="E9" t="n">
        <v>61</v>
      </c>
      <c r="F9" t="n">
        <v>56.34</v>
      </c>
      <c r="G9" t="n">
        <v>26</v>
      </c>
      <c r="H9" t="n">
        <v>0.48</v>
      </c>
      <c r="I9" t="n">
        <v>130</v>
      </c>
      <c r="J9" t="n">
        <v>100.89</v>
      </c>
      <c r="K9" t="n">
        <v>39.72</v>
      </c>
      <c r="L9" t="n">
        <v>2.75</v>
      </c>
      <c r="M9" t="n">
        <v>128</v>
      </c>
      <c r="N9" t="n">
        <v>13.42</v>
      </c>
      <c r="O9" t="n">
        <v>12676.98</v>
      </c>
      <c r="P9" t="n">
        <v>494.26</v>
      </c>
      <c r="Q9" t="n">
        <v>1367.65</v>
      </c>
      <c r="R9" t="n">
        <v>228.4</v>
      </c>
      <c r="S9" t="n">
        <v>104.26</v>
      </c>
      <c r="T9" t="n">
        <v>60605.87</v>
      </c>
      <c r="U9" t="n">
        <v>0.46</v>
      </c>
      <c r="V9" t="n">
        <v>0.85</v>
      </c>
      <c r="W9" t="n">
        <v>20.87</v>
      </c>
      <c r="X9" t="n">
        <v>3.75</v>
      </c>
      <c r="Y9" t="n">
        <v>1</v>
      </c>
      <c r="Z9" t="n">
        <v>10</v>
      </c>
      <c r="AA9" t="n">
        <v>1212.72701277385</v>
      </c>
      <c r="AB9" t="n">
        <v>1659.306600617022</v>
      </c>
      <c r="AC9" t="n">
        <v>1500.944707505573</v>
      </c>
      <c r="AD9" t="n">
        <v>1212727.01277385</v>
      </c>
      <c r="AE9" t="n">
        <v>1659306.600617022</v>
      </c>
      <c r="AF9" t="n">
        <v>9.637689650286216e-07</v>
      </c>
      <c r="AG9" t="n">
        <v>18</v>
      </c>
      <c r="AH9" t="n">
        <v>1500944.707505573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1.6561</v>
      </c>
      <c r="E10" t="n">
        <v>60.38</v>
      </c>
      <c r="F10" t="n">
        <v>55.97</v>
      </c>
      <c r="G10" t="n">
        <v>28.46</v>
      </c>
      <c r="H10" t="n">
        <v>0.52</v>
      </c>
      <c r="I10" t="n">
        <v>118</v>
      </c>
      <c r="J10" t="n">
        <v>101.2</v>
      </c>
      <c r="K10" t="n">
        <v>39.72</v>
      </c>
      <c r="L10" t="n">
        <v>3</v>
      </c>
      <c r="M10" t="n">
        <v>116</v>
      </c>
      <c r="N10" t="n">
        <v>13.49</v>
      </c>
      <c r="O10" t="n">
        <v>12715.54</v>
      </c>
      <c r="P10" t="n">
        <v>488.64</v>
      </c>
      <c r="Q10" t="n">
        <v>1367.67</v>
      </c>
      <c r="R10" t="n">
        <v>216.33</v>
      </c>
      <c r="S10" t="n">
        <v>104.26</v>
      </c>
      <c r="T10" t="n">
        <v>54633.44</v>
      </c>
      <c r="U10" t="n">
        <v>0.48</v>
      </c>
      <c r="V10" t="n">
        <v>0.86</v>
      </c>
      <c r="W10" t="n">
        <v>20.85</v>
      </c>
      <c r="X10" t="n">
        <v>3.38</v>
      </c>
      <c r="Y10" t="n">
        <v>1</v>
      </c>
      <c r="Z10" t="n">
        <v>10</v>
      </c>
      <c r="AA10" t="n">
        <v>1192.424725896421</v>
      </c>
      <c r="AB10" t="n">
        <v>1631.52811603764</v>
      </c>
      <c r="AC10" t="n">
        <v>1475.8173625071</v>
      </c>
      <c r="AD10" t="n">
        <v>1192424.725896421</v>
      </c>
      <c r="AE10" t="n">
        <v>1631528.11603764</v>
      </c>
      <c r="AF10" t="n">
        <v>9.73586545677626e-07</v>
      </c>
      <c r="AG10" t="n">
        <v>18</v>
      </c>
      <c r="AH10" t="n">
        <v>1475817.3625071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1.6699</v>
      </c>
      <c r="E11" t="n">
        <v>59.88</v>
      </c>
      <c r="F11" t="n">
        <v>55.68</v>
      </c>
      <c r="G11" t="n">
        <v>30.93</v>
      </c>
      <c r="H11" t="n">
        <v>0.5600000000000001</v>
      </c>
      <c r="I11" t="n">
        <v>108</v>
      </c>
      <c r="J11" t="n">
        <v>101.52</v>
      </c>
      <c r="K11" t="n">
        <v>39.72</v>
      </c>
      <c r="L11" t="n">
        <v>3.25</v>
      </c>
      <c r="M11" t="n">
        <v>106</v>
      </c>
      <c r="N11" t="n">
        <v>13.55</v>
      </c>
      <c r="O11" t="n">
        <v>12754.13</v>
      </c>
      <c r="P11" t="n">
        <v>484.03</v>
      </c>
      <c r="Q11" t="n">
        <v>1367.61</v>
      </c>
      <c r="R11" t="n">
        <v>206.91</v>
      </c>
      <c r="S11" t="n">
        <v>104.26</v>
      </c>
      <c r="T11" t="n">
        <v>49973.14</v>
      </c>
      <c r="U11" t="n">
        <v>0.5</v>
      </c>
      <c r="V11" t="n">
        <v>0.86</v>
      </c>
      <c r="W11" t="n">
        <v>20.82</v>
      </c>
      <c r="X11" t="n">
        <v>3.09</v>
      </c>
      <c r="Y11" t="n">
        <v>1</v>
      </c>
      <c r="Z11" t="n">
        <v>10</v>
      </c>
      <c r="AA11" t="n">
        <v>1176.082207892351</v>
      </c>
      <c r="AB11" t="n">
        <v>1609.167561923462</v>
      </c>
      <c r="AC11" t="n">
        <v>1455.590868294344</v>
      </c>
      <c r="AD11" t="n">
        <v>1176082.207892351</v>
      </c>
      <c r="AE11" t="n">
        <v>1609167.561923462</v>
      </c>
      <c r="AF11" t="n">
        <v>9.816992769923723e-07</v>
      </c>
      <c r="AG11" t="n">
        <v>18</v>
      </c>
      <c r="AH11" t="n">
        <v>1455590.868294344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1.6837</v>
      </c>
      <c r="E12" t="n">
        <v>59.39</v>
      </c>
      <c r="F12" t="n">
        <v>55.37</v>
      </c>
      <c r="G12" t="n">
        <v>33.56</v>
      </c>
      <c r="H12" t="n">
        <v>0.6</v>
      </c>
      <c r="I12" t="n">
        <v>99</v>
      </c>
      <c r="J12" t="n">
        <v>101.83</v>
      </c>
      <c r="K12" t="n">
        <v>39.72</v>
      </c>
      <c r="L12" t="n">
        <v>3.5</v>
      </c>
      <c r="M12" t="n">
        <v>97</v>
      </c>
      <c r="N12" t="n">
        <v>13.61</v>
      </c>
      <c r="O12" t="n">
        <v>12792.74</v>
      </c>
      <c r="P12" t="n">
        <v>478.61</v>
      </c>
      <c r="Q12" t="n">
        <v>1367.49</v>
      </c>
      <c r="R12" t="n">
        <v>197.69</v>
      </c>
      <c r="S12" t="n">
        <v>104.26</v>
      </c>
      <c r="T12" t="n">
        <v>45404.67</v>
      </c>
      <c r="U12" t="n">
        <v>0.53</v>
      </c>
      <c r="V12" t="n">
        <v>0.87</v>
      </c>
      <c r="W12" t="n">
        <v>20.79</v>
      </c>
      <c r="X12" t="n">
        <v>2.79</v>
      </c>
      <c r="Y12" t="n">
        <v>1</v>
      </c>
      <c r="Z12" t="n">
        <v>10</v>
      </c>
      <c r="AA12" t="n">
        <v>1158.745196790385</v>
      </c>
      <c r="AB12" t="n">
        <v>1585.446298478803</v>
      </c>
      <c r="AC12" t="n">
        <v>1434.133528939841</v>
      </c>
      <c r="AD12" t="n">
        <v>1158745.196790385</v>
      </c>
      <c r="AE12" t="n">
        <v>1585446.298478803</v>
      </c>
      <c r="AF12" t="n">
        <v>9.898120083071187e-07</v>
      </c>
      <c r="AG12" t="n">
        <v>18</v>
      </c>
      <c r="AH12" t="n">
        <v>1434133.528939841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1.6923</v>
      </c>
      <c r="E13" t="n">
        <v>59.09</v>
      </c>
      <c r="F13" t="n">
        <v>55.21</v>
      </c>
      <c r="G13" t="n">
        <v>36.01</v>
      </c>
      <c r="H13" t="n">
        <v>0.65</v>
      </c>
      <c r="I13" t="n">
        <v>92</v>
      </c>
      <c r="J13" t="n">
        <v>102.14</v>
      </c>
      <c r="K13" t="n">
        <v>39.72</v>
      </c>
      <c r="L13" t="n">
        <v>3.75</v>
      </c>
      <c r="M13" t="n">
        <v>90</v>
      </c>
      <c r="N13" t="n">
        <v>13.68</v>
      </c>
      <c r="O13" t="n">
        <v>12831.37</v>
      </c>
      <c r="P13" t="n">
        <v>474.69</v>
      </c>
      <c r="Q13" t="n">
        <v>1367.51</v>
      </c>
      <c r="R13" t="n">
        <v>192.04</v>
      </c>
      <c r="S13" t="n">
        <v>104.26</v>
      </c>
      <c r="T13" t="n">
        <v>42616.68</v>
      </c>
      <c r="U13" t="n">
        <v>0.54</v>
      </c>
      <c r="V13" t="n">
        <v>0.87</v>
      </c>
      <c r="W13" t="n">
        <v>20.8</v>
      </c>
      <c r="X13" t="n">
        <v>2.63</v>
      </c>
      <c r="Y13" t="n">
        <v>1</v>
      </c>
      <c r="Z13" t="n">
        <v>10</v>
      </c>
      <c r="AA13" t="n">
        <v>1147.472039402361</v>
      </c>
      <c r="AB13" t="n">
        <v>1570.021867203905</v>
      </c>
      <c r="AC13" t="n">
        <v>1420.181183737493</v>
      </c>
      <c r="AD13" t="n">
        <v>1147472.039402361</v>
      </c>
      <c r="AE13" t="n">
        <v>1570021.867203905</v>
      </c>
      <c r="AF13" t="n">
        <v>9.948677684018155e-07</v>
      </c>
      <c r="AG13" t="n">
        <v>18</v>
      </c>
      <c r="AH13" t="n">
        <v>1420181.183737494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1.7017</v>
      </c>
      <c r="E14" t="n">
        <v>58.77</v>
      </c>
      <c r="F14" t="n">
        <v>55.01</v>
      </c>
      <c r="G14" t="n">
        <v>38.38</v>
      </c>
      <c r="H14" t="n">
        <v>0.6899999999999999</v>
      </c>
      <c r="I14" t="n">
        <v>86</v>
      </c>
      <c r="J14" t="n">
        <v>102.45</v>
      </c>
      <c r="K14" t="n">
        <v>39.72</v>
      </c>
      <c r="L14" t="n">
        <v>4</v>
      </c>
      <c r="M14" t="n">
        <v>84</v>
      </c>
      <c r="N14" t="n">
        <v>13.74</v>
      </c>
      <c r="O14" t="n">
        <v>12870.03</v>
      </c>
      <c r="P14" t="n">
        <v>470.64</v>
      </c>
      <c r="Q14" t="n">
        <v>1367.54</v>
      </c>
      <c r="R14" t="n">
        <v>185.2</v>
      </c>
      <c r="S14" t="n">
        <v>104.26</v>
      </c>
      <c r="T14" t="n">
        <v>39227.29</v>
      </c>
      <c r="U14" t="n">
        <v>0.5600000000000001</v>
      </c>
      <c r="V14" t="n">
        <v>0.87</v>
      </c>
      <c r="W14" t="n">
        <v>20.79</v>
      </c>
      <c r="X14" t="n">
        <v>2.43</v>
      </c>
      <c r="Y14" t="n">
        <v>1</v>
      </c>
      <c r="Z14" t="n">
        <v>10</v>
      </c>
      <c r="AA14" t="n">
        <v>1135.491283135108</v>
      </c>
      <c r="AB14" t="n">
        <v>1553.629267925386</v>
      </c>
      <c r="AC14" t="n">
        <v>1405.353071126959</v>
      </c>
      <c r="AD14" t="n">
        <v>1135491.283135108</v>
      </c>
      <c r="AE14" t="n">
        <v>1553629.267925386</v>
      </c>
      <c r="AF14" t="n">
        <v>1.000393831761135e-06</v>
      </c>
      <c r="AG14" t="n">
        <v>18</v>
      </c>
      <c r="AH14" t="n">
        <v>1405353.071126959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1.7095</v>
      </c>
      <c r="E15" t="n">
        <v>58.5</v>
      </c>
      <c r="F15" t="n">
        <v>54.87</v>
      </c>
      <c r="G15" t="n">
        <v>41.15</v>
      </c>
      <c r="H15" t="n">
        <v>0.73</v>
      </c>
      <c r="I15" t="n">
        <v>80</v>
      </c>
      <c r="J15" t="n">
        <v>102.77</v>
      </c>
      <c r="K15" t="n">
        <v>39.72</v>
      </c>
      <c r="L15" t="n">
        <v>4.25</v>
      </c>
      <c r="M15" t="n">
        <v>78</v>
      </c>
      <c r="N15" t="n">
        <v>13.8</v>
      </c>
      <c r="O15" t="n">
        <v>12908.71</v>
      </c>
      <c r="P15" t="n">
        <v>467.08</v>
      </c>
      <c r="Q15" t="n">
        <v>1367.48</v>
      </c>
      <c r="R15" t="n">
        <v>180.43</v>
      </c>
      <c r="S15" t="n">
        <v>104.26</v>
      </c>
      <c r="T15" t="n">
        <v>36870.15</v>
      </c>
      <c r="U15" t="n">
        <v>0.58</v>
      </c>
      <c r="V15" t="n">
        <v>0.87</v>
      </c>
      <c r="W15" t="n">
        <v>20.79</v>
      </c>
      <c r="X15" t="n">
        <v>2.28</v>
      </c>
      <c r="Y15" t="n">
        <v>1</v>
      </c>
      <c r="Z15" t="n">
        <v>10</v>
      </c>
      <c r="AA15" t="n">
        <v>1114.594973566733</v>
      </c>
      <c r="AB15" t="n">
        <v>1525.038015293821</v>
      </c>
      <c r="AC15" t="n">
        <v>1379.490527518475</v>
      </c>
      <c r="AD15" t="n">
        <v>1114594.973566733</v>
      </c>
      <c r="AE15" t="n">
        <v>1525038.015293821</v>
      </c>
      <c r="AF15" t="n">
        <v>1.004979288591209e-06</v>
      </c>
      <c r="AG15" t="n">
        <v>17</v>
      </c>
      <c r="AH15" t="n">
        <v>1379490.527518475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1.7169</v>
      </c>
      <c r="E16" t="n">
        <v>58.25</v>
      </c>
      <c r="F16" t="n">
        <v>54.72</v>
      </c>
      <c r="G16" t="n">
        <v>43.77</v>
      </c>
      <c r="H16" t="n">
        <v>0.77</v>
      </c>
      <c r="I16" t="n">
        <v>75</v>
      </c>
      <c r="J16" t="n">
        <v>103.08</v>
      </c>
      <c r="K16" t="n">
        <v>39.72</v>
      </c>
      <c r="L16" t="n">
        <v>4.5</v>
      </c>
      <c r="M16" t="n">
        <v>73</v>
      </c>
      <c r="N16" t="n">
        <v>13.87</v>
      </c>
      <c r="O16" t="n">
        <v>12947.42</v>
      </c>
      <c r="P16" t="n">
        <v>463.03</v>
      </c>
      <c r="Q16" t="n">
        <v>1367.33</v>
      </c>
      <c r="R16" t="n">
        <v>175.68</v>
      </c>
      <c r="S16" t="n">
        <v>104.26</v>
      </c>
      <c r="T16" t="n">
        <v>34523.18</v>
      </c>
      <c r="U16" t="n">
        <v>0.59</v>
      </c>
      <c r="V16" t="n">
        <v>0.88</v>
      </c>
      <c r="W16" t="n">
        <v>20.77</v>
      </c>
      <c r="X16" t="n">
        <v>2.14</v>
      </c>
      <c r="Y16" t="n">
        <v>1</v>
      </c>
      <c r="Z16" t="n">
        <v>10</v>
      </c>
      <c r="AA16" t="n">
        <v>1104.163717681232</v>
      </c>
      <c r="AB16" t="n">
        <v>1510.765510796746</v>
      </c>
      <c r="AC16" t="n">
        <v>1366.580170819016</v>
      </c>
      <c r="AD16" t="n">
        <v>1104163.717681232</v>
      </c>
      <c r="AE16" t="n">
        <v>1510765.510796746</v>
      </c>
      <c r="AF16" t="n">
        <v>1.009329593788972e-06</v>
      </c>
      <c r="AG16" t="n">
        <v>17</v>
      </c>
      <c r="AH16" t="n">
        <v>1366580.170819016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1.723</v>
      </c>
      <c r="E17" t="n">
        <v>58.04</v>
      </c>
      <c r="F17" t="n">
        <v>54.59</v>
      </c>
      <c r="G17" t="n">
        <v>46.13</v>
      </c>
      <c r="H17" t="n">
        <v>0.8100000000000001</v>
      </c>
      <c r="I17" t="n">
        <v>71</v>
      </c>
      <c r="J17" t="n">
        <v>103.4</v>
      </c>
      <c r="K17" t="n">
        <v>39.72</v>
      </c>
      <c r="L17" t="n">
        <v>4.75</v>
      </c>
      <c r="M17" t="n">
        <v>69</v>
      </c>
      <c r="N17" t="n">
        <v>13.93</v>
      </c>
      <c r="O17" t="n">
        <v>12986.15</v>
      </c>
      <c r="P17" t="n">
        <v>459.94</v>
      </c>
      <c r="Q17" t="n">
        <v>1367.46</v>
      </c>
      <c r="R17" t="n">
        <v>171.72</v>
      </c>
      <c r="S17" t="n">
        <v>104.26</v>
      </c>
      <c r="T17" t="n">
        <v>32563.66</v>
      </c>
      <c r="U17" t="n">
        <v>0.61</v>
      </c>
      <c r="V17" t="n">
        <v>0.88</v>
      </c>
      <c r="W17" t="n">
        <v>20.77</v>
      </c>
      <c r="X17" t="n">
        <v>2.01</v>
      </c>
      <c r="Y17" t="n">
        <v>1</v>
      </c>
      <c r="Z17" t="n">
        <v>10</v>
      </c>
      <c r="AA17" t="n">
        <v>1095.950536294751</v>
      </c>
      <c r="AB17" t="n">
        <v>1499.527873683774</v>
      </c>
      <c r="AC17" t="n">
        <v>1356.415038019983</v>
      </c>
      <c r="AD17" t="n">
        <v>1095950.536294751</v>
      </c>
      <c r="AE17" t="n">
        <v>1499527.873683774</v>
      </c>
      <c r="AF17" t="n">
        <v>1.012915656181722e-06</v>
      </c>
      <c r="AG17" t="n">
        <v>17</v>
      </c>
      <c r="AH17" t="n">
        <v>1356415.038019983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1.7285</v>
      </c>
      <c r="E18" t="n">
        <v>57.85</v>
      </c>
      <c r="F18" t="n">
        <v>54.49</v>
      </c>
      <c r="G18" t="n">
        <v>48.8</v>
      </c>
      <c r="H18" t="n">
        <v>0.85</v>
      </c>
      <c r="I18" t="n">
        <v>67</v>
      </c>
      <c r="J18" t="n">
        <v>103.71</v>
      </c>
      <c r="K18" t="n">
        <v>39.72</v>
      </c>
      <c r="L18" t="n">
        <v>5</v>
      </c>
      <c r="M18" t="n">
        <v>65</v>
      </c>
      <c r="N18" t="n">
        <v>14</v>
      </c>
      <c r="O18" t="n">
        <v>13024.91</v>
      </c>
      <c r="P18" t="n">
        <v>456.13</v>
      </c>
      <c r="Q18" t="n">
        <v>1367.35</v>
      </c>
      <c r="R18" t="n">
        <v>168.71</v>
      </c>
      <c r="S18" t="n">
        <v>104.26</v>
      </c>
      <c r="T18" t="n">
        <v>31075.08</v>
      </c>
      <c r="U18" t="n">
        <v>0.62</v>
      </c>
      <c r="V18" t="n">
        <v>0.88</v>
      </c>
      <c r="W18" t="n">
        <v>20.75</v>
      </c>
      <c r="X18" t="n">
        <v>1.91</v>
      </c>
      <c r="Y18" t="n">
        <v>1</v>
      </c>
      <c r="Z18" t="n">
        <v>10</v>
      </c>
      <c r="AA18" t="n">
        <v>1087.244981697879</v>
      </c>
      <c r="AB18" t="n">
        <v>1487.61654982237</v>
      </c>
      <c r="AC18" t="n">
        <v>1345.640514190263</v>
      </c>
      <c r="AD18" t="n">
        <v>1087244.981697879</v>
      </c>
      <c r="AE18" t="n">
        <v>1487616.54982237</v>
      </c>
      <c r="AF18" t="n">
        <v>1.016148991126005e-06</v>
      </c>
      <c r="AG18" t="n">
        <v>17</v>
      </c>
      <c r="AH18" t="n">
        <v>1345640.514190263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1.7344</v>
      </c>
      <c r="E19" t="n">
        <v>57.66</v>
      </c>
      <c r="F19" t="n">
        <v>54.37</v>
      </c>
      <c r="G19" t="n">
        <v>51.78</v>
      </c>
      <c r="H19" t="n">
        <v>0.89</v>
      </c>
      <c r="I19" t="n">
        <v>63</v>
      </c>
      <c r="J19" t="n">
        <v>104.03</v>
      </c>
      <c r="K19" t="n">
        <v>39.72</v>
      </c>
      <c r="L19" t="n">
        <v>5.25</v>
      </c>
      <c r="M19" t="n">
        <v>61</v>
      </c>
      <c r="N19" t="n">
        <v>14.06</v>
      </c>
      <c r="O19" t="n">
        <v>13063.69</v>
      </c>
      <c r="P19" t="n">
        <v>452.88</v>
      </c>
      <c r="Q19" t="n">
        <v>1367.33</v>
      </c>
      <c r="R19" t="n">
        <v>164.9</v>
      </c>
      <c r="S19" t="n">
        <v>104.26</v>
      </c>
      <c r="T19" t="n">
        <v>29190.7</v>
      </c>
      <c r="U19" t="n">
        <v>0.63</v>
      </c>
      <c r="V19" t="n">
        <v>0.88</v>
      </c>
      <c r="W19" t="n">
        <v>20.75</v>
      </c>
      <c r="X19" t="n">
        <v>1.79</v>
      </c>
      <c r="Y19" t="n">
        <v>1</v>
      </c>
      <c r="Z19" t="n">
        <v>10</v>
      </c>
      <c r="AA19" t="n">
        <v>1079.073969730484</v>
      </c>
      <c r="AB19" t="n">
        <v>1476.436610768974</v>
      </c>
      <c r="AC19" t="n">
        <v>1335.52757282898</v>
      </c>
      <c r="AD19" t="n">
        <v>1079073.969730484</v>
      </c>
      <c r="AE19" t="n">
        <v>1476436.610768974</v>
      </c>
      <c r="AF19" t="n">
        <v>1.019617477702599e-06</v>
      </c>
      <c r="AG19" t="n">
        <v>17</v>
      </c>
      <c r="AH19" t="n">
        <v>1335527.57282898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1.7397</v>
      </c>
      <c r="E20" t="n">
        <v>57.48</v>
      </c>
      <c r="F20" t="n">
        <v>54.26</v>
      </c>
      <c r="G20" t="n">
        <v>54.26</v>
      </c>
      <c r="H20" t="n">
        <v>0.93</v>
      </c>
      <c r="I20" t="n">
        <v>60</v>
      </c>
      <c r="J20" t="n">
        <v>104.34</v>
      </c>
      <c r="K20" t="n">
        <v>39.72</v>
      </c>
      <c r="L20" t="n">
        <v>5.5</v>
      </c>
      <c r="M20" t="n">
        <v>58</v>
      </c>
      <c r="N20" t="n">
        <v>14.12</v>
      </c>
      <c r="O20" t="n">
        <v>13102.5</v>
      </c>
      <c r="P20" t="n">
        <v>449.21</v>
      </c>
      <c r="Q20" t="n">
        <v>1367.35</v>
      </c>
      <c r="R20" t="n">
        <v>161.25</v>
      </c>
      <c r="S20" t="n">
        <v>104.26</v>
      </c>
      <c r="T20" t="n">
        <v>27383.72</v>
      </c>
      <c r="U20" t="n">
        <v>0.65</v>
      </c>
      <c r="V20" t="n">
        <v>0.88</v>
      </c>
      <c r="W20" t="n">
        <v>20.74</v>
      </c>
      <c r="X20" t="n">
        <v>1.68</v>
      </c>
      <c r="Y20" t="n">
        <v>1</v>
      </c>
      <c r="Z20" t="n">
        <v>10</v>
      </c>
      <c r="AA20" t="n">
        <v>1070.727219089588</v>
      </c>
      <c r="AB20" t="n">
        <v>1465.016218309449</v>
      </c>
      <c r="AC20" t="n">
        <v>1325.197126597172</v>
      </c>
      <c r="AD20" t="n">
        <v>1070727.219089588</v>
      </c>
      <c r="AE20" t="n">
        <v>1465016.218309449</v>
      </c>
      <c r="AF20" t="n">
        <v>1.022733236830727e-06</v>
      </c>
      <c r="AG20" t="n">
        <v>17</v>
      </c>
      <c r="AH20" t="n">
        <v>1325197.126597171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1.7432</v>
      </c>
      <c r="E21" t="n">
        <v>57.36</v>
      </c>
      <c r="F21" t="n">
        <v>54.21</v>
      </c>
      <c r="G21" t="n">
        <v>57.06</v>
      </c>
      <c r="H21" t="n">
        <v>0.97</v>
      </c>
      <c r="I21" t="n">
        <v>57</v>
      </c>
      <c r="J21" t="n">
        <v>104.65</v>
      </c>
      <c r="K21" t="n">
        <v>39.72</v>
      </c>
      <c r="L21" t="n">
        <v>5.75</v>
      </c>
      <c r="M21" t="n">
        <v>55</v>
      </c>
      <c r="N21" t="n">
        <v>14.19</v>
      </c>
      <c r="O21" t="n">
        <v>13141.33</v>
      </c>
      <c r="P21" t="n">
        <v>445.89</v>
      </c>
      <c r="Q21" t="n">
        <v>1367.44</v>
      </c>
      <c r="R21" t="n">
        <v>159.43</v>
      </c>
      <c r="S21" t="n">
        <v>104.26</v>
      </c>
      <c r="T21" t="n">
        <v>26485.2</v>
      </c>
      <c r="U21" t="n">
        <v>0.65</v>
      </c>
      <c r="V21" t="n">
        <v>0.88</v>
      </c>
      <c r="W21" t="n">
        <v>20.74</v>
      </c>
      <c r="X21" t="n">
        <v>1.63</v>
      </c>
      <c r="Y21" t="n">
        <v>1</v>
      </c>
      <c r="Z21" t="n">
        <v>10</v>
      </c>
      <c r="AA21" t="n">
        <v>1064.107333920125</v>
      </c>
      <c r="AB21" t="n">
        <v>1455.958599371869</v>
      </c>
      <c r="AC21" t="n">
        <v>1317.003954098546</v>
      </c>
      <c r="AD21" t="n">
        <v>1064107.333920125</v>
      </c>
      <c r="AE21" t="n">
        <v>1455958.599371869</v>
      </c>
      <c r="AF21" t="n">
        <v>1.024790813613452e-06</v>
      </c>
      <c r="AG21" t="n">
        <v>17</v>
      </c>
      <c r="AH21" t="n">
        <v>1317003.954098546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1.7484</v>
      </c>
      <c r="E22" t="n">
        <v>57.2</v>
      </c>
      <c r="F22" t="n">
        <v>54.1</v>
      </c>
      <c r="G22" t="n">
        <v>60.11</v>
      </c>
      <c r="H22" t="n">
        <v>1.01</v>
      </c>
      <c r="I22" t="n">
        <v>54</v>
      </c>
      <c r="J22" t="n">
        <v>104.97</v>
      </c>
      <c r="K22" t="n">
        <v>39.72</v>
      </c>
      <c r="L22" t="n">
        <v>6</v>
      </c>
      <c r="M22" t="n">
        <v>52</v>
      </c>
      <c r="N22" t="n">
        <v>14.25</v>
      </c>
      <c r="O22" t="n">
        <v>13180.19</v>
      </c>
      <c r="P22" t="n">
        <v>442.77</v>
      </c>
      <c r="Q22" t="n">
        <v>1367.32</v>
      </c>
      <c r="R22" t="n">
        <v>155.75</v>
      </c>
      <c r="S22" t="n">
        <v>104.26</v>
      </c>
      <c r="T22" t="n">
        <v>24662.51</v>
      </c>
      <c r="U22" t="n">
        <v>0.67</v>
      </c>
      <c r="V22" t="n">
        <v>0.89</v>
      </c>
      <c r="W22" t="n">
        <v>20.74</v>
      </c>
      <c r="X22" t="n">
        <v>1.52</v>
      </c>
      <c r="Y22" t="n">
        <v>1</v>
      </c>
      <c r="Z22" t="n">
        <v>10</v>
      </c>
      <c r="AA22" t="n">
        <v>1056.658508505428</v>
      </c>
      <c r="AB22" t="n">
        <v>1445.766787820496</v>
      </c>
      <c r="AC22" t="n">
        <v>1307.784834737338</v>
      </c>
      <c r="AD22" t="n">
        <v>1056658.508505428</v>
      </c>
      <c r="AE22" t="n">
        <v>1445766.787820496</v>
      </c>
      <c r="AF22" t="n">
        <v>1.027847784833501e-06</v>
      </c>
      <c r="AG22" t="n">
        <v>17</v>
      </c>
      <c r="AH22" t="n">
        <v>1307784.834737338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1.7515</v>
      </c>
      <c r="E23" t="n">
        <v>57.09</v>
      </c>
      <c r="F23" t="n">
        <v>54.04</v>
      </c>
      <c r="G23" t="n">
        <v>62.35</v>
      </c>
      <c r="H23" t="n">
        <v>1.05</v>
      </c>
      <c r="I23" t="n">
        <v>52</v>
      </c>
      <c r="J23" t="n">
        <v>105.28</v>
      </c>
      <c r="K23" t="n">
        <v>39.72</v>
      </c>
      <c r="L23" t="n">
        <v>6.25</v>
      </c>
      <c r="M23" t="n">
        <v>50</v>
      </c>
      <c r="N23" t="n">
        <v>14.32</v>
      </c>
      <c r="O23" t="n">
        <v>13219.07</v>
      </c>
      <c r="P23" t="n">
        <v>439.17</v>
      </c>
      <c r="Q23" t="n">
        <v>1367.36</v>
      </c>
      <c r="R23" t="n">
        <v>154.05</v>
      </c>
      <c r="S23" t="n">
        <v>104.26</v>
      </c>
      <c r="T23" t="n">
        <v>23820.58</v>
      </c>
      <c r="U23" t="n">
        <v>0.68</v>
      </c>
      <c r="V23" t="n">
        <v>0.89</v>
      </c>
      <c r="W23" t="n">
        <v>20.72</v>
      </c>
      <c r="X23" t="n">
        <v>1.46</v>
      </c>
      <c r="Y23" t="n">
        <v>1</v>
      </c>
      <c r="Z23" t="n">
        <v>10</v>
      </c>
      <c r="AA23" t="n">
        <v>1049.862625835803</v>
      </c>
      <c r="AB23" t="n">
        <v>1436.468361338732</v>
      </c>
      <c r="AC23" t="n">
        <v>1299.37383702857</v>
      </c>
      <c r="AD23" t="n">
        <v>1049862.625835803</v>
      </c>
      <c r="AE23" t="n">
        <v>1436468.361338732</v>
      </c>
      <c r="AF23" t="n">
        <v>1.029670209983915e-06</v>
      </c>
      <c r="AG23" t="n">
        <v>17</v>
      </c>
      <c r="AH23" t="n">
        <v>1299373.83702857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53.99</v>
      </c>
      <c r="G24" t="n">
        <v>66.11</v>
      </c>
      <c r="H24" t="n">
        <v>1.08</v>
      </c>
      <c r="I24" t="n">
        <v>49</v>
      </c>
      <c r="J24" t="n">
        <v>105.6</v>
      </c>
      <c r="K24" t="n">
        <v>39.72</v>
      </c>
      <c r="L24" t="n">
        <v>6.5</v>
      </c>
      <c r="M24" t="n">
        <v>47</v>
      </c>
      <c r="N24" t="n">
        <v>14.39</v>
      </c>
      <c r="O24" t="n">
        <v>13257.98</v>
      </c>
      <c r="P24" t="n">
        <v>436.05</v>
      </c>
      <c r="Q24" t="n">
        <v>1367.34</v>
      </c>
      <c r="R24" t="n">
        <v>152.02</v>
      </c>
      <c r="S24" t="n">
        <v>104.26</v>
      </c>
      <c r="T24" t="n">
        <v>22819.76</v>
      </c>
      <c r="U24" t="n">
        <v>0.6899999999999999</v>
      </c>
      <c r="V24" t="n">
        <v>0.89</v>
      </c>
      <c r="W24" t="n">
        <v>20.73</v>
      </c>
      <c r="X24" t="n">
        <v>1.41</v>
      </c>
      <c r="Y24" t="n">
        <v>1</v>
      </c>
      <c r="Z24" t="n">
        <v>10</v>
      </c>
      <c r="AA24" t="n">
        <v>1043.653316732775</v>
      </c>
      <c r="AB24" t="n">
        <v>1427.972510688584</v>
      </c>
      <c r="AC24" t="n">
        <v>1291.688818440471</v>
      </c>
      <c r="AD24" t="n">
        <v>1043653.316732775</v>
      </c>
      <c r="AE24" t="n">
        <v>1427972.510688584</v>
      </c>
      <c r="AF24" t="n">
        <v>1.031668998858563e-06</v>
      </c>
      <c r="AG24" t="n">
        <v>17</v>
      </c>
      <c r="AH24" t="n">
        <v>1291688.818440471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1.7586</v>
      </c>
      <c r="E25" t="n">
        <v>56.86</v>
      </c>
      <c r="F25" t="n">
        <v>53.91</v>
      </c>
      <c r="G25" t="n">
        <v>68.81999999999999</v>
      </c>
      <c r="H25" t="n">
        <v>1.12</v>
      </c>
      <c r="I25" t="n">
        <v>47</v>
      </c>
      <c r="J25" t="n">
        <v>105.92</v>
      </c>
      <c r="K25" t="n">
        <v>39.72</v>
      </c>
      <c r="L25" t="n">
        <v>6.75</v>
      </c>
      <c r="M25" t="n">
        <v>45</v>
      </c>
      <c r="N25" t="n">
        <v>14.45</v>
      </c>
      <c r="O25" t="n">
        <v>13296.91</v>
      </c>
      <c r="P25" t="n">
        <v>432.65</v>
      </c>
      <c r="Q25" t="n">
        <v>1367.36</v>
      </c>
      <c r="R25" t="n">
        <v>149.73</v>
      </c>
      <c r="S25" t="n">
        <v>104.26</v>
      </c>
      <c r="T25" t="n">
        <v>21688.67</v>
      </c>
      <c r="U25" t="n">
        <v>0.7</v>
      </c>
      <c r="V25" t="n">
        <v>0.89</v>
      </c>
      <c r="W25" t="n">
        <v>20.72</v>
      </c>
      <c r="X25" t="n">
        <v>1.33</v>
      </c>
      <c r="Y25" t="n">
        <v>1</v>
      </c>
      <c r="Z25" t="n">
        <v>10</v>
      </c>
      <c r="AA25" t="n">
        <v>1036.795894384582</v>
      </c>
      <c r="AB25" t="n">
        <v>1418.589882903664</v>
      </c>
      <c r="AC25" t="n">
        <v>1283.201655482743</v>
      </c>
      <c r="AD25" t="n">
        <v>1036795.894384582</v>
      </c>
      <c r="AE25" t="n">
        <v>1418589.882903664</v>
      </c>
      <c r="AF25" t="n">
        <v>1.033844151457444e-06</v>
      </c>
      <c r="AG25" t="n">
        <v>17</v>
      </c>
      <c r="AH25" t="n">
        <v>1283201.655482743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1.7624</v>
      </c>
      <c r="E26" t="n">
        <v>56.74</v>
      </c>
      <c r="F26" t="n">
        <v>53.83</v>
      </c>
      <c r="G26" t="n">
        <v>71.77</v>
      </c>
      <c r="H26" t="n">
        <v>1.16</v>
      </c>
      <c r="I26" t="n">
        <v>45</v>
      </c>
      <c r="J26" t="n">
        <v>106.23</v>
      </c>
      <c r="K26" t="n">
        <v>39.72</v>
      </c>
      <c r="L26" t="n">
        <v>7</v>
      </c>
      <c r="M26" t="n">
        <v>43</v>
      </c>
      <c r="N26" t="n">
        <v>14.52</v>
      </c>
      <c r="O26" t="n">
        <v>13335.87</v>
      </c>
      <c r="P26" t="n">
        <v>429.72</v>
      </c>
      <c r="Q26" t="n">
        <v>1367.33</v>
      </c>
      <c r="R26" t="n">
        <v>147</v>
      </c>
      <c r="S26" t="n">
        <v>104.26</v>
      </c>
      <c r="T26" t="n">
        <v>20332.61</v>
      </c>
      <c r="U26" t="n">
        <v>0.71</v>
      </c>
      <c r="V26" t="n">
        <v>0.89</v>
      </c>
      <c r="W26" t="n">
        <v>20.72</v>
      </c>
      <c r="X26" t="n">
        <v>1.25</v>
      </c>
      <c r="Y26" t="n">
        <v>1</v>
      </c>
      <c r="Z26" t="n">
        <v>10</v>
      </c>
      <c r="AA26" t="n">
        <v>1030.564431219022</v>
      </c>
      <c r="AB26" t="n">
        <v>1410.063720087792</v>
      </c>
      <c r="AC26" t="n">
        <v>1275.489217679473</v>
      </c>
      <c r="AD26" t="n">
        <v>1030564.431219022</v>
      </c>
      <c r="AE26" t="n">
        <v>1410063.720087792</v>
      </c>
      <c r="AF26" t="n">
        <v>1.036078091964403e-06</v>
      </c>
      <c r="AG26" t="n">
        <v>17</v>
      </c>
      <c r="AH26" t="n">
        <v>1275489.217679473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1.7634</v>
      </c>
      <c r="E27" t="n">
        <v>56.71</v>
      </c>
      <c r="F27" t="n">
        <v>53.82</v>
      </c>
      <c r="G27" t="n">
        <v>73.39</v>
      </c>
      <c r="H27" t="n">
        <v>1.2</v>
      </c>
      <c r="I27" t="n">
        <v>44</v>
      </c>
      <c r="J27" t="n">
        <v>106.55</v>
      </c>
      <c r="K27" t="n">
        <v>39.72</v>
      </c>
      <c r="L27" t="n">
        <v>7.25</v>
      </c>
      <c r="M27" t="n">
        <v>42</v>
      </c>
      <c r="N27" t="n">
        <v>14.58</v>
      </c>
      <c r="O27" t="n">
        <v>13374.86</v>
      </c>
      <c r="P27" t="n">
        <v>426.53</v>
      </c>
      <c r="Q27" t="n">
        <v>1367.34</v>
      </c>
      <c r="R27" t="n">
        <v>146.68</v>
      </c>
      <c r="S27" t="n">
        <v>104.26</v>
      </c>
      <c r="T27" t="n">
        <v>20177.13</v>
      </c>
      <c r="U27" t="n">
        <v>0.71</v>
      </c>
      <c r="V27" t="n">
        <v>0.89</v>
      </c>
      <c r="W27" t="n">
        <v>20.72</v>
      </c>
      <c r="X27" t="n">
        <v>1.24</v>
      </c>
      <c r="Y27" t="n">
        <v>1</v>
      </c>
      <c r="Z27" t="n">
        <v>10</v>
      </c>
      <c r="AA27" t="n">
        <v>1025.663391462163</v>
      </c>
      <c r="AB27" t="n">
        <v>1403.357901273844</v>
      </c>
      <c r="AC27" t="n">
        <v>1269.423392801452</v>
      </c>
      <c r="AD27" t="n">
        <v>1025663.391462163</v>
      </c>
      <c r="AE27" t="n">
        <v>1403357.901273844</v>
      </c>
      <c r="AF27" t="n">
        <v>1.036665971045182e-06</v>
      </c>
      <c r="AG27" t="n">
        <v>17</v>
      </c>
      <c r="AH27" t="n">
        <v>1269423.392801452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1.7666</v>
      </c>
      <c r="E28" t="n">
        <v>56.6</v>
      </c>
      <c r="F28" t="n">
        <v>53.75</v>
      </c>
      <c r="G28" t="n">
        <v>76.79000000000001</v>
      </c>
      <c r="H28" t="n">
        <v>1.24</v>
      </c>
      <c r="I28" t="n">
        <v>42</v>
      </c>
      <c r="J28" t="n">
        <v>106.86</v>
      </c>
      <c r="K28" t="n">
        <v>39.72</v>
      </c>
      <c r="L28" t="n">
        <v>7.5</v>
      </c>
      <c r="M28" t="n">
        <v>40</v>
      </c>
      <c r="N28" t="n">
        <v>14.65</v>
      </c>
      <c r="O28" t="n">
        <v>13413.87</v>
      </c>
      <c r="P28" t="n">
        <v>423.79</v>
      </c>
      <c r="Q28" t="n">
        <v>1367.33</v>
      </c>
      <c r="R28" t="n">
        <v>144.86</v>
      </c>
      <c r="S28" t="n">
        <v>104.26</v>
      </c>
      <c r="T28" t="n">
        <v>19277.49</v>
      </c>
      <c r="U28" t="n">
        <v>0.72</v>
      </c>
      <c r="V28" t="n">
        <v>0.89</v>
      </c>
      <c r="W28" t="n">
        <v>20.71</v>
      </c>
      <c r="X28" t="n">
        <v>1.18</v>
      </c>
      <c r="Y28" t="n">
        <v>1</v>
      </c>
      <c r="Z28" t="n">
        <v>10</v>
      </c>
      <c r="AA28" t="n">
        <v>1020.062833333862</v>
      </c>
      <c r="AB28" t="n">
        <v>1395.694970563517</v>
      </c>
      <c r="AC28" t="n">
        <v>1262.491801443128</v>
      </c>
      <c r="AD28" t="n">
        <v>1020062.833333862</v>
      </c>
      <c r="AE28" t="n">
        <v>1395694.970563516</v>
      </c>
      <c r="AF28" t="n">
        <v>1.038547184103674e-06</v>
      </c>
      <c r="AG28" t="n">
        <v>17</v>
      </c>
      <c r="AH28" t="n">
        <v>1262491.801443128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1.7705</v>
      </c>
      <c r="E29" t="n">
        <v>56.48</v>
      </c>
      <c r="F29" t="n">
        <v>53.67</v>
      </c>
      <c r="G29" t="n">
        <v>80.51000000000001</v>
      </c>
      <c r="H29" t="n">
        <v>1.27</v>
      </c>
      <c r="I29" t="n">
        <v>40</v>
      </c>
      <c r="J29" t="n">
        <v>107.18</v>
      </c>
      <c r="K29" t="n">
        <v>39.72</v>
      </c>
      <c r="L29" t="n">
        <v>7.75</v>
      </c>
      <c r="M29" t="n">
        <v>38</v>
      </c>
      <c r="N29" t="n">
        <v>14.72</v>
      </c>
      <c r="O29" t="n">
        <v>13452.9</v>
      </c>
      <c r="P29" t="n">
        <v>420.46</v>
      </c>
      <c r="Q29" t="n">
        <v>1367.41</v>
      </c>
      <c r="R29" t="n">
        <v>142.19</v>
      </c>
      <c r="S29" t="n">
        <v>104.26</v>
      </c>
      <c r="T29" t="n">
        <v>17951.72</v>
      </c>
      <c r="U29" t="n">
        <v>0.73</v>
      </c>
      <c r="V29" t="n">
        <v>0.89</v>
      </c>
      <c r="W29" t="n">
        <v>20.7</v>
      </c>
      <c r="X29" t="n">
        <v>1.09</v>
      </c>
      <c r="Y29" t="n">
        <v>1</v>
      </c>
      <c r="Z29" t="n">
        <v>10</v>
      </c>
      <c r="AA29" t="n">
        <v>1013.302293413924</v>
      </c>
      <c r="AB29" t="n">
        <v>1386.444901591085</v>
      </c>
      <c r="AC29" t="n">
        <v>1254.124546070872</v>
      </c>
      <c r="AD29" t="n">
        <v>1013302.293413924</v>
      </c>
      <c r="AE29" t="n">
        <v>1386444.901591085</v>
      </c>
      <c r="AF29" t="n">
        <v>1.040839912518711e-06</v>
      </c>
      <c r="AG29" t="n">
        <v>17</v>
      </c>
      <c r="AH29" t="n">
        <v>1254124.546070872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1.7708</v>
      </c>
      <c r="E30" t="n">
        <v>56.47</v>
      </c>
      <c r="F30" t="n">
        <v>53.68</v>
      </c>
      <c r="G30" t="n">
        <v>82.59</v>
      </c>
      <c r="H30" t="n">
        <v>1.31</v>
      </c>
      <c r="I30" t="n">
        <v>39</v>
      </c>
      <c r="J30" t="n">
        <v>107.5</v>
      </c>
      <c r="K30" t="n">
        <v>39.72</v>
      </c>
      <c r="L30" t="n">
        <v>8</v>
      </c>
      <c r="M30" t="n">
        <v>37</v>
      </c>
      <c r="N30" t="n">
        <v>14.78</v>
      </c>
      <c r="O30" t="n">
        <v>13491.96</v>
      </c>
      <c r="P30" t="n">
        <v>417.91</v>
      </c>
      <c r="Q30" t="n">
        <v>1367.22</v>
      </c>
      <c r="R30" t="n">
        <v>142.26</v>
      </c>
      <c r="S30" t="n">
        <v>104.26</v>
      </c>
      <c r="T30" t="n">
        <v>17992.56</v>
      </c>
      <c r="U30" t="n">
        <v>0.73</v>
      </c>
      <c r="V30" t="n">
        <v>0.89</v>
      </c>
      <c r="W30" t="n">
        <v>20.71</v>
      </c>
      <c r="X30" t="n">
        <v>1.11</v>
      </c>
      <c r="Y30" t="n">
        <v>1</v>
      </c>
      <c r="Z30" t="n">
        <v>10</v>
      </c>
      <c r="AA30" t="n">
        <v>1009.726321317069</v>
      </c>
      <c r="AB30" t="n">
        <v>1381.552098807413</v>
      </c>
      <c r="AC30" t="n">
        <v>1249.698705517782</v>
      </c>
      <c r="AD30" t="n">
        <v>1009726.321317069</v>
      </c>
      <c r="AE30" t="n">
        <v>1381552.098807413</v>
      </c>
      <c r="AF30" t="n">
        <v>1.041016276242944e-06</v>
      </c>
      <c r="AG30" t="n">
        <v>17</v>
      </c>
      <c r="AH30" t="n">
        <v>1249698.705517782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1.7747</v>
      </c>
      <c r="E31" t="n">
        <v>56.35</v>
      </c>
      <c r="F31" t="n">
        <v>53.6</v>
      </c>
      <c r="G31" t="n">
        <v>86.92</v>
      </c>
      <c r="H31" t="n">
        <v>1.35</v>
      </c>
      <c r="I31" t="n">
        <v>37</v>
      </c>
      <c r="J31" t="n">
        <v>107.81</v>
      </c>
      <c r="K31" t="n">
        <v>39.72</v>
      </c>
      <c r="L31" t="n">
        <v>8.25</v>
      </c>
      <c r="M31" t="n">
        <v>35</v>
      </c>
      <c r="N31" t="n">
        <v>14.85</v>
      </c>
      <c r="O31" t="n">
        <v>13531.05</v>
      </c>
      <c r="P31" t="n">
        <v>413.48</v>
      </c>
      <c r="Q31" t="n">
        <v>1367.32</v>
      </c>
      <c r="R31" t="n">
        <v>139.62</v>
      </c>
      <c r="S31" t="n">
        <v>104.26</v>
      </c>
      <c r="T31" t="n">
        <v>16681.68</v>
      </c>
      <c r="U31" t="n">
        <v>0.75</v>
      </c>
      <c r="V31" t="n">
        <v>0.89</v>
      </c>
      <c r="W31" t="n">
        <v>20.71</v>
      </c>
      <c r="X31" t="n">
        <v>1.02</v>
      </c>
      <c r="Y31" t="n">
        <v>1</v>
      </c>
      <c r="Z31" t="n">
        <v>10</v>
      </c>
      <c r="AA31" t="n">
        <v>1001.505361938827</v>
      </c>
      <c r="AB31" t="n">
        <v>1370.303819502972</v>
      </c>
      <c r="AC31" t="n">
        <v>1239.523946203098</v>
      </c>
      <c r="AD31" t="n">
        <v>1001505.361938827</v>
      </c>
      <c r="AE31" t="n">
        <v>1370303.819502972</v>
      </c>
      <c r="AF31" t="n">
        <v>1.043309004657981e-06</v>
      </c>
      <c r="AG31" t="n">
        <v>17</v>
      </c>
      <c r="AH31" t="n">
        <v>1239523.946203098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1.7759</v>
      </c>
      <c r="E32" t="n">
        <v>56.31</v>
      </c>
      <c r="F32" t="n">
        <v>53.58</v>
      </c>
      <c r="G32" t="n">
        <v>89.3</v>
      </c>
      <c r="H32" t="n">
        <v>1.38</v>
      </c>
      <c r="I32" t="n">
        <v>36</v>
      </c>
      <c r="J32" t="n">
        <v>108.13</v>
      </c>
      <c r="K32" t="n">
        <v>39.72</v>
      </c>
      <c r="L32" t="n">
        <v>8.5</v>
      </c>
      <c r="M32" t="n">
        <v>34</v>
      </c>
      <c r="N32" t="n">
        <v>14.92</v>
      </c>
      <c r="O32" t="n">
        <v>13570.16</v>
      </c>
      <c r="P32" t="n">
        <v>410.36</v>
      </c>
      <c r="Q32" t="n">
        <v>1367.3</v>
      </c>
      <c r="R32" t="n">
        <v>138.89</v>
      </c>
      <c r="S32" t="n">
        <v>104.26</v>
      </c>
      <c r="T32" t="n">
        <v>16320.06</v>
      </c>
      <c r="U32" t="n">
        <v>0.75</v>
      </c>
      <c r="V32" t="n">
        <v>0.89</v>
      </c>
      <c r="W32" t="n">
        <v>20.71</v>
      </c>
      <c r="X32" t="n">
        <v>1</v>
      </c>
      <c r="Y32" t="n">
        <v>1</v>
      </c>
      <c r="Z32" t="n">
        <v>10</v>
      </c>
      <c r="AA32" t="n">
        <v>996.6119169589027</v>
      </c>
      <c r="AB32" t="n">
        <v>1363.608392197883</v>
      </c>
      <c r="AC32" t="n">
        <v>1233.467521082915</v>
      </c>
      <c r="AD32" t="n">
        <v>996611.9169589027</v>
      </c>
      <c r="AE32" t="n">
        <v>1363608.392197883</v>
      </c>
      <c r="AF32" t="n">
        <v>1.044014459554916e-06</v>
      </c>
      <c r="AG32" t="n">
        <v>17</v>
      </c>
      <c r="AH32" t="n">
        <v>1233467.521082915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1.7762</v>
      </c>
      <c r="E33" t="n">
        <v>56.3</v>
      </c>
      <c r="F33" t="n">
        <v>53.59</v>
      </c>
      <c r="G33" t="n">
        <v>91.87</v>
      </c>
      <c r="H33" t="n">
        <v>1.42</v>
      </c>
      <c r="I33" t="n">
        <v>35</v>
      </c>
      <c r="J33" t="n">
        <v>108.45</v>
      </c>
      <c r="K33" t="n">
        <v>39.72</v>
      </c>
      <c r="L33" t="n">
        <v>8.75</v>
      </c>
      <c r="M33" t="n">
        <v>30</v>
      </c>
      <c r="N33" t="n">
        <v>14.98</v>
      </c>
      <c r="O33" t="n">
        <v>13609.42</v>
      </c>
      <c r="P33" t="n">
        <v>407.09</v>
      </c>
      <c r="Q33" t="n">
        <v>1367.33</v>
      </c>
      <c r="R33" t="n">
        <v>139.33</v>
      </c>
      <c r="S33" t="n">
        <v>104.26</v>
      </c>
      <c r="T33" t="n">
        <v>16545.25</v>
      </c>
      <c r="U33" t="n">
        <v>0.75</v>
      </c>
      <c r="V33" t="n">
        <v>0.89</v>
      </c>
      <c r="W33" t="n">
        <v>20.71</v>
      </c>
      <c r="X33" t="n">
        <v>1.02</v>
      </c>
      <c r="Y33" t="n">
        <v>1</v>
      </c>
      <c r="Z33" t="n">
        <v>10</v>
      </c>
      <c r="AA33" t="n">
        <v>992.0692128616156</v>
      </c>
      <c r="AB33" t="n">
        <v>1357.392864042014</v>
      </c>
      <c r="AC33" t="n">
        <v>1227.845194210694</v>
      </c>
      <c r="AD33" t="n">
        <v>992069.2128616156</v>
      </c>
      <c r="AE33" t="n">
        <v>1357392.864042014</v>
      </c>
      <c r="AF33" t="n">
        <v>1.04419082327915e-06</v>
      </c>
      <c r="AG33" t="n">
        <v>17</v>
      </c>
      <c r="AH33" t="n">
        <v>1227845.194210694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1.7784</v>
      </c>
      <c r="E34" t="n">
        <v>56.23</v>
      </c>
      <c r="F34" t="n">
        <v>53.54</v>
      </c>
      <c r="G34" t="n">
        <v>94.48999999999999</v>
      </c>
      <c r="H34" t="n">
        <v>1.46</v>
      </c>
      <c r="I34" t="n">
        <v>34</v>
      </c>
      <c r="J34" t="n">
        <v>108.77</v>
      </c>
      <c r="K34" t="n">
        <v>39.72</v>
      </c>
      <c r="L34" t="n">
        <v>9</v>
      </c>
      <c r="M34" t="n">
        <v>27</v>
      </c>
      <c r="N34" t="n">
        <v>15.05</v>
      </c>
      <c r="O34" t="n">
        <v>13648.58</v>
      </c>
      <c r="P34" t="n">
        <v>404.46</v>
      </c>
      <c r="Q34" t="n">
        <v>1367.33</v>
      </c>
      <c r="R34" t="n">
        <v>137.64</v>
      </c>
      <c r="S34" t="n">
        <v>104.26</v>
      </c>
      <c r="T34" t="n">
        <v>15707.96</v>
      </c>
      <c r="U34" t="n">
        <v>0.76</v>
      </c>
      <c r="V34" t="n">
        <v>0.9</v>
      </c>
      <c r="W34" t="n">
        <v>20.71</v>
      </c>
      <c r="X34" t="n">
        <v>0.97</v>
      </c>
      <c r="Y34" t="n">
        <v>1</v>
      </c>
      <c r="Z34" t="n">
        <v>10</v>
      </c>
      <c r="AA34" t="n">
        <v>987.2622545146276</v>
      </c>
      <c r="AB34" t="n">
        <v>1350.81577156363</v>
      </c>
      <c r="AC34" t="n">
        <v>1221.895810207439</v>
      </c>
      <c r="AD34" t="n">
        <v>987262.2545146275</v>
      </c>
      <c r="AE34" t="n">
        <v>1350815.77156363</v>
      </c>
      <c r="AF34" t="n">
        <v>1.045484157256863e-06</v>
      </c>
      <c r="AG34" t="n">
        <v>17</v>
      </c>
      <c r="AH34" t="n">
        <v>1221895.810207439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1.7806</v>
      </c>
      <c r="E35" t="n">
        <v>56.16</v>
      </c>
      <c r="F35" t="n">
        <v>53.5</v>
      </c>
      <c r="G35" t="n">
        <v>97.26000000000001</v>
      </c>
      <c r="H35" t="n">
        <v>1.49</v>
      </c>
      <c r="I35" t="n">
        <v>33</v>
      </c>
      <c r="J35" t="n">
        <v>109.09</v>
      </c>
      <c r="K35" t="n">
        <v>39.72</v>
      </c>
      <c r="L35" t="n">
        <v>9.25</v>
      </c>
      <c r="M35" t="n">
        <v>20</v>
      </c>
      <c r="N35" t="n">
        <v>15.12</v>
      </c>
      <c r="O35" t="n">
        <v>13687.77</v>
      </c>
      <c r="P35" t="n">
        <v>402.91</v>
      </c>
      <c r="Q35" t="n">
        <v>1367.18</v>
      </c>
      <c r="R35" t="n">
        <v>135.98</v>
      </c>
      <c r="S35" t="n">
        <v>104.26</v>
      </c>
      <c r="T35" t="n">
        <v>14879.62</v>
      </c>
      <c r="U35" t="n">
        <v>0.77</v>
      </c>
      <c r="V35" t="n">
        <v>0.9</v>
      </c>
      <c r="W35" t="n">
        <v>20.71</v>
      </c>
      <c r="X35" t="n">
        <v>0.92</v>
      </c>
      <c r="Y35" t="n">
        <v>1</v>
      </c>
      <c r="Z35" t="n">
        <v>10</v>
      </c>
      <c r="AA35" t="n">
        <v>983.9808936907971</v>
      </c>
      <c r="AB35" t="n">
        <v>1346.326068921043</v>
      </c>
      <c r="AC35" t="n">
        <v>1217.834598483723</v>
      </c>
      <c r="AD35" t="n">
        <v>983980.893690797</v>
      </c>
      <c r="AE35" t="n">
        <v>1346326.068921043</v>
      </c>
      <c r="AF35" t="n">
        <v>1.046777491234576e-06</v>
      </c>
      <c r="AG35" t="n">
        <v>17</v>
      </c>
      <c r="AH35" t="n">
        <v>1217834.598483723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1.7814</v>
      </c>
      <c r="E36" t="n">
        <v>56.13</v>
      </c>
      <c r="F36" t="n">
        <v>53.49</v>
      </c>
      <c r="G36" t="n">
        <v>100.29</v>
      </c>
      <c r="H36" t="n">
        <v>1.53</v>
      </c>
      <c r="I36" t="n">
        <v>32</v>
      </c>
      <c r="J36" t="n">
        <v>109.4</v>
      </c>
      <c r="K36" t="n">
        <v>39.72</v>
      </c>
      <c r="L36" t="n">
        <v>9.5</v>
      </c>
      <c r="M36" t="n">
        <v>14</v>
      </c>
      <c r="N36" t="n">
        <v>15.19</v>
      </c>
      <c r="O36" t="n">
        <v>13726.99</v>
      </c>
      <c r="P36" t="n">
        <v>401.83</v>
      </c>
      <c r="Q36" t="n">
        <v>1367.37</v>
      </c>
      <c r="R36" t="n">
        <v>135.62</v>
      </c>
      <c r="S36" t="n">
        <v>104.26</v>
      </c>
      <c r="T36" t="n">
        <v>14704.21</v>
      </c>
      <c r="U36" t="n">
        <v>0.77</v>
      </c>
      <c r="V36" t="n">
        <v>0.9</v>
      </c>
      <c r="W36" t="n">
        <v>20.71</v>
      </c>
      <c r="X36" t="n">
        <v>0.91</v>
      </c>
      <c r="Y36" t="n">
        <v>1</v>
      </c>
      <c r="Z36" t="n">
        <v>10</v>
      </c>
      <c r="AA36" t="n">
        <v>982.1098285773865</v>
      </c>
      <c r="AB36" t="n">
        <v>1343.765995087307</v>
      </c>
      <c r="AC36" t="n">
        <v>1215.518854503593</v>
      </c>
      <c r="AD36" t="n">
        <v>982109.8285773864</v>
      </c>
      <c r="AE36" t="n">
        <v>1343765.995087307</v>
      </c>
      <c r="AF36" t="n">
        <v>1.047247794499199e-06</v>
      </c>
      <c r="AG36" t="n">
        <v>17</v>
      </c>
      <c r="AH36" t="n">
        <v>1215518.854503593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1.7812</v>
      </c>
      <c r="E37" t="n">
        <v>56.14</v>
      </c>
      <c r="F37" t="n">
        <v>53.49</v>
      </c>
      <c r="G37" t="n">
        <v>100.3</v>
      </c>
      <c r="H37" t="n">
        <v>1.57</v>
      </c>
      <c r="I37" t="n">
        <v>32</v>
      </c>
      <c r="J37" t="n">
        <v>109.72</v>
      </c>
      <c r="K37" t="n">
        <v>39.72</v>
      </c>
      <c r="L37" t="n">
        <v>9.75</v>
      </c>
      <c r="M37" t="n">
        <v>6</v>
      </c>
      <c r="N37" t="n">
        <v>15.26</v>
      </c>
      <c r="O37" t="n">
        <v>13766.23</v>
      </c>
      <c r="P37" t="n">
        <v>401.92</v>
      </c>
      <c r="Q37" t="n">
        <v>1367.31</v>
      </c>
      <c r="R37" t="n">
        <v>135.45</v>
      </c>
      <c r="S37" t="n">
        <v>104.26</v>
      </c>
      <c r="T37" t="n">
        <v>14621.06</v>
      </c>
      <c r="U37" t="n">
        <v>0.77</v>
      </c>
      <c r="V37" t="n">
        <v>0.9</v>
      </c>
      <c r="W37" t="n">
        <v>20.73</v>
      </c>
      <c r="X37" t="n">
        <v>0.92</v>
      </c>
      <c r="Y37" t="n">
        <v>1</v>
      </c>
      <c r="Z37" t="n">
        <v>10</v>
      </c>
      <c r="AA37" t="n">
        <v>982.3213437888516</v>
      </c>
      <c r="AB37" t="n">
        <v>1344.055399531026</v>
      </c>
      <c r="AC37" t="n">
        <v>1215.780638593385</v>
      </c>
      <c r="AD37" t="n">
        <v>982321.3437888515</v>
      </c>
      <c r="AE37" t="n">
        <v>1344055.399531026</v>
      </c>
      <c r="AF37" t="n">
        <v>1.047130218683043e-06</v>
      </c>
      <c r="AG37" t="n">
        <v>17</v>
      </c>
      <c r="AH37" t="n">
        <v>1215780.638593385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1.7806</v>
      </c>
      <c r="E38" t="n">
        <v>56.16</v>
      </c>
      <c r="F38" t="n">
        <v>53.52</v>
      </c>
      <c r="G38" t="n">
        <v>100.34</v>
      </c>
      <c r="H38" t="n">
        <v>1.6</v>
      </c>
      <c r="I38" t="n">
        <v>32</v>
      </c>
      <c r="J38" t="n">
        <v>110.04</v>
      </c>
      <c r="K38" t="n">
        <v>39.72</v>
      </c>
      <c r="L38" t="n">
        <v>10</v>
      </c>
      <c r="M38" t="n">
        <v>1</v>
      </c>
      <c r="N38" t="n">
        <v>15.32</v>
      </c>
      <c r="O38" t="n">
        <v>13805.5</v>
      </c>
      <c r="P38" t="n">
        <v>402.63</v>
      </c>
      <c r="Q38" t="n">
        <v>1367.31</v>
      </c>
      <c r="R38" t="n">
        <v>135.71</v>
      </c>
      <c r="S38" t="n">
        <v>104.26</v>
      </c>
      <c r="T38" t="n">
        <v>14749.94</v>
      </c>
      <c r="U38" t="n">
        <v>0.77</v>
      </c>
      <c r="V38" t="n">
        <v>0.9</v>
      </c>
      <c r="W38" t="n">
        <v>20.74</v>
      </c>
      <c r="X38" t="n">
        <v>0.9399999999999999</v>
      </c>
      <c r="Y38" t="n">
        <v>1</v>
      </c>
      <c r="Z38" t="n">
        <v>10</v>
      </c>
      <c r="AA38" t="n">
        <v>983.6939987852478</v>
      </c>
      <c r="AB38" t="n">
        <v>1345.93352665436</v>
      </c>
      <c r="AC38" t="n">
        <v>1217.479519900036</v>
      </c>
      <c r="AD38" t="n">
        <v>983693.9987852478</v>
      </c>
      <c r="AE38" t="n">
        <v>1345933.52665436</v>
      </c>
      <c r="AF38" t="n">
        <v>1.046777491234576e-06</v>
      </c>
      <c r="AG38" t="n">
        <v>17</v>
      </c>
      <c r="AH38" t="n">
        <v>1217479.519900036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1.7806</v>
      </c>
      <c r="E39" t="n">
        <v>56.16</v>
      </c>
      <c r="F39" t="n">
        <v>53.51</v>
      </c>
      <c r="G39" t="n">
        <v>100.34</v>
      </c>
      <c r="H39" t="n">
        <v>1.64</v>
      </c>
      <c r="I39" t="n">
        <v>32</v>
      </c>
      <c r="J39" t="n">
        <v>110.36</v>
      </c>
      <c r="K39" t="n">
        <v>39.72</v>
      </c>
      <c r="L39" t="n">
        <v>10.25</v>
      </c>
      <c r="M39" t="n">
        <v>0</v>
      </c>
      <c r="N39" t="n">
        <v>15.39</v>
      </c>
      <c r="O39" t="n">
        <v>13844.79</v>
      </c>
      <c r="P39" t="n">
        <v>403.71</v>
      </c>
      <c r="Q39" t="n">
        <v>1367.38</v>
      </c>
      <c r="R39" t="n">
        <v>135.69</v>
      </c>
      <c r="S39" t="n">
        <v>104.26</v>
      </c>
      <c r="T39" t="n">
        <v>14739.96</v>
      </c>
      <c r="U39" t="n">
        <v>0.77</v>
      </c>
      <c r="V39" t="n">
        <v>0.9</v>
      </c>
      <c r="W39" t="n">
        <v>20.73</v>
      </c>
      <c r="X39" t="n">
        <v>0.9399999999999999</v>
      </c>
      <c r="Y39" t="n">
        <v>1</v>
      </c>
      <c r="Z39" t="n">
        <v>10</v>
      </c>
      <c r="AA39" t="n">
        <v>985.114279528409</v>
      </c>
      <c r="AB39" t="n">
        <v>1347.876817425517</v>
      </c>
      <c r="AC39" t="n">
        <v>1219.23734572742</v>
      </c>
      <c r="AD39" t="n">
        <v>985114.279528409</v>
      </c>
      <c r="AE39" t="n">
        <v>1347876.817425517</v>
      </c>
      <c r="AF39" t="n">
        <v>1.046777491234576e-06</v>
      </c>
      <c r="AG39" t="n">
        <v>17</v>
      </c>
      <c r="AH39" t="n">
        <v>1219237.34572742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0.8908</v>
      </c>
      <c r="E2" t="n">
        <v>112.26</v>
      </c>
      <c r="F2" t="n">
        <v>76.88</v>
      </c>
      <c r="G2" t="n">
        <v>5.7</v>
      </c>
      <c r="H2" t="n">
        <v>0.09</v>
      </c>
      <c r="I2" t="n">
        <v>809</v>
      </c>
      <c r="J2" t="n">
        <v>204</v>
      </c>
      <c r="K2" t="n">
        <v>55.27</v>
      </c>
      <c r="L2" t="n">
        <v>1</v>
      </c>
      <c r="M2" t="n">
        <v>807</v>
      </c>
      <c r="N2" t="n">
        <v>42.72</v>
      </c>
      <c r="O2" t="n">
        <v>25393.6</v>
      </c>
      <c r="P2" t="n">
        <v>1118.9</v>
      </c>
      <c r="Q2" t="n">
        <v>1370.62</v>
      </c>
      <c r="R2" t="n">
        <v>898.53</v>
      </c>
      <c r="S2" t="n">
        <v>104.26</v>
      </c>
      <c r="T2" t="n">
        <v>392274.37</v>
      </c>
      <c r="U2" t="n">
        <v>0.12</v>
      </c>
      <c r="V2" t="n">
        <v>0.62</v>
      </c>
      <c r="W2" t="n">
        <v>21.98</v>
      </c>
      <c r="X2" t="n">
        <v>24.23</v>
      </c>
      <c r="Y2" t="n">
        <v>1</v>
      </c>
      <c r="Z2" t="n">
        <v>10</v>
      </c>
      <c r="AA2" t="n">
        <v>4458.464165354412</v>
      </c>
      <c r="AB2" t="n">
        <v>6100.267364595295</v>
      </c>
      <c r="AC2" t="n">
        <v>5518.06640909711</v>
      </c>
      <c r="AD2" t="n">
        <v>4458464.165354412</v>
      </c>
      <c r="AE2" t="n">
        <v>6100267.364595296</v>
      </c>
      <c r="AF2" t="n">
        <v>4.642602448903259e-07</v>
      </c>
      <c r="AG2" t="n">
        <v>33</v>
      </c>
      <c r="AH2" t="n">
        <v>5518066.409097111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1.0373</v>
      </c>
      <c r="E3" t="n">
        <v>96.40000000000001</v>
      </c>
      <c r="F3" t="n">
        <v>69.98999999999999</v>
      </c>
      <c r="G3" t="n">
        <v>7.14</v>
      </c>
      <c r="H3" t="n">
        <v>0.11</v>
      </c>
      <c r="I3" t="n">
        <v>588</v>
      </c>
      <c r="J3" t="n">
        <v>204.39</v>
      </c>
      <c r="K3" t="n">
        <v>55.27</v>
      </c>
      <c r="L3" t="n">
        <v>1.25</v>
      </c>
      <c r="M3" t="n">
        <v>586</v>
      </c>
      <c r="N3" t="n">
        <v>42.87</v>
      </c>
      <c r="O3" t="n">
        <v>25442.42</v>
      </c>
      <c r="P3" t="n">
        <v>1018.65</v>
      </c>
      <c r="Q3" t="n">
        <v>1369.3</v>
      </c>
      <c r="R3" t="n">
        <v>672.92</v>
      </c>
      <c r="S3" t="n">
        <v>104.26</v>
      </c>
      <c r="T3" t="n">
        <v>280575.98</v>
      </c>
      <c r="U3" t="n">
        <v>0.15</v>
      </c>
      <c r="V3" t="n">
        <v>0.6899999999999999</v>
      </c>
      <c r="W3" t="n">
        <v>21.63</v>
      </c>
      <c r="X3" t="n">
        <v>17.37</v>
      </c>
      <c r="Y3" t="n">
        <v>1</v>
      </c>
      <c r="Z3" t="n">
        <v>10</v>
      </c>
      <c r="AA3" t="n">
        <v>3513.271810304485</v>
      </c>
      <c r="AB3" t="n">
        <v>4807.013485472172</v>
      </c>
      <c r="AC3" t="n">
        <v>4348.238865104326</v>
      </c>
      <c r="AD3" t="n">
        <v>3513271.810304485</v>
      </c>
      <c r="AE3" t="n">
        <v>4807013.485472172</v>
      </c>
      <c r="AF3" t="n">
        <v>5.40611980270246e-07</v>
      </c>
      <c r="AG3" t="n">
        <v>28</v>
      </c>
      <c r="AH3" t="n">
        <v>4348238.865104326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1.1426</v>
      </c>
      <c r="E4" t="n">
        <v>87.52</v>
      </c>
      <c r="F4" t="n">
        <v>66.18000000000001</v>
      </c>
      <c r="G4" t="n">
        <v>8.58</v>
      </c>
      <c r="H4" t="n">
        <v>0.13</v>
      </c>
      <c r="I4" t="n">
        <v>463</v>
      </c>
      <c r="J4" t="n">
        <v>204.79</v>
      </c>
      <c r="K4" t="n">
        <v>55.27</v>
      </c>
      <c r="L4" t="n">
        <v>1.5</v>
      </c>
      <c r="M4" t="n">
        <v>461</v>
      </c>
      <c r="N4" t="n">
        <v>43.02</v>
      </c>
      <c r="O4" t="n">
        <v>25491.3</v>
      </c>
      <c r="P4" t="n">
        <v>962.8</v>
      </c>
      <c r="Q4" t="n">
        <v>1369.26</v>
      </c>
      <c r="R4" t="n">
        <v>548.9400000000001</v>
      </c>
      <c r="S4" t="n">
        <v>104.26</v>
      </c>
      <c r="T4" t="n">
        <v>219212.98</v>
      </c>
      <c r="U4" t="n">
        <v>0.19</v>
      </c>
      <c r="V4" t="n">
        <v>0.72</v>
      </c>
      <c r="W4" t="n">
        <v>21.4</v>
      </c>
      <c r="X4" t="n">
        <v>13.56</v>
      </c>
      <c r="Y4" t="n">
        <v>1</v>
      </c>
      <c r="Z4" t="n">
        <v>10</v>
      </c>
      <c r="AA4" t="n">
        <v>3039.551575805951</v>
      </c>
      <c r="AB4" t="n">
        <v>4158.848561569474</v>
      </c>
      <c r="AC4" t="n">
        <v>3761.933891833743</v>
      </c>
      <c r="AD4" t="n">
        <v>3039551.57580595</v>
      </c>
      <c r="AE4" t="n">
        <v>4158848.561569475</v>
      </c>
      <c r="AF4" t="n">
        <v>5.954914187378607e-07</v>
      </c>
      <c r="AG4" t="n">
        <v>26</v>
      </c>
      <c r="AH4" t="n">
        <v>3761933.891833743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1.2225</v>
      </c>
      <c r="E5" t="n">
        <v>81.8</v>
      </c>
      <c r="F5" t="n">
        <v>63.74</v>
      </c>
      <c r="G5" t="n">
        <v>10.01</v>
      </c>
      <c r="H5" t="n">
        <v>0.15</v>
      </c>
      <c r="I5" t="n">
        <v>382</v>
      </c>
      <c r="J5" t="n">
        <v>205.18</v>
      </c>
      <c r="K5" t="n">
        <v>55.27</v>
      </c>
      <c r="L5" t="n">
        <v>1.75</v>
      </c>
      <c r="M5" t="n">
        <v>380</v>
      </c>
      <c r="N5" t="n">
        <v>43.16</v>
      </c>
      <c r="O5" t="n">
        <v>25540.22</v>
      </c>
      <c r="P5" t="n">
        <v>926.8</v>
      </c>
      <c r="Q5" t="n">
        <v>1369.01</v>
      </c>
      <c r="R5" t="n">
        <v>469.45</v>
      </c>
      <c r="S5" t="n">
        <v>104.26</v>
      </c>
      <c r="T5" t="n">
        <v>179872.12</v>
      </c>
      <c r="U5" t="n">
        <v>0.22</v>
      </c>
      <c r="V5" t="n">
        <v>0.75</v>
      </c>
      <c r="W5" t="n">
        <v>21.26</v>
      </c>
      <c r="X5" t="n">
        <v>11.13</v>
      </c>
      <c r="Y5" t="n">
        <v>1</v>
      </c>
      <c r="Z5" t="n">
        <v>10</v>
      </c>
      <c r="AA5" t="n">
        <v>2742.673156420976</v>
      </c>
      <c r="AB5" t="n">
        <v>3752.646410815431</v>
      </c>
      <c r="AC5" t="n">
        <v>3394.499104239381</v>
      </c>
      <c r="AD5" t="n">
        <v>2742673.156420976</v>
      </c>
      <c r="AE5" t="n">
        <v>3752646.410815431</v>
      </c>
      <c r="AF5" t="n">
        <v>6.371330819245883e-07</v>
      </c>
      <c r="AG5" t="n">
        <v>24</v>
      </c>
      <c r="AH5" t="n">
        <v>3394499.104239381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1.2858</v>
      </c>
      <c r="E6" t="n">
        <v>77.78</v>
      </c>
      <c r="F6" t="n">
        <v>62.03</v>
      </c>
      <c r="G6" t="n">
        <v>11.45</v>
      </c>
      <c r="H6" t="n">
        <v>0.17</v>
      </c>
      <c r="I6" t="n">
        <v>325</v>
      </c>
      <c r="J6" t="n">
        <v>205.58</v>
      </c>
      <c r="K6" t="n">
        <v>55.27</v>
      </c>
      <c r="L6" t="n">
        <v>2</v>
      </c>
      <c r="M6" t="n">
        <v>323</v>
      </c>
      <c r="N6" t="n">
        <v>43.31</v>
      </c>
      <c r="O6" t="n">
        <v>25589.2</v>
      </c>
      <c r="P6" t="n">
        <v>901.3</v>
      </c>
      <c r="Q6" t="n">
        <v>1368.53</v>
      </c>
      <c r="R6" t="n">
        <v>413.83</v>
      </c>
      <c r="S6" t="n">
        <v>104.26</v>
      </c>
      <c r="T6" t="n">
        <v>152347.65</v>
      </c>
      <c r="U6" t="n">
        <v>0.25</v>
      </c>
      <c r="V6" t="n">
        <v>0.77</v>
      </c>
      <c r="W6" t="n">
        <v>21.17</v>
      </c>
      <c r="X6" t="n">
        <v>9.42</v>
      </c>
      <c r="Y6" t="n">
        <v>1</v>
      </c>
      <c r="Z6" t="n">
        <v>10</v>
      </c>
      <c r="AA6" t="n">
        <v>2546.432931835881</v>
      </c>
      <c r="AB6" t="n">
        <v>3484.141878030396</v>
      </c>
      <c r="AC6" t="n">
        <v>3151.620267214882</v>
      </c>
      <c r="AD6" t="n">
        <v>2546432.931835881</v>
      </c>
      <c r="AE6" t="n">
        <v>3484141.878030396</v>
      </c>
      <c r="AF6" t="n">
        <v>6.701232856757757e-07</v>
      </c>
      <c r="AG6" t="n">
        <v>23</v>
      </c>
      <c r="AH6" t="n">
        <v>3151620.267214882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1.3363</v>
      </c>
      <c r="E7" t="n">
        <v>74.83</v>
      </c>
      <c r="F7" t="n">
        <v>60.79</v>
      </c>
      <c r="G7" t="n">
        <v>12.89</v>
      </c>
      <c r="H7" t="n">
        <v>0.19</v>
      </c>
      <c r="I7" t="n">
        <v>283</v>
      </c>
      <c r="J7" t="n">
        <v>205.98</v>
      </c>
      <c r="K7" t="n">
        <v>55.27</v>
      </c>
      <c r="L7" t="n">
        <v>2.25</v>
      </c>
      <c r="M7" t="n">
        <v>281</v>
      </c>
      <c r="N7" t="n">
        <v>43.46</v>
      </c>
      <c r="O7" t="n">
        <v>25638.22</v>
      </c>
      <c r="P7" t="n">
        <v>882.6</v>
      </c>
      <c r="Q7" t="n">
        <v>1368.39</v>
      </c>
      <c r="R7" t="n">
        <v>373.19</v>
      </c>
      <c r="S7" t="n">
        <v>104.26</v>
      </c>
      <c r="T7" t="n">
        <v>132236.06</v>
      </c>
      <c r="U7" t="n">
        <v>0.28</v>
      </c>
      <c r="V7" t="n">
        <v>0.79</v>
      </c>
      <c r="W7" t="n">
        <v>21.11</v>
      </c>
      <c r="X7" t="n">
        <v>8.19</v>
      </c>
      <c r="Y7" t="n">
        <v>1</v>
      </c>
      <c r="Z7" t="n">
        <v>10</v>
      </c>
      <c r="AA7" t="n">
        <v>2403.925950321475</v>
      </c>
      <c r="AB7" t="n">
        <v>3289.157538958063</v>
      </c>
      <c r="AC7" t="n">
        <v>2975.24495980138</v>
      </c>
      <c r="AD7" t="n">
        <v>2403925.950321476</v>
      </c>
      <c r="AE7" t="n">
        <v>3289157.538958062</v>
      </c>
      <c r="AF7" t="n">
        <v>6.964424845610041e-07</v>
      </c>
      <c r="AG7" t="n">
        <v>22</v>
      </c>
      <c r="AH7" t="n">
        <v>2975244.95980138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1.3788</v>
      </c>
      <c r="E8" t="n">
        <v>72.53</v>
      </c>
      <c r="F8" t="n">
        <v>59.82</v>
      </c>
      <c r="G8" t="n">
        <v>14.36</v>
      </c>
      <c r="H8" t="n">
        <v>0.22</v>
      </c>
      <c r="I8" t="n">
        <v>250</v>
      </c>
      <c r="J8" t="n">
        <v>206.38</v>
      </c>
      <c r="K8" t="n">
        <v>55.27</v>
      </c>
      <c r="L8" t="n">
        <v>2.5</v>
      </c>
      <c r="M8" t="n">
        <v>248</v>
      </c>
      <c r="N8" t="n">
        <v>43.6</v>
      </c>
      <c r="O8" t="n">
        <v>25687.3</v>
      </c>
      <c r="P8" t="n">
        <v>867.76</v>
      </c>
      <c r="Q8" t="n">
        <v>1368.21</v>
      </c>
      <c r="R8" t="n">
        <v>341.91</v>
      </c>
      <c r="S8" t="n">
        <v>104.26</v>
      </c>
      <c r="T8" t="n">
        <v>116760.92</v>
      </c>
      <c r="U8" t="n">
        <v>0.3</v>
      </c>
      <c r="V8" t="n">
        <v>0.8</v>
      </c>
      <c r="W8" t="n">
        <v>21.05</v>
      </c>
      <c r="X8" t="n">
        <v>7.22</v>
      </c>
      <c r="Y8" t="n">
        <v>1</v>
      </c>
      <c r="Z8" t="n">
        <v>10</v>
      </c>
      <c r="AA8" t="n">
        <v>2291.61893795111</v>
      </c>
      <c r="AB8" t="n">
        <v>3135.494129997215</v>
      </c>
      <c r="AC8" t="n">
        <v>2836.246970923813</v>
      </c>
      <c r="AD8" t="n">
        <v>2291618.93795111</v>
      </c>
      <c r="AE8" t="n">
        <v>3135494.129997215</v>
      </c>
      <c r="AF8" t="n">
        <v>7.185923054050082e-07</v>
      </c>
      <c r="AG8" t="n">
        <v>21</v>
      </c>
      <c r="AH8" t="n">
        <v>2836246.970923813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1.4128</v>
      </c>
      <c r="E9" t="n">
        <v>70.78</v>
      </c>
      <c r="F9" t="n">
        <v>59.09</v>
      </c>
      <c r="G9" t="n">
        <v>15.76</v>
      </c>
      <c r="H9" t="n">
        <v>0.24</v>
      </c>
      <c r="I9" t="n">
        <v>225</v>
      </c>
      <c r="J9" t="n">
        <v>206.78</v>
      </c>
      <c r="K9" t="n">
        <v>55.27</v>
      </c>
      <c r="L9" t="n">
        <v>2.75</v>
      </c>
      <c r="M9" t="n">
        <v>223</v>
      </c>
      <c r="N9" t="n">
        <v>43.75</v>
      </c>
      <c r="O9" t="n">
        <v>25736.42</v>
      </c>
      <c r="P9" t="n">
        <v>856.55</v>
      </c>
      <c r="Q9" t="n">
        <v>1368.18</v>
      </c>
      <c r="R9" t="n">
        <v>317.34</v>
      </c>
      <c r="S9" t="n">
        <v>104.26</v>
      </c>
      <c r="T9" t="n">
        <v>104601.73</v>
      </c>
      <c r="U9" t="n">
        <v>0.33</v>
      </c>
      <c r="V9" t="n">
        <v>0.8100000000000001</v>
      </c>
      <c r="W9" t="n">
        <v>21.03</v>
      </c>
      <c r="X9" t="n">
        <v>6.49</v>
      </c>
      <c r="Y9" t="n">
        <v>1</v>
      </c>
      <c r="Z9" t="n">
        <v>10</v>
      </c>
      <c r="AA9" t="n">
        <v>2217.520885167475</v>
      </c>
      <c r="AB9" t="n">
        <v>3034.109905203264</v>
      </c>
      <c r="AC9" t="n">
        <v>2744.538714250547</v>
      </c>
      <c r="AD9" t="n">
        <v>2217520.885167475</v>
      </c>
      <c r="AE9" t="n">
        <v>3034109.905203264</v>
      </c>
      <c r="AF9" t="n">
        <v>7.363121620802114e-07</v>
      </c>
      <c r="AG9" t="n">
        <v>21</v>
      </c>
      <c r="AH9" t="n">
        <v>2744538.714250547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1.4425</v>
      </c>
      <c r="E10" t="n">
        <v>69.33</v>
      </c>
      <c r="F10" t="n">
        <v>58.49</v>
      </c>
      <c r="G10" t="n">
        <v>17.2</v>
      </c>
      <c r="H10" t="n">
        <v>0.26</v>
      </c>
      <c r="I10" t="n">
        <v>204</v>
      </c>
      <c r="J10" t="n">
        <v>207.17</v>
      </c>
      <c r="K10" t="n">
        <v>55.27</v>
      </c>
      <c r="L10" t="n">
        <v>3</v>
      </c>
      <c r="M10" t="n">
        <v>202</v>
      </c>
      <c r="N10" t="n">
        <v>43.9</v>
      </c>
      <c r="O10" t="n">
        <v>25785.6</v>
      </c>
      <c r="P10" t="n">
        <v>847.03</v>
      </c>
      <c r="Q10" t="n">
        <v>1367.8</v>
      </c>
      <c r="R10" t="n">
        <v>297.98</v>
      </c>
      <c r="S10" t="n">
        <v>104.26</v>
      </c>
      <c r="T10" t="n">
        <v>95028.44</v>
      </c>
      <c r="U10" t="n">
        <v>0.35</v>
      </c>
      <c r="V10" t="n">
        <v>0.82</v>
      </c>
      <c r="W10" t="n">
        <v>21</v>
      </c>
      <c r="X10" t="n">
        <v>5.9</v>
      </c>
      <c r="Y10" t="n">
        <v>1</v>
      </c>
      <c r="Z10" t="n">
        <v>10</v>
      </c>
      <c r="AA10" t="n">
        <v>2156.414671594658</v>
      </c>
      <c r="AB10" t="n">
        <v>2950.501687976879</v>
      </c>
      <c r="AC10" t="n">
        <v>2668.909947931493</v>
      </c>
      <c r="AD10" t="n">
        <v>2156414.671594658</v>
      </c>
      <c r="AE10" t="n">
        <v>2950501.687976879</v>
      </c>
      <c r="AF10" t="n">
        <v>7.517909780582566e-07</v>
      </c>
      <c r="AG10" t="n">
        <v>21</v>
      </c>
      <c r="AH10" t="n">
        <v>2668909.947931493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1.4696</v>
      </c>
      <c r="E11" t="n">
        <v>68.05</v>
      </c>
      <c r="F11" t="n">
        <v>57.94</v>
      </c>
      <c r="G11" t="n">
        <v>18.69</v>
      </c>
      <c r="H11" t="n">
        <v>0.28</v>
      </c>
      <c r="I11" t="n">
        <v>186</v>
      </c>
      <c r="J11" t="n">
        <v>207.57</v>
      </c>
      <c r="K11" t="n">
        <v>55.27</v>
      </c>
      <c r="L11" t="n">
        <v>3.25</v>
      </c>
      <c r="M11" t="n">
        <v>184</v>
      </c>
      <c r="N11" t="n">
        <v>44.05</v>
      </c>
      <c r="O11" t="n">
        <v>25834.83</v>
      </c>
      <c r="P11" t="n">
        <v>838.2</v>
      </c>
      <c r="Q11" t="n">
        <v>1367.87</v>
      </c>
      <c r="R11" t="n">
        <v>280.59</v>
      </c>
      <c r="S11" t="n">
        <v>104.26</v>
      </c>
      <c r="T11" t="n">
        <v>86419.62</v>
      </c>
      <c r="U11" t="n">
        <v>0.37</v>
      </c>
      <c r="V11" t="n">
        <v>0.83</v>
      </c>
      <c r="W11" t="n">
        <v>20.95</v>
      </c>
      <c r="X11" t="n">
        <v>5.35</v>
      </c>
      <c r="Y11" t="n">
        <v>1</v>
      </c>
      <c r="Z11" t="n">
        <v>10</v>
      </c>
      <c r="AA11" t="n">
        <v>2090.176212428584</v>
      </c>
      <c r="AB11" t="n">
        <v>2859.871305911279</v>
      </c>
      <c r="AC11" t="n">
        <v>2586.929202329694</v>
      </c>
      <c r="AD11" t="n">
        <v>2090176.212428584</v>
      </c>
      <c r="AE11" t="n">
        <v>2859871.305911279</v>
      </c>
      <c r="AF11" t="n">
        <v>7.65914746172904e-07</v>
      </c>
      <c r="AG11" t="n">
        <v>20</v>
      </c>
      <c r="AH11" t="n">
        <v>2586929.202329694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1.4909</v>
      </c>
      <c r="E12" t="n">
        <v>67.06999999999999</v>
      </c>
      <c r="F12" t="n">
        <v>57.53</v>
      </c>
      <c r="G12" t="n">
        <v>20.07</v>
      </c>
      <c r="H12" t="n">
        <v>0.3</v>
      </c>
      <c r="I12" t="n">
        <v>172</v>
      </c>
      <c r="J12" t="n">
        <v>207.97</v>
      </c>
      <c r="K12" t="n">
        <v>55.27</v>
      </c>
      <c r="L12" t="n">
        <v>3.5</v>
      </c>
      <c r="M12" t="n">
        <v>170</v>
      </c>
      <c r="N12" t="n">
        <v>44.2</v>
      </c>
      <c r="O12" t="n">
        <v>25884.1</v>
      </c>
      <c r="P12" t="n">
        <v>831.72</v>
      </c>
      <c r="Q12" t="n">
        <v>1368.07</v>
      </c>
      <c r="R12" t="n">
        <v>266.89</v>
      </c>
      <c r="S12" t="n">
        <v>104.26</v>
      </c>
      <c r="T12" t="n">
        <v>79640.84</v>
      </c>
      <c r="U12" t="n">
        <v>0.39</v>
      </c>
      <c r="V12" t="n">
        <v>0.83</v>
      </c>
      <c r="W12" t="n">
        <v>20.93</v>
      </c>
      <c r="X12" t="n">
        <v>4.94</v>
      </c>
      <c r="Y12" t="n">
        <v>1</v>
      </c>
      <c r="Z12" t="n">
        <v>10</v>
      </c>
      <c r="AA12" t="n">
        <v>2050.140835716599</v>
      </c>
      <c r="AB12" t="n">
        <v>2805.093137257776</v>
      </c>
      <c r="AC12" t="n">
        <v>2537.378985210837</v>
      </c>
      <c r="AD12" t="n">
        <v>2050140.835716599</v>
      </c>
      <c r="AE12" t="n">
        <v>2805093.137257776</v>
      </c>
      <c r="AF12" t="n">
        <v>7.770157152076637e-07</v>
      </c>
      <c r="AG12" t="n">
        <v>20</v>
      </c>
      <c r="AH12" t="n">
        <v>2537378.985210837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1.511</v>
      </c>
      <c r="E13" t="n">
        <v>66.18000000000001</v>
      </c>
      <c r="F13" t="n">
        <v>57.17</v>
      </c>
      <c r="G13" t="n">
        <v>21.57</v>
      </c>
      <c r="H13" t="n">
        <v>0.32</v>
      </c>
      <c r="I13" t="n">
        <v>159</v>
      </c>
      <c r="J13" t="n">
        <v>208.37</v>
      </c>
      <c r="K13" t="n">
        <v>55.27</v>
      </c>
      <c r="L13" t="n">
        <v>3.75</v>
      </c>
      <c r="M13" t="n">
        <v>157</v>
      </c>
      <c r="N13" t="n">
        <v>44.35</v>
      </c>
      <c r="O13" t="n">
        <v>25933.43</v>
      </c>
      <c r="P13" t="n">
        <v>825.6900000000001</v>
      </c>
      <c r="Q13" t="n">
        <v>1367.89</v>
      </c>
      <c r="R13" t="n">
        <v>255.47</v>
      </c>
      <c r="S13" t="n">
        <v>104.26</v>
      </c>
      <c r="T13" t="n">
        <v>73996.33</v>
      </c>
      <c r="U13" t="n">
        <v>0.41</v>
      </c>
      <c r="V13" t="n">
        <v>0.84</v>
      </c>
      <c r="W13" t="n">
        <v>20.91</v>
      </c>
      <c r="X13" t="n">
        <v>4.58</v>
      </c>
      <c r="Y13" t="n">
        <v>1</v>
      </c>
      <c r="Z13" t="n">
        <v>10</v>
      </c>
      <c r="AA13" t="n">
        <v>2013.740502924271</v>
      </c>
      <c r="AB13" t="n">
        <v>2755.288596061967</v>
      </c>
      <c r="AC13" t="n">
        <v>2492.327719525644</v>
      </c>
      <c r="AD13" t="n">
        <v>2013740.502924271</v>
      </c>
      <c r="AE13" t="n">
        <v>2755288.596061967</v>
      </c>
      <c r="AF13" t="n">
        <v>7.874912775362396e-07</v>
      </c>
      <c r="AG13" t="n">
        <v>20</v>
      </c>
      <c r="AH13" t="n">
        <v>2492327.719525644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1.5296</v>
      </c>
      <c r="E14" t="n">
        <v>65.37</v>
      </c>
      <c r="F14" t="n">
        <v>56.81</v>
      </c>
      <c r="G14" t="n">
        <v>23.03</v>
      </c>
      <c r="H14" t="n">
        <v>0.34</v>
      </c>
      <c r="I14" t="n">
        <v>148</v>
      </c>
      <c r="J14" t="n">
        <v>208.77</v>
      </c>
      <c r="K14" t="n">
        <v>55.27</v>
      </c>
      <c r="L14" t="n">
        <v>4</v>
      </c>
      <c r="M14" t="n">
        <v>146</v>
      </c>
      <c r="N14" t="n">
        <v>44.5</v>
      </c>
      <c r="O14" t="n">
        <v>25982.82</v>
      </c>
      <c r="P14" t="n">
        <v>819.74</v>
      </c>
      <c r="Q14" t="n">
        <v>1367.91</v>
      </c>
      <c r="R14" t="n">
        <v>243.96</v>
      </c>
      <c r="S14" t="n">
        <v>104.26</v>
      </c>
      <c r="T14" t="n">
        <v>68296.41</v>
      </c>
      <c r="U14" t="n">
        <v>0.43</v>
      </c>
      <c r="V14" t="n">
        <v>0.84</v>
      </c>
      <c r="W14" t="n">
        <v>20.88</v>
      </c>
      <c r="X14" t="n">
        <v>4.22</v>
      </c>
      <c r="Y14" t="n">
        <v>1</v>
      </c>
      <c r="Z14" t="n">
        <v>10</v>
      </c>
      <c r="AA14" t="n">
        <v>1967.737656954978</v>
      </c>
      <c r="AB14" t="n">
        <v>2692.34547270445</v>
      </c>
      <c r="AC14" t="n">
        <v>2435.39179952014</v>
      </c>
      <c r="AD14" t="n">
        <v>1967737.656954978</v>
      </c>
      <c r="AE14" t="n">
        <v>2692345.47270445</v>
      </c>
      <c r="AF14" t="n">
        <v>7.971850814820863e-07</v>
      </c>
      <c r="AG14" t="n">
        <v>19</v>
      </c>
      <c r="AH14" t="n">
        <v>2435391.799520141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1.5441</v>
      </c>
      <c r="E15" t="n">
        <v>64.76000000000001</v>
      </c>
      <c r="F15" t="n">
        <v>56.56</v>
      </c>
      <c r="G15" t="n">
        <v>24.41</v>
      </c>
      <c r="H15" t="n">
        <v>0.36</v>
      </c>
      <c r="I15" t="n">
        <v>139</v>
      </c>
      <c r="J15" t="n">
        <v>209.17</v>
      </c>
      <c r="K15" t="n">
        <v>55.27</v>
      </c>
      <c r="L15" t="n">
        <v>4.25</v>
      </c>
      <c r="M15" t="n">
        <v>137</v>
      </c>
      <c r="N15" t="n">
        <v>44.65</v>
      </c>
      <c r="O15" t="n">
        <v>26032.25</v>
      </c>
      <c r="P15" t="n">
        <v>815.28</v>
      </c>
      <c r="Q15" t="n">
        <v>1367.87</v>
      </c>
      <c r="R15" t="n">
        <v>236.19</v>
      </c>
      <c r="S15" t="n">
        <v>104.26</v>
      </c>
      <c r="T15" t="n">
        <v>64454.48</v>
      </c>
      <c r="U15" t="n">
        <v>0.44</v>
      </c>
      <c r="V15" t="n">
        <v>0.85</v>
      </c>
      <c r="W15" t="n">
        <v>20.86</v>
      </c>
      <c r="X15" t="n">
        <v>3.97</v>
      </c>
      <c r="Y15" t="n">
        <v>1</v>
      </c>
      <c r="Z15" t="n">
        <v>10</v>
      </c>
      <c r="AA15" t="n">
        <v>1942.60042295892</v>
      </c>
      <c r="AB15" t="n">
        <v>2657.951600174548</v>
      </c>
      <c r="AC15" t="n">
        <v>2404.280429912388</v>
      </c>
      <c r="AD15" t="n">
        <v>1942600.42295892</v>
      </c>
      <c r="AE15" t="n">
        <v>2657951.600174548</v>
      </c>
      <c r="AF15" t="n">
        <v>8.047420791818053e-07</v>
      </c>
      <c r="AG15" t="n">
        <v>19</v>
      </c>
      <c r="AH15" t="n">
        <v>2404280.429912388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1.5573</v>
      </c>
      <c r="E16" t="n">
        <v>64.20999999999999</v>
      </c>
      <c r="F16" t="n">
        <v>56.34</v>
      </c>
      <c r="G16" t="n">
        <v>25.8</v>
      </c>
      <c r="H16" t="n">
        <v>0.38</v>
      </c>
      <c r="I16" t="n">
        <v>131</v>
      </c>
      <c r="J16" t="n">
        <v>209.58</v>
      </c>
      <c r="K16" t="n">
        <v>55.27</v>
      </c>
      <c r="L16" t="n">
        <v>4.5</v>
      </c>
      <c r="M16" t="n">
        <v>129</v>
      </c>
      <c r="N16" t="n">
        <v>44.8</v>
      </c>
      <c r="O16" t="n">
        <v>26081.73</v>
      </c>
      <c r="P16" t="n">
        <v>811.3</v>
      </c>
      <c r="Q16" t="n">
        <v>1367.81</v>
      </c>
      <c r="R16" t="n">
        <v>228.29</v>
      </c>
      <c r="S16" t="n">
        <v>104.26</v>
      </c>
      <c r="T16" t="n">
        <v>60547.54</v>
      </c>
      <c r="U16" t="n">
        <v>0.46</v>
      </c>
      <c r="V16" t="n">
        <v>0.85</v>
      </c>
      <c r="W16" t="n">
        <v>20.87</v>
      </c>
      <c r="X16" t="n">
        <v>3.75</v>
      </c>
      <c r="Y16" t="n">
        <v>1</v>
      </c>
      <c r="Z16" t="n">
        <v>10</v>
      </c>
      <c r="AA16" t="n">
        <v>1920.305404096546</v>
      </c>
      <c r="AB16" t="n">
        <v>2627.446571780234</v>
      </c>
      <c r="AC16" t="n">
        <v>2376.686758613952</v>
      </c>
      <c r="AD16" t="n">
        <v>1920305.404096546</v>
      </c>
      <c r="AE16" t="n">
        <v>2627446.571780234</v>
      </c>
      <c r="AF16" t="n">
        <v>8.116215529498253e-07</v>
      </c>
      <c r="AG16" t="n">
        <v>19</v>
      </c>
      <c r="AH16" t="n">
        <v>2376686.758613952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1.5705</v>
      </c>
      <c r="E17" t="n">
        <v>63.67</v>
      </c>
      <c r="F17" t="n">
        <v>56.12</v>
      </c>
      <c r="G17" t="n">
        <v>27.38</v>
      </c>
      <c r="H17" t="n">
        <v>0.4</v>
      </c>
      <c r="I17" t="n">
        <v>123</v>
      </c>
      <c r="J17" t="n">
        <v>209.98</v>
      </c>
      <c r="K17" t="n">
        <v>55.27</v>
      </c>
      <c r="L17" t="n">
        <v>4.75</v>
      </c>
      <c r="M17" t="n">
        <v>121</v>
      </c>
      <c r="N17" t="n">
        <v>44.95</v>
      </c>
      <c r="O17" t="n">
        <v>26131.27</v>
      </c>
      <c r="P17" t="n">
        <v>807.33</v>
      </c>
      <c r="Q17" t="n">
        <v>1367.66</v>
      </c>
      <c r="R17" t="n">
        <v>221.43</v>
      </c>
      <c r="S17" t="n">
        <v>104.26</v>
      </c>
      <c r="T17" t="n">
        <v>57155.13</v>
      </c>
      <c r="U17" t="n">
        <v>0.47</v>
      </c>
      <c r="V17" t="n">
        <v>0.85</v>
      </c>
      <c r="W17" t="n">
        <v>20.85</v>
      </c>
      <c r="X17" t="n">
        <v>3.53</v>
      </c>
      <c r="Y17" t="n">
        <v>1</v>
      </c>
      <c r="Z17" t="n">
        <v>10</v>
      </c>
      <c r="AA17" t="n">
        <v>1898.400563508917</v>
      </c>
      <c r="AB17" t="n">
        <v>2597.475402514876</v>
      </c>
      <c r="AC17" t="n">
        <v>2349.57599567848</v>
      </c>
      <c r="AD17" t="n">
        <v>1898400.563508917</v>
      </c>
      <c r="AE17" t="n">
        <v>2597475.402514876</v>
      </c>
      <c r="AF17" t="n">
        <v>8.185010267178455e-07</v>
      </c>
      <c r="AG17" t="n">
        <v>19</v>
      </c>
      <c r="AH17" t="n">
        <v>2349575.99567848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1.5819</v>
      </c>
      <c r="E18" t="n">
        <v>63.22</v>
      </c>
      <c r="F18" t="n">
        <v>55.91</v>
      </c>
      <c r="G18" t="n">
        <v>28.67</v>
      </c>
      <c r="H18" t="n">
        <v>0.42</v>
      </c>
      <c r="I18" t="n">
        <v>117</v>
      </c>
      <c r="J18" t="n">
        <v>210.38</v>
      </c>
      <c r="K18" t="n">
        <v>55.27</v>
      </c>
      <c r="L18" t="n">
        <v>5</v>
      </c>
      <c r="M18" t="n">
        <v>115</v>
      </c>
      <c r="N18" t="n">
        <v>45.11</v>
      </c>
      <c r="O18" t="n">
        <v>26180.86</v>
      </c>
      <c r="P18" t="n">
        <v>803.5599999999999</v>
      </c>
      <c r="Q18" t="n">
        <v>1367.63</v>
      </c>
      <c r="R18" t="n">
        <v>214.56</v>
      </c>
      <c r="S18" t="n">
        <v>104.26</v>
      </c>
      <c r="T18" t="n">
        <v>53751.18</v>
      </c>
      <c r="U18" t="n">
        <v>0.49</v>
      </c>
      <c r="V18" t="n">
        <v>0.86</v>
      </c>
      <c r="W18" t="n">
        <v>20.84</v>
      </c>
      <c r="X18" t="n">
        <v>3.32</v>
      </c>
      <c r="Y18" t="n">
        <v>1</v>
      </c>
      <c r="Z18" t="n">
        <v>10</v>
      </c>
      <c r="AA18" t="n">
        <v>1879.106980015126</v>
      </c>
      <c r="AB18" t="n">
        <v>2571.07707040584</v>
      </c>
      <c r="AC18" t="n">
        <v>2325.697083335639</v>
      </c>
      <c r="AD18" t="n">
        <v>1879106.980015126</v>
      </c>
      <c r="AE18" t="n">
        <v>2571077.07040584</v>
      </c>
      <c r="AF18" t="n">
        <v>8.244423904265901e-07</v>
      </c>
      <c r="AG18" t="n">
        <v>19</v>
      </c>
      <c r="AH18" t="n">
        <v>2325697.083335639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1.592</v>
      </c>
      <c r="E19" t="n">
        <v>62.81</v>
      </c>
      <c r="F19" t="n">
        <v>55.75</v>
      </c>
      <c r="G19" t="n">
        <v>30.13</v>
      </c>
      <c r="H19" t="n">
        <v>0.44</v>
      </c>
      <c r="I19" t="n">
        <v>111</v>
      </c>
      <c r="J19" t="n">
        <v>210.78</v>
      </c>
      <c r="K19" t="n">
        <v>55.27</v>
      </c>
      <c r="L19" t="n">
        <v>5.25</v>
      </c>
      <c r="M19" t="n">
        <v>109</v>
      </c>
      <c r="N19" t="n">
        <v>45.26</v>
      </c>
      <c r="O19" t="n">
        <v>26230.5</v>
      </c>
      <c r="P19" t="n">
        <v>800.36</v>
      </c>
      <c r="Q19" t="n">
        <v>1367.81</v>
      </c>
      <c r="R19" t="n">
        <v>209.76</v>
      </c>
      <c r="S19" t="n">
        <v>104.26</v>
      </c>
      <c r="T19" t="n">
        <v>51383.13</v>
      </c>
      <c r="U19" t="n">
        <v>0.5</v>
      </c>
      <c r="V19" t="n">
        <v>0.86</v>
      </c>
      <c r="W19" t="n">
        <v>20.82</v>
      </c>
      <c r="X19" t="n">
        <v>3.16</v>
      </c>
      <c r="Y19" t="n">
        <v>1</v>
      </c>
      <c r="Z19" t="n">
        <v>10</v>
      </c>
      <c r="AA19" t="n">
        <v>1862.64881995789</v>
      </c>
      <c r="AB19" t="n">
        <v>2548.558289732753</v>
      </c>
      <c r="AC19" t="n">
        <v>2305.327463484683</v>
      </c>
      <c r="AD19" t="n">
        <v>1862648.81995789</v>
      </c>
      <c r="AE19" t="n">
        <v>2548558.289732753</v>
      </c>
      <c r="AF19" t="n">
        <v>8.297062302036357e-07</v>
      </c>
      <c r="AG19" t="n">
        <v>19</v>
      </c>
      <c r="AH19" t="n">
        <v>2305327.463484684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1.6029</v>
      </c>
      <c r="E20" t="n">
        <v>62.39</v>
      </c>
      <c r="F20" t="n">
        <v>55.56</v>
      </c>
      <c r="G20" t="n">
        <v>31.75</v>
      </c>
      <c r="H20" t="n">
        <v>0.46</v>
      </c>
      <c r="I20" t="n">
        <v>105</v>
      </c>
      <c r="J20" t="n">
        <v>211.18</v>
      </c>
      <c r="K20" t="n">
        <v>55.27</v>
      </c>
      <c r="L20" t="n">
        <v>5.5</v>
      </c>
      <c r="M20" t="n">
        <v>103</v>
      </c>
      <c r="N20" t="n">
        <v>45.41</v>
      </c>
      <c r="O20" t="n">
        <v>26280.2</v>
      </c>
      <c r="P20" t="n">
        <v>796.9299999999999</v>
      </c>
      <c r="Q20" t="n">
        <v>1367.64</v>
      </c>
      <c r="R20" t="n">
        <v>203.4</v>
      </c>
      <c r="S20" t="n">
        <v>104.26</v>
      </c>
      <c r="T20" t="n">
        <v>48233.68</v>
      </c>
      <c r="U20" t="n">
        <v>0.51</v>
      </c>
      <c r="V20" t="n">
        <v>0.86</v>
      </c>
      <c r="W20" t="n">
        <v>20.82</v>
      </c>
      <c r="X20" t="n">
        <v>2.98</v>
      </c>
      <c r="Y20" t="n">
        <v>1</v>
      </c>
      <c r="Z20" t="n">
        <v>10</v>
      </c>
      <c r="AA20" t="n">
        <v>1845.028590491137</v>
      </c>
      <c r="AB20" t="n">
        <v>2524.44951442668</v>
      </c>
      <c r="AC20" t="n">
        <v>2283.519595856944</v>
      </c>
      <c r="AD20" t="n">
        <v>1845028.590491137</v>
      </c>
      <c r="AE20" t="n">
        <v>2524449.51442668</v>
      </c>
      <c r="AF20" t="n">
        <v>8.353870077848039e-07</v>
      </c>
      <c r="AG20" t="n">
        <v>19</v>
      </c>
      <c r="AH20" t="n">
        <v>2283519.595856944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1.6115</v>
      </c>
      <c r="E21" t="n">
        <v>62.05</v>
      </c>
      <c r="F21" t="n">
        <v>55.43</v>
      </c>
      <c r="G21" t="n">
        <v>33.26</v>
      </c>
      <c r="H21" t="n">
        <v>0.48</v>
      </c>
      <c r="I21" t="n">
        <v>100</v>
      </c>
      <c r="J21" t="n">
        <v>211.59</v>
      </c>
      <c r="K21" t="n">
        <v>55.27</v>
      </c>
      <c r="L21" t="n">
        <v>5.75</v>
      </c>
      <c r="M21" t="n">
        <v>98</v>
      </c>
      <c r="N21" t="n">
        <v>45.57</v>
      </c>
      <c r="O21" t="n">
        <v>26329.94</v>
      </c>
      <c r="P21" t="n">
        <v>794.2</v>
      </c>
      <c r="Q21" t="n">
        <v>1367.57</v>
      </c>
      <c r="R21" t="n">
        <v>199.45</v>
      </c>
      <c r="S21" t="n">
        <v>104.26</v>
      </c>
      <c r="T21" t="n">
        <v>46282.96</v>
      </c>
      <c r="U21" t="n">
        <v>0.52</v>
      </c>
      <c r="V21" t="n">
        <v>0.86</v>
      </c>
      <c r="W21" t="n">
        <v>20.81</v>
      </c>
      <c r="X21" t="n">
        <v>2.85</v>
      </c>
      <c r="Y21" t="n">
        <v>1</v>
      </c>
      <c r="Z21" t="n">
        <v>10</v>
      </c>
      <c r="AA21" t="n">
        <v>1819.023108129971</v>
      </c>
      <c r="AB21" t="n">
        <v>2488.867666179222</v>
      </c>
      <c r="AC21" t="n">
        <v>2251.333629266785</v>
      </c>
      <c r="AD21" t="n">
        <v>1819023.108129971</v>
      </c>
      <c r="AE21" t="n">
        <v>2488867.666179222</v>
      </c>
      <c r="AF21" t="n">
        <v>8.3986908917912e-07</v>
      </c>
      <c r="AG21" t="n">
        <v>18</v>
      </c>
      <c r="AH21" t="n">
        <v>2251333.629266785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1.6191</v>
      </c>
      <c r="E22" t="n">
        <v>61.76</v>
      </c>
      <c r="F22" t="n">
        <v>55.3</v>
      </c>
      <c r="G22" t="n">
        <v>34.57</v>
      </c>
      <c r="H22" t="n">
        <v>0.5</v>
      </c>
      <c r="I22" t="n">
        <v>96</v>
      </c>
      <c r="J22" t="n">
        <v>211.99</v>
      </c>
      <c r="K22" t="n">
        <v>55.27</v>
      </c>
      <c r="L22" t="n">
        <v>6</v>
      </c>
      <c r="M22" t="n">
        <v>94</v>
      </c>
      <c r="N22" t="n">
        <v>45.72</v>
      </c>
      <c r="O22" t="n">
        <v>26379.74</v>
      </c>
      <c r="P22" t="n">
        <v>791.54</v>
      </c>
      <c r="Q22" t="n">
        <v>1367.49</v>
      </c>
      <c r="R22" t="n">
        <v>195</v>
      </c>
      <c r="S22" t="n">
        <v>104.26</v>
      </c>
      <c r="T22" t="n">
        <v>44076.23</v>
      </c>
      <c r="U22" t="n">
        <v>0.53</v>
      </c>
      <c r="V22" t="n">
        <v>0.87</v>
      </c>
      <c r="W22" t="n">
        <v>20.8</v>
      </c>
      <c r="X22" t="n">
        <v>2.72</v>
      </c>
      <c r="Y22" t="n">
        <v>1</v>
      </c>
      <c r="Z22" t="n">
        <v>10</v>
      </c>
      <c r="AA22" t="n">
        <v>1806.623942675431</v>
      </c>
      <c r="AB22" t="n">
        <v>2471.902580991747</v>
      </c>
      <c r="AC22" t="n">
        <v>2235.987667998956</v>
      </c>
      <c r="AD22" t="n">
        <v>1806623.942675431</v>
      </c>
      <c r="AE22" t="n">
        <v>2471902.580991747</v>
      </c>
      <c r="AF22" t="n">
        <v>8.438299983182831e-07</v>
      </c>
      <c r="AG22" t="n">
        <v>18</v>
      </c>
      <c r="AH22" t="n">
        <v>2235987.667998956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1.626</v>
      </c>
      <c r="E23" t="n">
        <v>61.5</v>
      </c>
      <c r="F23" t="n">
        <v>55.2</v>
      </c>
      <c r="G23" t="n">
        <v>36</v>
      </c>
      <c r="H23" t="n">
        <v>0.52</v>
      </c>
      <c r="I23" t="n">
        <v>92</v>
      </c>
      <c r="J23" t="n">
        <v>212.4</v>
      </c>
      <c r="K23" t="n">
        <v>55.27</v>
      </c>
      <c r="L23" t="n">
        <v>6.25</v>
      </c>
      <c r="M23" t="n">
        <v>90</v>
      </c>
      <c r="N23" t="n">
        <v>45.87</v>
      </c>
      <c r="O23" t="n">
        <v>26429.59</v>
      </c>
      <c r="P23" t="n">
        <v>789.3200000000001</v>
      </c>
      <c r="Q23" t="n">
        <v>1367.53</v>
      </c>
      <c r="R23" t="n">
        <v>191.77</v>
      </c>
      <c r="S23" t="n">
        <v>104.26</v>
      </c>
      <c r="T23" t="n">
        <v>42482.44</v>
      </c>
      <c r="U23" t="n">
        <v>0.54</v>
      </c>
      <c r="V23" t="n">
        <v>0.87</v>
      </c>
      <c r="W23" t="n">
        <v>20.8</v>
      </c>
      <c r="X23" t="n">
        <v>2.62</v>
      </c>
      <c r="Y23" t="n">
        <v>1</v>
      </c>
      <c r="Z23" t="n">
        <v>10</v>
      </c>
      <c r="AA23" t="n">
        <v>1795.887052522065</v>
      </c>
      <c r="AB23" t="n">
        <v>2457.211894205748</v>
      </c>
      <c r="AC23" t="n">
        <v>2222.699039741304</v>
      </c>
      <c r="AD23" t="n">
        <v>1795887.052522065</v>
      </c>
      <c r="AE23" t="n">
        <v>2457211.894205748</v>
      </c>
      <c r="AF23" t="n">
        <v>8.47426086878839e-07</v>
      </c>
      <c r="AG23" t="n">
        <v>18</v>
      </c>
      <c r="AH23" t="n">
        <v>2222699.039741304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1.6332</v>
      </c>
      <c r="E24" t="n">
        <v>61.23</v>
      </c>
      <c r="F24" t="n">
        <v>55.1</v>
      </c>
      <c r="G24" t="n">
        <v>37.57</v>
      </c>
      <c r="H24" t="n">
        <v>0.54</v>
      </c>
      <c r="I24" t="n">
        <v>88</v>
      </c>
      <c r="J24" t="n">
        <v>212.8</v>
      </c>
      <c r="K24" t="n">
        <v>55.27</v>
      </c>
      <c r="L24" t="n">
        <v>6.5</v>
      </c>
      <c r="M24" t="n">
        <v>86</v>
      </c>
      <c r="N24" t="n">
        <v>46.03</v>
      </c>
      <c r="O24" t="n">
        <v>26479.5</v>
      </c>
      <c r="P24" t="n">
        <v>787.0599999999999</v>
      </c>
      <c r="Q24" t="n">
        <v>1367.55</v>
      </c>
      <c r="R24" t="n">
        <v>187.76</v>
      </c>
      <c r="S24" t="n">
        <v>104.26</v>
      </c>
      <c r="T24" t="n">
        <v>40494.3</v>
      </c>
      <c r="U24" t="n">
        <v>0.5600000000000001</v>
      </c>
      <c r="V24" t="n">
        <v>0.87</v>
      </c>
      <c r="W24" t="n">
        <v>20.8</v>
      </c>
      <c r="X24" t="n">
        <v>2.51</v>
      </c>
      <c r="Y24" t="n">
        <v>1</v>
      </c>
      <c r="Z24" t="n">
        <v>10</v>
      </c>
      <c r="AA24" t="n">
        <v>1784.894940348502</v>
      </c>
      <c r="AB24" t="n">
        <v>2442.172001392115</v>
      </c>
      <c r="AC24" t="n">
        <v>2209.094533189183</v>
      </c>
      <c r="AD24" t="n">
        <v>1784894.940348502</v>
      </c>
      <c r="AE24" t="n">
        <v>2442172.001392115</v>
      </c>
      <c r="AF24" t="n">
        <v>8.511785271159408e-07</v>
      </c>
      <c r="AG24" t="n">
        <v>18</v>
      </c>
      <c r="AH24" t="n">
        <v>2209094.533189183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1.6391</v>
      </c>
      <c r="E25" t="n">
        <v>61.01</v>
      </c>
      <c r="F25" t="n">
        <v>55</v>
      </c>
      <c r="G25" t="n">
        <v>38.82</v>
      </c>
      <c r="H25" t="n">
        <v>0.5600000000000001</v>
      </c>
      <c r="I25" t="n">
        <v>85</v>
      </c>
      <c r="J25" t="n">
        <v>213.21</v>
      </c>
      <c r="K25" t="n">
        <v>55.27</v>
      </c>
      <c r="L25" t="n">
        <v>6.75</v>
      </c>
      <c r="M25" t="n">
        <v>83</v>
      </c>
      <c r="N25" t="n">
        <v>46.18</v>
      </c>
      <c r="O25" t="n">
        <v>26529.46</v>
      </c>
      <c r="P25" t="n">
        <v>784.64</v>
      </c>
      <c r="Q25" t="n">
        <v>1367.51</v>
      </c>
      <c r="R25" t="n">
        <v>184.82</v>
      </c>
      <c r="S25" t="n">
        <v>104.26</v>
      </c>
      <c r="T25" t="n">
        <v>39041.55</v>
      </c>
      <c r="U25" t="n">
        <v>0.5600000000000001</v>
      </c>
      <c r="V25" t="n">
        <v>0.87</v>
      </c>
      <c r="W25" t="n">
        <v>20.79</v>
      </c>
      <c r="X25" t="n">
        <v>2.41</v>
      </c>
      <c r="Y25" t="n">
        <v>1</v>
      </c>
      <c r="Z25" t="n">
        <v>10</v>
      </c>
      <c r="AA25" t="n">
        <v>1774.992311494662</v>
      </c>
      <c r="AB25" t="n">
        <v>2428.62278772114</v>
      </c>
      <c r="AC25" t="n">
        <v>2196.838437454524</v>
      </c>
      <c r="AD25" t="n">
        <v>1774992.311494662</v>
      </c>
      <c r="AE25" t="n">
        <v>2428622.78772114</v>
      </c>
      <c r="AF25" t="n">
        <v>8.542534434213437e-07</v>
      </c>
      <c r="AG25" t="n">
        <v>18</v>
      </c>
      <c r="AH25" t="n">
        <v>2196838.437454524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1.6466</v>
      </c>
      <c r="E26" t="n">
        <v>60.73</v>
      </c>
      <c r="F26" t="n">
        <v>54.88</v>
      </c>
      <c r="G26" t="n">
        <v>40.65</v>
      </c>
      <c r="H26" t="n">
        <v>0.58</v>
      </c>
      <c r="I26" t="n">
        <v>81</v>
      </c>
      <c r="J26" t="n">
        <v>213.61</v>
      </c>
      <c r="K26" t="n">
        <v>55.27</v>
      </c>
      <c r="L26" t="n">
        <v>7</v>
      </c>
      <c r="M26" t="n">
        <v>79</v>
      </c>
      <c r="N26" t="n">
        <v>46.34</v>
      </c>
      <c r="O26" t="n">
        <v>26579.47</v>
      </c>
      <c r="P26" t="n">
        <v>782.0599999999999</v>
      </c>
      <c r="Q26" t="n">
        <v>1367.53</v>
      </c>
      <c r="R26" t="n">
        <v>181.34</v>
      </c>
      <c r="S26" t="n">
        <v>104.26</v>
      </c>
      <c r="T26" t="n">
        <v>37321.17</v>
      </c>
      <c r="U26" t="n">
        <v>0.57</v>
      </c>
      <c r="V26" t="n">
        <v>0.87</v>
      </c>
      <c r="W26" t="n">
        <v>20.77</v>
      </c>
      <c r="X26" t="n">
        <v>2.3</v>
      </c>
      <c r="Y26" t="n">
        <v>1</v>
      </c>
      <c r="Z26" t="n">
        <v>10</v>
      </c>
      <c r="AA26" t="n">
        <v>1763.286243073497</v>
      </c>
      <c r="AB26" t="n">
        <v>2412.606028472012</v>
      </c>
      <c r="AC26" t="n">
        <v>2182.35029522847</v>
      </c>
      <c r="AD26" t="n">
        <v>1763286.243073497</v>
      </c>
      <c r="AE26" t="n">
        <v>2412606.028472012</v>
      </c>
      <c r="AF26" t="n">
        <v>8.581622353349916e-07</v>
      </c>
      <c r="AG26" t="n">
        <v>18</v>
      </c>
      <c r="AH26" t="n">
        <v>2182350.29522847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1.653</v>
      </c>
      <c r="E27" t="n">
        <v>60.5</v>
      </c>
      <c r="F27" t="n">
        <v>54.77</v>
      </c>
      <c r="G27" t="n">
        <v>42.13</v>
      </c>
      <c r="H27" t="n">
        <v>0.6</v>
      </c>
      <c r="I27" t="n">
        <v>78</v>
      </c>
      <c r="J27" t="n">
        <v>214.02</v>
      </c>
      <c r="K27" t="n">
        <v>55.27</v>
      </c>
      <c r="L27" t="n">
        <v>7.25</v>
      </c>
      <c r="M27" t="n">
        <v>76</v>
      </c>
      <c r="N27" t="n">
        <v>46.49</v>
      </c>
      <c r="O27" t="n">
        <v>26629.54</v>
      </c>
      <c r="P27" t="n">
        <v>779.83</v>
      </c>
      <c r="Q27" t="n">
        <v>1367.48</v>
      </c>
      <c r="R27" t="n">
        <v>177.59</v>
      </c>
      <c r="S27" t="n">
        <v>104.26</v>
      </c>
      <c r="T27" t="n">
        <v>35460.71</v>
      </c>
      <c r="U27" t="n">
        <v>0.59</v>
      </c>
      <c r="V27" t="n">
        <v>0.88</v>
      </c>
      <c r="W27" t="n">
        <v>20.77</v>
      </c>
      <c r="X27" t="n">
        <v>2.19</v>
      </c>
      <c r="Y27" t="n">
        <v>1</v>
      </c>
      <c r="Z27" t="n">
        <v>10</v>
      </c>
      <c r="AA27" t="n">
        <v>1753.285677686263</v>
      </c>
      <c r="AB27" t="n">
        <v>2398.92281371539</v>
      </c>
      <c r="AC27" t="n">
        <v>2169.972987283708</v>
      </c>
      <c r="AD27" t="n">
        <v>1753285.677686263</v>
      </c>
      <c r="AE27" t="n">
        <v>2398922.81371539</v>
      </c>
      <c r="AF27" t="n">
        <v>8.61497737767971e-07</v>
      </c>
      <c r="AG27" t="n">
        <v>18</v>
      </c>
      <c r="AH27" t="n">
        <v>2169972.987283708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1.6568</v>
      </c>
      <c r="E28" t="n">
        <v>60.36</v>
      </c>
      <c r="F28" t="n">
        <v>54.71</v>
      </c>
      <c r="G28" t="n">
        <v>43.19</v>
      </c>
      <c r="H28" t="n">
        <v>0.62</v>
      </c>
      <c r="I28" t="n">
        <v>76</v>
      </c>
      <c r="J28" t="n">
        <v>214.42</v>
      </c>
      <c r="K28" t="n">
        <v>55.27</v>
      </c>
      <c r="L28" t="n">
        <v>7.5</v>
      </c>
      <c r="M28" t="n">
        <v>74</v>
      </c>
      <c r="N28" t="n">
        <v>46.65</v>
      </c>
      <c r="O28" t="n">
        <v>26679.66</v>
      </c>
      <c r="P28" t="n">
        <v>778.12</v>
      </c>
      <c r="Q28" t="n">
        <v>1367.45</v>
      </c>
      <c r="R28" t="n">
        <v>175.66</v>
      </c>
      <c r="S28" t="n">
        <v>104.26</v>
      </c>
      <c r="T28" t="n">
        <v>34507.82</v>
      </c>
      <c r="U28" t="n">
        <v>0.59</v>
      </c>
      <c r="V28" t="n">
        <v>0.88</v>
      </c>
      <c r="W28" t="n">
        <v>20.77</v>
      </c>
      <c r="X28" t="n">
        <v>2.13</v>
      </c>
      <c r="Y28" t="n">
        <v>1</v>
      </c>
      <c r="Z28" t="n">
        <v>10</v>
      </c>
      <c r="AA28" t="n">
        <v>1746.858536658056</v>
      </c>
      <c r="AB28" t="n">
        <v>2390.128915815148</v>
      </c>
      <c r="AC28" t="n">
        <v>2162.018366656751</v>
      </c>
      <c r="AD28" t="n">
        <v>1746858.536658056</v>
      </c>
      <c r="AE28" t="n">
        <v>2390128.915815148</v>
      </c>
      <c r="AF28" t="n">
        <v>8.634781923375526e-07</v>
      </c>
      <c r="AG28" t="n">
        <v>18</v>
      </c>
      <c r="AH28" t="n">
        <v>2162018.366656751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1.6621</v>
      </c>
      <c r="E29" t="n">
        <v>60.16</v>
      </c>
      <c r="F29" t="n">
        <v>54.64</v>
      </c>
      <c r="G29" t="n">
        <v>44.91</v>
      </c>
      <c r="H29" t="n">
        <v>0.64</v>
      </c>
      <c r="I29" t="n">
        <v>73</v>
      </c>
      <c r="J29" t="n">
        <v>214.83</v>
      </c>
      <c r="K29" t="n">
        <v>55.27</v>
      </c>
      <c r="L29" t="n">
        <v>7.75</v>
      </c>
      <c r="M29" t="n">
        <v>71</v>
      </c>
      <c r="N29" t="n">
        <v>46.81</v>
      </c>
      <c r="O29" t="n">
        <v>26729.83</v>
      </c>
      <c r="P29" t="n">
        <v>776.62</v>
      </c>
      <c r="Q29" t="n">
        <v>1367.53</v>
      </c>
      <c r="R29" t="n">
        <v>173.23</v>
      </c>
      <c r="S29" t="n">
        <v>104.26</v>
      </c>
      <c r="T29" t="n">
        <v>33308.17</v>
      </c>
      <c r="U29" t="n">
        <v>0.6</v>
      </c>
      <c r="V29" t="n">
        <v>0.88</v>
      </c>
      <c r="W29" t="n">
        <v>20.77</v>
      </c>
      <c r="X29" t="n">
        <v>2.06</v>
      </c>
      <c r="Y29" t="n">
        <v>1</v>
      </c>
      <c r="Z29" t="n">
        <v>10</v>
      </c>
      <c r="AA29" t="n">
        <v>1739.327670999089</v>
      </c>
      <c r="AB29" t="n">
        <v>2379.824853182205</v>
      </c>
      <c r="AC29" t="n">
        <v>2152.697709299654</v>
      </c>
      <c r="AD29" t="n">
        <v>1739327.670999089</v>
      </c>
      <c r="AE29" t="n">
        <v>2379824.853182205</v>
      </c>
      <c r="AF29" t="n">
        <v>8.662404052898638e-07</v>
      </c>
      <c r="AG29" t="n">
        <v>18</v>
      </c>
      <c r="AH29" t="n">
        <v>2152697.709299654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1.666</v>
      </c>
      <c r="E30" t="n">
        <v>60.03</v>
      </c>
      <c r="F30" t="n">
        <v>54.58</v>
      </c>
      <c r="G30" t="n">
        <v>46.13</v>
      </c>
      <c r="H30" t="n">
        <v>0.66</v>
      </c>
      <c r="I30" t="n">
        <v>71</v>
      </c>
      <c r="J30" t="n">
        <v>215.24</v>
      </c>
      <c r="K30" t="n">
        <v>55.27</v>
      </c>
      <c r="L30" t="n">
        <v>8</v>
      </c>
      <c r="M30" t="n">
        <v>69</v>
      </c>
      <c r="N30" t="n">
        <v>46.97</v>
      </c>
      <c r="O30" t="n">
        <v>26780.06</v>
      </c>
      <c r="P30" t="n">
        <v>774.96</v>
      </c>
      <c r="Q30" t="n">
        <v>1367.47</v>
      </c>
      <c r="R30" t="n">
        <v>171.48</v>
      </c>
      <c r="S30" t="n">
        <v>104.26</v>
      </c>
      <c r="T30" t="n">
        <v>32440.3</v>
      </c>
      <c r="U30" t="n">
        <v>0.61</v>
      </c>
      <c r="V30" t="n">
        <v>0.88</v>
      </c>
      <c r="W30" t="n">
        <v>20.76</v>
      </c>
      <c r="X30" t="n">
        <v>2</v>
      </c>
      <c r="Y30" t="n">
        <v>1</v>
      </c>
      <c r="Z30" t="n">
        <v>10</v>
      </c>
      <c r="AA30" t="n">
        <v>1732.949510082208</v>
      </c>
      <c r="AB30" t="n">
        <v>2371.097972031127</v>
      </c>
      <c r="AC30" t="n">
        <v>2144.80370943738</v>
      </c>
      <c r="AD30" t="n">
        <v>1732949.510082208</v>
      </c>
      <c r="AE30" t="n">
        <v>2371097.972031127</v>
      </c>
      <c r="AF30" t="n">
        <v>8.682729770849605e-07</v>
      </c>
      <c r="AG30" t="n">
        <v>18</v>
      </c>
      <c r="AH30" t="n">
        <v>2144803.70943738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1.6689</v>
      </c>
      <c r="E31" t="n">
        <v>59.92</v>
      </c>
      <c r="F31" t="n">
        <v>54.56</v>
      </c>
      <c r="G31" t="n">
        <v>47.44</v>
      </c>
      <c r="H31" t="n">
        <v>0.68</v>
      </c>
      <c r="I31" t="n">
        <v>69</v>
      </c>
      <c r="J31" t="n">
        <v>215.65</v>
      </c>
      <c r="K31" t="n">
        <v>55.27</v>
      </c>
      <c r="L31" t="n">
        <v>8.25</v>
      </c>
      <c r="M31" t="n">
        <v>67</v>
      </c>
      <c r="N31" t="n">
        <v>47.12</v>
      </c>
      <c r="O31" t="n">
        <v>26830.34</v>
      </c>
      <c r="P31" t="n">
        <v>773.8</v>
      </c>
      <c r="Q31" t="n">
        <v>1367.57</v>
      </c>
      <c r="R31" t="n">
        <v>170.98</v>
      </c>
      <c r="S31" t="n">
        <v>104.26</v>
      </c>
      <c r="T31" t="n">
        <v>32200.14</v>
      </c>
      <c r="U31" t="n">
        <v>0.61</v>
      </c>
      <c r="V31" t="n">
        <v>0.88</v>
      </c>
      <c r="W31" t="n">
        <v>20.75</v>
      </c>
      <c r="X31" t="n">
        <v>1.97</v>
      </c>
      <c r="Y31" t="n">
        <v>1</v>
      </c>
      <c r="Z31" t="n">
        <v>10</v>
      </c>
      <c r="AA31" t="n">
        <v>1728.506554429516</v>
      </c>
      <c r="AB31" t="n">
        <v>2365.018924097743</v>
      </c>
      <c r="AC31" t="n">
        <v>2139.304837306761</v>
      </c>
      <c r="AD31" t="n">
        <v>1728506.554429516</v>
      </c>
      <c r="AE31" t="n">
        <v>2365018.924097743</v>
      </c>
      <c r="AF31" t="n">
        <v>8.697843766249044e-07</v>
      </c>
      <c r="AG31" t="n">
        <v>18</v>
      </c>
      <c r="AH31" t="n">
        <v>2139304.837306761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1.6749</v>
      </c>
      <c r="E32" t="n">
        <v>59.71</v>
      </c>
      <c r="F32" t="n">
        <v>54.46</v>
      </c>
      <c r="G32" t="n">
        <v>49.51</v>
      </c>
      <c r="H32" t="n">
        <v>0.7</v>
      </c>
      <c r="I32" t="n">
        <v>66</v>
      </c>
      <c r="J32" t="n">
        <v>216.05</v>
      </c>
      <c r="K32" t="n">
        <v>55.27</v>
      </c>
      <c r="L32" t="n">
        <v>8.5</v>
      </c>
      <c r="M32" t="n">
        <v>64</v>
      </c>
      <c r="N32" t="n">
        <v>47.28</v>
      </c>
      <c r="O32" t="n">
        <v>26880.68</v>
      </c>
      <c r="P32" t="n">
        <v>771.6</v>
      </c>
      <c r="Q32" t="n">
        <v>1367.4</v>
      </c>
      <c r="R32" t="n">
        <v>167.81</v>
      </c>
      <c r="S32" t="n">
        <v>104.26</v>
      </c>
      <c r="T32" t="n">
        <v>30629.3</v>
      </c>
      <c r="U32" t="n">
        <v>0.62</v>
      </c>
      <c r="V32" t="n">
        <v>0.88</v>
      </c>
      <c r="W32" t="n">
        <v>20.75</v>
      </c>
      <c r="X32" t="n">
        <v>1.88</v>
      </c>
      <c r="Y32" t="n">
        <v>1</v>
      </c>
      <c r="Z32" t="n">
        <v>10</v>
      </c>
      <c r="AA32" t="n">
        <v>1719.242106151818</v>
      </c>
      <c r="AB32" t="n">
        <v>2352.342897245585</v>
      </c>
      <c r="AC32" t="n">
        <v>2127.838592666457</v>
      </c>
      <c r="AD32" t="n">
        <v>1719242.106151818</v>
      </c>
      <c r="AE32" t="n">
        <v>2352342.897245585</v>
      </c>
      <c r="AF32" t="n">
        <v>8.729114101558225e-07</v>
      </c>
      <c r="AG32" t="n">
        <v>18</v>
      </c>
      <c r="AH32" t="n">
        <v>2127838.592666457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1.6796</v>
      </c>
      <c r="E33" t="n">
        <v>59.54</v>
      </c>
      <c r="F33" t="n">
        <v>54.38</v>
      </c>
      <c r="G33" t="n">
        <v>50.98</v>
      </c>
      <c r="H33" t="n">
        <v>0.72</v>
      </c>
      <c r="I33" t="n">
        <v>64</v>
      </c>
      <c r="J33" t="n">
        <v>216.46</v>
      </c>
      <c r="K33" t="n">
        <v>55.27</v>
      </c>
      <c r="L33" t="n">
        <v>8.75</v>
      </c>
      <c r="M33" t="n">
        <v>62</v>
      </c>
      <c r="N33" t="n">
        <v>47.44</v>
      </c>
      <c r="O33" t="n">
        <v>26931.07</v>
      </c>
      <c r="P33" t="n">
        <v>769.8</v>
      </c>
      <c r="Q33" t="n">
        <v>1367.3</v>
      </c>
      <c r="R33" t="n">
        <v>164.72</v>
      </c>
      <c r="S33" t="n">
        <v>104.26</v>
      </c>
      <c r="T33" t="n">
        <v>29096.12</v>
      </c>
      <c r="U33" t="n">
        <v>0.63</v>
      </c>
      <c r="V33" t="n">
        <v>0.88</v>
      </c>
      <c r="W33" t="n">
        <v>20.75</v>
      </c>
      <c r="X33" t="n">
        <v>1.8</v>
      </c>
      <c r="Y33" t="n">
        <v>1</v>
      </c>
      <c r="Z33" t="n">
        <v>10</v>
      </c>
      <c r="AA33" t="n">
        <v>1711.909167951603</v>
      </c>
      <c r="AB33" t="n">
        <v>2342.309647693649</v>
      </c>
      <c r="AC33" t="n">
        <v>2118.762902370005</v>
      </c>
      <c r="AD33" t="n">
        <v>1711909.167951603</v>
      </c>
      <c r="AE33" t="n">
        <v>2342309.647693649</v>
      </c>
      <c r="AF33" t="n">
        <v>8.753609197550419e-07</v>
      </c>
      <c r="AG33" t="n">
        <v>18</v>
      </c>
      <c r="AH33" t="n">
        <v>2118762.902370004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1.6812</v>
      </c>
      <c r="E34" t="n">
        <v>59.48</v>
      </c>
      <c r="F34" t="n">
        <v>54.36</v>
      </c>
      <c r="G34" t="n">
        <v>51.77</v>
      </c>
      <c r="H34" t="n">
        <v>0.74</v>
      </c>
      <c r="I34" t="n">
        <v>63</v>
      </c>
      <c r="J34" t="n">
        <v>216.87</v>
      </c>
      <c r="K34" t="n">
        <v>55.27</v>
      </c>
      <c r="L34" t="n">
        <v>9</v>
      </c>
      <c r="M34" t="n">
        <v>61</v>
      </c>
      <c r="N34" t="n">
        <v>47.6</v>
      </c>
      <c r="O34" t="n">
        <v>26981.51</v>
      </c>
      <c r="P34" t="n">
        <v>768.54</v>
      </c>
      <c r="Q34" t="n">
        <v>1367.33</v>
      </c>
      <c r="R34" t="n">
        <v>164.5</v>
      </c>
      <c r="S34" t="n">
        <v>104.26</v>
      </c>
      <c r="T34" t="n">
        <v>28992.94</v>
      </c>
      <c r="U34" t="n">
        <v>0.63</v>
      </c>
      <c r="V34" t="n">
        <v>0.88</v>
      </c>
      <c r="W34" t="n">
        <v>20.74</v>
      </c>
      <c r="X34" t="n">
        <v>1.78</v>
      </c>
      <c r="Y34" t="n">
        <v>1</v>
      </c>
      <c r="Z34" t="n">
        <v>10</v>
      </c>
      <c r="AA34" t="n">
        <v>1708.541443192079</v>
      </c>
      <c r="AB34" t="n">
        <v>2337.701778104139</v>
      </c>
      <c r="AC34" t="n">
        <v>2114.594801386932</v>
      </c>
      <c r="AD34" t="n">
        <v>1708541.443192079</v>
      </c>
      <c r="AE34" t="n">
        <v>2337701.778104139</v>
      </c>
      <c r="AF34" t="n">
        <v>8.761947953632868e-07</v>
      </c>
      <c r="AG34" t="n">
        <v>18</v>
      </c>
      <c r="AH34" t="n">
        <v>2114594.801386931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1.6863</v>
      </c>
      <c r="E35" t="n">
        <v>59.3</v>
      </c>
      <c r="F35" t="n">
        <v>54.26</v>
      </c>
      <c r="G35" t="n">
        <v>53.37</v>
      </c>
      <c r="H35" t="n">
        <v>0.76</v>
      </c>
      <c r="I35" t="n">
        <v>61</v>
      </c>
      <c r="J35" t="n">
        <v>217.28</v>
      </c>
      <c r="K35" t="n">
        <v>55.27</v>
      </c>
      <c r="L35" t="n">
        <v>9.25</v>
      </c>
      <c r="M35" t="n">
        <v>59</v>
      </c>
      <c r="N35" t="n">
        <v>47.76</v>
      </c>
      <c r="O35" t="n">
        <v>27032.02</v>
      </c>
      <c r="P35" t="n">
        <v>766.21</v>
      </c>
      <c r="Q35" t="n">
        <v>1367.29</v>
      </c>
      <c r="R35" t="n">
        <v>161.61</v>
      </c>
      <c r="S35" t="n">
        <v>104.26</v>
      </c>
      <c r="T35" t="n">
        <v>27557.6</v>
      </c>
      <c r="U35" t="n">
        <v>0.65</v>
      </c>
      <c r="V35" t="n">
        <v>0.88</v>
      </c>
      <c r="W35" t="n">
        <v>20.73</v>
      </c>
      <c r="X35" t="n">
        <v>1.68</v>
      </c>
      <c r="Y35" t="n">
        <v>1</v>
      </c>
      <c r="Z35" t="n">
        <v>10</v>
      </c>
      <c r="AA35" t="n">
        <v>1700.016358331354</v>
      </c>
      <c r="AB35" t="n">
        <v>2326.037380897494</v>
      </c>
      <c r="AC35" t="n">
        <v>2104.043637878604</v>
      </c>
      <c r="AD35" t="n">
        <v>1700016.358331354</v>
      </c>
      <c r="AE35" t="n">
        <v>2326037.380897494</v>
      </c>
      <c r="AF35" t="n">
        <v>8.788527738645671e-07</v>
      </c>
      <c r="AG35" t="n">
        <v>18</v>
      </c>
      <c r="AH35" t="n">
        <v>2104043.637878604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1.6897</v>
      </c>
      <c r="E36" t="n">
        <v>59.18</v>
      </c>
      <c r="F36" t="n">
        <v>54.22</v>
      </c>
      <c r="G36" t="n">
        <v>55.14</v>
      </c>
      <c r="H36" t="n">
        <v>0.78</v>
      </c>
      <c r="I36" t="n">
        <v>59</v>
      </c>
      <c r="J36" t="n">
        <v>217.69</v>
      </c>
      <c r="K36" t="n">
        <v>55.27</v>
      </c>
      <c r="L36" t="n">
        <v>9.5</v>
      </c>
      <c r="M36" t="n">
        <v>57</v>
      </c>
      <c r="N36" t="n">
        <v>47.92</v>
      </c>
      <c r="O36" t="n">
        <v>27082.57</v>
      </c>
      <c r="P36" t="n">
        <v>765.12</v>
      </c>
      <c r="Q36" t="n">
        <v>1367.37</v>
      </c>
      <c r="R36" t="n">
        <v>160.03</v>
      </c>
      <c r="S36" t="n">
        <v>104.26</v>
      </c>
      <c r="T36" t="n">
        <v>26774.48</v>
      </c>
      <c r="U36" t="n">
        <v>0.65</v>
      </c>
      <c r="V36" t="n">
        <v>0.88</v>
      </c>
      <c r="W36" t="n">
        <v>20.74</v>
      </c>
      <c r="X36" t="n">
        <v>1.64</v>
      </c>
      <c r="Y36" t="n">
        <v>1</v>
      </c>
      <c r="Z36" t="n">
        <v>10</v>
      </c>
      <c r="AA36" t="n">
        <v>1695.209555456419</v>
      </c>
      <c r="AB36" t="n">
        <v>2319.460501142833</v>
      </c>
      <c r="AC36" t="n">
        <v>2098.094446297019</v>
      </c>
      <c r="AD36" t="n">
        <v>1695209.555456419</v>
      </c>
      <c r="AE36" t="n">
        <v>2319460.501142832</v>
      </c>
      <c r="AF36" t="n">
        <v>8.806247595320875e-07</v>
      </c>
      <c r="AG36" t="n">
        <v>18</v>
      </c>
      <c r="AH36" t="n">
        <v>2098094.446297019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1.6923</v>
      </c>
      <c r="E37" t="n">
        <v>59.09</v>
      </c>
      <c r="F37" t="n">
        <v>54.17</v>
      </c>
      <c r="G37" t="n">
        <v>56.04</v>
      </c>
      <c r="H37" t="n">
        <v>0.79</v>
      </c>
      <c r="I37" t="n">
        <v>58</v>
      </c>
      <c r="J37" t="n">
        <v>218.1</v>
      </c>
      <c r="K37" t="n">
        <v>55.27</v>
      </c>
      <c r="L37" t="n">
        <v>9.75</v>
      </c>
      <c r="M37" t="n">
        <v>56</v>
      </c>
      <c r="N37" t="n">
        <v>48.08</v>
      </c>
      <c r="O37" t="n">
        <v>27133.18</v>
      </c>
      <c r="P37" t="n">
        <v>763.6799999999999</v>
      </c>
      <c r="Q37" t="n">
        <v>1367.41</v>
      </c>
      <c r="R37" t="n">
        <v>158.47</v>
      </c>
      <c r="S37" t="n">
        <v>104.26</v>
      </c>
      <c r="T37" t="n">
        <v>25999.96</v>
      </c>
      <c r="U37" t="n">
        <v>0.66</v>
      </c>
      <c r="V37" t="n">
        <v>0.88</v>
      </c>
      <c r="W37" t="n">
        <v>20.74</v>
      </c>
      <c r="X37" t="n">
        <v>1.6</v>
      </c>
      <c r="Y37" t="n">
        <v>1</v>
      </c>
      <c r="Z37" t="n">
        <v>10</v>
      </c>
      <c r="AA37" t="n">
        <v>1690.545723875071</v>
      </c>
      <c r="AB37" t="n">
        <v>2313.079241019503</v>
      </c>
      <c r="AC37" t="n">
        <v>2092.322204683706</v>
      </c>
      <c r="AD37" t="n">
        <v>1690545.723875071</v>
      </c>
      <c r="AE37" t="n">
        <v>2313079.241019503</v>
      </c>
      <c r="AF37" t="n">
        <v>8.819798073954855e-07</v>
      </c>
      <c r="AG37" t="n">
        <v>18</v>
      </c>
      <c r="AH37" t="n">
        <v>2092322.204683706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1.695</v>
      </c>
      <c r="E38" t="n">
        <v>59</v>
      </c>
      <c r="F38" t="n">
        <v>54.16</v>
      </c>
      <c r="G38" t="n">
        <v>58.03</v>
      </c>
      <c r="H38" t="n">
        <v>0.8100000000000001</v>
      </c>
      <c r="I38" t="n">
        <v>56</v>
      </c>
      <c r="J38" t="n">
        <v>218.51</v>
      </c>
      <c r="K38" t="n">
        <v>55.27</v>
      </c>
      <c r="L38" t="n">
        <v>10</v>
      </c>
      <c r="M38" t="n">
        <v>54</v>
      </c>
      <c r="N38" t="n">
        <v>48.24</v>
      </c>
      <c r="O38" t="n">
        <v>27183.85</v>
      </c>
      <c r="P38" t="n">
        <v>762.77</v>
      </c>
      <c r="Q38" t="n">
        <v>1367.25</v>
      </c>
      <c r="R38" t="n">
        <v>157.81</v>
      </c>
      <c r="S38" t="n">
        <v>104.26</v>
      </c>
      <c r="T38" t="n">
        <v>25680.26</v>
      </c>
      <c r="U38" t="n">
        <v>0.66</v>
      </c>
      <c r="V38" t="n">
        <v>0.88</v>
      </c>
      <c r="W38" t="n">
        <v>20.74</v>
      </c>
      <c r="X38" t="n">
        <v>1.58</v>
      </c>
      <c r="Y38" t="n">
        <v>1</v>
      </c>
      <c r="Z38" t="n">
        <v>10</v>
      </c>
      <c r="AA38" t="n">
        <v>1686.842546164933</v>
      </c>
      <c r="AB38" t="n">
        <v>2308.012389903822</v>
      </c>
      <c r="AC38" t="n">
        <v>2087.738926727135</v>
      </c>
      <c r="AD38" t="n">
        <v>1686842.546164933</v>
      </c>
      <c r="AE38" t="n">
        <v>2308012.389903822</v>
      </c>
      <c r="AF38" t="n">
        <v>8.833869724843986e-07</v>
      </c>
      <c r="AG38" t="n">
        <v>18</v>
      </c>
      <c r="AH38" t="n">
        <v>2087738.926727135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1.6975</v>
      </c>
      <c r="E39" t="n">
        <v>58.91</v>
      </c>
      <c r="F39" t="n">
        <v>54.12</v>
      </c>
      <c r="G39" t="n">
        <v>59.04</v>
      </c>
      <c r="H39" t="n">
        <v>0.83</v>
      </c>
      <c r="I39" t="n">
        <v>55</v>
      </c>
      <c r="J39" t="n">
        <v>218.92</v>
      </c>
      <c r="K39" t="n">
        <v>55.27</v>
      </c>
      <c r="L39" t="n">
        <v>10.25</v>
      </c>
      <c r="M39" t="n">
        <v>53</v>
      </c>
      <c r="N39" t="n">
        <v>48.4</v>
      </c>
      <c r="O39" t="n">
        <v>27234.57</v>
      </c>
      <c r="P39" t="n">
        <v>760.98</v>
      </c>
      <c r="Q39" t="n">
        <v>1367.34</v>
      </c>
      <c r="R39" t="n">
        <v>156.88</v>
      </c>
      <c r="S39" t="n">
        <v>104.26</v>
      </c>
      <c r="T39" t="n">
        <v>25219.64</v>
      </c>
      <c r="U39" t="n">
        <v>0.66</v>
      </c>
      <c r="V39" t="n">
        <v>0.89</v>
      </c>
      <c r="W39" t="n">
        <v>20.72</v>
      </c>
      <c r="X39" t="n">
        <v>1.54</v>
      </c>
      <c r="Y39" t="n">
        <v>1</v>
      </c>
      <c r="Z39" t="n">
        <v>10</v>
      </c>
      <c r="AA39" t="n">
        <v>1681.862257967516</v>
      </c>
      <c r="AB39" t="n">
        <v>2301.198139877308</v>
      </c>
      <c r="AC39" t="n">
        <v>2081.575019159292</v>
      </c>
      <c r="AD39" t="n">
        <v>1681862.257967516</v>
      </c>
      <c r="AE39" t="n">
        <v>2301198.139877308</v>
      </c>
      <c r="AF39" t="n">
        <v>8.846899031222813e-07</v>
      </c>
      <c r="AG39" t="n">
        <v>18</v>
      </c>
      <c r="AH39" t="n">
        <v>2081575.019159292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1.7011</v>
      </c>
      <c r="E40" t="n">
        <v>58.79</v>
      </c>
      <c r="F40" t="n">
        <v>54.07</v>
      </c>
      <c r="G40" t="n">
        <v>61.21</v>
      </c>
      <c r="H40" t="n">
        <v>0.85</v>
      </c>
      <c r="I40" t="n">
        <v>53</v>
      </c>
      <c r="J40" t="n">
        <v>219.33</v>
      </c>
      <c r="K40" t="n">
        <v>55.27</v>
      </c>
      <c r="L40" t="n">
        <v>10.5</v>
      </c>
      <c r="M40" t="n">
        <v>51</v>
      </c>
      <c r="N40" t="n">
        <v>48.56</v>
      </c>
      <c r="O40" t="n">
        <v>27285.35</v>
      </c>
      <c r="P40" t="n">
        <v>759.55</v>
      </c>
      <c r="Q40" t="n">
        <v>1367.39</v>
      </c>
      <c r="R40" t="n">
        <v>155.17</v>
      </c>
      <c r="S40" t="n">
        <v>104.26</v>
      </c>
      <c r="T40" t="n">
        <v>24378.25</v>
      </c>
      <c r="U40" t="n">
        <v>0.67</v>
      </c>
      <c r="V40" t="n">
        <v>0.89</v>
      </c>
      <c r="W40" t="n">
        <v>20.73</v>
      </c>
      <c r="X40" t="n">
        <v>1.49</v>
      </c>
      <c r="Y40" t="n">
        <v>1</v>
      </c>
      <c r="Z40" t="n">
        <v>10</v>
      </c>
      <c r="AA40" t="n">
        <v>1676.400342726713</v>
      </c>
      <c r="AB40" t="n">
        <v>2293.724906482147</v>
      </c>
      <c r="AC40" t="n">
        <v>2074.815020670615</v>
      </c>
      <c r="AD40" t="n">
        <v>1676400.342726713</v>
      </c>
      <c r="AE40" t="n">
        <v>2293724.906482147</v>
      </c>
      <c r="AF40" t="n">
        <v>8.865661232408323e-07</v>
      </c>
      <c r="AG40" t="n">
        <v>18</v>
      </c>
      <c r="AH40" t="n">
        <v>2074815.020670616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1.7028</v>
      </c>
      <c r="E41" t="n">
        <v>58.73</v>
      </c>
      <c r="F41" t="n">
        <v>54.05</v>
      </c>
      <c r="G41" t="n">
        <v>62.37</v>
      </c>
      <c r="H41" t="n">
        <v>0.87</v>
      </c>
      <c r="I41" t="n">
        <v>52</v>
      </c>
      <c r="J41" t="n">
        <v>219.75</v>
      </c>
      <c r="K41" t="n">
        <v>55.27</v>
      </c>
      <c r="L41" t="n">
        <v>10.75</v>
      </c>
      <c r="M41" t="n">
        <v>50</v>
      </c>
      <c r="N41" t="n">
        <v>48.72</v>
      </c>
      <c r="O41" t="n">
        <v>27336.19</v>
      </c>
      <c r="P41" t="n">
        <v>758.89</v>
      </c>
      <c r="Q41" t="n">
        <v>1367.28</v>
      </c>
      <c r="R41" t="n">
        <v>154.25</v>
      </c>
      <c r="S41" t="n">
        <v>104.26</v>
      </c>
      <c r="T41" t="n">
        <v>23920.2</v>
      </c>
      <c r="U41" t="n">
        <v>0.68</v>
      </c>
      <c r="V41" t="n">
        <v>0.89</v>
      </c>
      <c r="W41" t="n">
        <v>20.73</v>
      </c>
      <c r="X41" t="n">
        <v>1.47</v>
      </c>
      <c r="Y41" t="n">
        <v>1</v>
      </c>
      <c r="Z41" t="n">
        <v>10</v>
      </c>
      <c r="AA41" t="n">
        <v>1661.495176717815</v>
      </c>
      <c r="AB41" t="n">
        <v>2273.331000779257</v>
      </c>
      <c r="AC41" t="n">
        <v>2056.367480704983</v>
      </c>
      <c r="AD41" t="n">
        <v>1661495.176717815</v>
      </c>
      <c r="AE41" t="n">
        <v>2273331.000779257</v>
      </c>
      <c r="AF41" t="n">
        <v>8.874521160745924e-07</v>
      </c>
      <c r="AG41" t="n">
        <v>17</v>
      </c>
      <c r="AH41" t="n">
        <v>2056367.480704983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1.7048</v>
      </c>
      <c r="E42" t="n">
        <v>58.66</v>
      </c>
      <c r="F42" t="n">
        <v>54.02</v>
      </c>
      <c r="G42" t="n">
        <v>63.56</v>
      </c>
      <c r="H42" t="n">
        <v>0.89</v>
      </c>
      <c r="I42" t="n">
        <v>51</v>
      </c>
      <c r="J42" t="n">
        <v>220.16</v>
      </c>
      <c r="K42" t="n">
        <v>55.27</v>
      </c>
      <c r="L42" t="n">
        <v>11</v>
      </c>
      <c r="M42" t="n">
        <v>49</v>
      </c>
      <c r="N42" t="n">
        <v>48.89</v>
      </c>
      <c r="O42" t="n">
        <v>27387.08</v>
      </c>
      <c r="P42" t="n">
        <v>757.5700000000001</v>
      </c>
      <c r="Q42" t="n">
        <v>1367.38</v>
      </c>
      <c r="R42" t="n">
        <v>153.73</v>
      </c>
      <c r="S42" t="n">
        <v>104.26</v>
      </c>
      <c r="T42" t="n">
        <v>23664.57</v>
      </c>
      <c r="U42" t="n">
        <v>0.68</v>
      </c>
      <c r="V42" t="n">
        <v>0.89</v>
      </c>
      <c r="W42" t="n">
        <v>20.72</v>
      </c>
      <c r="X42" t="n">
        <v>1.44</v>
      </c>
      <c r="Y42" t="n">
        <v>1</v>
      </c>
      <c r="Z42" t="n">
        <v>10</v>
      </c>
      <c r="AA42" t="n">
        <v>1657.71585216002</v>
      </c>
      <c r="AB42" t="n">
        <v>2268.15996218725</v>
      </c>
      <c r="AC42" t="n">
        <v>2051.689958778599</v>
      </c>
      <c r="AD42" t="n">
        <v>1657715.85216002</v>
      </c>
      <c r="AE42" t="n">
        <v>2268159.96218725</v>
      </c>
      <c r="AF42" t="n">
        <v>8.884944605848986e-07</v>
      </c>
      <c r="AG42" t="n">
        <v>17</v>
      </c>
      <c r="AH42" t="n">
        <v>2051689.958778599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1.7064</v>
      </c>
      <c r="E43" t="n">
        <v>58.6</v>
      </c>
      <c r="F43" t="n">
        <v>54.01</v>
      </c>
      <c r="G43" t="n">
        <v>64.81</v>
      </c>
      <c r="H43" t="n">
        <v>0.91</v>
      </c>
      <c r="I43" t="n">
        <v>50</v>
      </c>
      <c r="J43" t="n">
        <v>220.57</v>
      </c>
      <c r="K43" t="n">
        <v>55.27</v>
      </c>
      <c r="L43" t="n">
        <v>11.25</v>
      </c>
      <c r="M43" t="n">
        <v>48</v>
      </c>
      <c r="N43" t="n">
        <v>49.05</v>
      </c>
      <c r="O43" t="n">
        <v>27438.03</v>
      </c>
      <c r="P43" t="n">
        <v>756.58</v>
      </c>
      <c r="Q43" t="n">
        <v>1367.35</v>
      </c>
      <c r="R43" t="n">
        <v>152.96</v>
      </c>
      <c r="S43" t="n">
        <v>104.26</v>
      </c>
      <c r="T43" t="n">
        <v>23287.38</v>
      </c>
      <c r="U43" t="n">
        <v>0.68</v>
      </c>
      <c r="V43" t="n">
        <v>0.89</v>
      </c>
      <c r="W43" t="n">
        <v>20.73</v>
      </c>
      <c r="X43" t="n">
        <v>1.43</v>
      </c>
      <c r="Y43" t="n">
        <v>1</v>
      </c>
      <c r="Z43" t="n">
        <v>10</v>
      </c>
      <c r="AA43" t="n">
        <v>1654.888378628692</v>
      </c>
      <c r="AB43" t="n">
        <v>2264.291288162359</v>
      </c>
      <c r="AC43" t="n">
        <v>2048.190505572925</v>
      </c>
      <c r="AD43" t="n">
        <v>1654888.378628692</v>
      </c>
      <c r="AE43" t="n">
        <v>2264291.288162359</v>
      </c>
      <c r="AF43" t="n">
        <v>8.893283361931433e-07</v>
      </c>
      <c r="AG43" t="n">
        <v>17</v>
      </c>
      <c r="AH43" t="n">
        <v>2048190.505572925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1.7114</v>
      </c>
      <c r="E44" t="n">
        <v>58.43</v>
      </c>
      <c r="F44" t="n">
        <v>53.92</v>
      </c>
      <c r="G44" t="n">
        <v>67.40000000000001</v>
      </c>
      <c r="H44" t="n">
        <v>0.92</v>
      </c>
      <c r="I44" t="n">
        <v>48</v>
      </c>
      <c r="J44" t="n">
        <v>220.99</v>
      </c>
      <c r="K44" t="n">
        <v>55.27</v>
      </c>
      <c r="L44" t="n">
        <v>11.5</v>
      </c>
      <c r="M44" t="n">
        <v>46</v>
      </c>
      <c r="N44" t="n">
        <v>49.21</v>
      </c>
      <c r="O44" t="n">
        <v>27489.03</v>
      </c>
      <c r="P44" t="n">
        <v>754.37</v>
      </c>
      <c r="Q44" t="n">
        <v>1367.27</v>
      </c>
      <c r="R44" t="n">
        <v>150.18</v>
      </c>
      <c r="S44" t="n">
        <v>104.26</v>
      </c>
      <c r="T44" t="n">
        <v>21905.78</v>
      </c>
      <c r="U44" t="n">
        <v>0.6899999999999999</v>
      </c>
      <c r="V44" t="n">
        <v>0.89</v>
      </c>
      <c r="W44" t="n">
        <v>20.72</v>
      </c>
      <c r="X44" t="n">
        <v>1.34</v>
      </c>
      <c r="Y44" t="n">
        <v>1</v>
      </c>
      <c r="Z44" t="n">
        <v>10</v>
      </c>
      <c r="AA44" t="n">
        <v>1646.933637250296</v>
      </c>
      <c r="AB44" t="n">
        <v>2253.407260070015</v>
      </c>
      <c r="AC44" t="n">
        <v>2038.345233845885</v>
      </c>
      <c r="AD44" t="n">
        <v>1646933.637250296</v>
      </c>
      <c r="AE44" t="n">
        <v>2253407.260070015</v>
      </c>
      <c r="AF44" t="n">
        <v>8.919341974689085e-07</v>
      </c>
      <c r="AG44" t="n">
        <v>17</v>
      </c>
      <c r="AH44" t="n">
        <v>2038345.233845885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1.7129</v>
      </c>
      <c r="E45" t="n">
        <v>58.38</v>
      </c>
      <c r="F45" t="n">
        <v>53.91</v>
      </c>
      <c r="G45" t="n">
        <v>68.81999999999999</v>
      </c>
      <c r="H45" t="n">
        <v>0.9399999999999999</v>
      </c>
      <c r="I45" t="n">
        <v>47</v>
      </c>
      <c r="J45" t="n">
        <v>221.4</v>
      </c>
      <c r="K45" t="n">
        <v>55.27</v>
      </c>
      <c r="L45" t="n">
        <v>11.75</v>
      </c>
      <c r="M45" t="n">
        <v>45</v>
      </c>
      <c r="N45" t="n">
        <v>49.38</v>
      </c>
      <c r="O45" t="n">
        <v>27540.09</v>
      </c>
      <c r="P45" t="n">
        <v>753.28</v>
      </c>
      <c r="Q45" t="n">
        <v>1367.33</v>
      </c>
      <c r="R45" t="n">
        <v>149.81</v>
      </c>
      <c r="S45" t="n">
        <v>104.26</v>
      </c>
      <c r="T45" t="n">
        <v>21725.39</v>
      </c>
      <c r="U45" t="n">
        <v>0.7</v>
      </c>
      <c r="V45" t="n">
        <v>0.89</v>
      </c>
      <c r="W45" t="n">
        <v>20.72</v>
      </c>
      <c r="X45" t="n">
        <v>1.33</v>
      </c>
      <c r="Y45" t="n">
        <v>1</v>
      </c>
      <c r="Z45" t="n">
        <v>10</v>
      </c>
      <c r="AA45" t="n">
        <v>1644.069539054283</v>
      </c>
      <c r="AB45" t="n">
        <v>2249.488474563136</v>
      </c>
      <c r="AC45" t="n">
        <v>2034.800451727732</v>
      </c>
      <c r="AD45" t="n">
        <v>1644069.539054283</v>
      </c>
      <c r="AE45" t="n">
        <v>2249488.474563136</v>
      </c>
      <c r="AF45" t="n">
        <v>8.927159558516381e-07</v>
      </c>
      <c r="AG45" t="n">
        <v>17</v>
      </c>
      <c r="AH45" t="n">
        <v>2034800.451727733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1.715</v>
      </c>
      <c r="E46" t="n">
        <v>58.31</v>
      </c>
      <c r="F46" t="n">
        <v>53.88</v>
      </c>
      <c r="G46" t="n">
        <v>70.28</v>
      </c>
      <c r="H46" t="n">
        <v>0.96</v>
      </c>
      <c r="I46" t="n">
        <v>46</v>
      </c>
      <c r="J46" t="n">
        <v>221.81</v>
      </c>
      <c r="K46" t="n">
        <v>55.27</v>
      </c>
      <c r="L46" t="n">
        <v>12</v>
      </c>
      <c r="M46" t="n">
        <v>44</v>
      </c>
      <c r="N46" t="n">
        <v>49.54</v>
      </c>
      <c r="O46" t="n">
        <v>27591.21</v>
      </c>
      <c r="P46" t="n">
        <v>752.17</v>
      </c>
      <c r="Q46" t="n">
        <v>1367.32</v>
      </c>
      <c r="R46" t="n">
        <v>148.72</v>
      </c>
      <c r="S46" t="n">
        <v>104.26</v>
      </c>
      <c r="T46" t="n">
        <v>21188.7</v>
      </c>
      <c r="U46" t="n">
        <v>0.7</v>
      </c>
      <c r="V46" t="n">
        <v>0.89</v>
      </c>
      <c r="W46" t="n">
        <v>20.72</v>
      </c>
      <c r="X46" t="n">
        <v>1.3</v>
      </c>
      <c r="Y46" t="n">
        <v>1</v>
      </c>
      <c r="Z46" t="n">
        <v>10</v>
      </c>
      <c r="AA46" t="n">
        <v>1640.545667915322</v>
      </c>
      <c r="AB46" t="n">
        <v>2244.666958608587</v>
      </c>
      <c r="AC46" t="n">
        <v>2030.439094488846</v>
      </c>
      <c r="AD46" t="n">
        <v>1640545.667915322</v>
      </c>
      <c r="AE46" t="n">
        <v>2244666.958608587</v>
      </c>
      <c r="AF46" t="n">
        <v>8.938104175874595e-07</v>
      </c>
      <c r="AG46" t="n">
        <v>17</v>
      </c>
      <c r="AH46" t="n">
        <v>2030439.094488846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1.7175</v>
      </c>
      <c r="E47" t="n">
        <v>58.22</v>
      </c>
      <c r="F47" t="n">
        <v>53.83</v>
      </c>
      <c r="G47" t="n">
        <v>71.78</v>
      </c>
      <c r="H47" t="n">
        <v>0.98</v>
      </c>
      <c r="I47" t="n">
        <v>45</v>
      </c>
      <c r="J47" t="n">
        <v>222.23</v>
      </c>
      <c r="K47" t="n">
        <v>55.27</v>
      </c>
      <c r="L47" t="n">
        <v>12.25</v>
      </c>
      <c r="M47" t="n">
        <v>43</v>
      </c>
      <c r="N47" t="n">
        <v>49.71</v>
      </c>
      <c r="O47" t="n">
        <v>27642.51</v>
      </c>
      <c r="P47" t="n">
        <v>750.9299999999999</v>
      </c>
      <c r="Q47" t="n">
        <v>1367.25</v>
      </c>
      <c r="R47" t="n">
        <v>147</v>
      </c>
      <c r="S47" t="n">
        <v>104.26</v>
      </c>
      <c r="T47" t="n">
        <v>20332.27</v>
      </c>
      <c r="U47" t="n">
        <v>0.71</v>
      </c>
      <c r="V47" t="n">
        <v>0.89</v>
      </c>
      <c r="W47" t="n">
        <v>20.73</v>
      </c>
      <c r="X47" t="n">
        <v>1.26</v>
      </c>
      <c r="Y47" t="n">
        <v>1</v>
      </c>
      <c r="Z47" t="n">
        <v>10</v>
      </c>
      <c r="AA47" t="n">
        <v>1636.379103622464</v>
      </c>
      <c r="AB47" t="n">
        <v>2238.966081527254</v>
      </c>
      <c r="AC47" t="n">
        <v>2025.282301114924</v>
      </c>
      <c r="AD47" t="n">
        <v>1636379.103622464</v>
      </c>
      <c r="AE47" t="n">
        <v>2238966.081527254</v>
      </c>
      <c r="AF47" t="n">
        <v>8.951133482253419e-07</v>
      </c>
      <c r="AG47" t="n">
        <v>17</v>
      </c>
      <c r="AH47" t="n">
        <v>2025282.301114924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1.7199</v>
      </c>
      <c r="E48" t="n">
        <v>58.14</v>
      </c>
      <c r="F48" t="n">
        <v>53.8</v>
      </c>
      <c r="G48" t="n">
        <v>73.36</v>
      </c>
      <c r="H48" t="n">
        <v>1</v>
      </c>
      <c r="I48" t="n">
        <v>44</v>
      </c>
      <c r="J48" t="n">
        <v>222.65</v>
      </c>
      <c r="K48" t="n">
        <v>55.27</v>
      </c>
      <c r="L48" t="n">
        <v>12.5</v>
      </c>
      <c r="M48" t="n">
        <v>42</v>
      </c>
      <c r="N48" t="n">
        <v>49.87</v>
      </c>
      <c r="O48" t="n">
        <v>27693.75</v>
      </c>
      <c r="P48" t="n">
        <v>749</v>
      </c>
      <c r="Q48" t="n">
        <v>1367.28</v>
      </c>
      <c r="R48" t="n">
        <v>146.19</v>
      </c>
      <c r="S48" t="n">
        <v>104.26</v>
      </c>
      <c r="T48" t="n">
        <v>19930.7</v>
      </c>
      <c r="U48" t="n">
        <v>0.71</v>
      </c>
      <c r="V48" t="n">
        <v>0.89</v>
      </c>
      <c r="W48" t="n">
        <v>20.71</v>
      </c>
      <c r="X48" t="n">
        <v>1.22</v>
      </c>
      <c r="Y48" t="n">
        <v>1</v>
      </c>
      <c r="Z48" t="n">
        <v>10</v>
      </c>
      <c r="AA48" t="n">
        <v>1631.473053711886</v>
      </c>
      <c r="AB48" t="n">
        <v>2232.253407599955</v>
      </c>
      <c r="AC48" t="n">
        <v>2019.21027536595</v>
      </c>
      <c r="AD48" t="n">
        <v>1631473.053711886</v>
      </c>
      <c r="AE48" t="n">
        <v>2232253.407599955</v>
      </c>
      <c r="AF48" t="n">
        <v>8.963641616377092e-07</v>
      </c>
      <c r="AG48" t="n">
        <v>17</v>
      </c>
      <c r="AH48" t="n">
        <v>2019210.27536595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1.7218</v>
      </c>
      <c r="E49" t="n">
        <v>58.08</v>
      </c>
      <c r="F49" t="n">
        <v>53.77</v>
      </c>
      <c r="G49" t="n">
        <v>75.03</v>
      </c>
      <c r="H49" t="n">
        <v>1.02</v>
      </c>
      <c r="I49" t="n">
        <v>43</v>
      </c>
      <c r="J49" t="n">
        <v>223.06</v>
      </c>
      <c r="K49" t="n">
        <v>55.27</v>
      </c>
      <c r="L49" t="n">
        <v>12.75</v>
      </c>
      <c r="M49" t="n">
        <v>41</v>
      </c>
      <c r="N49" t="n">
        <v>50.04</v>
      </c>
      <c r="O49" t="n">
        <v>27745.04</v>
      </c>
      <c r="P49" t="n">
        <v>748.13</v>
      </c>
      <c r="Q49" t="n">
        <v>1367.42</v>
      </c>
      <c r="R49" t="n">
        <v>145.29</v>
      </c>
      <c r="S49" t="n">
        <v>104.26</v>
      </c>
      <c r="T49" t="n">
        <v>19487.75</v>
      </c>
      <c r="U49" t="n">
        <v>0.72</v>
      </c>
      <c r="V49" t="n">
        <v>0.89</v>
      </c>
      <c r="W49" t="n">
        <v>20.71</v>
      </c>
      <c r="X49" t="n">
        <v>1.19</v>
      </c>
      <c r="Y49" t="n">
        <v>1</v>
      </c>
      <c r="Z49" t="n">
        <v>10</v>
      </c>
      <c r="AA49" t="n">
        <v>1628.480486462596</v>
      </c>
      <c r="AB49" t="n">
        <v>2228.158845066728</v>
      </c>
      <c r="AC49" t="n">
        <v>2015.506492134139</v>
      </c>
      <c r="AD49" t="n">
        <v>1628480.486462596</v>
      </c>
      <c r="AE49" t="n">
        <v>2228158.845066728</v>
      </c>
      <c r="AF49" t="n">
        <v>8.973543889225e-07</v>
      </c>
      <c r="AG49" t="n">
        <v>17</v>
      </c>
      <c r="AH49" t="n">
        <v>2015506.492134139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1.7215</v>
      </c>
      <c r="E50" t="n">
        <v>58.09</v>
      </c>
      <c r="F50" t="n">
        <v>53.78</v>
      </c>
      <c r="G50" t="n">
        <v>75.04000000000001</v>
      </c>
      <c r="H50" t="n">
        <v>1.03</v>
      </c>
      <c r="I50" t="n">
        <v>43</v>
      </c>
      <c r="J50" t="n">
        <v>223.48</v>
      </c>
      <c r="K50" t="n">
        <v>55.27</v>
      </c>
      <c r="L50" t="n">
        <v>13</v>
      </c>
      <c r="M50" t="n">
        <v>41</v>
      </c>
      <c r="N50" t="n">
        <v>50.21</v>
      </c>
      <c r="O50" t="n">
        <v>27796.39</v>
      </c>
      <c r="P50" t="n">
        <v>747.42</v>
      </c>
      <c r="Q50" t="n">
        <v>1367.41</v>
      </c>
      <c r="R50" t="n">
        <v>145.43</v>
      </c>
      <c r="S50" t="n">
        <v>104.26</v>
      </c>
      <c r="T50" t="n">
        <v>19556.24</v>
      </c>
      <c r="U50" t="n">
        <v>0.72</v>
      </c>
      <c r="V50" t="n">
        <v>0.89</v>
      </c>
      <c r="W50" t="n">
        <v>20.72</v>
      </c>
      <c r="X50" t="n">
        <v>1.2</v>
      </c>
      <c r="Y50" t="n">
        <v>1</v>
      </c>
      <c r="Z50" t="n">
        <v>10</v>
      </c>
      <c r="AA50" t="n">
        <v>1627.797830185005</v>
      </c>
      <c r="AB50" t="n">
        <v>2227.224804631058</v>
      </c>
      <c r="AC50" t="n">
        <v>2014.661595206715</v>
      </c>
      <c r="AD50" t="n">
        <v>1627797.830185005</v>
      </c>
      <c r="AE50" t="n">
        <v>2227224.804631058</v>
      </c>
      <c r="AF50" t="n">
        <v>8.971980372459542e-07</v>
      </c>
      <c r="AG50" t="n">
        <v>17</v>
      </c>
      <c r="AH50" t="n">
        <v>2014661.595206715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1.7234</v>
      </c>
      <c r="E51" t="n">
        <v>58.02</v>
      </c>
      <c r="F51" t="n">
        <v>53.76</v>
      </c>
      <c r="G51" t="n">
        <v>76.8</v>
      </c>
      <c r="H51" t="n">
        <v>1.05</v>
      </c>
      <c r="I51" t="n">
        <v>42</v>
      </c>
      <c r="J51" t="n">
        <v>223.89</v>
      </c>
      <c r="K51" t="n">
        <v>55.27</v>
      </c>
      <c r="L51" t="n">
        <v>13.25</v>
      </c>
      <c r="M51" t="n">
        <v>40</v>
      </c>
      <c r="N51" t="n">
        <v>50.37</v>
      </c>
      <c r="O51" t="n">
        <v>27847.8</v>
      </c>
      <c r="P51" t="n">
        <v>746.8</v>
      </c>
      <c r="Q51" t="n">
        <v>1367.23</v>
      </c>
      <c r="R51" t="n">
        <v>144.8</v>
      </c>
      <c r="S51" t="n">
        <v>104.26</v>
      </c>
      <c r="T51" t="n">
        <v>19244.21</v>
      </c>
      <c r="U51" t="n">
        <v>0.72</v>
      </c>
      <c r="V51" t="n">
        <v>0.89</v>
      </c>
      <c r="W51" t="n">
        <v>20.71</v>
      </c>
      <c r="X51" t="n">
        <v>1.18</v>
      </c>
      <c r="Y51" t="n">
        <v>1</v>
      </c>
      <c r="Z51" t="n">
        <v>10</v>
      </c>
      <c r="AA51" t="n">
        <v>1625.230884133238</v>
      </c>
      <c r="AB51" t="n">
        <v>2223.712595797363</v>
      </c>
      <c r="AC51" t="n">
        <v>2011.484586654692</v>
      </c>
      <c r="AD51" t="n">
        <v>1625230.884133238</v>
      </c>
      <c r="AE51" t="n">
        <v>2223712.595797363</v>
      </c>
      <c r="AF51" t="n">
        <v>8.981882645307449e-07</v>
      </c>
      <c r="AG51" t="n">
        <v>17</v>
      </c>
      <c r="AH51" t="n">
        <v>2011484.586654692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1.7262</v>
      </c>
      <c r="E52" t="n">
        <v>57.93</v>
      </c>
      <c r="F52" t="n">
        <v>53.7</v>
      </c>
      <c r="G52" t="n">
        <v>78.59</v>
      </c>
      <c r="H52" t="n">
        <v>1.07</v>
      </c>
      <c r="I52" t="n">
        <v>41</v>
      </c>
      <c r="J52" t="n">
        <v>224.31</v>
      </c>
      <c r="K52" t="n">
        <v>55.27</v>
      </c>
      <c r="L52" t="n">
        <v>13.5</v>
      </c>
      <c r="M52" t="n">
        <v>39</v>
      </c>
      <c r="N52" t="n">
        <v>50.54</v>
      </c>
      <c r="O52" t="n">
        <v>27899.27</v>
      </c>
      <c r="P52" t="n">
        <v>744.9400000000001</v>
      </c>
      <c r="Q52" t="n">
        <v>1367.32</v>
      </c>
      <c r="R52" t="n">
        <v>143.26</v>
      </c>
      <c r="S52" t="n">
        <v>104.26</v>
      </c>
      <c r="T52" t="n">
        <v>18479.31</v>
      </c>
      <c r="U52" t="n">
        <v>0.73</v>
      </c>
      <c r="V52" t="n">
        <v>0.89</v>
      </c>
      <c r="W52" t="n">
        <v>20.7</v>
      </c>
      <c r="X52" t="n">
        <v>1.13</v>
      </c>
      <c r="Y52" t="n">
        <v>1</v>
      </c>
      <c r="Z52" t="n">
        <v>10</v>
      </c>
      <c r="AA52" t="n">
        <v>1619.925344956958</v>
      </c>
      <c r="AB52" t="n">
        <v>2216.453323032508</v>
      </c>
      <c r="AC52" t="n">
        <v>2004.918128694062</v>
      </c>
      <c r="AD52" t="n">
        <v>1619925.344956958</v>
      </c>
      <c r="AE52" t="n">
        <v>2216453.323032508</v>
      </c>
      <c r="AF52" t="n">
        <v>8.996475468451734e-07</v>
      </c>
      <c r="AG52" t="n">
        <v>17</v>
      </c>
      <c r="AH52" t="n">
        <v>2004918.128694062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1.728</v>
      </c>
      <c r="E53" t="n">
        <v>57.87</v>
      </c>
      <c r="F53" t="n">
        <v>53.69</v>
      </c>
      <c r="G53" t="n">
        <v>80.53</v>
      </c>
      <c r="H53" t="n">
        <v>1.09</v>
      </c>
      <c r="I53" t="n">
        <v>40</v>
      </c>
      <c r="J53" t="n">
        <v>224.73</v>
      </c>
      <c r="K53" t="n">
        <v>55.27</v>
      </c>
      <c r="L53" t="n">
        <v>13.75</v>
      </c>
      <c r="M53" t="n">
        <v>38</v>
      </c>
      <c r="N53" t="n">
        <v>50.71</v>
      </c>
      <c r="O53" t="n">
        <v>27950.8</v>
      </c>
      <c r="P53" t="n">
        <v>744.38</v>
      </c>
      <c r="Q53" t="n">
        <v>1367.32</v>
      </c>
      <c r="R53" t="n">
        <v>142.66</v>
      </c>
      <c r="S53" t="n">
        <v>104.26</v>
      </c>
      <c r="T53" t="n">
        <v>18184.06</v>
      </c>
      <c r="U53" t="n">
        <v>0.73</v>
      </c>
      <c r="V53" t="n">
        <v>0.89</v>
      </c>
      <c r="W53" t="n">
        <v>20.71</v>
      </c>
      <c r="X53" t="n">
        <v>1.11</v>
      </c>
      <c r="Y53" t="n">
        <v>1</v>
      </c>
      <c r="Z53" t="n">
        <v>10</v>
      </c>
      <c r="AA53" t="n">
        <v>1617.607106388656</v>
      </c>
      <c r="AB53" t="n">
        <v>2213.28140674989</v>
      </c>
      <c r="AC53" t="n">
        <v>2002.048935649644</v>
      </c>
      <c r="AD53" t="n">
        <v>1617607.106388656</v>
      </c>
      <c r="AE53" t="n">
        <v>2213281.40674989</v>
      </c>
      <c r="AF53" t="n">
        <v>9.005856569044488e-07</v>
      </c>
      <c r="AG53" t="n">
        <v>17</v>
      </c>
      <c r="AH53" t="n">
        <v>2002048.935649644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1.7299</v>
      </c>
      <c r="E54" t="n">
        <v>57.81</v>
      </c>
      <c r="F54" t="n">
        <v>53.66</v>
      </c>
      <c r="G54" t="n">
        <v>82.55</v>
      </c>
      <c r="H54" t="n">
        <v>1.11</v>
      </c>
      <c r="I54" t="n">
        <v>39</v>
      </c>
      <c r="J54" t="n">
        <v>225.15</v>
      </c>
      <c r="K54" t="n">
        <v>55.27</v>
      </c>
      <c r="L54" t="n">
        <v>14</v>
      </c>
      <c r="M54" t="n">
        <v>37</v>
      </c>
      <c r="N54" t="n">
        <v>50.88</v>
      </c>
      <c r="O54" t="n">
        <v>28002.38</v>
      </c>
      <c r="P54" t="n">
        <v>742.61</v>
      </c>
      <c r="Q54" t="n">
        <v>1367.32</v>
      </c>
      <c r="R54" t="n">
        <v>141.37</v>
      </c>
      <c r="S54" t="n">
        <v>104.26</v>
      </c>
      <c r="T54" t="n">
        <v>17548.62</v>
      </c>
      <c r="U54" t="n">
        <v>0.74</v>
      </c>
      <c r="V54" t="n">
        <v>0.89</v>
      </c>
      <c r="W54" t="n">
        <v>20.72</v>
      </c>
      <c r="X54" t="n">
        <v>1.08</v>
      </c>
      <c r="Y54" t="n">
        <v>1</v>
      </c>
      <c r="Z54" t="n">
        <v>10</v>
      </c>
      <c r="AA54" t="n">
        <v>1613.385451716885</v>
      </c>
      <c r="AB54" t="n">
        <v>2207.505152581713</v>
      </c>
      <c r="AC54" t="n">
        <v>1996.823959072254</v>
      </c>
      <c r="AD54" t="n">
        <v>1613385.451716885</v>
      </c>
      <c r="AE54" t="n">
        <v>2207505.152581713</v>
      </c>
      <c r="AF54" t="n">
        <v>9.015758841892397e-07</v>
      </c>
      <c r="AG54" t="n">
        <v>17</v>
      </c>
      <c r="AH54" t="n">
        <v>1996823.959072254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1.7296</v>
      </c>
      <c r="E55" t="n">
        <v>57.82</v>
      </c>
      <c r="F55" t="n">
        <v>53.67</v>
      </c>
      <c r="G55" t="n">
        <v>82.56999999999999</v>
      </c>
      <c r="H55" t="n">
        <v>1.12</v>
      </c>
      <c r="I55" t="n">
        <v>39</v>
      </c>
      <c r="J55" t="n">
        <v>225.57</v>
      </c>
      <c r="K55" t="n">
        <v>55.27</v>
      </c>
      <c r="L55" t="n">
        <v>14.25</v>
      </c>
      <c r="M55" t="n">
        <v>37</v>
      </c>
      <c r="N55" t="n">
        <v>51.04</v>
      </c>
      <c r="O55" t="n">
        <v>28054.03</v>
      </c>
      <c r="P55" t="n">
        <v>742.79</v>
      </c>
      <c r="Q55" t="n">
        <v>1367.25</v>
      </c>
      <c r="R55" t="n">
        <v>142</v>
      </c>
      <c r="S55" t="n">
        <v>104.26</v>
      </c>
      <c r="T55" t="n">
        <v>17861.46</v>
      </c>
      <c r="U55" t="n">
        <v>0.73</v>
      </c>
      <c r="V55" t="n">
        <v>0.89</v>
      </c>
      <c r="W55" t="n">
        <v>20.71</v>
      </c>
      <c r="X55" t="n">
        <v>1.09</v>
      </c>
      <c r="Y55" t="n">
        <v>1</v>
      </c>
      <c r="Z55" t="n">
        <v>10</v>
      </c>
      <c r="AA55" t="n">
        <v>1613.947937639623</v>
      </c>
      <c r="AB55" t="n">
        <v>2208.27477063633</v>
      </c>
      <c r="AC55" t="n">
        <v>1997.520125859904</v>
      </c>
      <c r="AD55" t="n">
        <v>1613947.937639623</v>
      </c>
      <c r="AE55" t="n">
        <v>2208274.77063633</v>
      </c>
      <c r="AF55" t="n">
        <v>9.014195325126938e-07</v>
      </c>
      <c r="AG55" t="n">
        <v>17</v>
      </c>
      <c r="AH55" t="n">
        <v>1997520.125859904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1.7324</v>
      </c>
      <c r="E56" t="n">
        <v>57.72</v>
      </c>
      <c r="F56" t="n">
        <v>53.62</v>
      </c>
      <c r="G56" t="n">
        <v>84.66</v>
      </c>
      <c r="H56" t="n">
        <v>1.14</v>
      </c>
      <c r="I56" t="n">
        <v>38</v>
      </c>
      <c r="J56" t="n">
        <v>225.99</v>
      </c>
      <c r="K56" t="n">
        <v>55.27</v>
      </c>
      <c r="L56" t="n">
        <v>14.5</v>
      </c>
      <c r="M56" t="n">
        <v>36</v>
      </c>
      <c r="N56" t="n">
        <v>51.21</v>
      </c>
      <c r="O56" t="n">
        <v>28105.73</v>
      </c>
      <c r="P56" t="n">
        <v>740.79</v>
      </c>
      <c r="Q56" t="n">
        <v>1367.31</v>
      </c>
      <c r="R56" t="n">
        <v>140.48</v>
      </c>
      <c r="S56" t="n">
        <v>104.26</v>
      </c>
      <c r="T56" t="n">
        <v>17104.03</v>
      </c>
      <c r="U56" t="n">
        <v>0.74</v>
      </c>
      <c r="V56" t="n">
        <v>0.89</v>
      </c>
      <c r="W56" t="n">
        <v>20.7</v>
      </c>
      <c r="X56" t="n">
        <v>1.04</v>
      </c>
      <c r="Y56" t="n">
        <v>1</v>
      </c>
      <c r="Z56" t="n">
        <v>10</v>
      </c>
      <c r="AA56" t="n">
        <v>1608.551748679409</v>
      </c>
      <c r="AB56" t="n">
        <v>2200.89146683791</v>
      </c>
      <c r="AC56" t="n">
        <v>1990.841474213473</v>
      </c>
      <c r="AD56" t="n">
        <v>1608551.748679409</v>
      </c>
      <c r="AE56" t="n">
        <v>2200891.46683791</v>
      </c>
      <c r="AF56" t="n">
        <v>9.028788148271223e-07</v>
      </c>
      <c r="AG56" t="n">
        <v>17</v>
      </c>
      <c r="AH56" t="n">
        <v>1990841.474213473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1.7344</v>
      </c>
      <c r="E57" t="n">
        <v>57.66</v>
      </c>
      <c r="F57" t="n">
        <v>53.59</v>
      </c>
      <c r="G57" t="n">
        <v>86.90000000000001</v>
      </c>
      <c r="H57" t="n">
        <v>1.16</v>
      </c>
      <c r="I57" t="n">
        <v>37</v>
      </c>
      <c r="J57" t="n">
        <v>226.41</v>
      </c>
      <c r="K57" t="n">
        <v>55.27</v>
      </c>
      <c r="L57" t="n">
        <v>14.75</v>
      </c>
      <c r="M57" t="n">
        <v>35</v>
      </c>
      <c r="N57" t="n">
        <v>51.38</v>
      </c>
      <c r="O57" t="n">
        <v>28157.49</v>
      </c>
      <c r="P57" t="n">
        <v>739.3099999999999</v>
      </c>
      <c r="Q57" t="n">
        <v>1367.19</v>
      </c>
      <c r="R57" t="n">
        <v>139.54</v>
      </c>
      <c r="S57" t="n">
        <v>104.26</v>
      </c>
      <c r="T57" t="n">
        <v>16642.26</v>
      </c>
      <c r="U57" t="n">
        <v>0.75</v>
      </c>
      <c r="V57" t="n">
        <v>0.89</v>
      </c>
      <c r="W57" t="n">
        <v>20.7</v>
      </c>
      <c r="X57" t="n">
        <v>1.01</v>
      </c>
      <c r="Y57" t="n">
        <v>1</v>
      </c>
      <c r="Z57" t="n">
        <v>10</v>
      </c>
      <c r="AA57" t="n">
        <v>1604.67485213284</v>
      </c>
      <c r="AB57" t="n">
        <v>2195.586925946291</v>
      </c>
      <c r="AC57" t="n">
        <v>1986.043191259581</v>
      </c>
      <c r="AD57" t="n">
        <v>1604674.85213284</v>
      </c>
      <c r="AE57" t="n">
        <v>2195586.925946291</v>
      </c>
      <c r="AF57" t="n">
        <v>9.039211593374283e-07</v>
      </c>
      <c r="AG57" t="n">
        <v>17</v>
      </c>
      <c r="AH57" t="n">
        <v>1986043.191259581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1.7336</v>
      </c>
      <c r="E58" t="n">
        <v>57.68</v>
      </c>
      <c r="F58" t="n">
        <v>53.62</v>
      </c>
      <c r="G58" t="n">
        <v>86.95</v>
      </c>
      <c r="H58" t="n">
        <v>1.18</v>
      </c>
      <c r="I58" t="n">
        <v>37</v>
      </c>
      <c r="J58" t="n">
        <v>226.83</v>
      </c>
      <c r="K58" t="n">
        <v>55.27</v>
      </c>
      <c r="L58" t="n">
        <v>15</v>
      </c>
      <c r="M58" t="n">
        <v>35</v>
      </c>
      <c r="N58" t="n">
        <v>51.55</v>
      </c>
      <c r="O58" t="n">
        <v>28209.31</v>
      </c>
      <c r="P58" t="n">
        <v>739.34</v>
      </c>
      <c r="Q58" t="n">
        <v>1367.39</v>
      </c>
      <c r="R58" t="n">
        <v>140.4</v>
      </c>
      <c r="S58" t="n">
        <v>104.26</v>
      </c>
      <c r="T58" t="n">
        <v>17068.91</v>
      </c>
      <c r="U58" t="n">
        <v>0.74</v>
      </c>
      <c r="V58" t="n">
        <v>0.89</v>
      </c>
      <c r="W58" t="n">
        <v>20.7</v>
      </c>
      <c r="X58" t="n">
        <v>1.04</v>
      </c>
      <c r="Y58" t="n">
        <v>1</v>
      </c>
      <c r="Z58" t="n">
        <v>10</v>
      </c>
      <c r="AA58" t="n">
        <v>1605.562024704958</v>
      </c>
      <c r="AB58" t="n">
        <v>2196.800794598754</v>
      </c>
      <c r="AC58" t="n">
        <v>1987.141209991528</v>
      </c>
      <c r="AD58" t="n">
        <v>1605562.024704958</v>
      </c>
      <c r="AE58" t="n">
        <v>2196800.794598754</v>
      </c>
      <c r="AF58" t="n">
        <v>9.035042215333059e-07</v>
      </c>
      <c r="AG58" t="n">
        <v>17</v>
      </c>
      <c r="AH58" t="n">
        <v>1987141.209991528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1.7363</v>
      </c>
      <c r="E59" t="n">
        <v>57.6</v>
      </c>
      <c r="F59" t="n">
        <v>53.57</v>
      </c>
      <c r="G59" t="n">
        <v>89.28</v>
      </c>
      <c r="H59" t="n">
        <v>1.19</v>
      </c>
      <c r="I59" t="n">
        <v>36</v>
      </c>
      <c r="J59" t="n">
        <v>227.25</v>
      </c>
      <c r="K59" t="n">
        <v>55.27</v>
      </c>
      <c r="L59" t="n">
        <v>15.25</v>
      </c>
      <c r="M59" t="n">
        <v>34</v>
      </c>
      <c r="N59" t="n">
        <v>51.72</v>
      </c>
      <c r="O59" t="n">
        <v>28261.2</v>
      </c>
      <c r="P59" t="n">
        <v>737.75</v>
      </c>
      <c r="Q59" t="n">
        <v>1367.27</v>
      </c>
      <c r="R59" t="n">
        <v>138.94</v>
      </c>
      <c r="S59" t="n">
        <v>104.26</v>
      </c>
      <c r="T59" t="n">
        <v>16343.92</v>
      </c>
      <c r="U59" t="n">
        <v>0.75</v>
      </c>
      <c r="V59" t="n">
        <v>0.89</v>
      </c>
      <c r="W59" t="n">
        <v>20.7</v>
      </c>
      <c r="X59" t="n">
        <v>0.99</v>
      </c>
      <c r="Y59" t="n">
        <v>1</v>
      </c>
      <c r="Z59" t="n">
        <v>10</v>
      </c>
      <c r="AA59" t="n">
        <v>1600.842870030566</v>
      </c>
      <c r="AB59" t="n">
        <v>2190.34383897884</v>
      </c>
      <c r="AC59" t="n">
        <v>1981.300497153585</v>
      </c>
      <c r="AD59" t="n">
        <v>1600842.870030566</v>
      </c>
      <c r="AE59" t="n">
        <v>2190343.83897884</v>
      </c>
      <c r="AF59" t="n">
        <v>9.049113866222191e-07</v>
      </c>
      <c r="AG59" t="n">
        <v>17</v>
      </c>
      <c r="AH59" t="n">
        <v>1981300.497153585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1.7379</v>
      </c>
      <c r="E60" t="n">
        <v>57.54</v>
      </c>
      <c r="F60" t="n">
        <v>53.56</v>
      </c>
      <c r="G60" t="n">
        <v>91.81</v>
      </c>
      <c r="H60" t="n">
        <v>1.21</v>
      </c>
      <c r="I60" t="n">
        <v>35</v>
      </c>
      <c r="J60" t="n">
        <v>227.67</v>
      </c>
      <c r="K60" t="n">
        <v>55.27</v>
      </c>
      <c r="L60" t="n">
        <v>15.5</v>
      </c>
      <c r="M60" t="n">
        <v>33</v>
      </c>
      <c r="N60" t="n">
        <v>51.9</v>
      </c>
      <c r="O60" t="n">
        <v>28313.14</v>
      </c>
      <c r="P60" t="n">
        <v>736.29</v>
      </c>
      <c r="Q60" t="n">
        <v>1367.21</v>
      </c>
      <c r="R60" t="n">
        <v>138.27</v>
      </c>
      <c r="S60" t="n">
        <v>104.26</v>
      </c>
      <c r="T60" t="n">
        <v>16016.34</v>
      </c>
      <c r="U60" t="n">
        <v>0.75</v>
      </c>
      <c r="V60" t="n">
        <v>0.89</v>
      </c>
      <c r="W60" t="n">
        <v>20.71</v>
      </c>
      <c r="X60" t="n">
        <v>0.98</v>
      </c>
      <c r="Y60" t="n">
        <v>1</v>
      </c>
      <c r="Z60" t="n">
        <v>10</v>
      </c>
      <c r="AA60" t="n">
        <v>1597.46490309295</v>
      </c>
      <c r="AB60" t="n">
        <v>2185.72195558941</v>
      </c>
      <c r="AC60" t="n">
        <v>1977.119719827987</v>
      </c>
      <c r="AD60" t="n">
        <v>1597464.90309295</v>
      </c>
      <c r="AE60" t="n">
        <v>2185721.95558941</v>
      </c>
      <c r="AF60" t="n">
        <v>9.057452622304639e-07</v>
      </c>
      <c r="AG60" t="n">
        <v>17</v>
      </c>
      <c r="AH60" t="n">
        <v>1977119.719827987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1.7373</v>
      </c>
      <c r="E61" t="n">
        <v>57.56</v>
      </c>
      <c r="F61" t="n">
        <v>53.58</v>
      </c>
      <c r="G61" t="n">
        <v>91.84999999999999</v>
      </c>
      <c r="H61" t="n">
        <v>1.23</v>
      </c>
      <c r="I61" t="n">
        <v>35</v>
      </c>
      <c r="J61" t="n">
        <v>228.09</v>
      </c>
      <c r="K61" t="n">
        <v>55.27</v>
      </c>
      <c r="L61" t="n">
        <v>15.75</v>
      </c>
      <c r="M61" t="n">
        <v>33</v>
      </c>
      <c r="N61" t="n">
        <v>52.07</v>
      </c>
      <c r="O61" t="n">
        <v>28365.14</v>
      </c>
      <c r="P61" t="n">
        <v>736.45</v>
      </c>
      <c r="Q61" t="n">
        <v>1367.32</v>
      </c>
      <c r="R61" t="n">
        <v>139.43</v>
      </c>
      <c r="S61" t="n">
        <v>104.26</v>
      </c>
      <c r="T61" t="n">
        <v>16598.57</v>
      </c>
      <c r="U61" t="n">
        <v>0.75</v>
      </c>
      <c r="V61" t="n">
        <v>0.89</v>
      </c>
      <c r="W61" t="n">
        <v>20.69</v>
      </c>
      <c r="X61" t="n">
        <v>1</v>
      </c>
      <c r="Y61" t="n">
        <v>1</v>
      </c>
      <c r="Z61" t="n">
        <v>10</v>
      </c>
      <c r="AA61" t="n">
        <v>1598.300952896877</v>
      </c>
      <c r="AB61" t="n">
        <v>2186.865875815057</v>
      </c>
      <c r="AC61" t="n">
        <v>1978.154465912801</v>
      </c>
      <c r="AD61" t="n">
        <v>1598300.952896877</v>
      </c>
      <c r="AE61" t="n">
        <v>2186865.875815057</v>
      </c>
      <c r="AF61" t="n">
        <v>9.054325588773722e-07</v>
      </c>
      <c r="AG61" t="n">
        <v>17</v>
      </c>
      <c r="AH61" t="n">
        <v>1978154.465912801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1.7407</v>
      </c>
      <c r="E62" t="n">
        <v>57.45</v>
      </c>
      <c r="F62" t="n">
        <v>53.51</v>
      </c>
      <c r="G62" t="n">
        <v>94.42</v>
      </c>
      <c r="H62" t="n">
        <v>1.24</v>
      </c>
      <c r="I62" t="n">
        <v>34</v>
      </c>
      <c r="J62" t="n">
        <v>228.51</v>
      </c>
      <c r="K62" t="n">
        <v>55.27</v>
      </c>
      <c r="L62" t="n">
        <v>16</v>
      </c>
      <c r="M62" t="n">
        <v>32</v>
      </c>
      <c r="N62" t="n">
        <v>52.24</v>
      </c>
      <c r="O62" t="n">
        <v>28417.2</v>
      </c>
      <c r="P62" t="n">
        <v>733.72</v>
      </c>
      <c r="Q62" t="n">
        <v>1367.35</v>
      </c>
      <c r="R62" t="n">
        <v>136.93</v>
      </c>
      <c r="S62" t="n">
        <v>104.26</v>
      </c>
      <c r="T62" t="n">
        <v>15350.86</v>
      </c>
      <c r="U62" t="n">
        <v>0.76</v>
      </c>
      <c r="V62" t="n">
        <v>0.9</v>
      </c>
      <c r="W62" t="n">
        <v>20.69</v>
      </c>
      <c r="X62" t="n">
        <v>0.93</v>
      </c>
      <c r="Y62" t="n">
        <v>1</v>
      </c>
      <c r="Z62" t="n">
        <v>10</v>
      </c>
      <c r="AA62" t="n">
        <v>1591.328960792971</v>
      </c>
      <c r="AB62" t="n">
        <v>2177.32648863591</v>
      </c>
      <c r="AC62" t="n">
        <v>1969.525504457418</v>
      </c>
      <c r="AD62" t="n">
        <v>1591328.960792972</v>
      </c>
      <c r="AE62" t="n">
        <v>2177326.48863591</v>
      </c>
      <c r="AF62" t="n">
        <v>9.072045445448925e-07</v>
      </c>
      <c r="AG62" t="n">
        <v>17</v>
      </c>
      <c r="AH62" t="n">
        <v>1969525.504457418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1.7398</v>
      </c>
      <c r="E63" t="n">
        <v>57.48</v>
      </c>
      <c r="F63" t="n">
        <v>53.53</v>
      </c>
      <c r="G63" t="n">
        <v>94.47</v>
      </c>
      <c r="H63" t="n">
        <v>1.26</v>
      </c>
      <c r="I63" t="n">
        <v>34</v>
      </c>
      <c r="J63" t="n">
        <v>228.93</v>
      </c>
      <c r="K63" t="n">
        <v>55.27</v>
      </c>
      <c r="L63" t="n">
        <v>16.25</v>
      </c>
      <c r="M63" t="n">
        <v>32</v>
      </c>
      <c r="N63" t="n">
        <v>52.41</v>
      </c>
      <c r="O63" t="n">
        <v>28469.32</v>
      </c>
      <c r="P63" t="n">
        <v>733.67</v>
      </c>
      <c r="Q63" t="n">
        <v>1367.25</v>
      </c>
      <c r="R63" t="n">
        <v>137.86</v>
      </c>
      <c r="S63" t="n">
        <v>104.26</v>
      </c>
      <c r="T63" t="n">
        <v>15815.89</v>
      </c>
      <c r="U63" t="n">
        <v>0.76</v>
      </c>
      <c r="V63" t="n">
        <v>0.9</v>
      </c>
      <c r="W63" t="n">
        <v>20.69</v>
      </c>
      <c r="X63" t="n">
        <v>0.96</v>
      </c>
      <c r="Y63" t="n">
        <v>1</v>
      </c>
      <c r="Z63" t="n">
        <v>10</v>
      </c>
      <c r="AA63" t="n">
        <v>1592.107608435737</v>
      </c>
      <c r="AB63" t="n">
        <v>2178.391868692252</v>
      </c>
      <c r="AC63" t="n">
        <v>1970.489206136452</v>
      </c>
      <c r="AD63" t="n">
        <v>1592107.608435737</v>
      </c>
      <c r="AE63" t="n">
        <v>2178391.868692251</v>
      </c>
      <c r="AF63" t="n">
        <v>9.067354895152547e-07</v>
      </c>
      <c r="AG63" t="n">
        <v>17</v>
      </c>
      <c r="AH63" t="n">
        <v>1970489.206136452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1.7425</v>
      </c>
      <c r="E64" t="n">
        <v>57.39</v>
      </c>
      <c r="F64" t="n">
        <v>53.49</v>
      </c>
      <c r="G64" t="n">
        <v>97.25</v>
      </c>
      <c r="H64" t="n">
        <v>1.28</v>
      </c>
      <c r="I64" t="n">
        <v>33</v>
      </c>
      <c r="J64" t="n">
        <v>229.36</v>
      </c>
      <c r="K64" t="n">
        <v>55.27</v>
      </c>
      <c r="L64" t="n">
        <v>16.5</v>
      </c>
      <c r="M64" t="n">
        <v>31</v>
      </c>
      <c r="N64" t="n">
        <v>52.58</v>
      </c>
      <c r="O64" t="n">
        <v>28521.51</v>
      </c>
      <c r="P64" t="n">
        <v>732.5700000000001</v>
      </c>
      <c r="Q64" t="n">
        <v>1367.26</v>
      </c>
      <c r="R64" t="n">
        <v>136.21</v>
      </c>
      <c r="S64" t="n">
        <v>104.26</v>
      </c>
      <c r="T64" t="n">
        <v>14998.37</v>
      </c>
      <c r="U64" t="n">
        <v>0.77</v>
      </c>
      <c r="V64" t="n">
        <v>0.9</v>
      </c>
      <c r="W64" t="n">
        <v>20.69</v>
      </c>
      <c r="X64" t="n">
        <v>0.91</v>
      </c>
      <c r="Y64" t="n">
        <v>1</v>
      </c>
      <c r="Z64" t="n">
        <v>10</v>
      </c>
      <c r="AA64" t="n">
        <v>1588.173421223551</v>
      </c>
      <c r="AB64" t="n">
        <v>2173.008940184448</v>
      </c>
      <c r="AC64" t="n">
        <v>1965.620016770446</v>
      </c>
      <c r="AD64" t="n">
        <v>1588173.421223551</v>
      </c>
      <c r="AE64" t="n">
        <v>2173008.940184448</v>
      </c>
      <c r="AF64" t="n">
        <v>9.081426546041679e-07</v>
      </c>
      <c r="AG64" t="n">
        <v>17</v>
      </c>
      <c r="AH64" t="n">
        <v>1965620.016770446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1.7428</v>
      </c>
      <c r="E65" t="n">
        <v>57.38</v>
      </c>
      <c r="F65" t="n">
        <v>53.48</v>
      </c>
      <c r="G65" t="n">
        <v>97.23</v>
      </c>
      <c r="H65" t="n">
        <v>1.3</v>
      </c>
      <c r="I65" t="n">
        <v>33</v>
      </c>
      <c r="J65" t="n">
        <v>229.78</v>
      </c>
      <c r="K65" t="n">
        <v>55.27</v>
      </c>
      <c r="L65" t="n">
        <v>16.75</v>
      </c>
      <c r="M65" t="n">
        <v>31</v>
      </c>
      <c r="N65" t="n">
        <v>52.76</v>
      </c>
      <c r="O65" t="n">
        <v>28573.75</v>
      </c>
      <c r="P65" t="n">
        <v>731.95</v>
      </c>
      <c r="Q65" t="n">
        <v>1367.33</v>
      </c>
      <c r="R65" t="n">
        <v>135.75</v>
      </c>
      <c r="S65" t="n">
        <v>104.26</v>
      </c>
      <c r="T65" t="n">
        <v>14764.58</v>
      </c>
      <c r="U65" t="n">
        <v>0.77</v>
      </c>
      <c r="V65" t="n">
        <v>0.9</v>
      </c>
      <c r="W65" t="n">
        <v>20.7</v>
      </c>
      <c r="X65" t="n">
        <v>0.9</v>
      </c>
      <c r="Y65" t="n">
        <v>1</v>
      </c>
      <c r="Z65" t="n">
        <v>10</v>
      </c>
      <c r="AA65" t="n">
        <v>1587.008905918473</v>
      </c>
      <c r="AB65" t="n">
        <v>2171.415598969251</v>
      </c>
      <c r="AC65" t="n">
        <v>1964.178741804559</v>
      </c>
      <c r="AD65" t="n">
        <v>1587008.905918473</v>
      </c>
      <c r="AE65" t="n">
        <v>2171415.598969251</v>
      </c>
      <c r="AF65" t="n">
        <v>9.082990062807139e-07</v>
      </c>
      <c r="AG65" t="n">
        <v>17</v>
      </c>
      <c r="AH65" t="n">
        <v>1964178.741804559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1.7443</v>
      </c>
      <c r="E66" t="n">
        <v>57.33</v>
      </c>
      <c r="F66" t="n">
        <v>53.47</v>
      </c>
      <c r="G66" t="n">
        <v>100.25</v>
      </c>
      <c r="H66" t="n">
        <v>1.31</v>
      </c>
      <c r="I66" t="n">
        <v>32</v>
      </c>
      <c r="J66" t="n">
        <v>230.2</v>
      </c>
      <c r="K66" t="n">
        <v>55.27</v>
      </c>
      <c r="L66" t="n">
        <v>17</v>
      </c>
      <c r="M66" t="n">
        <v>30</v>
      </c>
      <c r="N66" t="n">
        <v>52.93</v>
      </c>
      <c r="O66" t="n">
        <v>28626.06</v>
      </c>
      <c r="P66" t="n">
        <v>731.02</v>
      </c>
      <c r="Q66" t="n">
        <v>1367.32</v>
      </c>
      <c r="R66" t="n">
        <v>135.4</v>
      </c>
      <c r="S66" t="n">
        <v>104.26</v>
      </c>
      <c r="T66" t="n">
        <v>14595.16</v>
      </c>
      <c r="U66" t="n">
        <v>0.77</v>
      </c>
      <c r="V66" t="n">
        <v>0.9</v>
      </c>
      <c r="W66" t="n">
        <v>20.69</v>
      </c>
      <c r="X66" t="n">
        <v>0.89</v>
      </c>
      <c r="Y66" t="n">
        <v>1</v>
      </c>
      <c r="Z66" t="n">
        <v>10</v>
      </c>
      <c r="AA66" t="n">
        <v>1584.469753833032</v>
      </c>
      <c r="AB66" t="n">
        <v>2167.941419066467</v>
      </c>
      <c r="AC66" t="n">
        <v>1961.036132755654</v>
      </c>
      <c r="AD66" t="n">
        <v>1584469.753833032</v>
      </c>
      <c r="AE66" t="n">
        <v>2167941.419066466</v>
      </c>
      <c r="AF66" t="n">
        <v>9.090807646634433e-07</v>
      </c>
      <c r="AG66" t="n">
        <v>17</v>
      </c>
      <c r="AH66" t="n">
        <v>1961036.132755654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1.7442</v>
      </c>
      <c r="E67" t="n">
        <v>57.33</v>
      </c>
      <c r="F67" t="n">
        <v>53.47</v>
      </c>
      <c r="G67" t="n">
        <v>100.25</v>
      </c>
      <c r="H67" t="n">
        <v>1.33</v>
      </c>
      <c r="I67" t="n">
        <v>32</v>
      </c>
      <c r="J67" t="n">
        <v>230.63</v>
      </c>
      <c r="K67" t="n">
        <v>55.27</v>
      </c>
      <c r="L67" t="n">
        <v>17.25</v>
      </c>
      <c r="M67" t="n">
        <v>30</v>
      </c>
      <c r="N67" t="n">
        <v>53.11</v>
      </c>
      <c r="O67" t="n">
        <v>28678.42</v>
      </c>
      <c r="P67" t="n">
        <v>729.5700000000001</v>
      </c>
      <c r="Q67" t="n">
        <v>1367.21</v>
      </c>
      <c r="R67" t="n">
        <v>135.44</v>
      </c>
      <c r="S67" t="n">
        <v>104.26</v>
      </c>
      <c r="T67" t="n">
        <v>14617.69</v>
      </c>
      <c r="U67" t="n">
        <v>0.77</v>
      </c>
      <c r="V67" t="n">
        <v>0.9</v>
      </c>
      <c r="W67" t="n">
        <v>20.7</v>
      </c>
      <c r="X67" t="n">
        <v>0.89</v>
      </c>
      <c r="Y67" t="n">
        <v>1</v>
      </c>
      <c r="Z67" t="n">
        <v>10</v>
      </c>
      <c r="AA67" t="n">
        <v>1582.537758626941</v>
      </c>
      <c r="AB67" t="n">
        <v>2165.297977991881</v>
      </c>
      <c r="AC67" t="n">
        <v>1958.644977987134</v>
      </c>
      <c r="AD67" t="n">
        <v>1582537.758626941</v>
      </c>
      <c r="AE67" t="n">
        <v>2165297.97799188</v>
      </c>
      <c r="AF67" t="n">
        <v>9.09028647437928e-07</v>
      </c>
      <c r="AG67" t="n">
        <v>17</v>
      </c>
      <c r="AH67" t="n">
        <v>1958644.977987134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1.7465</v>
      </c>
      <c r="E68" t="n">
        <v>57.26</v>
      </c>
      <c r="F68" t="n">
        <v>53.44</v>
      </c>
      <c r="G68" t="n">
        <v>103.42</v>
      </c>
      <c r="H68" t="n">
        <v>1.35</v>
      </c>
      <c r="I68" t="n">
        <v>31</v>
      </c>
      <c r="J68" t="n">
        <v>231.05</v>
      </c>
      <c r="K68" t="n">
        <v>55.27</v>
      </c>
      <c r="L68" t="n">
        <v>17.5</v>
      </c>
      <c r="M68" t="n">
        <v>29</v>
      </c>
      <c r="N68" t="n">
        <v>53.28</v>
      </c>
      <c r="O68" t="n">
        <v>28730.85</v>
      </c>
      <c r="P68" t="n">
        <v>729.0599999999999</v>
      </c>
      <c r="Q68" t="n">
        <v>1367.39</v>
      </c>
      <c r="R68" t="n">
        <v>134.49</v>
      </c>
      <c r="S68" t="n">
        <v>104.26</v>
      </c>
      <c r="T68" t="n">
        <v>14148.35</v>
      </c>
      <c r="U68" t="n">
        <v>0.78</v>
      </c>
      <c r="V68" t="n">
        <v>0.9</v>
      </c>
      <c r="W68" t="n">
        <v>20.69</v>
      </c>
      <c r="X68" t="n">
        <v>0.86</v>
      </c>
      <c r="Y68" t="n">
        <v>1</v>
      </c>
      <c r="Z68" t="n">
        <v>10</v>
      </c>
      <c r="AA68" t="n">
        <v>1579.825388304577</v>
      </c>
      <c r="AB68" t="n">
        <v>2161.586793255488</v>
      </c>
      <c r="AC68" t="n">
        <v>1955.287983513302</v>
      </c>
      <c r="AD68" t="n">
        <v>1579825.388304577</v>
      </c>
      <c r="AE68" t="n">
        <v>2161586.793255488</v>
      </c>
      <c r="AF68" t="n">
        <v>9.1022734362478e-07</v>
      </c>
      <c r="AG68" t="n">
        <v>17</v>
      </c>
      <c r="AH68" t="n">
        <v>1955287.983513302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1.7467</v>
      </c>
      <c r="E69" t="n">
        <v>57.25</v>
      </c>
      <c r="F69" t="n">
        <v>53.43</v>
      </c>
      <c r="G69" t="n">
        <v>103.41</v>
      </c>
      <c r="H69" t="n">
        <v>1.36</v>
      </c>
      <c r="I69" t="n">
        <v>31</v>
      </c>
      <c r="J69" t="n">
        <v>231.48</v>
      </c>
      <c r="K69" t="n">
        <v>55.27</v>
      </c>
      <c r="L69" t="n">
        <v>17.75</v>
      </c>
      <c r="M69" t="n">
        <v>29</v>
      </c>
      <c r="N69" t="n">
        <v>53.46</v>
      </c>
      <c r="O69" t="n">
        <v>28783.34</v>
      </c>
      <c r="P69" t="n">
        <v>728.4</v>
      </c>
      <c r="Q69" t="n">
        <v>1367.27</v>
      </c>
      <c r="R69" t="n">
        <v>134.37</v>
      </c>
      <c r="S69" t="n">
        <v>104.26</v>
      </c>
      <c r="T69" t="n">
        <v>14084.77</v>
      </c>
      <c r="U69" t="n">
        <v>0.78</v>
      </c>
      <c r="V69" t="n">
        <v>0.9</v>
      </c>
      <c r="W69" t="n">
        <v>20.69</v>
      </c>
      <c r="X69" t="n">
        <v>0.85</v>
      </c>
      <c r="Y69" t="n">
        <v>1</v>
      </c>
      <c r="Z69" t="n">
        <v>10</v>
      </c>
      <c r="AA69" t="n">
        <v>1578.687832168127</v>
      </c>
      <c r="AB69" t="n">
        <v>2160.030338764162</v>
      </c>
      <c r="AC69" t="n">
        <v>1953.880074854131</v>
      </c>
      <c r="AD69" t="n">
        <v>1578687.832168126</v>
      </c>
      <c r="AE69" t="n">
        <v>2160030.338764162</v>
      </c>
      <c r="AF69" t="n">
        <v>9.103315780758106e-07</v>
      </c>
      <c r="AG69" t="n">
        <v>17</v>
      </c>
      <c r="AH69" t="n">
        <v>1953880.074854131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1.7487</v>
      </c>
      <c r="E70" t="n">
        <v>57.18</v>
      </c>
      <c r="F70" t="n">
        <v>53.4</v>
      </c>
      <c r="G70" t="n">
        <v>106.81</v>
      </c>
      <c r="H70" t="n">
        <v>1.38</v>
      </c>
      <c r="I70" t="n">
        <v>30</v>
      </c>
      <c r="J70" t="n">
        <v>231.91</v>
      </c>
      <c r="K70" t="n">
        <v>55.27</v>
      </c>
      <c r="L70" t="n">
        <v>18</v>
      </c>
      <c r="M70" t="n">
        <v>28</v>
      </c>
      <c r="N70" t="n">
        <v>53.63</v>
      </c>
      <c r="O70" t="n">
        <v>28835.89</v>
      </c>
      <c r="P70" t="n">
        <v>726.27</v>
      </c>
      <c r="Q70" t="n">
        <v>1367.28</v>
      </c>
      <c r="R70" t="n">
        <v>133.28</v>
      </c>
      <c r="S70" t="n">
        <v>104.26</v>
      </c>
      <c r="T70" t="n">
        <v>13548.09</v>
      </c>
      <c r="U70" t="n">
        <v>0.78</v>
      </c>
      <c r="V70" t="n">
        <v>0.9</v>
      </c>
      <c r="W70" t="n">
        <v>20.7</v>
      </c>
      <c r="X70" t="n">
        <v>0.83</v>
      </c>
      <c r="Y70" t="n">
        <v>1</v>
      </c>
      <c r="Z70" t="n">
        <v>10</v>
      </c>
      <c r="AA70" t="n">
        <v>1573.977771608205</v>
      </c>
      <c r="AB70" t="n">
        <v>2153.585826112871</v>
      </c>
      <c r="AC70" t="n">
        <v>1948.050617445349</v>
      </c>
      <c r="AD70" t="n">
        <v>1573977.771608205</v>
      </c>
      <c r="AE70" t="n">
        <v>2153585.826112871</v>
      </c>
      <c r="AF70" t="n">
        <v>9.113739225861168e-07</v>
      </c>
      <c r="AG70" t="n">
        <v>17</v>
      </c>
      <c r="AH70" t="n">
        <v>1948050.617445349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1.7491</v>
      </c>
      <c r="E71" t="n">
        <v>57.17</v>
      </c>
      <c r="F71" t="n">
        <v>53.39</v>
      </c>
      <c r="G71" t="n">
        <v>106.78</v>
      </c>
      <c r="H71" t="n">
        <v>1.4</v>
      </c>
      <c r="I71" t="n">
        <v>30</v>
      </c>
      <c r="J71" t="n">
        <v>232.33</v>
      </c>
      <c r="K71" t="n">
        <v>55.27</v>
      </c>
      <c r="L71" t="n">
        <v>18.25</v>
      </c>
      <c r="M71" t="n">
        <v>28</v>
      </c>
      <c r="N71" t="n">
        <v>53.81</v>
      </c>
      <c r="O71" t="n">
        <v>28888.51</v>
      </c>
      <c r="P71" t="n">
        <v>726.05</v>
      </c>
      <c r="Q71" t="n">
        <v>1367.27</v>
      </c>
      <c r="R71" t="n">
        <v>133.09</v>
      </c>
      <c r="S71" t="n">
        <v>104.26</v>
      </c>
      <c r="T71" t="n">
        <v>13450.02</v>
      </c>
      <c r="U71" t="n">
        <v>0.78</v>
      </c>
      <c r="V71" t="n">
        <v>0.9</v>
      </c>
      <c r="W71" t="n">
        <v>20.69</v>
      </c>
      <c r="X71" t="n">
        <v>0.82</v>
      </c>
      <c r="Y71" t="n">
        <v>1</v>
      </c>
      <c r="Z71" t="n">
        <v>10</v>
      </c>
      <c r="AA71" t="n">
        <v>1573.295132532852</v>
      </c>
      <c r="AB71" t="n">
        <v>2152.651809214062</v>
      </c>
      <c r="AC71" t="n">
        <v>1947.205741808461</v>
      </c>
      <c r="AD71" t="n">
        <v>1573295.132532852</v>
      </c>
      <c r="AE71" t="n">
        <v>2152651.809214062</v>
      </c>
      <c r="AF71" t="n">
        <v>9.115823914881781e-07</v>
      </c>
      <c r="AG71" t="n">
        <v>17</v>
      </c>
      <c r="AH71" t="n">
        <v>1947205.741808461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1.7512</v>
      </c>
      <c r="E72" t="n">
        <v>57.1</v>
      </c>
      <c r="F72" t="n">
        <v>53.36</v>
      </c>
      <c r="G72" t="n">
        <v>110.41</v>
      </c>
      <c r="H72" t="n">
        <v>1.41</v>
      </c>
      <c r="I72" t="n">
        <v>29</v>
      </c>
      <c r="J72" t="n">
        <v>232.76</v>
      </c>
      <c r="K72" t="n">
        <v>55.27</v>
      </c>
      <c r="L72" t="n">
        <v>18.5</v>
      </c>
      <c r="M72" t="n">
        <v>27</v>
      </c>
      <c r="N72" t="n">
        <v>53.99</v>
      </c>
      <c r="O72" t="n">
        <v>28941.18</v>
      </c>
      <c r="P72" t="n">
        <v>723.89</v>
      </c>
      <c r="Q72" t="n">
        <v>1367.19</v>
      </c>
      <c r="R72" t="n">
        <v>132.03</v>
      </c>
      <c r="S72" t="n">
        <v>104.26</v>
      </c>
      <c r="T72" t="n">
        <v>12924.7</v>
      </c>
      <c r="U72" t="n">
        <v>0.79</v>
      </c>
      <c r="V72" t="n">
        <v>0.9</v>
      </c>
      <c r="W72" t="n">
        <v>20.69</v>
      </c>
      <c r="X72" t="n">
        <v>0.79</v>
      </c>
      <c r="Y72" t="n">
        <v>1</v>
      </c>
      <c r="Z72" t="n">
        <v>10</v>
      </c>
      <c r="AA72" t="n">
        <v>1568.478781793814</v>
      </c>
      <c r="AB72" t="n">
        <v>2146.061865650512</v>
      </c>
      <c r="AC72" t="n">
        <v>1941.244733209572</v>
      </c>
      <c r="AD72" t="n">
        <v>1568478.781793814</v>
      </c>
      <c r="AE72" t="n">
        <v>2146061.865650512</v>
      </c>
      <c r="AF72" t="n">
        <v>9.126768532239994e-07</v>
      </c>
      <c r="AG72" t="n">
        <v>17</v>
      </c>
      <c r="AH72" t="n">
        <v>1941244.733209572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1.7507</v>
      </c>
      <c r="E73" t="n">
        <v>57.12</v>
      </c>
      <c r="F73" t="n">
        <v>53.38</v>
      </c>
      <c r="G73" t="n">
        <v>110.44</v>
      </c>
      <c r="H73" t="n">
        <v>1.43</v>
      </c>
      <c r="I73" t="n">
        <v>29</v>
      </c>
      <c r="J73" t="n">
        <v>233.19</v>
      </c>
      <c r="K73" t="n">
        <v>55.27</v>
      </c>
      <c r="L73" t="n">
        <v>18.75</v>
      </c>
      <c r="M73" t="n">
        <v>27</v>
      </c>
      <c r="N73" t="n">
        <v>54.17</v>
      </c>
      <c r="O73" t="n">
        <v>28993.92</v>
      </c>
      <c r="P73" t="n">
        <v>724.39</v>
      </c>
      <c r="Q73" t="n">
        <v>1367.22</v>
      </c>
      <c r="R73" t="n">
        <v>132.64</v>
      </c>
      <c r="S73" t="n">
        <v>104.26</v>
      </c>
      <c r="T73" t="n">
        <v>13231.31</v>
      </c>
      <c r="U73" t="n">
        <v>0.79</v>
      </c>
      <c r="V73" t="n">
        <v>0.9</v>
      </c>
      <c r="W73" t="n">
        <v>20.69</v>
      </c>
      <c r="X73" t="n">
        <v>0.8</v>
      </c>
      <c r="Y73" t="n">
        <v>1</v>
      </c>
      <c r="Z73" t="n">
        <v>10</v>
      </c>
      <c r="AA73" t="n">
        <v>1569.690733143304</v>
      </c>
      <c r="AB73" t="n">
        <v>2147.720110954404</v>
      </c>
      <c r="AC73" t="n">
        <v>1942.744717909023</v>
      </c>
      <c r="AD73" t="n">
        <v>1569690.733143304</v>
      </c>
      <c r="AE73" t="n">
        <v>2147720.110954404</v>
      </c>
      <c r="AF73" t="n">
        <v>9.124162670964227e-07</v>
      </c>
      <c r="AG73" t="n">
        <v>17</v>
      </c>
      <c r="AH73" t="n">
        <v>1942744.717909023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1.7504</v>
      </c>
      <c r="E74" t="n">
        <v>57.13</v>
      </c>
      <c r="F74" t="n">
        <v>53.39</v>
      </c>
      <c r="G74" t="n">
        <v>110.46</v>
      </c>
      <c r="H74" t="n">
        <v>1.45</v>
      </c>
      <c r="I74" t="n">
        <v>29</v>
      </c>
      <c r="J74" t="n">
        <v>233.62</v>
      </c>
      <c r="K74" t="n">
        <v>55.27</v>
      </c>
      <c r="L74" t="n">
        <v>19</v>
      </c>
      <c r="M74" t="n">
        <v>27</v>
      </c>
      <c r="N74" t="n">
        <v>54.34</v>
      </c>
      <c r="O74" t="n">
        <v>29046.73</v>
      </c>
      <c r="P74" t="n">
        <v>723.79</v>
      </c>
      <c r="Q74" t="n">
        <v>1367.2</v>
      </c>
      <c r="R74" t="n">
        <v>132.77</v>
      </c>
      <c r="S74" t="n">
        <v>104.26</v>
      </c>
      <c r="T74" t="n">
        <v>13295.82</v>
      </c>
      <c r="U74" t="n">
        <v>0.79</v>
      </c>
      <c r="V74" t="n">
        <v>0.9</v>
      </c>
      <c r="W74" t="n">
        <v>20.7</v>
      </c>
      <c r="X74" t="n">
        <v>0.8100000000000001</v>
      </c>
      <c r="Y74" t="n">
        <v>1</v>
      </c>
      <c r="Z74" t="n">
        <v>10</v>
      </c>
      <c r="AA74" t="n">
        <v>1569.161266507019</v>
      </c>
      <c r="AB74" t="n">
        <v>2146.995671344221</v>
      </c>
      <c r="AC74" t="n">
        <v>1942.089417798478</v>
      </c>
      <c r="AD74" t="n">
        <v>1569161.26650702</v>
      </c>
      <c r="AE74" t="n">
        <v>2146995.671344221</v>
      </c>
      <c r="AF74" t="n">
        <v>9.122599154198769e-07</v>
      </c>
      <c r="AG74" t="n">
        <v>17</v>
      </c>
      <c r="AH74" t="n">
        <v>1942089.417798478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1.7525</v>
      </c>
      <c r="E75" t="n">
        <v>57.06</v>
      </c>
      <c r="F75" t="n">
        <v>53.36</v>
      </c>
      <c r="G75" t="n">
        <v>114.35</v>
      </c>
      <c r="H75" t="n">
        <v>1.46</v>
      </c>
      <c r="I75" t="n">
        <v>28</v>
      </c>
      <c r="J75" t="n">
        <v>234.04</v>
      </c>
      <c r="K75" t="n">
        <v>55.27</v>
      </c>
      <c r="L75" t="n">
        <v>19.25</v>
      </c>
      <c r="M75" t="n">
        <v>26</v>
      </c>
      <c r="N75" t="n">
        <v>54.52</v>
      </c>
      <c r="O75" t="n">
        <v>29099.59</v>
      </c>
      <c r="P75" t="n">
        <v>722.15</v>
      </c>
      <c r="Q75" t="n">
        <v>1367.29</v>
      </c>
      <c r="R75" t="n">
        <v>132.11</v>
      </c>
      <c r="S75" t="n">
        <v>104.26</v>
      </c>
      <c r="T75" t="n">
        <v>12971.46</v>
      </c>
      <c r="U75" t="n">
        <v>0.79</v>
      </c>
      <c r="V75" t="n">
        <v>0.9</v>
      </c>
      <c r="W75" t="n">
        <v>20.69</v>
      </c>
      <c r="X75" t="n">
        <v>0.78</v>
      </c>
      <c r="Y75" t="n">
        <v>1</v>
      </c>
      <c r="Z75" t="n">
        <v>10</v>
      </c>
      <c r="AA75" t="n">
        <v>1565.07110091243</v>
      </c>
      <c r="AB75" t="n">
        <v>2141.399326332333</v>
      </c>
      <c r="AC75" t="n">
        <v>1937.027180100005</v>
      </c>
      <c r="AD75" t="n">
        <v>1565071.10091243</v>
      </c>
      <c r="AE75" t="n">
        <v>2141399.326332333</v>
      </c>
      <c r="AF75" t="n">
        <v>9.133543771556982e-07</v>
      </c>
      <c r="AG75" t="n">
        <v>17</v>
      </c>
      <c r="AH75" t="n">
        <v>1937027.180100005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1.7531</v>
      </c>
      <c r="E76" t="n">
        <v>57.04</v>
      </c>
      <c r="F76" t="n">
        <v>53.34</v>
      </c>
      <c r="G76" t="n">
        <v>114.3</v>
      </c>
      <c r="H76" t="n">
        <v>1.48</v>
      </c>
      <c r="I76" t="n">
        <v>28</v>
      </c>
      <c r="J76" t="n">
        <v>234.47</v>
      </c>
      <c r="K76" t="n">
        <v>55.27</v>
      </c>
      <c r="L76" t="n">
        <v>19.5</v>
      </c>
      <c r="M76" t="n">
        <v>26</v>
      </c>
      <c r="N76" t="n">
        <v>54.7</v>
      </c>
      <c r="O76" t="n">
        <v>29152.52</v>
      </c>
      <c r="P76" t="n">
        <v>720.99</v>
      </c>
      <c r="Q76" t="n">
        <v>1367.3</v>
      </c>
      <c r="R76" t="n">
        <v>131.26</v>
      </c>
      <c r="S76" t="n">
        <v>104.26</v>
      </c>
      <c r="T76" t="n">
        <v>12546.08</v>
      </c>
      <c r="U76" t="n">
        <v>0.79</v>
      </c>
      <c r="V76" t="n">
        <v>0.9</v>
      </c>
      <c r="W76" t="n">
        <v>20.69</v>
      </c>
      <c r="X76" t="n">
        <v>0.76</v>
      </c>
      <c r="Y76" t="n">
        <v>1</v>
      </c>
      <c r="Z76" t="n">
        <v>10</v>
      </c>
      <c r="AA76" t="n">
        <v>1562.874032122837</v>
      </c>
      <c r="AB76" t="n">
        <v>2138.393199886577</v>
      </c>
      <c r="AC76" t="n">
        <v>1934.307954143107</v>
      </c>
      <c r="AD76" t="n">
        <v>1562874.032122837</v>
      </c>
      <c r="AE76" t="n">
        <v>2138393.199886577</v>
      </c>
      <c r="AF76" t="n">
        <v>9.136670805087902e-07</v>
      </c>
      <c r="AG76" t="n">
        <v>17</v>
      </c>
      <c r="AH76" t="n">
        <v>1934307.954143107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1.7527</v>
      </c>
      <c r="E77" t="n">
        <v>57.05</v>
      </c>
      <c r="F77" t="n">
        <v>53.35</v>
      </c>
      <c r="G77" t="n">
        <v>114.33</v>
      </c>
      <c r="H77" t="n">
        <v>1.49</v>
      </c>
      <c r="I77" t="n">
        <v>28</v>
      </c>
      <c r="J77" t="n">
        <v>234.9</v>
      </c>
      <c r="K77" t="n">
        <v>55.27</v>
      </c>
      <c r="L77" t="n">
        <v>19.75</v>
      </c>
      <c r="M77" t="n">
        <v>26</v>
      </c>
      <c r="N77" t="n">
        <v>54.88</v>
      </c>
      <c r="O77" t="n">
        <v>29205.51</v>
      </c>
      <c r="P77" t="n">
        <v>720.52</v>
      </c>
      <c r="Q77" t="n">
        <v>1367.21</v>
      </c>
      <c r="R77" t="n">
        <v>131.77</v>
      </c>
      <c r="S77" t="n">
        <v>104.26</v>
      </c>
      <c r="T77" t="n">
        <v>12803.39</v>
      </c>
      <c r="U77" t="n">
        <v>0.79</v>
      </c>
      <c r="V77" t="n">
        <v>0.9</v>
      </c>
      <c r="W77" t="n">
        <v>20.69</v>
      </c>
      <c r="X77" t="n">
        <v>0.78</v>
      </c>
      <c r="Y77" t="n">
        <v>1</v>
      </c>
      <c r="Z77" t="n">
        <v>10</v>
      </c>
      <c r="AA77" t="n">
        <v>1562.600565595216</v>
      </c>
      <c r="AB77" t="n">
        <v>2138.019030918994</v>
      </c>
      <c r="AC77" t="n">
        <v>1933.969495336641</v>
      </c>
      <c r="AD77" t="n">
        <v>1562600.565595216</v>
      </c>
      <c r="AE77" t="n">
        <v>2138019.030918994</v>
      </c>
      <c r="AF77" t="n">
        <v>9.134586116067289e-07</v>
      </c>
      <c r="AG77" t="n">
        <v>17</v>
      </c>
      <c r="AH77" t="n">
        <v>1933969.495336641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1.7553</v>
      </c>
      <c r="E78" t="n">
        <v>56.97</v>
      </c>
      <c r="F78" t="n">
        <v>53.31</v>
      </c>
      <c r="G78" t="n">
        <v>118.46</v>
      </c>
      <c r="H78" t="n">
        <v>1.51</v>
      </c>
      <c r="I78" t="n">
        <v>27</v>
      </c>
      <c r="J78" t="n">
        <v>235.33</v>
      </c>
      <c r="K78" t="n">
        <v>55.27</v>
      </c>
      <c r="L78" t="n">
        <v>20</v>
      </c>
      <c r="M78" t="n">
        <v>25</v>
      </c>
      <c r="N78" t="n">
        <v>55.06</v>
      </c>
      <c r="O78" t="n">
        <v>29258.57</v>
      </c>
      <c r="P78" t="n">
        <v>718.88</v>
      </c>
      <c r="Q78" t="n">
        <v>1367.17</v>
      </c>
      <c r="R78" t="n">
        <v>130.47</v>
      </c>
      <c r="S78" t="n">
        <v>104.26</v>
      </c>
      <c r="T78" t="n">
        <v>12153.9</v>
      </c>
      <c r="U78" t="n">
        <v>0.8</v>
      </c>
      <c r="V78" t="n">
        <v>0.9</v>
      </c>
      <c r="W78" t="n">
        <v>20.68</v>
      </c>
      <c r="X78" t="n">
        <v>0.73</v>
      </c>
      <c r="Y78" t="n">
        <v>1</v>
      </c>
      <c r="Z78" t="n">
        <v>10</v>
      </c>
      <c r="AA78" t="n">
        <v>1558.073330792306</v>
      </c>
      <c r="AB78" t="n">
        <v>2131.824668534148</v>
      </c>
      <c r="AC78" t="n">
        <v>1928.366314203963</v>
      </c>
      <c r="AD78" t="n">
        <v>1558073.330792306</v>
      </c>
      <c r="AE78" t="n">
        <v>2131824.668534148</v>
      </c>
      <c r="AF78" t="n">
        <v>9.148136594701269e-07</v>
      </c>
      <c r="AG78" t="n">
        <v>17</v>
      </c>
      <c r="AH78" t="n">
        <v>1928366.314203963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1.755</v>
      </c>
      <c r="E79" t="n">
        <v>56.98</v>
      </c>
      <c r="F79" t="n">
        <v>53.32</v>
      </c>
      <c r="G79" t="n">
        <v>118.49</v>
      </c>
      <c r="H79" t="n">
        <v>1.53</v>
      </c>
      <c r="I79" t="n">
        <v>27</v>
      </c>
      <c r="J79" t="n">
        <v>235.76</v>
      </c>
      <c r="K79" t="n">
        <v>55.27</v>
      </c>
      <c r="L79" t="n">
        <v>20.25</v>
      </c>
      <c r="M79" t="n">
        <v>25</v>
      </c>
      <c r="N79" t="n">
        <v>55.24</v>
      </c>
      <c r="O79" t="n">
        <v>29311.69</v>
      </c>
      <c r="P79" t="n">
        <v>717.17</v>
      </c>
      <c r="Q79" t="n">
        <v>1367.2</v>
      </c>
      <c r="R79" t="n">
        <v>130.81</v>
      </c>
      <c r="S79" t="n">
        <v>104.26</v>
      </c>
      <c r="T79" t="n">
        <v>12326.37</v>
      </c>
      <c r="U79" t="n">
        <v>0.8</v>
      </c>
      <c r="V79" t="n">
        <v>0.9</v>
      </c>
      <c r="W79" t="n">
        <v>20.68</v>
      </c>
      <c r="X79" t="n">
        <v>0.74</v>
      </c>
      <c r="Y79" t="n">
        <v>1</v>
      </c>
      <c r="Z79" t="n">
        <v>10</v>
      </c>
      <c r="AA79" t="n">
        <v>1556.013522712216</v>
      </c>
      <c r="AB79" t="n">
        <v>2129.006348246652</v>
      </c>
      <c r="AC79" t="n">
        <v>1925.816970449167</v>
      </c>
      <c r="AD79" t="n">
        <v>1556013.522712216</v>
      </c>
      <c r="AE79" t="n">
        <v>2129006.348246652</v>
      </c>
      <c r="AF79" t="n">
        <v>9.146573077935809e-07</v>
      </c>
      <c r="AG79" t="n">
        <v>17</v>
      </c>
      <c r="AH79" t="n">
        <v>1925816.970449167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1.7573</v>
      </c>
      <c r="E80" t="n">
        <v>56.91</v>
      </c>
      <c r="F80" t="n">
        <v>53.29</v>
      </c>
      <c r="G80" t="n">
        <v>122.97</v>
      </c>
      <c r="H80" t="n">
        <v>1.54</v>
      </c>
      <c r="I80" t="n">
        <v>26</v>
      </c>
      <c r="J80" t="n">
        <v>236.2</v>
      </c>
      <c r="K80" t="n">
        <v>55.27</v>
      </c>
      <c r="L80" t="n">
        <v>20.5</v>
      </c>
      <c r="M80" t="n">
        <v>24</v>
      </c>
      <c r="N80" t="n">
        <v>55.42</v>
      </c>
      <c r="O80" t="n">
        <v>29364.87</v>
      </c>
      <c r="P80" t="n">
        <v>715.22</v>
      </c>
      <c r="Q80" t="n">
        <v>1367.26</v>
      </c>
      <c r="R80" t="n">
        <v>129.65</v>
      </c>
      <c r="S80" t="n">
        <v>104.26</v>
      </c>
      <c r="T80" t="n">
        <v>11750.13</v>
      </c>
      <c r="U80" t="n">
        <v>0.8</v>
      </c>
      <c r="V80" t="n">
        <v>0.9</v>
      </c>
      <c r="W80" t="n">
        <v>20.68</v>
      </c>
      <c r="X80" t="n">
        <v>0.71</v>
      </c>
      <c r="Y80" t="n">
        <v>1</v>
      </c>
      <c r="Z80" t="n">
        <v>10</v>
      </c>
      <c r="AA80" t="n">
        <v>1551.370603171865</v>
      </c>
      <c r="AB80" t="n">
        <v>2122.653700900389</v>
      </c>
      <c r="AC80" t="n">
        <v>1920.070610849636</v>
      </c>
      <c r="AD80" t="n">
        <v>1551370.603171865</v>
      </c>
      <c r="AE80" t="n">
        <v>2122653.700900389</v>
      </c>
      <c r="AF80" t="n">
        <v>9.158560039804329e-07</v>
      </c>
      <c r="AG80" t="n">
        <v>17</v>
      </c>
      <c r="AH80" t="n">
        <v>1920070.610849636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1.7572</v>
      </c>
      <c r="E81" t="n">
        <v>56.91</v>
      </c>
      <c r="F81" t="n">
        <v>53.29</v>
      </c>
      <c r="G81" t="n">
        <v>122.98</v>
      </c>
      <c r="H81" t="n">
        <v>1.56</v>
      </c>
      <c r="I81" t="n">
        <v>26</v>
      </c>
      <c r="J81" t="n">
        <v>236.63</v>
      </c>
      <c r="K81" t="n">
        <v>55.27</v>
      </c>
      <c r="L81" t="n">
        <v>20.75</v>
      </c>
      <c r="M81" t="n">
        <v>24</v>
      </c>
      <c r="N81" t="n">
        <v>55.6</v>
      </c>
      <c r="O81" t="n">
        <v>29418.12</v>
      </c>
      <c r="P81" t="n">
        <v>716.46</v>
      </c>
      <c r="Q81" t="n">
        <v>1367.22</v>
      </c>
      <c r="R81" t="n">
        <v>129.67</v>
      </c>
      <c r="S81" t="n">
        <v>104.26</v>
      </c>
      <c r="T81" t="n">
        <v>11762.19</v>
      </c>
      <c r="U81" t="n">
        <v>0.8</v>
      </c>
      <c r="V81" t="n">
        <v>0.9</v>
      </c>
      <c r="W81" t="n">
        <v>20.69</v>
      </c>
      <c r="X81" t="n">
        <v>0.71</v>
      </c>
      <c r="Y81" t="n">
        <v>1</v>
      </c>
      <c r="Z81" t="n">
        <v>10</v>
      </c>
      <c r="AA81" t="n">
        <v>1553.15359192915</v>
      </c>
      <c r="AB81" t="n">
        <v>2125.093264778019</v>
      </c>
      <c r="AC81" t="n">
        <v>1922.277346174734</v>
      </c>
      <c r="AD81" t="n">
        <v>1553153.59192915</v>
      </c>
      <c r="AE81" t="n">
        <v>2125093.264778019</v>
      </c>
      <c r="AF81" t="n">
        <v>9.158038867549177e-07</v>
      </c>
      <c r="AG81" t="n">
        <v>17</v>
      </c>
      <c r="AH81" t="n">
        <v>1922277.346174734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1.757</v>
      </c>
      <c r="E82" t="n">
        <v>56.92</v>
      </c>
      <c r="F82" t="n">
        <v>53.3</v>
      </c>
      <c r="G82" t="n">
        <v>122.99</v>
      </c>
      <c r="H82" t="n">
        <v>1.58</v>
      </c>
      <c r="I82" t="n">
        <v>26</v>
      </c>
      <c r="J82" t="n">
        <v>237.06</v>
      </c>
      <c r="K82" t="n">
        <v>55.27</v>
      </c>
      <c r="L82" t="n">
        <v>21</v>
      </c>
      <c r="M82" t="n">
        <v>24</v>
      </c>
      <c r="N82" t="n">
        <v>55.79</v>
      </c>
      <c r="O82" t="n">
        <v>29471.44</v>
      </c>
      <c r="P82" t="n">
        <v>715.62</v>
      </c>
      <c r="Q82" t="n">
        <v>1367.22</v>
      </c>
      <c r="R82" t="n">
        <v>129.54</v>
      </c>
      <c r="S82" t="n">
        <v>104.26</v>
      </c>
      <c r="T82" t="n">
        <v>11694.83</v>
      </c>
      <c r="U82" t="n">
        <v>0.8</v>
      </c>
      <c r="V82" t="n">
        <v>0.9</v>
      </c>
      <c r="W82" t="n">
        <v>20.7</v>
      </c>
      <c r="X82" t="n">
        <v>0.72</v>
      </c>
      <c r="Y82" t="n">
        <v>1</v>
      </c>
      <c r="Z82" t="n">
        <v>10</v>
      </c>
      <c r="AA82" t="n">
        <v>1552.216575746048</v>
      </c>
      <c r="AB82" t="n">
        <v>2123.811197898062</v>
      </c>
      <c r="AC82" t="n">
        <v>1921.117637958408</v>
      </c>
      <c r="AD82" t="n">
        <v>1552216.575746048</v>
      </c>
      <c r="AE82" t="n">
        <v>2123811.197898062</v>
      </c>
      <c r="AF82" t="n">
        <v>9.156996523038869e-07</v>
      </c>
      <c r="AG82" t="n">
        <v>17</v>
      </c>
      <c r="AH82" t="n">
        <v>1921117.637958408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1.7592</v>
      </c>
      <c r="E83" t="n">
        <v>56.84</v>
      </c>
      <c r="F83" t="n">
        <v>53.27</v>
      </c>
      <c r="G83" t="n">
        <v>127.84</v>
      </c>
      <c r="H83" t="n">
        <v>1.59</v>
      </c>
      <c r="I83" t="n">
        <v>25</v>
      </c>
      <c r="J83" t="n">
        <v>237.49</v>
      </c>
      <c r="K83" t="n">
        <v>55.27</v>
      </c>
      <c r="L83" t="n">
        <v>21.25</v>
      </c>
      <c r="M83" t="n">
        <v>23</v>
      </c>
      <c r="N83" t="n">
        <v>55.97</v>
      </c>
      <c r="O83" t="n">
        <v>29524.81</v>
      </c>
      <c r="P83" t="n">
        <v>712.8200000000001</v>
      </c>
      <c r="Q83" t="n">
        <v>1367.18</v>
      </c>
      <c r="R83" t="n">
        <v>128.94</v>
      </c>
      <c r="S83" t="n">
        <v>104.26</v>
      </c>
      <c r="T83" t="n">
        <v>11400.31</v>
      </c>
      <c r="U83" t="n">
        <v>0.8100000000000001</v>
      </c>
      <c r="V83" t="n">
        <v>0.9</v>
      </c>
      <c r="W83" t="n">
        <v>20.68</v>
      </c>
      <c r="X83" t="n">
        <v>0.6899999999999999</v>
      </c>
      <c r="Y83" t="n">
        <v>1</v>
      </c>
      <c r="Z83" t="n">
        <v>10</v>
      </c>
      <c r="AA83" t="n">
        <v>1546.491193791</v>
      </c>
      <c r="AB83" t="n">
        <v>2115.977477721141</v>
      </c>
      <c r="AC83" t="n">
        <v>1914.031557040476</v>
      </c>
      <c r="AD83" t="n">
        <v>1546491.193791</v>
      </c>
      <c r="AE83" t="n">
        <v>2115977.477721141</v>
      </c>
      <c r="AF83" t="n">
        <v>9.168462312652236e-07</v>
      </c>
      <c r="AG83" t="n">
        <v>17</v>
      </c>
      <c r="AH83" t="n">
        <v>1914031.557040476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1.759</v>
      </c>
      <c r="E84" t="n">
        <v>56.85</v>
      </c>
      <c r="F84" t="n">
        <v>53.27</v>
      </c>
      <c r="G84" t="n">
        <v>127.85</v>
      </c>
      <c r="H84" t="n">
        <v>1.61</v>
      </c>
      <c r="I84" t="n">
        <v>25</v>
      </c>
      <c r="J84" t="n">
        <v>237.93</v>
      </c>
      <c r="K84" t="n">
        <v>55.27</v>
      </c>
      <c r="L84" t="n">
        <v>21.5</v>
      </c>
      <c r="M84" t="n">
        <v>23</v>
      </c>
      <c r="N84" t="n">
        <v>56.15</v>
      </c>
      <c r="O84" t="n">
        <v>29578.26</v>
      </c>
      <c r="P84" t="n">
        <v>714.02</v>
      </c>
      <c r="Q84" t="n">
        <v>1367.22</v>
      </c>
      <c r="R84" t="n">
        <v>128.95</v>
      </c>
      <c r="S84" t="n">
        <v>104.26</v>
      </c>
      <c r="T84" t="n">
        <v>11406.25</v>
      </c>
      <c r="U84" t="n">
        <v>0.8100000000000001</v>
      </c>
      <c r="V84" t="n">
        <v>0.9</v>
      </c>
      <c r="W84" t="n">
        <v>20.69</v>
      </c>
      <c r="X84" t="n">
        <v>0.6899999999999999</v>
      </c>
      <c r="Y84" t="n">
        <v>1</v>
      </c>
      <c r="Z84" t="n">
        <v>10</v>
      </c>
      <c r="AA84" t="n">
        <v>1548.292950496054</v>
      </c>
      <c r="AB84" t="n">
        <v>2118.442720732891</v>
      </c>
      <c r="AC84" t="n">
        <v>1916.261520719176</v>
      </c>
      <c r="AD84" t="n">
        <v>1548292.950496054</v>
      </c>
      <c r="AE84" t="n">
        <v>2118442.720732891</v>
      </c>
      <c r="AF84" t="n">
        <v>9.16741996814193e-07</v>
      </c>
      <c r="AG84" t="n">
        <v>17</v>
      </c>
      <c r="AH84" t="n">
        <v>1916261.520719176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1.759</v>
      </c>
      <c r="E85" t="n">
        <v>56.85</v>
      </c>
      <c r="F85" t="n">
        <v>53.27</v>
      </c>
      <c r="G85" t="n">
        <v>127.85</v>
      </c>
      <c r="H85" t="n">
        <v>1.62</v>
      </c>
      <c r="I85" t="n">
        <v>25</v>
      </c>
      <c r="J85" t="n">
        <v>238.36</v>
      </c>
      <c r="K85" t="n">
        <v>55.27</v>
      </c>
      <c r="L85" t="n">
        <v>21.75</v>
      </c>
      <c r="M85" t="n">
        <v>23</v>
      </c>
      <c r="N85" t="n">
        <v>56.34</v>
      </c>
      <c r="O85" t="n">
        <v>29631.77</v>
      </c>
      <c r="P85" t="n">
        <v>713.67</v>
      </c>
      <c r="Q85" t="n">
        <v>1367.21</v>
      </c>
      <c r="R85" t="n">
        <v>129.12</v>
      </c>
      <c r="S85" t="n">
        <v>104.26</v>
      </c>
      <c r="T85" t="n">
        <v>11491.39</v>
      </c>
      <c r="U85" t="n">
        <v>0.8100000000000001</v>
      </c>
      <c r="V85" t="n">
        <v>0.9</v>
      </c>
      <c r="W85" t="n">
        <v>20.68</v>
      </c>
      <c r="X85" t="n">
        <v>0.6899999999999999</v>
      </c>
      <c r="Y85" t="n">
        <v>1</v>
      </c>
      <c r="Z85" t="n">
        <v>10</v>
      </c>
      <c r="AA85" t="n">
        <v>1547.811695869452</v>
      </c>
      <c r="AB85" t="n">
        <v>2117.784246921318</v>
      </c>
      <c r="AC85" t="n">
        <v>1915.665890724005</v>
      </c>
      <c r="AD85" t="n">
        <v>1547811.695869452</v>
      </c>
      <c r="AE85" t="n">
        <v>2117784.246921318</v>
      </c>
      <c r="AF85" t="n">
        <v>9.16741996814193e-07</v>
      </c>
      <c r="AG85" t="n">
        <v>17</v>
      </c>
      <c r="AH85" t="n">
        <v>1915665.890724005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1.759</v>
      </c>
      <c r="E86" t="n">
        <v>56.85</v>
      </c>
      <c r="F86" t="n">
        <v>53.27</v>
      </c>
      <c r="G86" t="n">
        <v>127.86</v>
      </c>
      <c r="H86" t="n">
        <v>1.64</v>
      </c>
      <c r="I86" t="n">
        <v>25</v>
      </c>
      <c r="J86" t="n">
        <v>238.79</v>
      </c>
      <c r="K86" t="n">
        <v>55.27</v>
      </c>
      <c r="L86" t="n">
        <v>22</v>
      </c>
      <c r="M86" t="n">
        <v>23</v>
      </c>
      <c r="N86" t="n">
        <v>56.52</v>
      </c>
      <c r="O86" t="n">
        <v>29685.34</v>
      </c>
      <c r="P86" t="n">
        <v>710.66</v>
      </c>
      <c r="Q86" t="n">
        <v>1367.25</v>
      </c>
      <c r="R86" t="n">
        <v>129.27</v>
      </c>
      <c r="S86" t="n">
        <v>104.26</v>
      </c>
      <c r="T86" t="n">
        <v>11566.85</v>
      </c>
      <c r="U86" t="n">
        <v>0.8100000000000001</v>
      </c>
      <c r="V86" t="n">
        <v>0.9</v>
      </c>
      <c r="W86" t="n">
        <v>20.68</v>
      </c>
      <c r="X86" t="n">
        <v>0.7</v>
      </c>
      <c r="Y86" t="n">
        <v>1</v>
      </c>
      <c r="Z86" t="n">
        <v>10</v>
      </c>
      <c r="AA86" t="n">
        <v>1543.672906080671</v>
      </c>
      <c r="AB86" t="n">
        <v>2112.12137214179</v>
      </c>
      <c r="AC86" t="n">
        <v>1910.54347276554</v>
      </c>
      <c r="AD86" t="n">
        <v>1543672.906080671</v>
      </c>
      <c r="AE86" t="n">
        <v>2112121.37214179</v>
      </c>
      <c r="AF86" t="n">
        <v>9.16741996814193e-07</v>
      </c>
      <c r="AG86" t="n">
        <v>17</v>
      </c>
      <c r="AH86" t="n">
        <v>1910543.47276554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1.7618</v>
      </c>
      <c r="E87" t="n">
        <v>56.76</v>
      </c>
      <c r="F87" t="n">
        <v>53.22</v>
      </c>
      <c r="G87" t="n">
        <v>133.06</v>
      </c>
      <c r="H87" t="n">
        <v>1.65</v>
      </c>
      <c r="I87" t="n">
        <v>24</v>
      </c>
      <c r="J87" t="n">
        <v>239.23</v>
      </c>
      <c r="K87" t="n">
        <v>55.27</v>
      </c>
      <c r="L87" t="n">
        <v>22.25</v>
      </c>
      <c r="M87" t="n">
        <v>22</v>
      </c>
      <c r="N87" t="n">
        <v>56.71</v>
      </c>
      <c r="O87" t="n">
        <v>29738.98</v>
      </c>
      <c r="P87" t="n">
        <v>710.3099999999999</v>
      </c>
      <c r="Q87" t="n">
        <v>1367.21</v>
      </c>
      <c r="R87" t="n">
        <v>127.52</v>
      </c>
      <c r="S87" t="n">
        <v>104.26</v>
      </c>
      <c r="T87" t="n">
        <v>10696.66</v>
      </c>
      <c r="U87" t="n">
        <v>0.82</v>
      </c>
      <c r="V87" t="n">
        <v>0.9</v>
      </c>
      <c r="W87" t="n">
        <v>20.68</v>
      </c>
      <c r="X87" t="n">
        <v>0.65</v>
      </c>
      <c r="Y87" t="n">
        <v>1</v>
      </c>
      <c r="Z87" t="n">
        <v>10</v>
      </c>
      <c r="AA87" t="n">
        <v>1540.743618959239</v>
      </c>
      <c r="AB87" t="n">
        <v>2108.113392271219</v>
      </c>
      <c r="AC87" t="n">
        <v>1906.918008868582</v>
      </c>
      <c r="AD87" t="n">
        <v>1540743.618959239</v>
      </c>
      <c r="AE87" t="n">
        <v>2108113.392271219</v>
      </c>
      <c r="AF87" t="n">
        <v>9.182012791286217e-07</v>
      </c>
      <c r="AG87" t="n">
        <v>17</v>
      </c>
      <c r="AH87" t="n">
        <v>1906918.008868582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1.7615</v>
      </c>
      <c r="E88" t="n">
        <v>56.77</v>
      </c>
      <c r="F88" t="n">
        <v>53.23</v>
      </c>
      <c r="G88" t="n">
        <v>133.08</v>
      </c>
      <c r="H88" t="n">
        <v>1.67</v>
      </c>
      <c r="I88" t="n">
        <v>24</v>
      </c>
      <c r="J88" t="n">
        <v>239.66</v>
      </c>
      <c r="K88" t="n">
        <v>55.27</v>
      </c>
      <c r="L88" t="n">
        <v>22.5</v>
      </c>
      <c r="M88" t="n">
        <v>22</v>
      </c>
      <c r="N88" t="n">
        <v>56.89</v>
      </c>
      <c r="O88" t="n">
        <v>29792.69</v>
      </c>
      <c r="P88" t="n">
        <v>710.63</v>
      </c>
      <c r="Q88" t="n">
        <v>1367.24</v>
      </c>
      <c r="R88" t="n">
        <v>127.86</v>
      </c>
      <c r="S88" t="n">
        <v>104.26</v>
      </c>
      <c r="T88" t="n">
        <v>10865.17</v>
      </c>
      <c r="U88" t="n">
        <v>0.82</v>
      </c>
      <c r="V88" t="n">
        <v>0.9</v>
      </c>
      <c r="W88" t="n">
        <v>20.68</v>
      </c>
      <c r="X88" t="n">
        <v>0.66</v>
      </c>
      <c r="Y88" t="n">
        <v>1</v>
      </c>
      <c r="Z88" t="n">
        <v>10</v>
      </c>
      <c r="AA88" t="n">
        <v>1541.475775562938</v>
      </c>
      <c r="AB88" t="n">
        <v>2109.115161236869</v>
      </c>
      <c r="AC88" t="n">
        <v>1907.824170410143</v>
      </c>
      <c r="AD88" t="n">
        <v>1541475.775562938</v>
      </c>
      <c r="AE88" t="n">
        <v>2109115.16123687</v>
      </c>
      <c r="AF88" t="n">
        <v>9.180449274520757e-07</v>
      </c>
      <c r="AG88" t="n">
        <v>17</v>
      </c>
      <c r="AH88" t="n">
        <v>1907824.170410143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1.7608</v>
      </c>
      <c r="E89" t="n">
        <v>56.79</v>
      </c>
      <c r="F89" t="n">
        <v>53.25</v>
      </c>
      <c r="G89" t="n">
        <v>133.14</v>
      </c>
      <c r="H89" t="n">
        <v>1.69</v>
      </c>
      <c r="I89" t="n">
        <v>24</v>
      </c>
      <c r="J89" t="n">
        <v>240.1</v>
      </c>
      <c r="K89" t="n">
        <v>55.27</v>
      </c>
      <c r="L89" t="n">
        <v>22.75</v>
      </c>
      <c r="M89" t="n">
        <v>22</v>
      </c>
      <c r="N89" t="n">
        <v>57.08</v>
      </c>
      <c r="O89" t="n">
        <v>29846.46</v>
      </c>
      <c r="P89" t="n">
        <v>710.78</v>
      </c>
      <c r="Q89" t="n">
        <v>1367.29</v>
      </c>
      <c r="R89" t="n">
        <v>128.64</v>
      </c>
      <c r="S89" t="n">
        <v>104.26</v>
      </c>
      <c r="T89" t="n">
        <v>11255.53</v>
      </c>
      <c r="U89" t="n">
        <v>0.8100000000000001</v>
      </c>
      <c r="V89" t="n">
        <v>0.9</v>
      </c>
      <c r="W89" t="n">
        <v>20.68</v>
      </c>
      <c r="X89" t="n">
        <v>0.68</v>
      </c>
      <c r="Y89" t="n">
        <v>1</v>
      </c>
      <c r="Z89" t="n">
        <v>10</v>
      </c>
      <c r="AA89" t="n">
        <v>1542.343360691521</v>
      </c>
      <c r="AB89" t="n">
        <v>2110.302229484951</v>
      </c>
      <c r="AC89" t="n">
        <v>1908.897946530688</v>
      </c>
      <c r="AD89" t="n">
        <v>1542343.360691521</v>
      </c>
      <c r="AE89" t="n">
        <v>2110302.229484951</v>
      </c>
      <c r="AF89" t="n">
        <v>9.176801068734684e-07</v>
      </c>
      <c r="AG89" t="n">
        <v>17</v>
      </c>
      <c r="AH89" t="n">
        <v>1908897.946530688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1.7635</v>
      </c>
      <c r="E90" t="n">
        <v>56.7</v>
      </c>
      <c r="F90" t="n">
        <v>53.21</v>
      </c>
      <c r="G90" t="n">
        <v>138.8</v>
      </c>
      <c r="H90" t="n">
        <v>1.7</v>
      </c>
      <c r="I90" t="n">
        <v>23</v>
      </c>
      <c r="J90" t="n">
        <v>240.54</v>
      </c>
      <c r="K90" t="n">
        <v>55.27</v>
      </c>
      <c r="L90" t="n">
        <v>23</v>
      </c>
      <c r="M90" t="n">
        <v>21</v>
      </c>
      <c r="N90" t="n">
        <v>57.26</v>
      </c>
      <c r="O90" t="n">
        <v>29900.43</v>
      </c>
      <c r="P90" t="n">
        <v>707.48</v>
      </c>
      <c r="Q90" t="n">
        <v>1367.24</v>
      </c>
      <c r="R90" t="n">
        <v>126.94</v>
      </c>
      <c r="S90" t="n">
        <v>104.26</v>
      </c>
      <c r="T90" t="n">
        <v>10409.47</v>
      </c>
      <c r="U90" t="n">
        <v>0.82</v>
      </c>
      <c r="V90" t="n">
        <v>0.9</v>
      </c>
      <c r="W90" t="n">
        <v>20.68</v>
      </c>
      <c r="X90" t="n">
        <v>0.63</v>
      </c>
      <c r="Y90" t="n">
        <v>1</v>
      </c>
      <c r="Z90" t="n">
        <v>10</v>
      </c>
      <c r="AA90" t="n">
        <v>1535.514903701056</v>
      </c>
      <c r="AB90" t="n">
        <v>2100.959233380336</v>
      </c>
      <c r="AC90" t="n">
        <v>1900.44663286132</v>
      </c>
      <c r="AD90" t="n">
        <v>1535514.903701056</v>
      </c>
      <c r="AE90" t="n">
        <v>2100959.233380336</v>
      </c>
      <c r="AF90" t="n">
        <v>9.190872719623817e-07</v>
      </c>
      <c r="AG90" t="n">
        <v>17</v>
      </c>
      <c r="AH90" t="n">
        <v>1900446.63286132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1.7634</v>
      </c>
      <c r="E91" t="n">
        <v>56.71</v>
      </c>
      <c r="F91" t="n">
        <v>53.21</v>
      </c>
      <c r="G91" t="n">
        <v>138.81</v>
      </c>
      <c r="H91" t="n">
        <v>1.72</v>
      </c>
      <c r="I91" t="n">
        <v>23</v>
      </c>
      <c r="J91" t="n">
        <v>240.97</v>
      </c>
      <c r="K91" t="n">
        <v>55.27</v>
      </c>
      <c r="L91" t="n">
        <v>23.25</v>
      </c>
      <c r="M91" t="n">
        <v>21</v>
      </c>
      <c r="N91" t="n">
        <v>57.45</v>
      </c>
      <c r="O91" t="n">
        <v>29954.34</v>
      </c>
      <c r="P91" t="n">
        <v>708.4400000000001</v>
      </c>
      <c r="Q91" t="n">
        <v>1367.2</v>
      </c>
      <c r="R91" t="n">
        <v>127.22</v>
      </c>
      <c r="S91" t="n">
        <v>104.26</v>
      </c>
      <c r="T91" t="n">
        <v>10552.57</v>
      </c>
      <c r="U91" t="n">
        <v>0.82</v>
      </c>
      <c r="V91" t="n">
        <v>0.9</v>
      </c>
      <c r="W91" t="n">
        <v>20.68</v>
      </c>
      <c r="X91" t="n">
        <v>0.63</v>
      </c>
      <c r="Y91" t="n">
        <v>1</v>
      </c>
      <c r="Z91" t="n">
        <v>10</v>
      </c>
      <c r="AA91" t="n">
        <v>1536.906681382693</v>
      </c>
      <c r="AB91" t="n">
        <v>2102.86352500525</v>
      </c>
      <c r="AC91" t="n">
        <v>1902.169181566242</v>
      </c>
      <c r="AD91" t="n">
        <v>1536906.681382693</v>
      </c>
      <c r="AE91" t="n">
        <v>2102863.52500525</v>
      </c>
      <c r="AF91" t="n">
        <v>9.190351547368665e-07</v>
      </c>
      <c r="AG91" t="n">
        <v>17</v>
      </c>
      <c r="AH91" t="n">
        <v>1902169.181566242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1.7634</v>
      </c>
      <c r="E92" t="n">
        <v>56.71</v>
      </c>
      <c r="F92" t="n">
        <v>53.21</v>
      </c>
      <c r="G92" t="n">
        <v>138.81</v>
      </c>
      <c r="H92" t="n">
        <v>1.73</v>
      </c>
      <c r="I92" t="n">
        <v>23</v>
      </c>
      <c r="J92" t="n">
        <v>241.41</v>
      </c>
      <c r="K92" t="n">
        <v>55.27</v>
      </c>
      <c r="L92" t="n">
        <v>23.5</v>
      </c>
      <c r="M92" t="n">
        <v>21</v>
      </c>
      <c r="N92" t="n">
        <v>57.64</v>
      </c>
      <c r="O92" t="n">
        <v>30008.32</v>
      </c>
      <c r="P92" t="n">
        <v>707.16</v>
      </c>
      <c r="Q92" t="n">
        <v>1367.23</v>
      </c>
      <c r="R92" t="n">
        <v>127.12</v>
      </c>
      <c r="S92" t="n">
        <v>104.26</v>
      </c>
      <c r="T92" t="n">
        <v>10501.82</v>
      </c>
      <c r="U92" t="n">
        <v>0.82</v>
      </c>
      <c r="V92" t="n">
        <v>0.9</v>
      </c>
      <c r="W92" t="n">
        <v>20.68</v>
      </c>
      <c r="X92" t="n">
        <v>0.63</v>
      </c>
      <c r="Y92" t="n">
        <v>1</v>
      </c>
      <c r="Z92" t="n">
        <v>10</v>
      </c>
      <c r="AA92" t="n">
        <v>1535.151056021155</v>
      </c>
      <c r="AB92" t="n">
        <v>2100.461400932868</v>
      </c>
      <c r="AC92" t="n">
        <v>1899.996312843926</v>
      </c>
      <c r="AD92" t="n">
        <v>1535151.056021155</v>
      </c>
      <c r="AE92" t="n">
        <v>2100461.400932868</v>
      </c>
      <c r="AF92" t="n">
        <v>9.190351547368665e-07</v>
      </c>
      <c r="AG92" t="n">
        <v>17</v>
      </c>
      <c r="AH92" t="n">
        <v>1899996.312843926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1.7628</v>
      </c>
      <c r="E93" t="n">
        <v>56.73</v>
      </c>
      <c r="F93" t="n">
        <v>53.23</v>
      </c>
      <c r="G93" t="n">
        <v>138.86</v>
      </c>
      <c r="H93" t="n">
        <v>1.75</v>
      </c>
      <c r="I93" t="n">
        <v>23</v>
      </c>
      <c r="J93" t="n">
        <v>241.85</v>
      </c>
      <c r="K93" t="n">
        <v>55.27</v>
      </c>
      <c r="L93" t="n">
        <v>23.75</v>
      </c>
      <c r="M93" t="n">
        <v>21</v>
      </c>
      <c r="N93" t="n">
        <v>57.83</v>
      </c>
      <c r="O93" t="n">
        <v>30062.36</v>
      </c>
      <c r="P93" t="n">
        <v>706.45</v>
      </c>
      <c r="Q93" t="n">
        <v>1367.25</v>
      </c>
      <c r="R93" t="n">
        <v>128.05</v>
      </c>
      <c r="S93" t="n">
        <v>104.26</v>
      </c>
      <c r="T93" t="n">
        <v>10967.94</v>
      </c>
      <c r="U93" t="n">
        <v>0.8100000000000001</v>
      </c>
      <c r="V93" t="n">
        <v>0.9</v>
      </c>
      <c r="W93" t="n">
        <v>20.68</v>
      </c>
      <c r="X93" t="n">
        <v>0.65</v>
      </c>
      <c r="Y93" t="n">
        <v>1</v>
      </c>
      <c r="Z93" t="n">
        <v>10</v>
      </c>
      <c r="AA93" t="n">
        <v>1534.760119463913</v>
      </c>
      <c r="AB93" t="n">
        <v>2099.926504288348</v>
      </c>
      <c r="AC93" t="n">
        <v>1899.512465984426</v>
      </c>
      <c r="AD93" t="n">
        <v>1534760.119463914</v>
      </c>
      <c r="AE93" t="n">
        <v>2099926.504288347</v>
      </c>
      <c r="AF93" t="n">
        <v>9.187224513837745e-07</v>
      </c>
      <c r="AG93" t="n">
        <v>17</v>
      </c>
      <c r="AH93" t="n">
        <v>1899512.465984426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1.7657</v>
      </c>
      <c r="E94" t="n">
        <v>56.64</v>
      </c>
      <c r="F94" t="n">
        <v>53.18</v>
      </c>
      <c r="G94" t="n">
        <v>145.03</v>
      </c>
      <c r="H94" t="n">
        <v>1.76</v>
      </c>
      <c r="I94" t="n">
        <v>22</v>
      </c>
      <c r="J94" t="n">
        <v>242.29</v>
      </c>
      <c r="K94" t="n">
        <v>55.27</v>
      </c>
      <c r="L94" t="n">
        <v>24</v>
      </c>
      <c r="M94" t="n">
        <v>20</v>
      </c>
      <c r="N94" t="n">
        <v>58.02</v>
      </c>
      <c r="O94" t="n">
        <v>30116.47</v>
      </c>
      <c r="P94" t="n">
        <v>703.55</v>
      </c>
      <c r="Q94" t="n">
        <v>1367.19</v>
      </c>
      <c r="R94" t="n">
        <v>126</v>
      </c>
      <c r="S94" t="n">
        <v>104.26</v>
      </c>
      <c r="T94" t="n">
        <v>9948.209999999999</v>
      </c>
      <c r="U94" t="n">
        <v>0.83</v>
      </c>
      <c r="V94" t="n">
        <v>0.9</v>
      </c>
      <c r="W94" t="n">
        <v>20.68</v>
      </c>
      <c r="X94" t="n">
        <v>0.6</v>
      </c>
      <c r="Y94" t="n">
        <v>1</v>
      </c>
      <c r="Z94" t="n">
        <v>10</v>
      </c>
      <c r="AA94" t="n">
        <v>1528.283538926994</v>
      </c>
      <c r="AB94" t="n">
        <v>2091.064961071167</v>
      </c>
      <c r="AC94" t="n">
        <v>1891.496656014639</v>
      </c>
      <c r="AD94" t="n">
        <v>1528283.538926994</v>
      </c>
      <c r="AE94" t="n">
        <v>2091064.961071167</v>
      </c>
      <c r="AF94" t="n">
        <v>9.202338509237184e-07</v>
      </c>
      <c r="AG94" t="n">
        <v>17</v>
      </c>
      <c r="AH94" t="n">
        <v>1891496.656014639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1.7663</v>
      </c>
      <c r="E95" t="n">
        <v>56.62</v>
      </c>
      <c r="F95" t="n">
        <v>53.16</v>
      </c>
      <c r="G95" t="n">
        <v>144.98</v>
      </c>
      <c r="H95" t="n">
        <v>1.78</v>
      </c>
      <c r="I95" t="n">
        <v>22</v>
      </c>
      <c r="J95" t="n">
        <v>242.73</v>
      </c>
      <c r="K95" t="n">
        <v>55.27</v>
      </c>
      <c r="L95" t="n">
        <v>24.25</v>
      </c>
      <c r="M95" t="n">
        <v>20</v>
      </c>
      <c r="N95" t="n">
        <v>58.21</v>
      </c>
      <c r="O95" t="n">
        <v>30170.65</v>
      </c>
      <c r="P95" t="n">
        <v>703.64</v>
      </c>
      <c r="Q95" t="n">
        <v>1367.18</v>
      </c>
      <c r="R95" t="n">
        <v>125.48</v>
      </c>
      <c r="S95" t="n">
        <v>104.26</v>
      </c>
      <c r="T95" t="n">
        <v>9685.719999999999</v>
      </c>
      <c r="U95" t="n">
        <v>0.83</v>
      </c>
      <c r="V95" t="n">
        <v>0.9</v>
      </c>
      <c r="W95" t="n">
        <v>20.68</v>
      </c>
      <c r="X95" t="n">
        <v>0.58</v>
      </c>
      <c r="Y95" t="n">
        <v>1</v>
      </c>
      <c r="Z95" t="n">
        <v>10</v>
      </c>
      <c r="AA95" t="n">
        <v>1527.827048838749</v>
      </c>
      <c r="AB95" t="n">
        <v>2090.440371193508</v>
      </c>
      <c r="AC95" t="n">
        <v>1890.931676118287</v>
      </c>
      <c r="AD95" t="n">
        <v>1527827.048838749</v>
      </c>
      <c r="AE95" t="n">
        <v>2090440.371193508</v>
      </c>
      <c r="AF95" t="n">
        <v>9.205465542768103e-07</v>
      </c>
      <c r="AG95" t="n">
        <v>17</v>
      </c>
      <c r="AH95" t="n">
        <v>1890931.676118287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1.7655</v>
      </c>
      <c r="E96" t="n">
        <v>56.64</v>
      </c>
      <c r="F96" t="n">
        <v>53.18</v>
      </c>
      <c r="G96" t="n">
        <v>145.05</v>
      </c>
      <c r="H96" t="n">
        <v>1.79</v>
      </c>
      <c r="I96" t="n">
        <v>22</v>
      </c>
      <c r="J96" t="n">
        <v>243.17</v>
      </c>
      <c r="K96" t="n">
        <v>55.27</v>
      </c>
      <c r="L96" t="n">
        <v>24.5</v>
      </c>
      <c r="M96" t="n">
        <v>20</v>
      </c>
      <c r="N96" t="n">
        <v>58.4</v>
      </c>
      <c r="O96" t="n">
        <v>30224.9</v>
      </c>
      <c r="P96" t="n">
        <v>703.8</v>
      </c>
      <c r="Q96" t="n">
        <v>1367.22</v>
      </c>
      <c r="R96" t="n">
        <v>126.19</v>
      </c>
      <c r="S96" t="n">
        <v>104.26</v>
      </c>
      <c r="T96" t="n">
        <v>10042.6</v>
      </c>
      <c r="U96" t="n">
        <v>0.83</v>
      </c>
      <c r="V96" t="n">
        <v>0.9</v>
      </c>
      <c r="W96" t="n">
        <v>20.68</v>
      </c>
      <c r="X96" t="n">
        <v>0.61</v>
      </c>
      <c r="Y96" t="n">
        <v>1</v>
      </c>
      <c r="Z96" t="n">
        <v>10</v>
      </c>
      <c r="AA96" t="n">
        <v>1528.775146218886</v>
      </c>
      <c r="AB96" t="n">
        <v>2091.737599856116</v>
      </c>
      <c r="AC96" t="n">
        <v>1892.105099098007</v>
      </c>
      <c r="AD96" t="n">
        <v>1528775.146218886</v>
      </c>
      <c r="AE96" t="n">
        <v>2091737.599856115</v>
      </c>
      <c r="AF96" t="n">
        <v>9.201296164726879e-07</v>
      </c>
      <c r="AG96" t="n">
        <v>17</v>
      </c>
      <c r="AH96" t="n">
        <v>1892105.099098007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1.7657</v>
      </c>
      <c r="E97" t="n">
        <v>56.64</v>
      </c>
      <c r="F97" t="n">
        <v>53.18</v>
      </c>
      <c r="G97" t="n">
        <v>145.03</v>
      </c>
      <c r="H97" t="n">
        <v>1.81</v>
      </c>
      <c r="I97" t="n">
        <v>22</v>
      </c>
      <c r="J97" t="n">
        <v>243.61</v>
      </c>
      <c r="K97" t="n">
        <v>55.27</v>
      </c>
      <c r="L97" t="n">
        <v>24.75</v>
      </c>
      <c r="M97" t="n">
        <v>20</v>
      </c>
      <c r="N97" t="n">
        <v>58.59</v>
      </c>
      <c r="O97" t="n">
        <v>30279.22</v>
      </c>
      <c r="P97" t="n">
        <v>702.83</v>
      </c>
      <c r="Q97" t="n">
        <v>1367.34</v>
      </c>
      <c r="R97" t="n">
        <v>125.93</v>
      </c>
      <c r="S97" t="n">
        <v>104.26</v>
      </c>
      <c r="T97" t="n">
        <v>9911.049999999999</v>
      </c>
      <c r="U97" t="n">
        <v>0.83</v>
      </c>
      <c r="V97" t="n">
        <v>0.9</v>
      </c>
      <c r="W97" t="n">
        <v>20.68</v>
      </c>
      <c r="X97" t="n">
        <v>0.6</v>
      </c>
      <c r="Y97" t="n">
        <v>1</v>
      </c>
      <c r="Z97" t="n">
        <v>10</v>
      </c>
      <c r="AA97" t="n">
        <v>1527.297286029318</v>
      </c>
      <c r="AB97" t="n">
        <v>2089.715526346159</v>
      </c>
      <c r="AC97" t="n">
        <v>1890.276009445843</v>
      </c>
      <c r="AD97" t="n">
        <v>1527297.286029318</v>
      </c>
      <c r="AE97" t="n">
        <v>2089715.526346159</v>
      </c>
      <c r="AF97" t="n">
        <v>9.202338509237184e-07</v>
      </c>
      <c r="AG97" t="n">
        <v>17</v>
      </c>
      <c r="AH97" t="n">
        <v>1890276.009445843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1.7656</v>
      </c>
      <c r="E98" t="n">
        <v>56.64</v>
      </c>
      <c r="F98" t="n">
        <v>53.18</v>
      </c>
      <c r="G98" t="n">
        <v>145.04</v>
      </c>
      <c r="H98" t="n">
        <v>1.82</v>
      </c>
      <c r="I98" t="n">
        <v>22</v>
      </c>
      <c r="J98" t="n">
        <v>244.05</v>
      </c>
      <c r="K98" t="n">
        <v>55.27</v>
      </c>
      <c r="L98" t="n">
        <v>25</v>
      </c>
      <c r="M98" t="n">
        <v>20</v>
      </c>
      <c r="N98" t="n">
        <v>58.78</v>
      </c>
      <c r="O98" t="n">
        <v>30333.61</v>
      </c>
      <c r="P98" t="n">
        <v>700.62</v>
      </c>
      <c r="Q98" t="n">
        <v>1367.24</v>
      </c>
      <c r="R98" t="n">
        <v>126.25</v>
      </c>
      <c r="S98" t="n">
        <v>104.26</v>
      </c>
      <c r="T98" t="n">
        <v>10069.26</v>
      </c>
      <c r="U98" t="n">
        <v>0.83</v>
      </c>
      <c r="V98" t="n">
        <v>0.9</v>
      </c>
      <c r="W98" t="n">
        <v>20.68</v>
      </c>
      <c r="X98" t="n">
        <v>0.6</v>
      </c>
      <c r="Y98" t="n">
        <v>1</v>
      </c>
      <c r="Z98" t="n">
        <v>10</v>
      </c>
      <c r="AA98" t="n">
        <v>1524.344365800076</v>
      </c>
      <c r="AB98" t="n">
        <v>2085.675210614864</v>
      </c>
      <c r="AC98" t="n">
        <v>1886.621295777324</v>
      </c>
      <c r="AD98" t="n">
        <v>1524344.365800076</v>
      </c>
      <c r="AE98" t="n">
        <v>2085675.210614864</v>
      </c>
      <c r="AF98" t="n">
        <v>9.20181733698203e-07</v>
      </c>
      <c r="AG98" t="n">
        <v>17</v>
      </c>
      <c r="AH98" t="n">
        <v>1886621.295777324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1.7683</v>
      </c>
      <c r="E99" t="n">
        <v>56.55</v>
      </c>
      <c r="F99" t="n">
        <v>53.13</v>
      </c>
      <c r="G99" t="n">
        <v>151.81</v>
      </c>
      <c r="H99" t="n">
        <v>1.84</v>
      </c>
      <c r="I99" t="n">
        <v>21</v>
      </c>
      <c r="J99" t="n">
        <v>244.49</v>
      </c>
      <c r="K99" t="n">
        <v>55.27</v>
      </c>
      <c r="L99" t="n">
        <v>25.25</v>
      </c>
      <c r="M99" t="n">
        <v>19</v>
      </c>
      <c r="N99" t="n">
        <v>58.97</v>
      </c>
      <c r="O99" t="n">
        <v>30388.06</v>
      </c>
      <c r="P99" t="n">
        <v>699.33</v>
      </c>
      <c r="Q99" t="n">
        <v>1367.25</v>
      </c>
      <c r="R99" t="n">
        <v>124.59</v>
      </c>
      <c r="S99" t="n">
        <v>104.26</v>
      </c>
      <c r="T99" t="n">
        <v>9245.92</v>
      </c>
      <c r="U99" t="n">
        <v>0.84</v>
      </c>
      <c r="V99" t="n">
        <v>0.9</v>
      </c>
      <c r="W99" t="n">
        <v>20.68</v>
      </c>
      <c r="X99" t="n">
        <v>0.5600000000000001</v>
      </c>
      <c r="Y99" t="n">
        <v>1</v>
      </c>
      <c r="Z99" t="n">
        <v>10</v>
      </c>
      <c r="AA99" t="n">
        <v>1520.244956137401</v>
      </c>
      <c r="AB99" t="n">
        <v>2080.066217461201</v>
      </c>
      <c r="AC99" t="n">
        <v>1881.547617057975</v>
      </c>
      <c r="AD99" t="n">
        <v>1520244.956137401</v>
      </c>
      <c r="AE99" t="n">
        <v>2080066.217461201</v>
      </c>
      <c r="AF99" t="n">
        <v>9.215888987871162e-07</v>
      </c>
      <c r="AG99" t="n">
        <v>17</v>
      </c>
      <c r="AH99" t="n">
        <v>1881547.617057975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1.7681</v>
      </c>
      <c r="E100" t="n">
        <v>56.56</v>
      </c>
      <c r="F100" t="n">
        <v>53.14</v>
      </c>
      <c r="G100" t="n">
        <v>151.84</v>
      </c>
      <c r="H100" t="n">
        <v>1.85</v>
      </c>
      <c r="I100" t="n">
        <v>21</v>
      </c>
      <c r="J100" t="n">
        <v>244.93</v>
      </c>
      <c r="K100" t="n">
        <v>55.27</v>
      </c>
      <c r="L100" t="n">
        <v>25.5</v>
      </c>
      <c r="M100" t="n">
        <v>19</v>
      </c>
      <c r="N100" t="n">
        <v>59.16</v>
      </c>
      <c r="O100" t="n">
        <v>30442.58</v>
      </c>
      <c r="P100" t="n">
        <v>699.83</v>
      </c>
      <c r="Q100" t="n">
        <v>1367.26</v>
      </c>
      <c r="R100" t="n">
        <v>124.94</v>
      </c>
      <c r="S100" t="n">
        <v>104.26</v>
      </c>
      <c r="T100" t="n">
        <v>9420.370000000001</v>
      </c>
      <c r="U100" t="n">
        <v>0.83</v>
      </c>
      <c r="V100" t="n">
        <v>0.9</v>
      </c>
      <c r="W100" t="n">
        <v>20.68</v>
      </c>
      <c r="X100" t="n">
        <v>0.57</v>
      </c>
      <c r="Y100" t="n">
        <v>1</v>
      </c>
      <c r="Z100" t="n">
        <v>10</v>
      </c>
      <c r="AA100" t="n">
        <v>1521.143134688832</v>
      </c>
      <c r="AB100" t="n">
        <v>2081.29514498011</v>
      </c>
      <c r="AC100" t="n">
        <v>1882.659257459291</v>
      </c>
      <c r="AD100" t="n">
        <v>1521143.134688832</v>
      </c>
      <c r="AE100" t="n">
        <v>2081295.14498011</v>
      </c>
      <c r="AF100" t="n">
        <v>9.214846643360857e-07</v>
      </c>
      <c r="AG100" t="n">
        <v>17</v>
      </c>
      <c r="AH100" t="n">
        <v>1882659.257459291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1.768</v>
      </c>
      <c r="E101" t="n">
        <v>56.56</v>
      </c>
      <c r="F101" t="n">
        <v>53.15</v>
      </c>
      <c r="G101" t="n">
        <v>151.84</v>
      </c>
      <c r="H101" t="n">
        <v>1.87</v>
      </c>
      <c r="I101" t="n">
        <v>21</v>
      </c>
      <c r="J101" t="n">
        <v>245.38</v>
      </c>
      <c r="K101" t="n">
        <v>55.27</v>
      </c>
      <c r="L101" t="n">
        <v>25.75</v>
      </c>
      <c r="M101" t="n">
        <v>19</v>
      </c>
      <c r="N101" t="n">
        <v>59.35</v>
      </c>
      <c r="O101" t="n">
        <v>30497.18</v>
      </c>
      <c r="P101" t="n">
        <v>698.67</v>
      </c>
      <c r="Q101" t="n">
        <v>1367.23</v>
      </c>
      <c r="R101" t="n">
        <v>125.1</v>
      </c>
      <c r="S101" t="n">
        <v>104.26</v>
      </c>
      <c r="T101" t="n">
        <v>9499.48</v>
      </c>
      <c r="U101" t="n">
        <v>0.83</v>
      </c>
      <c r="V101" t="n">
        <v>0.9</v>
      </c>
      <c r="W101" t="n">
        <v>20.67</v>
      </c>
      <c r="X101" t="n">
        <v>0.57</v>
      </c>
      <c r="Y101" t="n">
        <v>1</v>
      </c>
      <c r="Z101" t="n">
        <v>10</v>
      </c>
      <c r="AA101" t="n">
        <v>1519.69651238635</v>
      </c>
      <c r="AB101" t="n">
        <v>2079.315812525383</v>
      </c>
      <c r="AC101" t="n">
        <v>1880.868829716032</v>
      </c>
      <c r="AD101" t="n">
        <v>1519696.51238635</v>
      </c>
      <c r="AE101" t="n">
        <v>2079315.812525383</v>
      </c>
      <c r="AF101" t="n">
        <v>9.214325471105703e-07</v>
      </c>
      <c r="AG101" t="n">
        <v>17</v>
      </c>
      <c r="AH101" t="n">
        <v>1880868.829716031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1.7678</v>
      </c>
      <c r="E102" t="n">
        <v>56.57</v>
      </c>
      <c r="F102" t="n">
        <v>53.15</v>
      </c>
      <c r="G102" t="n">
        <v>151.86</v>
      </c>
      <c r="H102" t="n">
        <v>1.88</v>
      </c>
      <c r="I102" t="n">
        <v>21</v>
      </c>
      <c r="J102" t="n">
        <v>245.82</v>
      </c>
      <c r="K102" t="n">
        <v>55.27</v>
      </c>
      <c r="L102" t="n">
        <v>26</v>
      </c>
      <c r="M102" t="n">
        <v>19</v>
      </c>
      <c r="N102" t="n">
        <v>59.55</v>
      </c>
      <c r="O102" t="n">
        <v>30551.84</v>
      </c>
      <c r="P102" t="n">
        <v>696.67</v>
      </c>
      <c r="Q102" t="n">
        <v>1367.15</v>
      </c>
      <c r="R102" t="n">
        <v>125.19</v>
      </c>
      <c r="S102" t="n">
        <v>104.26</v>
      </c>
      <c r="T102" t="n">
        <v>9546.620000000001</v>
      </c>
      <c r="U102" t="n">
        <v>0.83</v>
      </c>
      <c r="V102" t="n">
        <v>0.9</v>
      </c>
      <c r="W102" t="n">
        <v>20.68</v>
      </c>
      <c r="X102" t="n">
        <v>0.57</v>
      </c>
      <c r="Y102" t="n">
        <v>1</v>
      </c>
      <c r="Z102" t="n">
        <v>10</v>
      </c>
      <c r="AA102" t="n">
        <v>1517.10812948193</v>
      </c>
      <c r="AB102" t="n">
        <v>2075.774272844161</v>
      </c>
      <c r="AC102" t="n">
        <v>1877.665289611403</v>
      </c>
      <c r="AD102" t="n">
        <v>1517108.12948193</v>
      </c>
      <c r="AE102" t="n">
        <v>2075774.272844161</v>
      </c>
      <c r="AF102" t="n">
        <v>9.213283126595397e-07</v>
      </c>
      <c r="AG102" t="n">
        <v>17</v>
      </c>
      <c r="AH102" t="n">
        <v>1877665.289611403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1.7703</v>
      </c>
      <c r="E103" t="n">
        <v>56.49</v>
      </c>
      <c r="F103" t="n">
        <v>53.11</v>
      </c>
      <c r="G103" t="n">
        <v>159.33</v>
      </c>
      <c r="H103" t="n">
        <v>1.9</v>
      </c>
      <c r="I103" t="n">
        <v>20</v>
      </c>
      <c r="J103" t="n">
        <v>246.26</v>
      </c>
      <c r="K103" t="n">
        <v>55.27</v>
      </c>
      <c r="L103" t="n">
        <v>26.25</v>
      </c>
      <c r="M103" t="n">
        <v>18</v>
      </c>
      <c r="N103" t="n">
        <v>59.74</v>
      </c>
      <c r="O103" t="n">
        <v>30606.57</v>
      </c>
      <c r="P103" t="n">
        <v>695.49</v>
      </c>
      <c r="Q103" t="n">
        <v>1367.2</v>
      </c>
      <c r="R103" t="n">
        <v>123.74</v>
      </c>
      <c r="S103" t="n">
        <v>104.26</v>
      </c>
      <c r="T103" t="n">
        <v>8825.99</v>
      </c>
      <c r="U103" t="n">
        <v>0.84</v>
      </c>
      <c r="V103" t="n">
        <v>0.9</v>
      </c>
      <c r="W103" t="n">
        <v>20.68</v>
      </c>
      <c r="X103" t="n">
        <v>0.53</v>
      </c>
      <c r="Y103" t="n">
        <v>1</v>
      </c>
      <c r="Z103" t="n">
        <v>10</v>
      </c>
      <c r="AA103" t="n">
        <v>1513.388263382813</v>
      </c>
      <c r="AB103" t="n">
        <v>2070.684587938439</v>
      </c>
      <c r="AC103" t="n">
        <v>1873.061357089666</v>
      </c>
      <c r="AD103" t="n">
        <v>1513388.263382812</v>
      </c>
      <c r="AE103" t="n">
        <v>2070684.587938439</v>
      </c>
      <c r="AF103" t="n">
        <v>9.226312432974224e-07</v>
      </c>
      <c r="AG103" t="n">
        <v>17</v>
      </c>
      <c r="AH103" t="n">
        <v>1873061.357089665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1.7702</v>
      </c>
      <c r="E104" t="n">
        <v>56.49</v>
      </c>
      <c r="F104" t="n">
        <v>53.11</v>
      </c>
      <c r="G104" t="n">
        <v>159.34</v>
      </c>
      <c r="H104" t="n">
        <v>1.91</v>
      </c>
      <c r="I104" t="n">
        <v>20</v>
      </c>
      <c r="J104" t="n">
        <v>246.71</v>
      </c>
      <c r="K104" t="n">
        <v>55.27</v>
      </c>
      <c r="L104" t="n">
        <v>26.5</v>
      </c>
      <c r="M104" t="n">
        <v>18</v>
      </c>
      <c r="N104" t="n">
        <v>59.93</v>
      </c>
      <c r="O104" t="n">
        <v>30661.38</v>
      </c>
      <c r="P104" t="n">
        <v>697.08</v>
      </c>
      <c r="Q104" t="n">
        <v>1367.16</v>
      </c>
      <c r="R104" t="n">
        <v>123.99</v>
      </c>
      <c r="S104" t="n">
        <v>104.26</v>
      </c>
      <c r="T104" t="n">
        <v>8951.77</v>
      </c>
      <c r="U104" t="n">
        <v>0.84</v>
      </c>
      <c r="V104" t="n">
        <v>0.9</v>
      </c>
      <c r="W104" t="n">
        <v>20.68</v>
      </c>
      <c r="X104" t="n">
        <v>0.54</v>
      </c>
      <c r="Y104" t="n">
        <v>1</v>
      </c>
      <c r="Z104" t="n">
        <v>10</v>
      </c>
      <c r="AA104" t="n">
        <v>1515.634222313168</v>
      </c>
      <c r="AB104" t="n">
        <v>2073.757608031666</v>
      </c>
      <c r="AC104" t="n">
        <v>1875.841092458206</v>
      </c>
      <c r="AD104" t="n">
        <v>1515634.222313168</v>
      </c>
      <c r="AE104" t="n">
        <v>2073757.608031666</v>
      </c>
      <c r="AF104" t="n">
        <v>9.22579126071907e-07</v>
      </c>
      <c r="AG104" t="n">
        <v>17</v>
      </c>
      <c r="AH104" t="n">
        <v>1875841.092458206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1.7706</v>
      </c>
      <c r="E105" t="n">
        <v>56.48</v>
      </c>
      <c r="F105" t="n">
        <v>53.1</v>
      </c>
      <c r="G105" t="n">
        <v>159.31</v>
      </c>
      <c r="H105" t="n">
        <v>1.93</v>
      </c>
      <c r="I105" t="n">
        <v>20</v>
      </c>
      <c r="J105" t="n">
        <v>247.15</v>
      </c>
      <c r="K105" t="n">
        <v>55.27</v>
      </c>
      <c r="L105" t="n">
        <v>26.75</v>
      </c>
      <c r="M105" t="n">
        <v>18</v>
      </c>
      <c r="N105" t="n">
        <v>60.13</v>
      </c>
      <c r="O105" t="n">
        <v>30716.25</v>
      </c>
      <c r="P105" t="n">
        <v>697.27</v>
      </c>
      <c r="Q105" t="n">
        <v>1367.16</v>
      </c>
      <c r="R105" t="n">
        <v>123.7</v>
      </c>
      <c r="S105" t="n">
        <v>104.26</v>
      </c>
      <c r="T105" t="n">
        <v>8804.370000000001</v>
      </c>
      <c r="U105" t="n">
        <v>0.84</v>
      </c>
      <c r="V105" t="n">
        <v>0.9</v>
      </c>
      <c r="W105" t="n">
        <v>20.67</v>
      </c>
      <c r="X105" t="n">
        <v>0.53</v>
      </c>
      <c r="Y105" t="n">
        <v>1</v>
      </c>
      <c r="Z105" t="n">
        <v>10</v>
      </c>
      <c r="AA105" t="n">
        <v>1515.533114889882</v>
      </c>
      <c r="AB105" t="n">
        <v>2073.619268394581</v>
      </c>
      <c r="AC105" t="n">
        <v>1875.715955761924</v>
      </c>
      <c r="AD105" t="n">
        <v>1515533.114889882</v>
      </c>
      <c r="AE105" t="n">
        <v>2073619.268394582</v>
      </c>
      <c r="AF105" t="n">
        <v>9.227875949739683e-07</v>
      </c>
      <c r="AG105" t="n">
        <v>17</v>
      </c>
      <c r="AH105" t="n">
        <v>1875715.955761924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1.77</v>
      </c>
      <c r="E106" t="n">
        <v>56.5</v>
      </c>
      <c r="F106" t="n">
        <v>53.12</v>
      </c>
      <c r="G106" t="n">
        <v>159.37</v>
      </c>
      <c r="H106" t="n">
        <v>1.94</v>
      </c>
      <c r="I106" t="n">
        <v>20</v>
      </c>
      <c r="J106" t="n">
        <v>247.6</v>
      </c>
      <c r="K106" t="n">
        <v>55.27</v>
      </c>
      <c r="L106" t="n">
        <v>27</v>
      </c>
      <c r="M106" t="n">
        <v>18</v>
      </c>
      <c r="N106" t="n">
        <v>60.33</v>
      </c>
      <c r="O106" t="n">
        <v>30771.2</v>
      </c>
      <c r="P106" t="n">
        <v>696.54</v>
      </c>
      <c r="Q106" t="n">
        <v>1367.21</v>
      </c>
      <c r="R106" t="n">
        <v>124.33</v>
      </c>
      <c r="S106" t="n">
        <v>104.26</v>
      </c>
      <c r="T106" t="n">
        <v>9120.09</v>
      </c>
      <c r="U106" t="n">
        <v>0.84</v>
      </c>
      <c r="V106" t="n">
        <v>0.9</v>
      </c>
      <c r="W106" t="n">
        <v>20.68</v>
      </c>
      <c r="X106" t="n">
        <v>0.55</v>
      </c>
      <c r="Y106" t="n">
        <v>1</v>
      </c>
      <c r="Z106" t="n">
        <v>10</v>
      </c>
      <c r="AA106" t="n">
        <v>1515.109789074728</v>
      </c>
      <c r="AB106" t="n">
        <v>2073.040055338471</v>
      </c>
      <c r="AC106" t="n">
        <v>1875.192021986958</v>
      </c>
      <c r="AD106" t="n">
        <v>1515109.789074728</v>
      </c>
      <c r="AE106" t="n">
        <v>2073040.055338471</v>
      </c>
      <c r="AF106" t="n">
        <v>9.224748916208765e-07</v>
      </c>
      <c r="AG106" t="n">
        <v>17</v>
      </c>
      <c r="AH106" t="n">
        <v>1875192.021986958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1.7704</v>
      </c>
      <c r="E107" t="n">
        <v>56.48</v>
      </c>
      <c r="F107" t="n">
        <v>53.11</v>
      </c>
      <c r="G107" t="n">
        <v>159.32</v>
      </c>
      <c r="H107" t="n">
        <v>1.95</v>
      </c>
      <c r="I107" t="n">
        <v>20</v>
      </c>
      <c r="J107" t="n">
        <v>248.04</v>
      </c>
      <c r="K107" t="n">
        <v>55.27</v>
      </c>
      <c r="L107" t="n">
        <v>27.25</v>
      </c>
      <c r="M107" t="n">
        <v>18</v>
      </c>
      <c r="N107" t="n">
        <v>60.52</v>
      </c>
      <c r="O107" t="n">
        <v>30826.21</v>
      </c>
      <c r="P107" t="n">
        <v>694.17</v>
      </c>
      <c r="Q107" t="n">
        <v>1367.17</v>
      </c>
      <c r="R107" t="n">
        <v>123.8</v>
      </c>
      <c r="S107" t="n">
        <v>104.26</v>
      </c>
      <c r="T107" t="n">
        <v>8856.059999999999</v>
      </c>
      <c r="U107" t="n">
        <v>0.84</v>
      </c>
      <c r="V107" t="n">
        <v>0.9</v>
      </c>
      <c r="W107" t="n">
        <v>20.67</v>
      </c>
      <c r="X107" t="n">
        <v>0.53</v>
      </c>
      <c r="Y107" t="n">
        <v>1</v>
      </c>
      <c r="Z107" t="n">
        <v>10</v>
      </c>
      <c r="AA107" t="n">
        <v>1511.511421160445</v>
      </c>
      <c r="AB107" t="n">
        <v>2068.11660960936</v>
      </c>
      <c r="AC107" t="n">
        <v>1870.738463008133</v>
      </c>
      <c r="AD107" t="n">
        <v>1511511.421160445</v>
      </c>
      <c r="AE107" t="n">
        <v>2068116.60960936</v>
      </c>
      <c r="AF107" t="n">
        <v>9.226833605229378e-07</v>
      </c>
      <c r="AG107" t="n">
        <v>17</v>
      </c>
      <c r="AH107" t="n">
        <v>1870738.463008133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1.7722</v>
      </c>
      <c r="E108" t="n">
        <v>56.43</v>
      </c>
      <c r="F108" t="n">
        <v>53.09</v>
      </c>
      <c r="G108" t="n">
        <v>167.66</v>
      </c>
      <c r="H108" t="n">
        <v>1.97</v>
      </c>
      <c r="I108" t="n">
        <v>19</v>
      </c>
      <c r="J108" t="n">
        <v>248.49</v>
      </c>
      <c r="K108" t="n">
        <v>55.27</v>
      </c>
      <c r="L108" t="n">
        <v>27.5</v>
      </c>
      <c r="M108" t="n">
        <v>17</v>
      </c>
      <c r="N108" t="n">
        <v>60.72</v>
      </c>
      <c r="O108" t="n">
        <v>30881.3</v>
      </c>
      <c r="P108" t="n">
        <v>690.42</v>
      </c>
      <c r="Q108" t="n">
        <v>1367.24</v>
      </c>
      <c r="R108" t="n">
        <v>123.25</v>
      </c>
      <c r="S108" t="n">
        <v>104.26</v>
      </c>
      <c r="T108" t="n">
        <v>8588.219999999999</v>
      </c>
      <c r="U108" t="n">
        <v>0.85</v>
      </c>
      <c r="V108" t="n">
        <v>0.9</v>
      </c>
      <c r="W108" t="n">
        <v>20.67</v>
      </c>
      <c r="X108" t="n">
        <v>0.51</v>
      </c>
      <c r="Y108" t="n">
        <v>1</v>
      </c>
      <c r="Z108" t="n">
        <v>10</v>
      </c>
      <c r="AA108" t="n">
        <v>1504.941428166692</v>
      </c>
      <c r="AB108" t="n">
        <v>2059.127255347672</v>
      </c>
      <c r="AC108" t="n">
        <v>1862.607040100544</v>
      </c>
      <c r="AD108" t="n">
        <v>1504941.428166692</v>
      </c>
      <c r="AE108" t="n">
        <v>2059127.255347672</v>
      </c>
      <c r="AF108" t="n">
        <v>9.236214705822132e-07</v>
      </c>
      <c r="AG108" t="n">
        <v>17</v>
      </c>
      <c r="AH108" t="n">
        <v>1862607.040100544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1.7724</v>
      </c>
      <c r="E109" t="n">
        <v>56.42</v>
      </c>
      <c r="F109" t="n">
        <v>53.09</v>
      </c>
      <c r="G109" t="n">
        <v>167.64</v>
      </c>
      <c r="H109" t="n">
        <v>1.98</v>
      </c>
      <c r="I109" t="n">
        <v>19</v>
      </c>
      <c r="J109" t="n">
        <v>248.94</v>
      </c>
      <c r="K109" t="n">
        <v>55.27</v>
      </c>
      <c r="L109" t="n">
        <v>27.75</v>
      </c>
      <c r="M109" t="n">
        <v>17</v>
      </c>
      <c r="N109" t="n">
        <v>60.92</v>
      </c>
      <c r="O109" t="n">
        <v>30936.46</v>
      </c>
      <c r="P109" t="n">
        <v>690.9299999999999</v>
      </c>
      <c r="Q109" t="n">
        <v>1367.19</v>
      </c>
      <c r="R109" t="n">
        <v>123.26</v>
      </c>
      <c r="S109" t="n">
        <v>104.26</v>
      </c>
      <c r="T109" t="n">
        <v>8590.280000000001</v>
      </c>
      <c r="U109" t="n">
        <v>0.85</v>
      </c>
      <c r="V109" t="n">
        <v>0.9</v>
      </c>
      <c r="W109" t="n">
        <v>20.67</v>
      </c>
      <c r="X109" t="n">
        <v>0.51</v>
      </c>
      <c r="Y109" t="n">
        <v>1</v>
      </c>
      <c r="Z109" t="n">
        <v>10</v>
      </c>
      <c r="AA109" t="n">
        <v>1505.491478053751</v>
      </c>
      <c r="AB109" t="n">
        <v>2059.879857869636</v>
      </c>
      <c r="AC109" t="n">
        <v>1863.287815294095</v>
      </c>
      <c r="AD109" t="n">
        <v>1505491.478053751</v>
      </c>
      <c r="AE109" t="n">
        <v>2059879.857869636</v>
      </c>
      <c r="AF109" t="n">
        <v>9.237257050332437e-07</v>
      </c>
      <c r="AG109" t="n">
        <v>17</v>
      </c>
      <c r="AH109" t="n">
        <v>1863287.815294095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1.7719</v>
      </c>
      <c r="E110" t="n">
        <v>56.44</v>
      </c>
      <c r="F110" t="n">
        <v>53.1</v>
      </c>
      <c r="G110" t="n">
        <v>167.68</v>
      </c>
      <c r="H110" t="n">
        <v>2</v>
      </c>
      <c r="I110" t="n">
        <v>19</v>
      </c>
      <c r="J110" t="n">
        <v>249.39</v>
      </c>
      <c r="K110" t="n">
        <v>55.27</v>
      </c>
      <c r="L110" t="n">
        <v>28</v>
      </c>
      <c r="M110" t="n">
        <v>17</v>
      </c>
      <c r="N110" t="n">
        <v>61.11</v>
      </c>
      <c r="O110" t="n">
        <v>30991.69</v>
      </c>
      <c r="P110" t="n">
        <v>691.0700000000001</v>
      </c>
      <c r="Q110" t="n">
        <v>1367.18</v>
      </c>
      <c r="R110" t="n">
        <v>123.46</v>
      </c>
      <c r="S110" t="n">
        <v>104.26</v>
      </c>
      <c r="T110" t="n">
        <v>8688.85</v>
      </c>
      <c r="U110" t="n">
        <v>0.84</v>
      </c>
      <c r="V110" t="n">
        <v>0.9</v>
      </c>
      <c r="W110" t="n">
        <v>20.68</v>
      </c>
      <c r="X110" t="n">
        <v>0.52</v>
      </c>
      <c r="Y110" t="n">
        <v>1</v>
      </c>
      <c r="Z110" t="n">
        <v>10</v>
      </c>
      <c r="AA110" t="n">
        <v>1506.113676670181</v>
      </c>
      <c r="AB110" t="n">
        <v>2060.731177466101</v>
      </c>
      <c r="AC110" t="n">
        <v>1864.057886143108</v>
      </c>
      <c r="AD110" t="n">
        <v>1506113.676670181</v>
      </c>
      <c r="AE110" t="n">
        <v>2060731.177466101</v>
      </c>
      <c r="AF110" t="n">
        <v>9.234651189056672e-07</v>
      </c>
      <c r="AG110" t="n">
        <v>17</v>
      </c>
      <c r="AH110" t="n">
        <v>1864057.886143108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1.7721</v>
      </c>
      <c r="E111" t="n">
        <v>56.43</v>
      </c>
      <c r="F111" t="n">
        <v>53.1</v>
      </c>
      <c r="G111" t="n">
        <v>167.67</v>
      </c>
      <c r="H111" t="n">
        <v>2.01</v>
      </c>
      <c r="I111" t="n">
        <v>19</v>
      </c>
      <c r="J111" t="n">
        <v>249.83</v>
      </c>
      <c r="K111" t="n">
        <v>55.27</v>
      </c>
      <c r="L111" t="n">
        <v>28.25</v>
      </c>
      <c r="M111" t="n">
        <v>17</v>
      </c>
      <c r="N111" t="n">
        <v>61.31</v>
      </c>
      <c r="O111" t="n">
        <v>31047</v>
      </c>
      <c r="P111" t="n">
        <v>690.0599999999999</v>
      </c>
      <c r="Q111" t="n">
        <v>1367.18</v>
      </c>
      <c r="R111" t="n">
        <v>123.24</v>
      </c>
      <c r="S111" t="n">
        <v>104.26</v>
      </c>
      <c r="T111" t="n">
        <v>8578.780000000001</v>
      </c>
      <c r="U111" t="n">
        <v>0.85</v>
      </c>
      <c r="V111" t="n">
        <v>0.9</v>
      </c>
      <c r="W111" t="n">
        <v>20.68</v>
      </c>
      <c r="X111" t="n">
        <v>0.52</v>
      </c>
      <c r="Y111" t="n">
        <v>1</v>
      </c>
      <c r="Z111" t="n">
        <v>10</v>
      </c>
      <c r="AA111" t="n">
        <v>1504.58911746196</v>
      </c>
      <c r="AB111" t="n">
        <v>2058.645208298607</v>
      </c>
      <c r="AC111" t="n">
        <v>1862.170998945284</v>
      </c>
      <c r="AD111" t="n">
        <v>1504589.11746196</v>
      </c>
      <c r="AE111" t="n">
        <v>2058645.208298607</v>
      </c>
      <c r="AF111" t="n">
        <v>9.235693533566978e-07</v>
      </c>
      <c r="AG111" t="n">
        <v>17</v>
      </c>
      <c r="AH111" t="n">
        <v>1862170.998945284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1.7723</v>
      </c>
      <c r="E112" t="n">
        <v>56.42</v>
      </c>
      <c r="F112" t="n">
        <v>53.09</v>
      </c>
      <c r="G112" t="n">
        <v>167.65</v>
      </c>
      <c r="H112" t="n">
        <v>2.03</v>
      </c>
      <c r="I112" t="n">
        <v>19</v>
      </c>
      <c r="J112" t="n">
        <v>250.28</v>
      </c>
      <c r="K112" t="n">
        <v>55.27</v>
      </c>
      <c r="L112" t="n">
        <v>28.5</v>
      </c>
      <c r="M112" t="n">
        <v>17</v>
      </c>
      <c r="N112" t="n">
        <v>61.51</v>
      </c>
      <c r="O112" t="n">
        <v>31102.37</v>
      </c>
      <c r="P112" t="n">
        <v>688.85</v>
      </c>
      <c r="Q112" t="n">
        <v>1367.17</v>
      </c>
      <c r="R112" t="n">
        <v>123.35</v>
      </c>
      <c r="S112" t="n">
        <v>104.26</v>
      </c>
      <c r="T112" t="n">
        <v>8635.26</v>
      </c>
      <c r="U112" t="n">
        <v>0.85</v>
      </c>
      <c r="V112" t="n">
        <v>0.9</v>
      </c>
      <c r="W112" t="n">
        <v>20.67</v>
      </c>
      <c r="X112" t="n">
        <v>0.51</v>
      </c>
      <c r="Y112" t="n">
        <v>1</v>
      </c>
      <c r="Z112" t="n">
        <v>10</v>
      </c>
      <c r="AA112" t="n">
        <v>1502.725900970419</v>
      </c>
      <c r="AB112" t="n">
        <v>2056.09587329557</v>
      </c>
      <c r="AC112" t="n">
        <v>1859.864968896923</v>
      </c>
      <c r="AD112" t="n">
        <v>1502725.900970419</v>
      </c>
      <c r="AE112" t="n">
        <v>2056095.87329557</v>
      </c>
      <c r="AF112" t="n">
        <v>9.236735878077283e-07</v>
      </c>
      <c r="AG112" t="n">
        <v>17</v>
      </c>
      <c r="AH112" t="n">
        <v>1859864.968896923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1.7721</v>
      </c>
      <c r="E113" t="n">
        <v>56.43</v>
      </c>
      <c r="F113" t="n">
        <v>53.1</v>
      </c>
      <c r="G113" t="n">
        <v>167.67</v>
      </c>
      <c r="H113" t="n">
        <v>2.04</v>
      </c>
      <c r="I113" t="n">
        <v>19</v>
      </c>
      <c r="J113" t="n">
        <v>250.73</v>
      </c>
      <c r="K113" t="n">
        <v>55.27</v>
      </c>
      <c r="L113" t="n">
        <v>28.75</v>
      </c>
      <c r="M113" t="n">
        <v>17</v>
      </c>
      <c r="N113" t="n">
        <v>61.71</v>
      </c>
      <c r="O113" t="n">
        <v>31157.82</v>
      </c>
      <c r="P113" t="n">
        <v>686.99</v>
      </c>
      <c r="Q113" t="n">
        <v>1367.18</v>
      </c>
      <c r="R113" t="n">
        <v>123.35</v>
      </c>
      <c r="S113" t="n">
        <v>104.26</v>
      </c>
      <c r="T113" t="n">
        <v>8635.139999999999</v>
      </c>
      <c r="U113" t="n">
        <v>0.85</v>
      </c>
      <c r="V113" t="n">
        <v>0.9</v>
      </c>
      <c r="W113" t="n">
        <v>20.68</v>
      </c>
      <c r="X113" t="n">
        <v>0.52</v>
      </c>
      <c r="Y113" t="n">
        <v>1</v>
      </c>
      <c r="Z113" t="n">
        <v>10</v>
      </c>
      <c r="AA113" t="n">
        <v>1500.39903217694</v>
      </c>
      <c r="AB113" t="n">
        <v>2052.912148758127</v>
      </c>
      <c r="AC113" t="n">
        <v>1856.985094560948</v>
      </c>
      <c r="AD113" t="n">
        <v>1500399.03217694</v>
      </c>
      <c r="AE113" t="n">
        <v>2052912.148758127</v>
      </c>
      <c r="AF113" t="n">
        <v>9.235693533566978e-07</v>
      </c>
      <c r="AG113" t="n">
        <v>17</v>
      </c>
      <c r="AH113" t="n">
        <v>1856985.094560948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1.7744</v>
      </c>
      <c r="E114" t="n">
        <v>56.36</v>
      </c>
      <c r="F114" t="n">
        <v>53.06</v>
      </c>
      <c r="G114" t="n">
        <v>176.87</v>
      </c>
      <c r="H114" t="n">
        <v>2.05</v>
      </c>
      <c r="I114" t="n">
        <v>18</v>
      </c>
      <c r="J114" t="n">
        <v>251.18</v>
      </c>
      <c r="K114" t="n">
        <v>55.27</v>
      </c>
      <c r="L114" t="n">
        <v>29</v>
      </c>
      <c r="M114" t="n">
        <v>16</v>
      </c>
      <c r="N114" t="n">
        <v>61.91</v>
      </c>
      <c r="O114" t="n">
        <v>31213.35</v>
      </c>
      <c r="P114" t="n">
        <v>685.95</v>
      </c>
      <c r="Q114" t="n">
        <v>1367.16</v>
      </c>
      <c r="R114" t="n">
        <v>122.13</v>
      </c>
      <c r="S114" t="n">
        <v>104.26</v>
      </c>
      <c r="T114" t="n">
        <v>8031.61</v>
      </c>
      <c r="U114" t="n">
        <v>0.85</v>
      </c>
      <c r="V114" t="n">
        <v>0.9</v>
      </c>
      <c r="W114" t="n">
        <v>20.68</v>
      </c>
      <c r="X114" t="n">
        <v>0.49</v>
      </c>
      <c r="Y114" t="n">
        <v>1</v>
      </c>
      <c r="Z114" t="n">
        <v>10</v>
      </c>
      <c r="AA114" t="n">
        <v>1497.047363022725</v>
      </c>
      <c r="AB114" t="n">
        <v>2048.326247156122</v>
      </c>
      <c r="AC114" t="n">
        <v>1852.836864971485</v>
      </c>
      <c r="AD114" t="n">
        <v>1497047.363022725</v>
      </c>
      <c r="AE114" t="n">
        <v>2048326.247156122</v>
      </c>
      <c r="AF114" t="n">
        <v>9.247680495435499e-07</v>
      </c>
      <c r="AG114" t="n">
        <v>17</v>
      </c>
      <c r="AH114" t="n">
        <v>1852836.864971485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1.7739</v>
      </c>
      <c r="E115" t="n">
        <v>56.37</v>
      </c>
      <c r="F115" t="n">
        <v>53.08</v>
      </c>
      <c r="G115" t="n">
        <v>176.93</v>
      </c>
      <c r="H115" t="n">
        <v>2.07</v>
      </c>
      <c r="I115" t="n">
        <v>18</v>
      </c>
      <c r="J115" t="n">
        <v>251.63</v>
      </c>
      <c r="K115" t="n">
        <v>55.27</v>
      </c>
      <c r="L115" t="n">
        <v>29.25</v>
      </c>
      <c r="M115" t="n">
        <v>16</v>
      </c>
      <c r="N115" t="n">
        <v>62.11</v>
      </c>
      <c r="O115" t="n">
        <v>31268.94</v>
      </c>
      <c r="P115" t="n">
        <v>687.29</v>
      </c>
      <c r="Q115" t="n">
        <v>1367.19</v>
      </c>
      <c r="R115" t="n">
        <v>122.84</v>
      </c>
      <c r="S115" t="n">
        <v>104.26</v>
      </c>
      <c r="T115" t="n">
        <v>8384.469999999999</v>
      </c>
      <c r="U115" t="n">
        <v>0.85</v>
      </c>
      <c r="V115" t="n">
        <v>0.9</v>
      </c>
      <c r="W115" t="n">
        <v>20.67</v>
      </c>
      <c r="X115" t="n">
        <v>0.5</v>
      </c>
      <c r="Y115" t="n">
        <v>1</v>
      </c>
      <c r="Z115" t="n">
        <v>10</v>
      </c>
      <c r="AA115" t="n">
        <v>1499.36863933471</v>
      </c>
      <c r="AB115" t="n">
        <v>2051.502319813663</v>
      </c>
      <c r="AC115" t="n">
        <v>1855.709817712235</v>
      </c>
      <c r="AD115" t="n">
        <v>1499368.63933471</v>
      </c>
      <c r="AE115" t="n">
        <v>2051502.319813663</v>
      </c>
      <c r="AF115" t="n">
        <v>9.245074634159733e-07</v>
      </c>
      <c r="AG115" t="n">
        <v>17</v>
      </c>
      <c r="AH115" t="n">
        <v>1855709.817712235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1.7741</v>
      </c>
      <c r="E116" t="n">
        <v>56.37</v>
      </c>
      <c r="F116" t="n">
        <v>53.07</v>
      </c>
      <c r="G116" t="n">
        <v>176.91</v>
      </c>
      <c r="H116" t="n">
        <v>2.08</v>
      </c>
      <c r="I116" t="n">
        <v>18</v>
      </c>
      <c r="J116" t="n">
        <v>252.08</v>
      </c>
      <c r="K116" t="n">
        <v>55.27</v>
      </c>
      <c r="L116" t="n">
        <v>29.5</v>
      </c>
      <c r="M116" t="n">
        <v>16</v>
      </c>
      <c r="N116" t="n">
        <v>62.31</v>
      </c>
      <c r="O116" t="n">
        <v>31324.61</v>
      </c>
      <c r="P116" t="n">
        <v>686.29</v>
      </c>
      <c r="Q116" t="n">
        <v>1367.2</v>
      </c>
      <c r="R116" t="n">
        <v>122.88</v>
      </c>
      <c r="S116" t="n">
        <v>104.26</v>
      </c>
      <c r="T116" t="n">
        <v>8408.700000000001</v>
      </c>
      <c r="U116" t="n">
        <v>0.85</v>
      </c>
      <c r="V116" t="n">
        <v>0.9</v>
      </c>
      <c r="W116" t="n">
        <v>20.67</v>
      </c>
      <c r="X116" t="n">
        <v>0.5</v>
      </c>
      <c r="Y116" t="n">
        <v>1</v>
      </c>
      <c r="Z116" t="n">
        <v>10</v>
      </c>
      <c r="AA116" t="n">
        <v>1497.794196879709</v>
      </c>
      <c r="AB116" t="n">
        <v>2049.348098187232</v>
      </c>
      <c r="AC116" t="n">
        <v>1853.761191974362</v>
      </c>
      <c r="AD116" t="n">
        <v>1497794.196879709</v>
      </c>
      <c r="AE116" t="n">
        <v>2049348.098187232</v>
      </c>
      <c r="AF116" t="n">
        <v>9.24611697867004e-07</v>
      </c>
      <c r="AG116" t="n">
        <v>17</v>
      </c>
      <c r="AH116" t="n">
        <v>1853761.191974362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1.7742</v>
      </c>
      <c r="E117" t="n">
        <v>56.36</v>
      </c>
      <c r="F117" t="n">
        <v>53.07</v>
      </c>
      <c r="G117" t="n">
        <v>176.9</v>
      </c>
      <c r="H117" t="n">
        <v>2.1</v>
      </c>
      <c r="I117" t="n">
        <v>18</v>
      </c>
      <c r="J117" t="n">
        <v>252.54</v>
      </c>
      <c r="K117" t="n">
        <v>55.27</v>
      </c>
      <c r="L117" t="n">
        <v>29.75</v>
      </c>
      <c r="M117" t="n">
        <v>16</v>
      </c>
      <c r="N117" t="n">
        <v>62.51</v>
      </c>
      <c r="O117" t="n">
        <v>31380.35</v>
      </c>
      <c r="P117" t="n">
        <v>686.1900000000001</v>
      </c>
      <c r="Q117" t="n">
        <v>1367.17</v>
      </c>
      <c r="R117" t="n">
        <v>122.43</v>
      </c>
      <c r="S117" t="n">
        <v>104.26</v>
      </c>
      <c r="T117" t="n">
        <v>8182.88</v>
      </c>
      <c r="U117" t="n">
        <v>0.85</v>
      </c>
      <c r="V117" t="n">
        <v>0.9</v>
      </c>
      <c r="W117" t="n">
        <v>20.68</v>
      </c>
      <c r="X117" t="n">
        <v>0.49</v>
      </c>
      <c r="Y117" t="n">
        <v>1</v>
      </c>
      <c r="Z117" t="n">
        <v>10</v>
      </c>
      <c r="AA117" t="n">
        <v>1497.585397873727</v>
      </c>
      <c r="AB117" t="n">
        <v>2049.062410175686</v>
      </c>
      <c r="AC117" t="n">
        <v>1853.502769625673</v>
      </c>
      <c r="AD117" t="n">
        <v>1497585.397873727</v>
      </c>
      <c r="AE117" t="n">
        <v>2049062.410175686</v>
      </c>
      <c r="AF117" t="n">
        <v>9.246638150925192e-07</v>
      </c>
      <c r="AG117" t="n">
        <v>17</v>
      </c>
      <c r="AH117" t="n">
        <v>1853502.769625673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1.7745</v>
      </c>
      <c r="E118" t="n">
        <v>56.35</v>
      </c>
      <c r="F118" t="n">
        <v>53.06</v>
      </c>
      <c r="G118" t="n">
        <v>176.86</v>
      </c>
      <c r="H118" t="n">
        <v>2.11</v>
      </c>
      <c r="I118" t="n">
        <v>18</v>
      </c>
      <c r="J118" t="n">
        <v>252.99</v>
      </c>
      <c r="K118" t="n">
        <v>55.27</v>
      </c>
      <c r="L118" t="n">
        <v>30</v>
      </c>
      <c r="M118" t="n">
        <v>16</v>
      </c>
      <c r="N118" t="n">
        <v>62.72</v>
      </c>
      <c r="O118" t="n">
        <v>31436.17</v>
      </c>
      <c r="P118" t="n">
        <v>684.21</v>
      </c>
      <c r="Q118" t="n">
        <v>1367.22</v>
      </c>
      <c r="R118" t="n">
        <v>122.2</v>
      </c>
      <c r="S118" t="n">
        <v>104.26</v>
      </c>
      <c r="T118" t="n">
        <v>8067.62</v>
      </c>
      <c r="U118" t="n">
        <v>0.85</v>
      </c>
      <c r="V118" t="n">
        <v>0.9</v>
      </c>
      <c r="W118" t="n">
        <v>20.67</v>
      </c>
      <c r="X118" t="n">
        <v>0.48</v>
      </c>
      <c r="Y118" t="n">
        <v>1</v>
      </c>
      <c r="Z118" t="n">
        <v>10</v>
      </c>
      <c r="AA118" t="n">
        <v>1494.603317011862</v>
      </c>
      <c r="AB118" t="n">
        <v>2044.982195580359</v>
      </c>
      <c r="AC118" t="n">
        <v>1849.811964984706</v>
      </c>
      <c r="AD118" t="n">
        <v>1494603.317011862</v>
      </c>
      <c r="AE118" t="n">
        <v>2044982.195580359</v>
      </c>
      <c r="AF118" t="n">
        <v>9.248201667690651e-07</v>
      </c>
      <c r="AG118" t="n">
        <v>17</v>
      </c>
      <c r="AH118" t="n">
        <v>1849811.964984706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1.7737</v>
      </c>
      <c r="E119" t="n">
        <v>56.38</v>
      </c>
      <c r="F119" t="n">
        <v>53.09</v>
      </c>
      <c r="G119" t="n">
        <v>176.95</v>
      </c>
      <c r="H119" t="n">
        <v>2.12</v>
      </c>
      <c r="I119" t="n">
        <v>18</v>
      </c>
      <c r="J119" t="n">
        <v>253.44</v>
      </c>
      <c r="K119" t="n">
        <v>55.27</v>
      </c>
      <c r="L119" t="n">
        <v>30.25</v>
      </c>
      <c r="M119" t="n">
        <v>16</v>
      </c>
      <c r="N119" t="n">
        <v>62.92</v>
      </c>
      <c r="O119" t="n">
        <v>31492.06</v>
      </c>
      <c r="P119" t="n">
        <v>683.49</v>
      </c>
      <c r="Q119" t="n">
        <v>1367.26</v>
      </c>
      <c r="R119" t="n">
        <v>123.02</v>
      </c>
      <c r="S119" t="n">
        <v>104.26</v>
      </c>
      <c r="T119" t="n">
        <v>8478.68</v>
      </c>
      <c r="U119" t="n">
        <v>0.85</v>
      </c>
      <c r="V119" t="n">
        <v>0.9</v>
      </c>
      <c r="W119" t="n">
        <v>20.68</v>
      </c>
      <c r="X119" t="n">
        <v>0.51</v>
      </c>
      <c r="Y119" t="n">
        <v>1</v>
      </c>
      <c r="Z119" t="n">
        <v>10</v>
      </c>
      <c r="AA119" t="n">
        <v>1494.398073145335</v>
      </c>
      <c r="AB119" t="n">
        <v>2044.701371867456</v>
      </c>
      <c r="AC119" t="n">
        <v>1849.557942692824</v>
      </c>
      <c r="AD119" t="n">
        <v>1494398.073145335</v>
      </c>
      <c r="AE119" t="n">
        <v>2044701.371867456</v>
      </c>
      <c r="AF119" t="n">
        <v>9.244032289649427e-07</v>
      </c>
      <c r="AG119" t="n">
        <v>17</v>
      </c>
      <c r="AH119" t="n">
        <v>1849557.942692824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1.7762</v>
      </c>
      <c r="E120" t="n">
        <v>56.3</v>
      </c>
      <c r="F120" t="n">
        <v>53.05</v>
      </c>
      <c r="G120" t="n">
        <v>187.23</v>
      </c>
      <c r="H120" t="n">
        <v>2.14</v>
      </c>
      <c r="I120" t="n">
        <v>17</v>
      </c>
      <c r="J120" t="n">
        <v>253.9</v>
      </c>
      <c r="K120" t="n">
        <v>55.27</v>
      </c>
      <c r="L120" t="n">
        <v>30.5</v>
      </c>
      <c r="M120" t="n">
        <v>15</v>
      </c>
      <c r="N120" t="n">
        <v>63.12</v>
      </c>
      <c r="O120" t="n">
        <v>31548.03</v>
      </c>
      <c r="P120" t="n">
        <v>681.34</v>
      </c>
      <c r="Q120" t="n">
        <v>1367.14</v>
      </c>
      <c r="R120" t="n">
        <v>121.9</v>
      </c>
      <c r="S120" t="n">
        <v>104.26</v>
      </c>
      <c r="T120" t="n">
        <v>7921.16</v>
      </c>
      <c r="U120" t="n">
        <v>0.86</v>
      </c>
      <c r="V120" t="n">
        <v>0.9</v>
      </c>
      <c r="W120" t="n">
        <v>20.67</v>
      </c>
      <c r="X120" t="n">
        <v>0.47</v>
      </c>
      <c r="Y120" t="n">
        <v>1</v>
      </c>
      <c r="Z120" t="n">
        <v>10</v>
      </c>
      <c r="AA120" t="n">
        <v>1489.401680498758</v>
      </c>
      <c r="AB120" t="n">
        <v>2037.865087023124</v>
      </c>
      <c r="AC120" t="n">
        <v>1843.374103279249</v>
      </c>
      <c r="AD120" t="n">
        <v>1489401.680498758</v>
      </c>
      <c r="AE120" t="n">
        <v>2037865.087023124</v>
      </c>
      <c r="AF120" t="n">
        <v>9.257061596028253e-07</v>
      </c>
      <c r="AG120" t="n">
        <v>17</v>
      </c>
      <c r="AH120" t="n">
        <v>1843374.103279249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1.7767</v>
      </c>
      <c r="E121" t="n">
        <v>56.28</v>
      </c>
      <c r="F121" t="n">
        <v>53.03</v>
      </c>
      <c r="G121" t="n">
        <v>187.17</v>
      </c>
      <c r="H121" t="n">
        <v>2.15</v>
      </c>
      <c r="I121" t="n">
        <v>17</v>
      </c>
      <c r="J121" t="n">
        <v>254.35</v>
      </c>
      <c r="K121" t="n">
        <v>55.27</v>
      </c>
      <c r="L121" t="n">
        <v>30.75</v>
      </c>
      <c r="M121" t="n">
        <v>15</v>
      </c>
      <c r="N121" t="n">
        <v>63.33</v>
      </c>
      <c r="O121" t="n">
        <v>31604.07</v>
      </c>
      <c r="P121" t="n">
        <v>681.05</v>
      </c>
      <c r="Q121" t="n">
        <v>1367.2</v>
      </c>
      <c r="R121" t="n">
        <v>121.31</v>
      </c>
      <c r="S121" t="n">
        <v>104.26</v>
      </c>
      <c r="T121" t="n">
        <v>7628.25</v>
      </c>
      <c r="U121" t="n">
        <v>0.86</v>
      </c>
      <c r="V121" t="n">
        <v>0.9</v>
      </c>
      <c r="W121" t="n">
        <v>20.67</v>
      </c>
      <c r="X121" t="n">
        <v>0.45</v>
      </c>
      <c r="Y121" t="n">
        <v>1</v>
      </c>
      <c r="Z121" t="n">
        <v>10</v>
      </c>
      <c r="AA121" t="n">
        <v>1488.515594753282</v>
      </c>
      <c r="AB121" t="n">
        <v>2036.652705414819</v>
      </c>
      <c r="AC121" t="n">
        <v>1842.277429670053</v>
      </c>
      <c r="AD121" t="n">
        <v>1488515.594753282</v>
      </c>
      <c r="AE121" t="n">
        <v>2036652.705414819</v>
      </c>
      <c r="AF121" t="n">
        <v>9.259667457304018e-07</v>
      </c>
      <c r="AG121" t="n">
        <v>17</v>
      </c>
      <c r="AH121" t="n">
        <v>1842277.429670053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1.7769</v>
      </c>
      <c r="E122" t="n">
        <v>56.28</v>
      </c>
      <c r="F122" t="n">
        <v>53.02</v>
      </c>
      <c r="G122" t="n">
        <v>187.15</v>
      </c>
      <c r="H122" t="n">
        <v>2.16</v>
      </c>
      <c r="I122" t="n">
        <v>17</v>
      </c>
      <c r="J122" t="n">
        <v>254.81</v>
      </c>
      <c r="K122" t="n">
        <v>55.27</v>
      </c>
      <c r="L122" t="n">
        <v>31</v>
      </c>
      <c r="M122" t="n">
        <v>15</v>
      </c>
      <c r="N122" t="n">
        <v>63.53</v>
      </c>
      <c r="O122" t="n">
        <v>31660.19</v>
      </c>
      <c r="P122" t="n">
        <v>680.9299999999999</v>
      </c>
      <c r="Q122" t="n">
        <v>1367.16</v>
      </c>
      <c r="R122" t="n">
        <v>121.21</v>
      </c>
      <c r="S122" t="n">
        <v>104.26</v>
      </c>
      <c r="T122" t="n">
        <v>7578.22</v>
      </c>
      <c r="U122" t="n">
        <v>0.86</v>
      </c>
      <c r="V122" t="n">
        <v>0.9</v>
      </c>
      <c r="W122" t="n">
        <v>20.67</v>
      </c>
      <c r="X122" t="n">
        <v>0.45</v>
      </c>
      <c r="Y122" t="n">
        <v>1</v>
      </c>
      <c r="Z122" t="n">
        <v>10</v>
      </c>
      <c r="AA122" t="n">
        <v>1488.14267715029</v>
      </c>
      <c r="AB122" t="n">
        <v>2036.142463098442</v>
      </c>
      <c r="AC122" t="n">
        <v>1841.815884164221</v>
      </c>
      <c r="AD122" t="n">
        <v>1488142.67715029</v>
      </c>
      <c r="AE122" t="n">
        <v>2036142.463098442</v>
      </c>
      <c r="AF122" t="n">
        <v>9.260709801814323e-07</v>
      </c>
      <c r="AG122" t="n">
        <v>17</v>
      </c>
      <c r="AH122" t="n">
        <v>1841815.884164221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1.7766</v>
      </c>
      <c r="E123" t="n">
        <v>56.29</v>
      </c>
      <c r="F123" t="n">
        <v>53.03</v>
      </c>
      <c r="G123" t="n">
        <v>187.17</v>
      </c>
      <c r="H123" t="n">
        <v>2.18</v>
      </c>
      <c r="I123" t="n">
        <v>17</v>
      </c>
      <c r="J123" t="n">
        <v>255.26</v>
      </c>
      <c r="K123" t="n">
        <v>55.27</v>
      </c>
      <c r="L123" t="n">
        <v>31.25</v>
      </c>
      <c r="M123" t="n">
        <v>15</v>
      </c>
      <c r="N123" t="n">
        <v>63.74</v>
      </c>
      <c r="O123" t="n">
        <v>31716.38</v>
      </c>
      <c r="P123" t="n">
        <v>680.4</v>
      </c>
      <c r="Q123" t="n">
        <v>1367.22</v>
      </c>
      <c r="R123" t="n">
        <v>121.24</v>
      </c>
      <c r="S123" t="n">
        <v>104.26</v>
      </c>
      <c r="T123" t="n">
        <v>7593.18</v>
      </c>
      <c r="U123" t="n">
        <v>0.86</v>
      </c>
      <c r="V123" t="n">
        <v>0.9</v>
      </c>
      <c r="W123" t="n">
        <v>20.67</v>
      </c>
      <c r="X123" t="n">
        <v>0.46</v>
      </c>
      <c r="Y123" t="n">
        <v>1</v>
      </c>
      <c r="Z123" t="n">
        <v>10</v>
      </c>
      <c r="AA123" t="n">
        <v>1487.702545753628</v>
      </c>
      <c r="AB123" t="n">
        <v>2035.540255904302</v>
      </c>
      <c r="AC123" t="n">
        <v>1841.271150779487</v>
      </c>
      <c r="AD123" t="n">
        <v>1487702.545753628</v>
      </c>
      <c r="AE123" t="n">
        <v>2035540.255904302</v>
      </c>
      <c r="AF123" t="n">
        <v>9.259146285048864e-07</v>
      </c>
      <c r="AG123" t="n">
        <v>17</v>
      </c>
      <c r="AH123" t="n">
        <v>1841271.150779487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1.7767</v>
      </c>
      <c r="E124" t="n">
        <v>56.28</v>
      </c>
      <c r="F124" t="n">
        <v>53.03</v>
      </c>
      <c r="G124" t="n">
        <v>187.16</v>
      </c>
      <c r="H124" t="n">
        <v>2.19</v>
      </c>
      <c r="I124" t="n">
        <v>17</v>
      </c>
      <c r="J124" t="n">
        <v>255.72</v>
      </c>
      <c r="K124" t="n">
        <v>55.27</v>
      </c>
      <c r="L124" t="n">
        <v>31.5</v>
      </c>
      <c r="M124" t="n">
        <v>15</v>
      </c>
      <c r="N124" t="n">
        <v>63.95</v>
      </c>
      <c r="O124" t="n">
        <v>31772.65</v>
      </c>
      <c r="P124" t="n">
        <v>679.8200000000001</v>
      </c>
      <c r="Q124" t="n">
        <v>1367.14</v>
      </c>
      <c r="R124" t="n">
        <v>121.41</v>
      </c>
      <c r="S124" t="n">
        <v>104.26</v>
      </c>
      <c r="T124" t="n">
        <v>7677.94</v>
      </c>
      <c r="U124" t="n">
        <v>0.86</v>
      </c>
      <c r="V124" t="n">
        <v>0.9</v>
      </c>
      <c r="W124" t="n">
        <v>20.67</v>
      </c>
      <c r="X124" t="n">
        <v>0.45</v>
      </c>
      <c r="Y124" t="n">
        <v>1</v>
      </c>
      <c r="Z124" t="n">
        <v>10</v>
      </c>
      <c r="AA124" t="n">
        <v>1486.84117737841</v>
      </c>
      <c r="AB124" t="n">
        <v>2034.361693692437</v>
      </c>
      <c r="AC124" t="n">
        <v>1840.205068891</v>
      </c>
      <c r="AD124" t="n">
        <v>1486841.17737841</v>
      </c>
      <c r="AE124" t="n">
        <v>2034361.693692437</v>
      </c>
      <c r="AF124" t="n">
        <v>9.259667457304018e-07</v>
      </c>
      <c r="AG124" t="n">
        <v>17</v>
      </c>
      <c r="AH124" t="n">
        <v>1840205.068891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1.7766</v>
      </c>
      <c r="E125" t="n">
        <v>56.29</v>
      </c>
      <c r="F125" t="n">
        <v>53.03</v>
      </c>
      <c r="G125" t="n">
        <v>187.17</v>
      </c>
      <c r="H125" t="n">
        <v>2.21</v>
      </c>
      <c r="I125" t="n">
        <v>17</v>
      </c>
      <c r="J125" t="n">
        <v>256.17</v>
      </c>
      <c r="K125" t="n">
        <v>55.27</v>
      </c>
      <c r="L125" t="n">
        <v>31.75</v>
      </c>
      <c r="M125" t="n">
        <v>15</v>
      </c>
      <c r="N125" t="n">
        <v>64.15000000000001</v>
      </c>
      <c r="O125" t="n">
        <v>31829</v>
      </c>
      <c r="P125" t="n">
        <v>676.9</v>
      </c>
      <c r="Q125" t="n">
        <v>1367.17</v>
      </c>
      <c r="R125" t="n">
        <v>121.32</v>
      </c>
      <c r="S125" t="n">
        <v>104.26</v>
      </c>
      <c r="T125" t="n">
        <v>7630.23</v>
      </c>
      <c r="U125" t="n">
        <v>0.86</v>
      </c>
      <c r="V125" t="n">
        <v>0.9</v>
      </c>
      <c r="W125" t="n">
        <v>20.67</v>
      </c>
      <c r="X125" t="n">
        <v>0.46</v>
      </c>
      <c r="Y125" t="n">
        <v>1</v>
      </c>
      <c r="Z125" t="n">
        <v>10</v>
      </c>
      <c r="AA125" t="n">
        <v>1482.937675280851</v>
      </c>
      <c r="AB125" t="n">
        <v>2029.020749912199</v>
      </c>
      <c r="AC125" t="n">
        <v>1835.373857289086</v>
      </c>
      <c r="AD125" t="n">
        <v>1482937.675280851</v>
      </c>
      <c r="AE125" t="n">
        <v>2029020.749912199</v>
      </c>
      <c r="AF125" t="n">
        <v>9.259146285048864e-07</v>
      </c>
      <c r="AG125" t="n">
        <v>17</v>
      </c>
      <c r="AH125" t="n">
        <v>1835373.857289086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1.7766</v>
      </c>
      <c r="E126" t="n">
        <v>56.29</v>
      </c>
      <c r="F126" t="n">
        <v>53.03</v>
      </c>
      <c r="G126" t="n">
        <v>187.18</v>
      </c>
      <c r="H126" t="n">
        <v>2.22</v>
      </c>
      <c r="I126" t="n">
        <v>17</v>
      </c>
      <c r="J126" t="n">
        <v>256.63</v>
      </c>
      <c r="K126" t="n">
        <v>55.27</v>
      </c>
      <c r="L126" t="n">
        <v>32</v>
      </c>
      <c r="M126" t="n">
        <v>15</v>
      </c>
      <c r="N126" t="n">
        <v>64.36</v>
      </c>
      <c r="O126" t="n">
        <v>31885.42</v>
      </c>
      <c r="P126" t="n">
        <v>675.05</v>
      </c>
      <c r="Q126" t="n">
        <v>1367.2</v>
      </c>
      <c r="R126" t="n">
        <v>121.51</v>
      </c>
      <c r="S126" t="n">
        <v>104.26</v>
      </c>
      <c r="T126" t="n">
        <v>7726.73</v>
      </c>
      <c r="U126" t="n">
        <v>0.86</v>
      </c>
      <c r="V126" t="n">
        <v>0.9</v>
      </c>
      <c r="W126" t="n">
        <v>20.67</v>
      </c>
      <c r="X126" t="n">
        <v>0.46</v>
      </c>
      <c r="Y126" t="n">
        <v>1</v>
      </c>
      <c r="Z126" t="n">
        <v>10</v>
      </c>
      <c r="AA126" t="n">
        <v>1480.419100888097</v>
      </c>
      <c r="AB126" t="n">
        <v>2025.574725316373</v>
      </c>
      <c r="AC126" t="n">
        <v>1832.25671644416</v>
      </c>
      <c r="AD126" t="n">
        <v>1480419.100888097</v>
      </c>
      <c r="AE126" t="n">
        <v>2025574.725316373</v>
      </c>
      <c r="AF126" t="n">
        <v>9.259146285048864e-07</v>
      </c>
      <c r="AG126" t="n">
        <v>17</v>
      </c>
      <c r="AH126" t="n">
        <v>1832256.71644416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1.7785</v>
      </c>
      <c r="E127" t="n">
        <v>56.23</v>
      </c>
      <c r="F127" t="n">
        <v>53.01</v>
      </c>
      <c r="G127" t="n">
        <v>198.8</v>
      </c>
      <c r="H127" t="n">
        <v>2.23</v>
      </c>
      <c r="I127" t="n">
        <v>16</v>
      </c>
      <c r="J127" t="n">
        <v>257.09</v>
      </c>
      <c r="K127" t="n">
        <v>55.27</v>
      </c>
      <c r="L127" t="n">
        <v>32.25</v>
      </c>
      <c r="M127" t="n">
        <v>14</v>
      </c>
      <c r="N127" t="n">
        <v>64.56999999999999</v>
      </c>
      <c r="O127" t="n">
        <v>31942.05</v>
      </c>
      <c r="P127" t="n">
        <v>674.5599999999999</v>
      </c>
      <c r="Q127" t="n">
        <v>1367.22</v>
      </c>
      <c r="R127" t="n">
        <v>120.79</v>
      </c>
      <c r="S127" t="n">
        <v>104.26</v>
      </c>
      <c r="T127" t="n">
        <v>7371.39</v>
      </c>
      <c r="U127" t="n">
        <v>0.86</v>
      </c>
      <c r="V127" t="n">
        <v>0.9</v>
      </c>
      <c r="W127" t="n">
        <v>20.67</v>
      </c>
      <c r="X127" t="n">
        <v>0.44</v>
      </c>
      <c r="Y127" t="n">
        <v>1</v>
      </c>
      <c r="Z127" t="n">
        <v>10</v>
      </c>
      <c r="AA127" t="n">
        <v>1478.265920698503</v>
      </c>
      <c r="AB127" t="n">
        <v>2022.628649189364</v>
      </c>
      <c r="AC127" t="n">
        <v>1829.591809687869</v>
      </c>
      <c r="AD127" t="n">
        <v>1478265.920698503</v>
      </c>
      <c r="AE127" t="n">
        <v>2022628.649189364</v>
      </c>
      <c r="AF127" t="n">
        <v>9.269048557896773e-07</v>
      </c>
      <c r="AG127" t="n">
        <v>17</v>
      </c>
      <c r="AH127" t="n">
        <v>1829591.809687869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1.7788</v>
      </c>
      <c r="E128" t="n">
        <v>56.22</v>
      </c>
      <c r="F128" t="n">
        <v>53</v>
      </c>
      <c r="G128" t="n">
        <v>198.76</v>
      </c>
      <c r="H128" t="n">
        <v>2.25</v>
      </c>
      <c r="I128" t="n">
        <v>16</v>
      </c>
      <c r="J128" t="n">
        <v>257.55</v>
      </c>
      <c r="K128" t="n">
        <v>55.27</v>
      </c>
      <c r="L128" t="n">
        <v>32.5</v>
      </c>
      <c r="M128" t="n">
        <v>14</v>
      </c>
      <c r="N128" t="n">
        <v>64.78</v>
      </c>
      <c r="O128" t="n">
        <v>31998.63</v>
      </c>
      <c r="P128" t="n">
        <v>674.77</v>
      </c>
      <c r="Q128" t="n">
        <v>1367.17</v>
      </c>
      <c r="R128" t="n">
        <v>120.3</v>
      </c>
      <c r="S128" t="n">
        <v>104.26</v>
      </c>
      <c r="T128" t="n">
        <v>7126.75</v>
      </c>
      <c r="U128" t="n">
        <v>0.87</v>
      </c>
      <c r="V128" t="n">
        <v>0.9</v>
      </c>
      <c r="W128" t="n">
        <v>20.67</v>
      </c>
      <c r="X128" t="n">
        <v>0.43</v>
      </c>
      <c r="Y128" t="n">
        <v>1</v>
      </c>
      <c r="Z128" t="n">
        <v>10</v>
      </c>
      <c r="AA128" t="n">
        <v>1478.272066991291</v>
      </c>
      <c r="AB128" t="n">
        <v>2022.637058818312</v>
      </c>
      <c r="AC128" t="n">
        <v>1829.599416713633</v>
      </c>
      <c r="AD128" t="n">
        <v>1478272.066991291</v>
      </c>
      <c r="AE128" t="n">
        <v>2022637.058818312</v>
      </c>
      <c r="AF128" t="n">
        <v>9.270612074662231e-07</v>
      </c>
      <c r="AG128" t="n">
        <v>17</v>
      </c>
      <c r="AH128" t="n">
        <v>1829599.416713633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1.7785</v>
      </c>
      <c r="E129" t="n">
        <v>56.23</v>
      </c>
      <c r="F129" t="n">
        <v>53.01</v>
      </c>
      <c r="G129" t="n">
        <v>198.8</v>
      </c>
      <c r="H129" t="n">
        <v>2.26</v>
      </c>
      <c r="I129" t="n">
        <v>16</v>
      </c>
      <c r="J129" t="n">
        <v>258.01</v>
      </c>
      <c r="K129" t="n">
        <v>55.27</v>
      </c>
      <c r="L129" t="n">
        <v>32.75</v>
      </c>
      <c r="M129" t="n">
        <v>14</v>
      </c>
      <c r="N129" t="n">
        <v>64.98999999999999</v>
      </c>
      <c r="O129" t="n">
        <v>32055.29</v>
      </c>
      <c r="P129" t="n">
        <v>675.41</v>
      </c>
      <c r="Q129" t="n">
        <v>1367.14</v>
      </c>
      <c r="R129" t="n">
        <v>120.64</v>
      </c>
      <c r="S129" t="n">
        <v>104.26</v>
      </c>
      <c r="T129" t="n">
        <v>7293.78</v>
      </c>
      <c r="U129" t="n">
        <v>0.86</v>
      </c>
      <c r="V129" t="n">
        <v>0.9</v>
      </c>
      <c r="W129" t="n">
        <v>20.67</v>
      </c>
      <c r="X129" t="n">
        <v>0.44</v>
      </c>
      <c r="Y129" t="n">
        <v>1</v>
      </c>
      <c r="Z129" t="n">
        <v>10</v>
      </c>
      <c r="AA129" t="n">
        <v>1479.421867290678</v>
      </c>
      <c r="AB129" t="n">
        <v>2024.210266313543</v>
      </c>
      <c r="AC129" t="n">
        <v>1831.02247949353</v>
      </c>
      <c r="AD129" t="n">
        <v>1479421.867290678</v>
      </c>
      <c r="AE129" t="n">
        <v>2024210.266313543</v>
      </c>
      <c r="AF129" t="n">
        <v>9.269048557896773e-07</v>
      </c>
      <c r="AG129" t="n">
        <v>17</v>
      </c>
      <c r="AH129" t="n">
        <v>1831022.47949353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1.7788</v>
      </c>
      <c r="E130" t="n">
        <v>56.22</v>
      </c>
      <c r="F130" t="n">
        <v>53</v>
      </c>
      <c r="G130" t="n">
        <v>198.76</v>
      </c>
      <c r="H130" t="n">
        <v>2.27</v>
      </c>
      <c r="I130" t="n">
        <v>16</v>
      </c>
      <c r="J130" t="n">
        <v>258.47</v>
      </c>
      <c r="K130" t="n">
        <v>55.27</v>
      </c>
      <c r="L130" t="n">
        <v>33</v>
      </c>
      <c r="M130" t="n">
        <v>14</v>
      </c>
      <c r="N130" t="n">
        <v>65.2</v>
      </c>
      <c r="O130" t="n">
        <v>32112.02</v>
      </c>
      <c r="P130" t="n">
        <v>675.12</v>
      </c>
      <c r="Q130" t="n">
        <v>1367.23</v>
      </c>
      <c r="R130" t="n">
        <v>120.44</v>
      </c>
      <c r="S130" t="n">
        <v>104.26</v>
      </c>
      <c r="T130" t="n">
        <v>7198.51</v>
      </c>
      <c r="U130" t="n">
        <v>0.87</v>
      </c>
      <c r="V130" t="n">
        <v>0.9</v>
      </c>
      <c r="W130" t="n">
        <v>20.67</v>
      </c>
      <c r="X130" t="n">
        <v>0.43</v>
      </c>
      <c r="Y130" t="n">
        <v>1</v>
      </c>
      <c r="Z130" t="n">
        <v>10</v>
      </c>
      <c r="AA130" t="n">
        <v>1478.747964724704</v>
      </c>
      <c r="AB130" t="n">
        <v>2023.288203092293</v>
      </c>
      <c r="AC130" t="n">
        <v>1830.188416691992</v>
      </c>
      <c r="AD130" t="n">
        <v>1478747.964724704</v>
      </c>
      <c r="AE130" t="n">
        <v>2023288.203092293</v>
      </c>
      <c r="AF130" t="n">
        <v>9.270612074662231e-07</v>
      </c>
      <c r="AG130" t="n">
        <v>17</v>
      </c>
      <c r="AH130" t="n">
        <v>1830188.416691992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1.7788</v>
      </c>
      <c r="E131" t="n">
        <v>56.22</v>
      </c>
      <c r="F131" t="n">
        <v>53</v>
      </c>
      <c r="G131" t="n">
        <v>198.76</v>
      </c>
      <c r="H131" t="n">
        <v>2.28</v>
      </c>
      <c r="I131" t="n">
        <v>16</v>
      </c>
      <c r="J131" t="n">
        <v>258.93</v>
      </c>
      <c r="K131" t="n">
        <v>55.27</v>
      </c>
      <c r="L131" t="n">
        <v>33.25</v>
      </c>
      <c r="M131" t="n">
        <v>14</v>
      </c>
      <c r="N131" t="n">
        <v>65.41</v>
      </c>
      <c r="O131" t="n">
        <v>32168.84</v>
      </c>
      <c r="P131" t="n">
        <v>673</v>
      </c>
      <c r="Q131" t="n">
        <v>1367.24</v>
      </c>
      <c r="R131" t="n">
        <v>120.29</v>
      </c>
      <c r="S131" t="n">
        <v>104.26</v>
      </c>
      <c r="T131" t="n">
        <v>7119.3</v>
      </c>
      <c r="U131" t="n">
        <v>0.87</v>
      </c>
      <c r="V131" t="n">
        <v>0.9</v>
      </c>
      <c r="W131" t="n">
        <v>20.67</v>
      </c>
      <c r="X131" t="n">
        <v>0.43</v>
      </c>
      <c r="Y131" t="n">
        <v>1</v>
      </c>
      <c r="Z131" t="n">
        <v>10</v>
      </c>
      <c r="AA131" t="n">
        <v>1475.865384168036</v>
      </c>
      <c r="AB131" t="n">
        <v>2019.344129204181</v>
      </c>
      <c r="AC131" t="n">
        <v>1826.620759680219</v>
      </c>
      <c r="AD131" t="n">
        <v>1475865.384168036</v>
      </c>
      <c r="AE131" t="n">
        <v>2019344.129204181</v>
      </c>
      <c r="AF131" t="n">
        <v>9.270612074662231e-07</v>
      </c>
      <c r="AG131" t="n">
        <v>17</v>
      </c>
      <c r="AH131" t="n">
        <v>1826620.759680219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1.7787</v>
      </c>
      <c r="E132" t="n">
        <v>56.22</v>
      </c>
      <c r="F132" t="n">
        <v>53.01</v>
      </c>
      <c r="G132" t="n">
        <v>198.78</v>
      </c>
      <c r="H132" t="n">
        <v>2.3</v>
      </c>
      <c r="I132" t="n">
        <v>16</v>
      </c>
      <c r="J132" t="n">
        <v>259.39</v>
      </c>
      <c r="K132" t="n">
        <v>55.27</v>
      </c>
      <c r="L132" t="n">
        <v>33.5</v>
      </c>
      <c r="M132" t="n">
        <v>14</v>
      </c>
      <c r="N132" t="n">
        <v>65.62</v>
      </c>
      <c r="O132" t="n">
        <v>32225.73</v>
      </c>
      <c r="P132" t="n">
        <v>672.62</v>
      </c>
      <c r="Q132" t="n">
        <v>1367.22</v>
      </c>
      <c r="R132" t="n">
        <v>120.45</v>
      </c>
      <c r="S132" t="n">
        <v>104.26</v>
      </c>
      <c r="T132" t="n">
        <v>7199.43</v>
      </c>
      <c r="U132" t="n">
        <v>0.87</v>
      </c>
      <c r="V132" t="n">
        <v>0.9</v>
      </c>
      <c r="W132" t="n">
        <v>20.67</v>
      </c>
      <c r="X132" t="n">
        <v>0.43</v>
      </c>
      <c r="Y132" t="n">
        <v>1</v>
      </c>
      <c r="Z132" t="n">
        <v>10</v>
      </c>
      <c r="AA132" t="n">
        <v>1475.485550374088</v>
      </c>
      <c r="AB132" t="n">
        <v>2018.824423850217</v>
      </c>
      <c r="AC132" t="n">
        <v>1826.150654275826</v>
      </c>
      <c r="AD132" t="n">
        <v>1475485.550374088</v>
      </c>
      <c r="AE132" t="n">
        <v>2018824.423850218</v>
      </c>
      <c r="AF132" t="n">
        <v>9.270090902407079e-07</v>
      </c>
      <c r="AG132" t="n">
        <v>17</v>
      </c>
      <c r="AH132" t="n">
        <v>1826150.654275826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1.7785</v>
      </c>
      <c r="E133" t="n">
        <v>56.23</v>
      </c>
      <c r="F133" t="n">
        <v>53.01</v>
      </c>
      <c r="G133" t="n">
        <v>198.81</v>
      </c>
      <c r="H133" t="n">
        <v>2.31</v>
      </c>
      <c r="I133" t="n">
        <v>16</v>
      </c>
      <c r="J133" t="n">
        <v>259.85</v>
      </c>
      <c r="K133" t="n">
        <v>55.27</v>
      </c>
      <c r="L133" t="n">
        <v>33.75</v>
      </c>
      <c r="M133" t="n">
        <v>14</v>
      </c>
      <c r="N133" t="n">
        <v>65.83</v>
      </c>
      <c r="O133" t="n">
        <v>32282.7</v>
      </c>
      <c r="P133" t="n">
        <v>671.67</v>
      </c>
      <c r="Q133" t="n">
        <v>1367.2</v>
      </c>
      <c r="R133" t="n">
        <v>120.79</v>
      </c>
      <c r="S133" t="n">
        <v>104.26</v>
      </c>
      <c r="T133" t="n">
        <v>7369.97</v>
      </c>
      <c r="U133" t="n">
        <v>0.86</v>
      </c>
      <c r="V133" t="n">
        <v>0.9</v>
      </c>
      <c r="W133" t="n">
        <v>20.67</v>
      </c>
      <c r="X133" t="n">
        <v>0.44</v>
      </c>
      <c r="Y133" t="n">
        <v>1</v>
      </c>
      <c r="Z133" t="n">
        <v>10</v>
      </c>
      <c r="AA133" t="n">
        <v>1474.335702285106</v>
      </c>
      <c r="AB133" t="n">
        <v>2017.251150967155</v>
      </c>
      <c r="AC133" t="n">
        <v>1824.727532348621</v>
      </c>
      <c r="AD133" t="n">
        <v>1474335.702285106</v>
      </c>
      <c r="AE133" t="n">
        <v>2017251.150967155</v>
      </c>
      <c r="AF133" t="n">
        <v>9.269048557896773e-07</v>
      </c>
      <c r="AG133" t="n">
        <v>17</v>
      </c>
      <c r="AH133" t="n">
        <v>1824727.532348621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1.7785</v>
      </c>
      <c r="E134" t="n">
        <v>56.23</v>
      </c>
      <c r="F134" t="n">
        <v>53.01</v>
      </c>
      <c r="G134" t="n">
        <v>198.8</v>
      </c>
      <c r="H134" t="n">
        <v>2.32</v>
      </c>
      <c r="I134" t="n">
        <v>16</v>
      </c>
      <c r="J134" t="n">
        <v>260.32</v>
      </c>
      <c r="K134" t="n">
        <v>55.27</v>
      </c>
      <c r="L134" t="n">
        <v>34</v>
      </c>
      <c r="M134" t="n">
        <v>13</v>
      </c>
      <c r="N134" t="n">
        <v>66.04000000000001</v>
      </c>
      <c r="O134" t="n">
        <v>32339.75</v>
      </c>
      <c r="P134" t="n">
        <v>670.26</v>
      </c>
      <c r="Q134" t="n">
        <v>1367.2</v>
      </c>
      <c r="R134" t="n">
        <v>120.83</v>
      </c>
      <c r="S134" t="n">
        <v>104.26</v>
      </c>
      <c r="T134" t="n">
        <v>7388.96</v>
      </c>
      <c r="U134" t="n">
        <v>0.86</v>
      </c>
      <c r="V134" t="n">
        <v>0.9</v>
      </c>
      <c r="W134" t="n">
        <v>20.67</v>
      </c>
      <c r="X134" t="n">
        <v>0.44</v>
      </c>
      <c r="Y134" t="n">
        <v>1</v>
      </c>
      <c r="Z134" t="n">
        <v>10</v>
      </c>
      <c r="AA134" t="n">
        <v>1472.418190879262</v>
      </c>
      <c r="AB134" t="n">
        <v>2014.627527267046</v>
      </c>
      <c r="AC134" t="n">
        <v>1822.354303612171</v>
      </c>
      <c r="AD134" t="n">
        <v>1472418.190879262</v>
      </c>
      <c r="AE134" t="n">
        <v>2014627.527267046</v>
      </c>
      <c r="AF134" t="n">
        <v>9.269048557896773e-07</v>
      </c>
      <c r="AG134" t="n">
        <v>17</v>
      </c>
      <c r="AH134" t="n">
        <v>1822354.303612171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1.7812</v>
      </c>
      <c r="E135" t="n">
        <v>56.14</v>
      </c>
      <c r="F135" t="n">
        <v>52.97</v>
      </c>
      <c r="G135" t="n">
        <v>211.88</v>
      </c>
      <c r="H135" t="n">
        <v>2.34</v>
      </c>
      <c r="I135" t="n">
        <v>15</v>
      </c>
      <c r="J135" t="n">
        <v>260.78</v>
      </c>
      <c r="K135" t="n">
        <v>55.27</v>
      </c>
      <c r="L135" t="n">
        <v>34.25</v>
      </c>
      <c r="M135" t="n">
        <v>12</v>
      </c>
      <c r="N135" t="n">
        <v>66.26000000000001</v>
      </c>
      <c r="O135" t="n">
        <v>32396.88</v>
      </c>
      <c r="P135" t="n">
        <v>668.58</v>
      </c>
      <c r="Q135" t="n">
        <v>1367.19</v>
      </c>
      <c r="R135" t="n">
        <v>119.27</v>
      </c>
      <c r="S135" t="n">
        <v>104.26</v>
      </c>
      <c r="T135" t="n">
        <v>6617.87</v>
      </c>
      <c r="U135" t="n">
        <v>0.87</v>
      </c>
      <c r="V135" t="n">
        <v>0.9</v>
      </c>
      <c r="W135" t="n">
        <v>20.67</v>
      </c>
      <c r="X135" t="n">
        <v>0.39</v>
      </c>
      <c r="Y135" t="n">
        <v>1</v>
      </c>
      <c r="Z135" t="n">
        <v>10</v>
      </c>
      <c r="AA135" t="n">
        <v>1467.963342588232</v>
      </c>
      <c r="AB135" t="n">
        <v>2008.532207301224</v>
      </c>
      <c r="AC135" t="n">
        <v>1816.840712429052</v>
      </c>
      <c r="AD135" t="n">
        <v>1467963.342588232</v>
      </c>
      <c r="AE135" t="n">
        <v>2008532.207301224</v>
      </c>
      <c r="AF135" t="n">
        <v>9.283120208785904e-07</v>
      </c>
      <c r="AG135" t="n">
        <v>17</v>
      </c>
      <c r="AH135" t="n">
        <v>1816840.712429052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1.781</v>
      </c>
      <c r="E136" t="n">
        <v>56.15</v>
      </c>
      <c r="F136" t="n">
        <v>52.98</v>
      </c>
      <c r="G136" t="n">
        <v>211.91</v>
      </c>
      <c r="H136" t="n">
        <v>2.35</v>
      </c>
      <c r="I136" t="n">
        <v>15</v>
      </c>
      <c r="J136" t="n">
        <v>261.24</v>
      </c>
      <c r="K136" t="n">
        <v>55.27</v>
      </c>
      <c r="L136" t="n">
        <v>34.5</v>
      </c>
      <c r="M136" t="n">
        <v>12</v>
      </c>
      <c r="N136" t="n">
        <v>66.47</v>
      </c>
      <c r="O136" t="n">
        <v>32454.09</v>
      </c>
      <c r="P136" t="n">
        <v>669.84</v>
      </c>
      <c r="Q136" t="n">
        <v>1367.16</v>
      </c>
      <c r="R136" t="n">
        <v>119.4</v>
      </c>
      <c r="S136" t="n">
        <v>104.26</v>
      </c>
      <c r="T136" t="n">
        <v>6682.05</v>
      </c>
      <c r="U136" t="n">
        <v>0.87</v>
      </c>
      <c r="V136" t="n">
        <v>0.9</v>
      </c>
      <c r="W136" t="n">
        <v>20.67</v>
      </c>
      <c r="X136" t="n">
        <v>0.4</v>
      </c>
      <c r="Y136" t="n">
        <v>1</v>
      </c>
      <c r="Z136" t="n">
        <v>10</v>
      </c>
      <c r="AA136" t="n">
        <v>1469.881245926572</v>
      </c>
      <c r="AB136" t="n">
        <v>2011.156367260664</v>
      </c>
      <c r="AC136" t="n">
        <v>1819.214426244995</v>
      </c>
      <c r="AD136" t="n">
        <v>1469881.245926572</v>
      </c>
      <c r="AE136" t="n">
        <v>2011156.367260664</v>
      </c>
      <c r="AF136" t="n">
        <v>9.282077864275598e-07</v>
      </c>
      <c r="AG136" t="n">
        <v>17</v>
      </c>
      <c r="AH136" t="n">
        <v>1819214.426244995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1.7812</v>
      </c>
      <c r="E137" t="n">
        <v>56.14</v>
      </c>
      <c r="F137" t="n">
        <v>52.97</v>
      </c>
      <c r="G137" t="n">
        <v>211.87</v>
      </c>
      <c r="H137" t="n">
        <v>2.36</v>
      </c>
      <c r="I137" t="n">
        <v>15</v>
      </c>
      <c r="J137" t="n">
        <v>261.71</v>
      </c>
      <c r="K137" t="n">
        <v>55.27</v>
      </c>
      <c r="L137" t="n">
        <v>34.75</v>
      </c>
      <c r="M137" t="n">
        <v>13</v>
      </c>
      <c r="N137" t="n">
        <v>66.68000000000001</v>
      </c>
      <c r="O137" t="n">
        <v>32511.38</v>
      </c>
      <c r="P137" t="n">
        <v>669.5</v>
      </c>
      <c r="Q137" t="n">
        <v>1367.15</v>
      </c>
      <c r="R137" t="n">
        <v>119.27</v>
      </c>
      <c r="S137" t="n">
        <v>104.26</v>
      </c>
      <c r="T137" t="n">
        <v>6617.93</v>
      </c>
      <c r="U137" t="n">
        <v>0.87</v>
      </c>
      <c r="V137" t="n">
        <v>0.9</v>
      </c>
      <c r="W137" t="n">
        <v>20.67</v>
      </c>
      <c r="X137" t="n">
        <v>0.39</v>
      </c>
      <c r="Y137" t="n">
        <v>1</v>
      </c>
      <c r="Z137" t="n">
        <v>10</v>
      </c>
      <c r="AA137" t="n">
        <v>1469.212588260713</v>
      </c>
      <c r="AB137" t="n">
        <v>2010.241480343142</v>
      </c>
      <c r="AC137" t="n">
        <v>1818.386854850829</v>
      </c>
      <c r="AD137" t="n">
        <v>1469212.588260713</v>
      </c>
      <c r="AE137" t="n">
        <v>2010241.480343142</v>
      </c>
      <c r="AF137" t="n">
        <v>9.283120208785904e-07</v>
      </c>
      <c r="AG137" t="n">
        <v>17</v>
      </c>
      <c r="AH137" t="n">
        <v>1818386.854850829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1.7811</v>
      </c>
      <c r="E138" t="n">
        <v>56.15</v>
      </c>
      <c r="F138" t="n">
        <v>52.97</v>
      </c>
      <c r="G138" t="n">
        <v>211.89</v>
      </c>
      <c r="H138" t="n">
        <v>2.38</v>
      </c>
      <c r="I138" t="n">
        <v>15</v>
      </c>
      <c r="J138" t="n">
        <v>262.17</v>
      </c>
      <c r="K138" t="n">
        <v>55.27</v>
      </c>
      <c r="L138" t="n">
        <v>35</v>
      </c>
      <c r="M138" t="n">
        <v>13</v>
      </c>
      <c r="N138" t="n">
        <v>66.90000000000001</v>
      </c>
      <c r="O138" t="n">
        <v>32568.76</v>
      </c>
      <c r="P138" t="n">
        <v>669.98</v>
      </c>
      <c r="Q138" t="n">
        <v>1367.16</v>
      </c>
      <c r="R138" t="n">
        <v>119.37</v>
      </c>
      <c r="S138" t="n">
        <v>104.26</v>
      </c>
      <c r="T138" t="n">
        <v>6667.31</v>
      </c>
      <c r="U138" t="n">
        <v>0.87</v>
      </c>
      <c r="V138" t="n">
        <v>0.9</v>
      </c>
      <c r="W138" t="n">
        <v>20.67</v>
      </c>
      <c r="X138" t="n">
        <v>0.4</v>
      </c>
      <c r="Y138" t="n">
        <v>1</v>
      </c>
      <c r="Z138" t="n">
        <v>10</v>
      </c>
      <c r="AA138" t="n">
        <v>1469.934995408713</v>
      </c>
      <c r="AB138" t="n">
        <v>2011.22990967339</v>
      </c>
      <c r="AC138" t="n">
        <v>1819.280949873068</v>
      </c>
      <c r="AD138" t="n">
        <v>1469934.995408713</v>
      </c>
      <c r="AE138" t="n">
        <v>2011229.90967339</v>
      </c>
      <c r="AF138" t="n">
        <v>9.282599036530752e-07</v>
      </c>
      <c r="AG138" t="n">
        <v>17</v>
      </c>
      <c r="AH138" t="n">
        <v>1819280.949873068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1.7811</v>
      </c>
      <c r="E139" t="n">
        <v>56.15</v>
      </c>
      <c r="F139" t="n">
        <v>52.97</v>
      </c>
      <c r="G139" t="n">
        <v>211.89</v>
      </c>
      <c r="H139" t="n">
        <v>2.39</v>
      </c>
      <c r="I139" t="n">
        <v>15</v>
      </c>
      <c r="J139" t="n">
        <v>262.64</v>
      </c>
      <c r="K139" t="n">
        <v>55.27</v>
      </c>
      <c r="L139" t="n">
        <v>35.25</v>
      </c>
      <c r="M139" t="n">
        <v>12</v>
      </c>
      <c r="N139" t="n">
        <v>67.12</v>
      </c>
      <c r="O139" t="n">
        <v>32626.21</v>
      </c>
      <c r="P139" t="n">
        <v>668.78</v>
      </c>
      <c r="Q139" t="n">
        <v>1367.18</v>
      </c>
      <c r="R139" t="n">
        <v>119.46</v>
      </c>
      <c r="S139" t="n">
        <v>104.26</v>
      </c>
      <c r="T139" t="n">
        <v>6709.46</v>
      </c>
      <c r="U139" t="n">
        <v>0.87</v>
      </c>
      <c r="V139" t="n">
        <v>0.9</v>
      </c>
      <c r="W139" t="n">
        <v>20.67</v>
      </c>
      <c r="X139" t="n">
        <v>0.4</v>
      </c>
      <c r="Y139" t="n">
        <v>1</v>
      </c>
      <c r="Z139" t="n">
        <v>10</v>
      </c>
      <c r="AA139" t="n">
        <v>1468.305453045916</v>
      </c>
      <c r="AB139" t="n">
        <v>2009.000297922275</v>
      </c>
      <c r="AC139" t="n">
        <v>1817.2641291382</v>
      </c>
      <c r="AD139" t="n">
        <v>1468305.453045916</v>
      </c>
      <c r="AE139" t="n">
        <v>2009000.297922275</v>
      </c>
      <c r="AF139" t="n">
        <v>9.282599036530752e-07</v>
      </c>
      <c r="AG139" t="n">
        <v>17</v>
      </c>
      <c r="AH139" t="n">
        <v>1817264.1291382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1.7808</v>
      </c>
      <c r="E140" t="n">
        <v>56.16</v>
      </c>
      <c r="F140" t="n">
        <v>52.98</v>
      </c>
      <c r="G140" t="n">
        <v>211.93</v>
      </c>
      <c r="H140" t="n">
        <v>2.4</v>
      </c>
      <c r="I140" t="n">
        <v>15</v>
      </c>
      <c r="J140" t="n">
        <v>263.1</v>
      </c>
      <c r="K140" t="n">
        <v>55.27</v>
      </c>
      <c r="L140" t="n">
        <v>35.5</v>
      </c>
      <c r="M140" t="n">
        <v>12</v>
      </c>
      <c r="N140" t="n">
        <v>67.33</v>
      </c>
      <c r="O140" t="n">
        <v>32683.74</v>
      </c>
      <c r="P140" t="n">
        <v>668.23</v>
      </c>
      <c r="Q140" t="n">
        <v>1367.21</v>
      </c>
      <c r="R140" t="n">
        <v>119.72</v>
      </c>
      <c r="S140" t="n">
        <v>104.26</v>
      </c>
      <c r="T140" t="n">
        <v>6839.32</v>
      </c>
      <c r="U140" t="n">
        <v>0.87</v>
      </c>
      <c r="V140" t="n">
        <v>0.9</v>
      </c>
      <c r="W140" t="n">
        <v>20.67</v>
      </c>
      <c r="X140" t="n">
        <v>0.41</v>
      </c>
      <c r="Y140" t="n">
        <v>1</v>
      </c>
      <c r="Z140" t="n">
        <v>10</v>
      </c>
      <c r="AA140" t="n">
        <v>1467.835854229889</v>
      </c>
      <c r="AB140" t="n">
        <v>2008.357772104949</v>
      </c>
      <c r="AC140" t="n">
        <v>1816.682925083089</v>
      </c>
      <c r="AD140" t="n">
        <v>1467835.854229889</v>
      </c>
      <c r="AE140" t="n">
        <v>2008357.772104949</v>
      </c>
      <c r="AF140" t="n">
        <v>9.281035519765293e-07</v>
      </c>
      <c r="AG140" t="n">
        <v>17</v>
      </c>
      <c r="AH140" t="n">
        <v>1816682.925083089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1.7808</v>
      </c>
      <c r="E141" t="n">
        <v>56.16</v>
      </c>
      <c r="F141" t="n">
        <v>52.98</v>
      </c>
      <c r="G141" t="n">
        <v>211.93</v>
      </c>
      <c r="H141" t="n">
        <v>2.41</v>
      </c>
      <c r="I141" t="n">
        <v>15</v>
      </c>
      <c r="J141" t="n">
        <v>263.57</v>
      </c>
      <c r="K141" t="n">
        <v>55.27</v>
      </c>
      <c r="L141" t="n">
        <v>35.75</v>
      </c>
      <c r="M141" t="n">
        <v>8</v>
      </c>
      <c r="N141" t="n">
        <v>67.55</v>
      </c>
      <c r="O141" t="n">
        <v>32741.36</v>
      </c>
      <c r="P141" t="n">
        <v>666.3099999999999</v>
      </c>
      <c r="Q141" t="n">
        <v>1367.16</v>
      </c>
      <c r="R141" t="n">
        <v>119.48</v>
      </c>
      <c r="S141" t="n">
        <v>104.26</v>
      </c>
      <c r="T141" t="n">
        <v>6722.45</v>
      </c>
      <c r="U141" t="n">
        <v>0.87</v>
      </c>
      <c r="V141" t="n">
        <v>0.9</v>
      </c>
      <c r="W141" t="n">
        <v>20.68</v>
      </c>
      <c r="X141" t="n">
        <v>0.41</v>
      </c>
      <c r="Y141" t="n">
        <v>1</v>
      </c>
      <c r="Z141" t="n">
        <v>10</v>
      </c>
      <c r="AA141" t="n">
        <v>1465.228147219666</v>
      </c>
      <c r="AB141" t="n">
        <v>2004.789792329648</v>
      </c>
      <c r="AC141" t="n">
        <v>1813.455468289852</v>
      </c>
      <c r="AD141" t="n">
        <v>1465228.147219666</v>
      </c>
      <c r="AE141" t="n">
        <v>2004789.792329648</v>
      </c>
      <c r="AF141" t="n">
        <v>9.281035519765293e-07</v>
      </c>
      <c r="AG141" t="n">
        <v>17</v>
      </c>
      <c r="AH141" t="n">
        <v>1813455.468289852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1.7808</v>
      </c>
      <c r="E142" t="n">
        <v>56.15</v>
      </c>
      <c r="F142" t="n">
        <v>52.98</v>
      </c>
      <c r="G142" t="n">
        <v>211.92</v>
      </c>
      <c r="H142" t="n">
        <v>2.43</v>
      </c>
      <c r="I142" t="n">
        <v>15</v>
      </c>
      <c r="J142" t="n">
        <v>264.04</v>
      </c>
      <c r="K142" t="n">
        <v>55.27</v>
      </c>
      <c r="L142" t="n">
        <v>36</v>
      </c>
      <c r="M142" t="n">
        <v>7</v>
      </c>
      <c r="N142" t="n">
        <v>67.77</v>
      </c>
      <c r="O142" t="n">
        <v>32799.06</v>
      </c>
      <c r="P142" t="n">
        <v>665.71</v>
      </c>
      <c r="Q142" t="n">
        <v>1367.26</v>
      </c>
      <c r="R142" t="n">
        <v>119.59</v>
      </c>
      <c r="S142" t="n">
        <v>104.26</v>
      </c>
      <c r="T142" t="n">
        <v>6774.76</v>
      </c>
      <c r="U142" t="n">
        <v>0.87</v>
      </c>
      <c r="V142" t="n">
        <v>0.9</v>
      </c>
      <c r="W142" t="n">
        <v>20.67</v>
      </c>
      <c r="X142" t="n">
        <v>0.41</v>
      </c>
      <c r="Y142" t="n">
        <v>1</v>
      </c>
      <c r="Z142" t="n">
        <v>10</v>
      </c>
      <c r="AA142" t="n">
        <v>1464.413238778972</v>
      </c>
      <c r="AB142" t="n">
        <v>2003.674798649867</v>
      </c>
      <c r="AC142" t="n">
        <v>1812.446888041965</v>
      </c>
      <c r="AD142" t="n">
        <v>1464413.238778972</v>
      </c>
      <c r="AE142" t="n">
        <v>2003674.798649867</v>
      </c>
      <c r="AF142" t="n">
        <v>9.281035519765293e-07</v>
      </c>
      <c r="AG142" t="n">
        <v>17</v>
      </c>
      <c r="AH142" t="n">
        <v>1812446.888041965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1.7808</v>
      </c>
      <c r="E143" t="n">
        <v>56.15</v>
      </c>
      <c r="F143" t="n">
        <v>52.98</v>
      </c>
      <c r="G143" t="n">
        <v>211.93</v>
      </c>
      <c r="H143" t="n">
        <v>2.44</v>
      </c>
      <c r="I143" t="n">
        <v>15</v>
      </c>
      <c r="J143" t="n">
        <v>264.51</v>
      </c>
      <c r="K143" t="n">
        <v>55.27</v>
      </c>
      <c r="L143" t="n">
        <v>36.25</v>
      </c>
      <c r="M143" t="n">
        <v>7</v>
      </c>
      <c r="N143" t="n">
        <v>67.98999999999999</v>
      </c>
      <c r="O143" t="n">
        <v>32856.84</v>
      </c>
      <c r="P143" t="n">
        <v>665.46</v>
      </c>
      <c r="Q143" t="n">
        <v>1367.16</v>
      </c>
      <c r="R143" t="n">
        <v>119.36</v>
      </c>
      <c r="S143" t="n">
        <v>104.26</v>
      </c>
      <c r="T143" t="n">
        <v>6663.01</v>
      </c>
      <c r="U143" t="n">
        <v>0.87</v>
      </c>
      <c r="V143" t="n">
        <v>0.9</v>
      </c>
      <c r="W143" t="n">
        <v>20.68</v>
      </c>
      <c r="X143" t="n">
        <v>0.41</v>
      </c>
      <c r="Y143" t="n">
        <v>1</v>
      </c>
      <c r="Z143" t="n">
        <v>10</v>
      </c>
      <c r="AA143" t="n">
        <v>1464.073693595349</v>
      </c>
      <c r="AB143" t="n">
        <v>2003.210217949958</v>
      </c>
      <c r="AC143" t="n">
        <v>1812.026646272012</v>
      </c>
      <c r="AD143" t="n">
        <v>1464073.693595349</v>
      </c>
      <c r="AE143" t="n">
        <v>2003210.217949958</v>
      </c>
      <c r="AF143" t="n">
        <v>9.281035519765293e-07</v>
      </c>
      <c r="AG143" t="n">
        <v>17</v>
      </c>
      <c r="AH143" t="n">
        <v>1812026.646272012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1.7811</v>
      </c>
      <c r="E144" t="n">
        <v>56.15</v>
      </c>
      <c r="F144" t="n">
        <v>52.97</v>
      </c>
      <c r="G144" t="n">
        <v>211.89</v>
      </c>
      <c r="H144" t="n">
        <v>2.45</v>
      </c>
      <c r="I144" t="n">
        <v>15</v>
      </c>
      <c r="J144" t="n">
        <v>264.98</v>
      </c>
      <c r="K144" t="n">
        <v>55.27</v>
      </c>
      <c r="L144" t="n">
        <v>36.5</v>
      </c>
      <c r="M144" t="n">
        <v>6</v>
      </c>
      <c r="N144" t="n">
        <v>68.2</v>
      </c>
      <c r="O144" t="n">
        <v>32914.7</v>
      </c>
      <c r="P144" t="n">
        <v>664.8200000000001</v>
      </c>
      <c r="Q144" t="n">
        <v>1367.18</v>
      </c>
      <c r="R144" t="n">
        <v>119.18</v>
      </c>
      <c r="S144" t="n">
        <v>104.26</v>
      </c>
      <c r="T144" t="n">
        <v>6572.47</v>
      </c>
      <c r="U144" t="n">
        <v>0.87</v>
      </c>
      <c r="V144" t="n">
        <v>0.9</v>
      </c>
      <c r="W144" t="n">
        <v>20.67</v>
      </c>
      <c r="X144" t="n">
        <v>0.4</v>
      </c>
      <c r="Y144" t="n">
        <v>1</v>
      </c>
      <c r="Z144" t="n">
        <v>10</v>
      </c>
      <c r="AA144" t="n">
        <v>1462.927963248686</v>
      </c>
      <c r="AB144" t="n">
        <v>2001.642579143598</v>
      </c>
      <c r="AC144" t="n">
        <v>1810.608620713137</v>
      </c>
      <c r="AD144" t="n">
        <v>1462927.963248686</v>
      </c>
      <c r="AE144" t="n">
        <v>2001642.579143598</v>
      </c>
      <c r="AF144" t="n">
        <v>9.282599036530752e-07</v>
      </c>
      <c r="AG144" t="n">
        <v>17</v>
      </c>
      <c r="AH144" t="n">
        <v>1810608.620713137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1.781</v>
      </c>
      <c r="E145" t="n">
        <v>56.15</v>
      </c>
      <c r="F145" t="n">
        <v>52.98</v>
      </c>
      <c r="G145" t="n">
        <v>211.91</v>
      </c>
      <c r="H145" t="n">
        <v>2.46</v>
      </c>
      <c r="I145" t="n">
        <v>15</v>
      </c>
      <c r="J145" t="n">
        <v>265.45</v>
      </c>
      <c r="K145" t="n">
        <v>55.27</v>
      </c>
      <c r="L145" t="n">
        <v>36.75</v>
      </c>
      <c r="M145" t="n">
        <v>6</v>
      </c>
      <c r="N145" t="n">
        <v>68.42</v>
      </c>
      <c r="O145" t="n">
        <v>32972.65</v>
      </c>
      <c r="P145" t="n">
        <v>665.01</v>
      </c>
      <c r="Q145" t="n">
        <v>1367.24</v>
      </c>
      <c r="R145" t="n">
        <v>119.03</v>
      </c>
      <c r="S145" t="n">
        <v>104.26</v>
      </c>
      <c r="T145" t="n">
        <v>6494.58</v>
      </c>
      <c r="U145" t="n">
        <v>0.88</v>
      </c>
      <c r="V145" t="n">
        <v>0.9</v>
      </c>
      <c r="W145" t="n">
        <v>20.68</v>
      </c>
      <c r="X145" t="n">
        <v>0.4</v>
      </c>
      <c r="Y145" t="n">
        <v>1</v>
      </c>
      <c r="Z145" t="n">
        <v>10</v>
      </c>
      <c r="AA145" t="n">
        <v>1463.32196964523</v>
      </c>
      <c r="AB145" t="n">
        <v>2002.181676077684</v>
      </c>
      <c r="AC145" t="n">
        <v>1811.096266992461</v>
      </c>
      <c r="AD145" t="n">
        <v>1463321.969645229</v>
      </c>
      <c r="AE145" t="n">
        <v>2002181.676077684</v>
      </c>
      <c r="AF145" t="n">
        <v>9.282077864275598e-07</v>
      </c>
      <c r="AG145" t="n">
        <v>17</v>
      </c>
      <c r="AH145" t="n">
        <v>1811096.266992461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1.7809</v>
      </c>
      <c r="E146" t="n">
        <v>56.15</v>
      </c>
      <c r="F146" t="n">
        <v>52.98</v>
      </c>
      <c r="G146" t="n">
        <v>211.92</v>
      </c>
      <c r="H146" t="n">
        <v>2.48</v>
      </c>
      <c r="I146" t="n">
        <v>15</v>
      </c>
      <c r="J146" t="n">
        <v>265.92</v>
      </c>
      <c r="K146" t="n">
        <v>55.27</v>
      </c>
      <c r="L146" t="n">
        <v>37</v>
      </c>
      <c r="M146" t="n">
        <v>3</v>
      </c>
      <c r="N146" t="n">
        <v>68.65000000000001</v>
      </c>
      <c r="O146" t="n">
        <v>33030.68</v>
      </c>
      <c r="P146" t="n">
        <v>664.79</v>
      </c>
      <c r="Q146" t="n">
        <v>1367.25</v>
      </c>
      <c r="R146" t="n">
        <v>119.21</v>
      </c>
      <c r="S146" t="n">
        <v>104.26</v>
      </c>
      <c r="T146" t="n">
        <v>6587.64</v>
      </c>
      <c r="U146" t="n">
        <v>0.87</v>
      </c>
      <c r="V146" t="n">
        <v>0.9</v>
      </c>
      <c r="W146" t="n">
        <v>20.68</v>
      </c>
      <c r="X146" t="n">
        <v>0.4</v>
      </c>
      <c r="Y146" t="n">
        <v>1</v>
      </c>
      <c r="Z146" t="n">
        <v>10</v>
      </c>
      <c r="AA146" t="n">
        <v>1463.093454025629</v>
      </c>
      <c r="AB146" t="n">
        <v>2001.86901092555</v>
      </c>
      <c r="AC146" t="n">
        <v>1810.813442163618</v>
      </c>
      <c r="AD146" t="n">
        <v>1463093.454025629</v>
      </c>
      <c r="AE146" t="n">
        <v>2001869.01092555</v>
      </c>
      <c r="AF146" t="n">
        <v>9.281556692020444e-07</v>
      </c>
      <c r="AG146" t="n">
        <v>17</v>
      </c>
      <c r="AH146" t="n">
        <v>1810813.442163618</v>
      </c>
    </row>
    <row r="147">
      <c r="A147" t="n">
        <v>145</v>
      </c>
      <c r="B147" t="n">
        <v>105</v>
      </c>
      <c r="C147" t="inlineStr">
        <is>
          <t xml:space="preserve">CONCLUIDO	</t>
        </is>
      </c>
      <c r="D147" t="n">
        <v>1.7807</v>
      </c>
      <c r="E147" t="n">
        <v>56.16</v>
      </c>
      <c r="F147" t="n">
        <v>52.98</v>
      </c>
      <c r="G147" t="n">
        <v>211.93</v>
      </c>
      <c r="H147" t="n">
        <v>2.49</v>
      </c>
      <c r="I147" t="n">
        <v>15</v>
      </c>
      <c r="J147" t="n">
        <v>266.39</v>
      </c>
      <c r="K147" t="n">
        <v>55.27</v>
      </c>
      <c r="L147" t="n">
        <v>37.25</v>
      </c>
      <c r="M147" t="n">
        <v>1</v>
      </c>
      <c r="N147" t="n">
        <v>68.87</v>
      </c>
      <c r="O147" t="n">
        <v>33088.79</v>
      </c>
      <c r="P147" t="n">
        <v>665.38</v>
      </c>
      <c r="Q147" t="n">
        <v>1367.22</v>
      </c>
      <c r="R147" t="n">
        <v>119.16</v>
      </c>
      <c r="S147" t="n">
        <v>104.26</v>
      </c>
      <c r="T147" t="n">
        <v>6560.6</v>
      </c>
      <c r="U147" t="n">
        <v>0.87</v>
      </c>
      <c r="V147" t="n">
        <v>0.9</v>
      </c>
      <c r="W147" t="n">
        <v>20.68</v>
      </c>
      <c r="X147" t="n">
        <v>0.41</v>
      </c>
      <c r="Y147" t="n">
        <v>1</v>
      </c>
      <c r="Z147" t="n">
        <v>10</v>
      </c>
      <c r="AA147" t="n">
        <v>1464.035350505962</v>
      </c>
      <c r="AB147" t="n">
        <v>2003.157755243481</v>
      </c>
      <c r="AC147" t="n">
        <v>1811.979190532609</v>
      </c>
      <c r="AD147" t="n">
        <v>1464035.350505962</v>
      </c>
      <c r="AE147" t="n">
        <v>2003157.75524348</v>
      </c>
      <c r="AF147" t="n">
        <v>9.280514347510139e-07</v>
      </c>
      <c r="AG147" t="n">
        <v>17</v>
      </c>
      <c r="AH147" t="n">
        <v>1811979.190532609</v>
      </c>
    </row>
    <row r="148">
      <c r="A148" t="n">
        <v>146</v>
      </c>
      <c r="B148" t="n">
        <v>105</v>
      </c>
      <c r="C148" t="inlineStr">
        <is>
          <t xml:space="preserve">CONCLUIDO	</t>
        </is>
      </c>
      <c r="D148" t="n">
        <v>1.7806</v>
      </c>
      <c r="E148" t="n">
        <v>56.16</v>
      </c>
      <c r="F148" t="n">
        <v>52.99</v>
      </c>
      <c r="G148" t="n">
        <v>211.95</v>
      </c>
      <c r="H148" t="n">
        <v>2.5</v>
      </c>
      <c r="I148" t="n">
        <v>15</v>
      </c>
      <c r="J148" t="n">
        <v>266.86</v>
      </c>
      <c r="K148" t="n">
        <v>55.27</v>
      </c>
      <c r="L148" t="n">
        <v>37.5</v>
      </c>
      <c r="M148" t="n">
        <v>0</v>
      </c>
      <c r="N148" t="n">
        <v>69.09</v>
      </c>
      <c r="O148" t="n">
        <v>33146.99</v>
      </c>
      <c r="P148" t="n">
        <v>666.4400000000001</v>
      </c>
      <c r="Q148" t="n">
        <v>1367.28</v>
      </c>
      <c r="R148" t="n">
        <v>119.16</v>
      </c>
      <c r="S148" t="n">
        <v>104.26</v>
      </c>
      <c r="T148" t="n">
        <v>6559.64</v>
      </c>
      <c r="U148" t="n">
        <v>0.87</v>
      </c>
      <c r="V148" t="n">
        <v>0.9</v>
      </c>
      <c r="W148" t="n">
        <v>20.69</v>
      </c>
      <c r="X148" t="n">
        <v>0.41</v>
      </c>
      <c r="Y148" t="n">
        <v>1</v>
      </c>
      <c r="Z148" t="n">
        <v>10</v>
      </c>
      <c r="AA148" t="n">
        <v>1465.611257565488</v>
      </c>
      <c r="AB148" t="n">
        <v>2005.313980806438</v>
      </c>
      <c r="AC148" t="n">
        <v>1813.929628954119</v>
      </c>
      <c r="AD148" t="n">
        <v>1465611.257565488</v>
      </c>
      <c r="AE148" t="n">
        <v>2005313.980806438</v>
      </c>
      <c r="AF148" t="n">
        <v>9.279993175254986e-07</v>
      </c>
      <c r="AG148" t="n">
        <v>17</v>
      </c>
      <c r="AH148" t="n">
        <v>1813929.628954119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1.2004</v>
      </c>
      <c r="E2" t="n">
        <v>83.3</v>
      </c>
      <c r="F2" t="n">
        <v>67.91</v>
      </c>
      <c r="G2" t="n">
        <v>7.85</v>
      </c>
      <c r="H2" t="n">
        <v>0.14</v>
      </c>
      <c r="I2" t="n">
        <v>519</v>
      </c>
      <c r="J2" t="n">
        <v>124.63</v>
      </c>
      <c r="K2" t="n">
        <v>45</v>
      </c>
      <c r="L2" t="n">
        <v>1</v>
      </c>
      <c r="M2" t="n">
        <v>517</v>
      </c>
      <c r="N2" t="n">
        <v>18.64</v>
      </c>
      <c r="O2" t="n">
        <v>15605.44</v>
      </c>
      <c r="P2" t="n">
        <v>719.14</v>
      </c>
      <c r="Q2" t="n">
        <v>1369.48</v>
      </c>
      <c r="R2" t="n">
        <v>604.86</v>
      </c>
      <c r="S2" t="n">
        <v>104.26</v>
      </c>
      <c r="T2" t="n">
        <v>246890.4</v>
      </c>
      <c r="U2" t="n">
        <v>0.17</v>
      </c>
      <c r="V2" t="n">
        <v>0.71</v>
      </c>
      <c r="W2" t="n">
        <v>21.51</v>
      </c>
      <c r="X2" t="n">
        <v>15.29</v>
      </c>
      <c r="Y2" t="n">
        <v>1</v>
      </c>
      <c r="Z2" t="n">
        <v>10</v>
      </c>
      <c r="AA2" t="n">
        <v>2262.621951029464</v>
      </c>
      <c r="AB2" t="n">
        <v>3095.819173234238</v>
      </c>
      <c r="AC2" t="n">
        <v>2800.358536350145</v>
      </c>
      <c r="AD2" t="n">
        <v>2262621.951029464</v>
      </c>
      <c r="AE2" t="n">
        <v>3095819.173234238</v>
      </c>
      <c r="AF2" t="n">
        <v>6.794282560784696e-07</v>
      </c>
      <c r="AG2" t="n">
        <v>25</v>
      </c>
      <c r="AH2" t="n">
        <v>2800358.536350145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1.314</v>
      </c>
      <c r="E3" t="n">
        <v>76.09999999999999</v>
      </c>
      <c r="F3" t="n">
        <v>64.01000000000001</v>
      </c>
      <c r="G3" t="n">
        <v>9.85</v>
      </c>
      <c r="H3" t="n">
        <v>0.18</v>
      </c>
      <c r="I3" t="n">
        <v>390</v>
      </c>
      <c r="J3" t="n">
        <v>124.96</v>
      </c>
      <c r="K3" t="n">
        <v>45</v>
      </c>
      <c r="L3" t="n">
        <v>1.25</v>
      </c>
      <c r="M3" t="n">
        <v>388</v>
      </c>
      <c r="N3" t="n">
        <v>18.71</v>
      </c>
      <c r="O3" t="n">
        <v>15645.96</v>
      </c>
      <c r="P3" t="n">
        <v>676.45</v>
      </c>
      <c r="Q3" t="n">
        <v>1368.77</v>
      </c>
      <c r="R3" t="n">
        <v>477.46</v>
      </c>
      <c r="S3" t="n">
        <v>104.26</v>
      </c>
      <c r="T3" t="n">
        <v>183835.28</v>
      </c>
      <c r="U3" t="n">
        <v>0.22</v>
      </c>
      <c r="V3" t="n">
        <v>0.75</v>
      </c>
      <c r="W3" t="n">
        <v>21.3</v>
      </c>
      <c r="X3" t="n">
        <v>11.4</v>
      </c>
      <c r="Y3" t="n">
        <v>1</v>
      </c>
      <c r="Z3" t="n">
        <v>10</v>
      </c>
      <c r="AA3" t="n">
        <v>1962.660215771943</v>
      </c>
      <c r="AB3" t="n">
        <v>2685.398293676927</v>
      </c>
      <c r="AC3" t="n">
        <v>2429.107649508577</v>
      </c>
      <c r="AD3" t="n">
        <v>1962660.215771943</v>
      </c>
      <c r="AE3" t="n">
        <v>2685398.293676927</v>
      </c>
      <c r="AF3" t="n">
        <v>7.437260317286813e-07</v>
      </c>
      <c r="AG3" t="n">
        <v>23</v>
      </c>
      <c r="AH3" t="n">
        <v>2429107.649508577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1.393</v>
      </c>
      <c r="E4" t="n">
        <v>71.79000000000001</v>
      </c>
      <c r="F4" t="n">
        <v>61.66</v>
      </c>
      <c r="G4" t="n">
        <v>11.82</v>
      </c>
      <c r="H4" t="n">
        <v>0.21</v>
      </c>
      <c r="I4" t="n">
        <v>313</v>
      </c>
      <c r="J4" t="n">
        <v>125.29</v>
      </c>
      <c r="K4" t="n">
        <v>45</v>
      </c>
      <c r="L4" t="n">
        <v>1.5</v>
      </c>
      <c r="M4" t="n">
        <v>311</v>
      </c>
      <c r="N4" t="n">
        <v>18.79</v>
      </c>
      <c r="O4" t="n">
        <v>15686.51</v>
      </c>
      <c r="P4" t="n">
        <v>650.02</v>
      </c>
      <c r="Q4" t="n">
        <v>1368.25</v>
      </c>
      <c r="R4" t="n">
        <v>402.49</v>
      </c>
      <c r="S4" t="n">
        <v>104.26</v>
      </c>
      <c r="T4" t="n">
        <v>146738</v>
      </c>
      <c r="U4" t="n">
        <v>0.26</v>
      </c>
      <c r="V4" t="n">
        <v>0.78</v>
      </c>
      <c r="W4" t="n">
        <v>21.13</v>
      </c>
      <c r="X4" t="n">
        <v>9.050000000000001</v>
      </c>
      <c r="Y4" t="n">
        <v>1</v>
      </c>
      <c r="Z4" t="n">
        <v>10</v>
      </c>
      <c r="AA4" t="n">
        <v>1781.892902856943</v>
      </c>
      <c r="AB4" t="n">
        <v>2438.064481255618</v>
      </c>
      <c r="AC4" t="n">
        <v>2205.379029009572</v>
      </c>
      <c r="AD4" t="n">
        <v>1781892.902856943</v>
      </c>
      <c r="AE4" t="n">
        <v>2438064.481255618</v>
      </c>
      <c r="AF4" t="n">
        <v>7.884401538797969e-07</v>
      </c>
      <c r="AG4" t="n">
        <v>21</v>
      </c>
      <c r="AH4" t="n">
        <v>2205379.029009572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1.4508</v>
      </c>
      <c r="E5" t="n">
        <v>68.93000000000001</v>
      </c>
      <c r="F5" t="n">
        <v>60.13</v>
      </c>
      <c r="G5" t="n">
        <v>13.82</v>
      </c>
      <c r="H5" t="n">
        <v>0.25</v>
      </c>
      <c r="I5" t="n">
        <v>261</v>
      </c>
      <c r="J5" t="n">
        <v>125.62</v>
      </c>
      <c r="K5" t="n">
        <v>45</v>
      </c>
      <c r="L5" t="n">
        <v>1.75</v>
      </c>
      <c r="M5" t="n">
        <v>259</v>
      </c>
      <c r="N5" t="n">
        <v>18.87</v>
      </c>
      <c r="O5" t="n">
        <v>15727.09</v>
      </c>
      <c r="P5" t="n">
        <v>632.37</v>
      </c>
      <c r="Q5" t="n">
        <v>1368.39</v>
      </c>
      <c r="R5" t="n">
        <v>352.04</v>
      </c>
      <c r="S5" t="n">
        <v>104.26</v>
      </c>
      <c r="T5" t="n">
        <v>121769.22</v>
      </c>
      <c r="U5" t="n">
        <v>0.3</v>
      </c>
      <c r="V5" t="n">
        <v>0.8</v>
      </c>
      <c r="W5" t="n">
        <v>21.06</v>
      </c>
      <c r="X5" t="n">
        <v>7.52</v>
      </c>
      <c r="Y5" t="n">
        <v>1</v>
      </c>
      <c r="Z5" t="n">
        <v>10</v>
      </c>
      <c r="AA5" t="n">
        <v>1669.82989662231</v>
      </c>
      <c r="AB5" t="n">
        <v>2284.734932254478</v>
      </c>
      <c r="AC5" t="n">
        <v>2066.683036965727</v>
      </c>
      <c r="AD5" t="n">
        <v>1669829.89662231</v>
      </c>
      <c r="AE5" t="n">
        <v>2284734.932254478</v>
      </c>
      <c r="AF5" t="n">
        <v>8.211550432511194e-07</v>
      </c>
      <c r="AG5" t="n">
        <v>20</v>
      </c>
      <c r="AH5" t="n">
        <v>2066683.036965727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1.4961</v>
      </c>
      <c r="E6" t="n">
        <v>66.84</v>
      </c>
      <c r="F6" t="n">
        <v>59.01</v>
      </c>
      <c r="G6" t="n">
        <v>15.88</v>
      </c>
      <c r="H6" t="n">
        <v>0.28</v>
      </c>
      <c r="I6" t="n">
        <v>223</v>
      </c>
      <c r="J6" t="n">
        <v>125.95</v>
      </c>
      <c r="K6" t="n">
        <v>45</v>
      </c>
      <c r="L6" t="n">
        <v>2</v>
      </c>
      <c r="M6" t="n">
        <v>221</v>
      </c>
      <c r="N6" t="n">
        <v>18.95</v>
      </c>
      <c r="O6" t="n">
        <v>15767.7</v>
      </c>
      <c r="P6" t="n">
        <v>618.9400000000001</v>
      </c>
      <c r="Q6" t="n">
        <v>1368.1</v>
      </c>
      <c r="R6" t="n">
        <v>316.11</v>
      </c>
      <c r="S6" t="n">
        <v>104.26</v>
      </c>
      <c r="T6" t="n">
        <v>103996.5</v>
      </c>
      <c r="U6" t="n">
        <v>0.33</v>
      </c>
      <c r="V6" t="n">
        <v>0.8100000000000001</v>
      </c>
      <c r="W6" t="n">
        <v>20.99</v>
      </c>
      <c r="X6" t="n">
        <v>6.41</v>
      </c>
      <c r="Y6" t="n">
        <v>1</v>
      </c>
      <c r="Z6" t="n">
        <v>10</v>
      </c>
      <c r="AA6" t="n">
        <v>1597.479732354345</v>
      </c>
      <c r="AB6" t="n">
        <v>2185.742245639072</v>
      </c>
      <c r="AC6" t="n">
        <v>1977.138073423787</v>
      </c>
      <c r="AD6" t="n">
        <v>1597479.732354345</v>
      </c>
      <c r="AE6" t="n">
        <v>2185742.245639072</v>
      </c>
      <c r="AF6" t="n">
        <v>8.467949132947338e-07</v>
      </c>
      <c r="AG6" t="n">
        <v>20</v>
      </c>
      <c r="AH6" t="n">
        <v>1977138.073423787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1.5312</v>
      </c>
      <c r="E7" t="n">
        <v>65.31</v>
      </c>
      <c r="F7" t="n">
        <v>58.19</v>
      </c>
      <c r="G7" t="n">
        <v>17.91</v>
      </c>
      <c r="H7" t="n">
        <v>0.31</v>
      </c>
      <c r="I7" t="n">
        <v>195</v>
      </c>
      <c r="J7" t="n">
        <v>126.28</v>
      </c>
      <c r="K7" t="n">
        <v>45</v>
      </c>
      <c r="L7" t="n">
        <v>2.25</v>
      </c>
      <c r="M7" t="n">
        <v>193</v>
      </c>
      <c r="N7" t="n">
        <v>19.03</v>
      </c>
      <c r="O7" t="n">
        <v>15808.34</v>
      </c>
      <c r="P7" t="n">
        <v>608.63</v>
      </c>
      <c r="Q7" t="n">
        <v>1368.37</v>
      </c>
      <c r="R7" t="n">
        <v>288.37</v>
      </c>
      <c r="S7" t="n">
        <v>104.26</v>
      </c>
      <c r="T7" t="n">
        <v>90268.50999999999</v>
      </c>
      <c r="U7" t="n">
        <v>0.36</v>
      </c>
      <c r="V7" t="n">
        <v>0.82</v>
      </c>
      <c r="W7" t="n">
        <v>20.98</v>
      </c>
      <c r="X7" t="n">
        <v>5.6</v>
      </c>
      <c r="Y7" t="n">
        <v>1</v>
      </c>
      <c r="Z7" t="n">
        <v>10</v>
      </c>
      <c r="AA7" t="n">
        <v>1533.460836993531</v>
      </c>
      <c r="AB7" t="n">
        <v>2098.148768692072</v>
      </c>
      <c r="AC7" t="n">
        <v>1897.904394978392</v>
      </c>
      <c r="AD7" t="n">
        <v>1533460.836993531</v>
      </c>
      <c r="AE7" t="n">
        <v>2098148.768692072</v>
      </c>
      <c r="AF7" t="n">
        <v>8.666615675669381e-07</v>
      </c>
      <c r="AG7" t="n">
        <v>19</v>
      </c>
      <c r="AH7" t="n">
        <v>1897904.394978392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1.5588</v>
      </c>
      <c r="E8" t="n">
        <v>64.15000000000001</v>
      </c>
      <c r="F8" t="n">
        <v>57.57</v>
      </c>
      <c r="G8" t="n">
        <v>19.85</v>
      </c>
      <c r="H8" t="n">
        <v>0.35</v>
      </c>
      <c r="I8" t="n">
        <v>174</v>
      </c>
      <c r="J8" t="n">
        <v>126.61</v>
      </c>
      <c r="K8" t="n">
        <v>45</v>
      </c>
      <c r="L8" t="n">
        <v>2.5</v>
      </c>
      <c r="M8" t="n">
        <v>172</v>
      </c>
      <c r="N8" t="n">
        <v>19.11</v>
      </c>
      <c r="O8" t="n">
        <v>15849</v>
      </c>
      <c r="P8" t="n">
        <v>600.54</v>
      </c>
      <c r="Q8" t="n">
        <v>1367.9</v>
      </c>
      <c r="R8" t="n">
        <v>268.98</v>
      </c>
      <c r="S8" t="n">
        <v>104.26</v>
      </c>
      <c r="T8" t="n">
        <v>80677.64999999999</v>
      </c>
      <c r="U8" t="n">
        <v>0.39</v>
      </c>
      <c r="V8" t="n">
        <v>0.83</v>
      </c>
      <c r="W8" t="n">
        <v>20.92</v>
      </c>
      <c r="X8" t="n">
        <v>4.98</v>
      </c>
      <c r="Y8" t="n">
        <v>1</v>
      </c>
      <c r="Z8" t="n">
        <v>10</v>
      </c>
      <c r="AA8" t="n">
        <v>1493.884097604767</v>
      </c>
      <c r="AB8" t="n">
        <v>2043.998127857851</v>
      </c>
      <c r="AC8" t="n">
        <v>1848.921815304487</v>
      </c>
      <c r="AD8" t="n">
        <v>1493884.097604767</v>
      </c>
      <c r="AE8" t="n">
        <v>2043998.127857851</v>
      </c>
      <c r="AF8" t="n">
        <v>8.822832102425179e-07</v>
      </c>
      <c r="AG8" t="n">
        <v>19</v>
      </c>
      <c r="AH8" t="n">
        <v>1848921.815304487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1.5833</v>
      </c>
      <c r="E9" t="n">
        <v>63.16</v>
      </c>
      <c r="F9" t="n">
        <v>57.04</v>
      </c>
      <c r="G9" t="n">
        <v>21.94</v>
      </c>
      <c r="H9" t="n">
        <v>0.38</v>
      </c>
      <c r="I9" t="n">
        <v>156</v>
      </c>
      <c r="J9" t="n">
        <v>126.94</v>
      </c>
      <c r="K9" t="n">
        <v>45</v>
      </c>
      <c r="L9" t="n">
        <v>2.75</v>
      </c>
      <c r="M9" t="n">
        <v>154</v>
      </c>
      <c r="N9" t="n">
        <v>19.19</v>
      </c>
      <c r="O9" t="n">
        <v>15889.69</v>
      </c>
      <c r="P9" t="n">
        <v>593.22</v>
      </c>
      <c r="Q9" t="n">
        <v>1367.63</v>
      </c>
      <c r="R9" t="n">
        <v>251.49</v>
      </c>
      <c r="S9" t="n">
        <v>104.26</v>
      </c>
      <c r="T9" t="n">
        <v>72021.41</v>
      </c>
      <c r="U9" t="n">
        <v>0.41</v>
      </c>
      <c r="V9" t="n">
        <v>0.84</v>
      </c>
      <c r="W9" t="n">
        <v>20.9</v>
      </c>
      <c r="X9" t="n">
        <v>4.45</v>
      </c>
      <c r="Y9" t="n">
        <v>1</v>
      </c>
      <c r="Z9" t="n">
        <v>10</v>
      </c>
      <c r="AA9" t="n">
        <v>1459.816941632587</v>
      </c>
      <c r="AB9" t="n">
        <v>1997.385942119864</v>
      </c>
      <c r="AC9" t="n">
        <v>1806.75823115272</v>
      </c>
      <c r="AD9" t="n">
        <v>1459816.941632587</v>
      </c>
      <c r="AE9" t="n">
        <v>1997385.942119864</v>
      </c>
      <c r="AF9" t="n">
        <v>8.961502481248258e-07</v>
      </c>
      <c r="AG9" t="n">
        <v>19</v>
      </c>
      <c r="AH9" t="n">
        <v>1806758.23115272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1.6027</v>
      </c>
      <c r="E10" t="n">
        <v>62.4</v>
      </c>
      <c r="F10" t="n">
        <v>56.63</v>
      </c>
      <c r="G10" t="n">
        <v>23.93</v>
      </c>
      <c r="H10" t="n">
        <v>0.42</v>
      </c>
      <c r="I10" t="n">
        <v>142</v>
      </c>
      <c r="J10" t="n">
        <v>127.27</v>
      </c>
      <c r="K10" t="n">
        <v>45</v>
      </c>
      <c r="L10" t="n">
        <v>3</v>
      </c>
      <c r="M10" t="n">
        <v>140</v>
      </c>
      <c r="N10" t="n">
        <v>19.27</v>
      </c>
      <c r="O10" t="n">
        <v>15930.42</v>
      </c>
      <c r="P10" t="n">
        <v>587.3200000000001</v>
      </c>
      <c r="Q10" t="n">
        <v>1367.91</v>
      </c>
      <c r="R10" t="n">
        <v>238.47</v>
      </c>
      <c r="S10" t="n">
        <v>104.26</v>
      </c>
      <c r="T10" t="n">
        <v>65579.83</v>
      </c>
      <c r="U10" t="n">
        <v>0.44</v>
      </c>
      <c r="V10" t="n">
        <v>0.85</v>
      </c>
      <c r="W10" t="n">
        <v>20.87</v>
      </c>
      <c r="X10" t="n">
        <v>4.04</v>
      </c>
      <c r="Y10" t="n">
        <v>1</v>
      </c>
      <c r="Z10" t="n">
        <v>10</v>
      </c>
      <c r="AA10" t="n">
        <v>1433.480023404021</v>
      </c>
      <c r="AB10" t="n">
        <v>1961.350608696712</v>
      </c>
      <c r="AC10" t="n">
        <v>1774.162059375566</v>
      </c>
      <c r="AD10" t="n">
        <v>1433480.023404021</v>
      </c>
      <c r="AE10" t="n">
        <v>1961350.608696712</v>
      </c>
      <c r="AF10" t="n">
        <v>9.071306781214288e-07</v>
      </c>
      <c r="AG10" t="n">
        <v>19</v>
      </c>
      <c r="AH10" t="n">
        <v>1774162.059375565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1.6195</v>
      </c>
      <c r="E11" t="n">
        <v>61.75</v>
      </c>
      <c r="F11" t="n">
        <v>56.29</v>
      </c>
      <c r="G11" t="n">
        <v>25.98</v>
      </c>
      <c r="H11" t="n">
        <v>0.45</v>
      </c>
      <c r="I11" t="n">
        <v>130</v>
      </c>
      <c r="J11" t="n">
        <v>127.6</v>
      </c>
      <c r="K11" t="n">
        <v>45</v>
      </c>
      <c r="L11" t="n">
        <v>3.25</v>
      </c>
      <c r="M11" t="n">
        <v>128</v>
      </c>
      <c r="N11" t="n">
        <v>19.35</v>
      </c>
      <c r="O11" t="n">
        <v>15971.17</v>
      </c>
      <c r="P11" t="n">
        <v>581.88</v>
      </c>
      <c r="Q11" t="n">
        <v>1367.55</v>
      </c>
      <c r="R11" t="n">
        <v>227.34</v>
      </c>
      <c r="S11" t="n">
        <v>104.26</v>
      </c>
      <c r="T11" t="n">
        <v>60076.66</v>
      </c>
      <c r="U11" t="n">
        <v>0.46</v>
      </c>
      <c r="V11" t="n">
        <v>0.85</v>
      </c>
      <c r="W11" t="n">
        <v>20.85</v>
      </c>
      <c r="X11" t="n">
        <v>3.71</v>
      </c>
      <c r="Y11" t="n">
        <v>1</v>
      </c>
      <c r="Z11" t="n">
        <v>10</v>
      </c>
      <c r="AA11" t="n">
        <v>1399.429036658015</v>
      </c>
      <c r="AB11" t="n">
        <v>1914.760546407312</v>
      </c>
      <c r="AC11" t="n">
        <v>1732.018487241503</v>
      </c>
      <c r="AD11" t="n">
        <v>1399429.036658015</v>
      </c>
      <c r="AE11" t="n">
        <v>1914760.546407312</v>
      </c>
      <c r="AF11" t="n">
        <v>9.166395040978686e-07</v>
      </c>
      <c r="AG11" t="n">
        <v>18</v>
      </c>
      <c r="AH11" t="n">
        <v>1732018.487241503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1.6358</v>
      </c>
      <c r="E12" t="n">
        <v>61.13</v>
      </c>
      <c r="F12" t="n">
        <v>55.96</v>
      </c>
      <c r="G12" t="n">
        <v>28.21</v>
      </c>
      <c r="H12" t="n">
        <v>0.48</v>
      </c>
      <c r="I12" t="n">
        <v>119</v>
      </c>
      <c r="J12" t="n">
        <v>127.93</v>
      </c>
      <c r="K12" t="n">
        <v>45</v>
      </c>
      <c r="L12" t="n">
        <v>3.5</v>
      </c>
      <c r="M12" t="n">
        <v>117</v>
      </c>
      <c r="N12" t="n">
        <v>19.43</v>
      </c>
      <c r="O12" t="n">
        <v>16011.95</v>
      </c>
      <c r="P12" t="n">
        <v>576.71</v>
      </c>
      <c r="Q12" t="n">
        <v>1367.54</v>
      </c>
      <c r="R12" t="n">
        <v>215.99</v>
      </c>
      <c r="S12" t="n">
        <v>104.26</v>
      </c>
      <c r="T12" t="n">
        <v>54457.29</v>
      </c>
      <c r="U12" t="n">
        <v>0.48</v>
      </c>
      <c r="V12" t="n">
        <v>0.86</v>
      </c>
      <c r="W12" t="n">
        <v>20.85</v>
      </c>
      <c r="X12" t="n">
        <v>3.37</v>
      </c>
      <c r="Y12" t="n">
        <v>1</v>
      </c>
      <c r="Z12" t="n">
        <v>10</v>
      </c>
      <c r="AA12" t="n">
        <v>1378.005142427618</v>
      </c>
      <c r="AB12" t="n">
        <v>1885.447429165775</v>
      </c>
      <c r="AC12" t="n">
        <v>1705.50297276828</v>
      </c>
      <c r="AD12" t="n">
        <v>1378005.142427618</v>
      </c>
      <c r="AE12" t="n">
        <v>1885447.429165775</v>
      </c>
      <c r="AF12" t="n">
        <v>9.258653293012001e-07</v>
      </c>
      <c r="AG12" t="n">
        <v>18</v>
      </c>
      <c r="AH12" t="n">
        <v>1705502.97276828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1.6467</v>
      </c>
      <c r="E13" t="n">
        <v>60.73</v>
      </c>
      <c r="F13" t="n">
        <v>55.76</v>
      </c>
      <c r="G13" t="n">
        <v>30.14</v>
      </c>
      <c r="H13" t="n">
        <v>0.52</v>
      </c>
      <c r="I13" t="n">
        <v>111</v>
      </c>
      <c r="J13" t="n">
        <v>128.26</v>
      </c>
      <c r="K13" t="n">
        <v>45</v>
      </c>
      <c r="L13" t="n">
        <v>3.75</v>
      </c>
      <c r="M13" t="n">
        <v>109</v>
      </c>
      <c r="N13" t="n">
        <v>19.51</v>
      </c>
      <c r="O13" t="n">
        <v>16052.76</v>
      </c>
      <c r="P13" t="n">
        <v>572.99</v>
      </c>
      <c r="Q13" t="n">
        <v>1367.48</v>
      </c>
      <c r="R13" t="n">
        <v>209.55</v>
      </c>
      <c r="S13" t="n">
        <v>104.26</v>
      </c>
      <c r="T13" t="n">
        <v>51278.27</v>
      </c>
      <c r="U13" t="n">
        <v>0.5</v>
      </c>
      <c r="V13" t="n">
        <v>0.86</v>
      </c>
      <c r="W13" t="n">
        <v>20.83</v>
      </c>
      <c r="X13" t="n">
        <v>3.17</v>
      </c>
      <c r="Y13" t="n">
        <v>1</v>
      </c>
      <c r="Z13" t="n">
        <v>10</v>
      </c>
      <c r="AA13" t="n">
        <v>1363.646734287023</v>
      </c>
      <c r="AB13" t="n">
        <v>1865.801621699554</v>
      </c>
      <c r="AC13" t="n">
        <v>1687.732133593571</v>
      </c>
      <c r="AD13" t="n">
        <v>1363646.734287024</v>
      </c>
      <c r="AE13" t="n">
        <v>1865801.621699554</v>
      </c>
      <c r="AF13" t="n">
        <v>9.320347461549617e-07</v>
      </c>
      <c r="AG13" t="n">
        <v>18</v>
      </c>
      <c r="AH13" t="n">
        <v>1687732.13359357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1.6588</v>
      </c>
      <c r="E14" t="n">
        <v>60.28</v>
      </c>
      <c r="F14" t="n">
        <v>55.52</v>
      </c>
      <c r="G14" t="n">
        <v>32.34</v>
      </c>
      <c r="H14" t="n">
        <v>0.55</v>
      </c>
      <c r="I14" t="n">
        <v>103</v>
      </c>
      <c r="J14" t="n">
        <v>128.59</v>
      </c>
      <c r="K14" t="n">
        <v>45</v>
      </c>
      <c r="L14" t="n">
        <v>4</v>
      </c>
      <c r="M14" t="n">
        <v>101</v>
      </c>
      <c r="N14" t="n">
        <v>19.59</v>
      </c>
      <c r="O14" t="n">
        <v>16093.6</v>
      </c>
      <c r="P14" t="n">
        <v>568.62</v>
      </c>
      <c r="Q14" t="n">
        <v>1367.57</v>
      </c>
      <c r="R14" t="n">
        <v>202.52</v>
      </c>
      <c r="S14" t="n">
        <v>104.26</v>
      </c>
      <c r="T14" t="n">
        <v>47798.94</v>
      </c>
      <c r="U14" t="n">
        <v>0.51</v>
      </c>
      <c r="V14" t="n">
        <v>0.86</v>
      </c>
      <c r="W14" t="n">
        <v>20.8</v>
      </c>
      <c r="X14" t="n">
        <v>2.93</v>
      </c>
      <c r="Y14" t="n">
        <v>1</v>
      </c>
      <c r="Z14" t="n">
        <v>10</v>
      </c>
      <c r="AA14" t="n">
        <v>1347.476708485872</v>
      </c>
      <c r="AB14" t="n">
        <v>1843.677079027226</v>
      </c>
      <c r="AC14" t="n">
        <v>1667.7191262219</v>
      </c>
      <c r="AD14" t="n">
        <v>1347476.708485872</v>
      </c>
      <c r="AE14" t="n">
        <v>1843677.079027226</v>
      </c>
      <c r="AF14" t="n">
        <v>9.388833648641832e-07</v>
      </c>
      <c r="AG14" t="n">
        <v>18</v>
      </c>
      <c r="AH14" t="n">
        <v>1667719.1262219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1.6683</v>
      </c>
      <c r="E15" t="n">
        <v>59.94</v>
      </c>
      <c r="F15" t="n">
        <v>55.33</v>
      </c>
      <c r="G15" t="n">
        <v>34.22</v>
      </c>
      <c r="H15" t="n">
        <v>0.58</v>
      </c>
      <c r="I15" t="n">
        <v>97</v>
      </c>
      <c r="J15" t="n">
        <v>128.92</v>
      </c>
      <c r="K15" t="n">
        <v>45</v>
      </c>
      <c r="L15" t="n">
        <v>4.25</v>
      </c>
      <c r="M15" t="n">
        <v>95</v>
      </c>
      <c r="N15" t="n">
        <v>19.68</v>
      </c>
      <c r="O15" t="n">
        <v>16134.46</v>
      </c>
      <c r="P15" t="n">
        <v>565.17</v>
      </c>
      <c r="Q15" t="n">
        <v>1367.78</v>
      </c>
      <c r="R15" t="n">
        <v>195.76</v>
      </c>
      <c r="S15" t="n">
        <v>104.26</v>
      </c>
      <c r="T15" t="n">
        <v>44449.02</v>
      </c>
      <c r="U15" t="n">
        <v>0.53</v>
      </c>
      <c r="V15" t="n">
        <v>0.87</v>
      </c>
      <c r="W15" t="n">
        <v>20.8</v>
      </c>
      <c r="X15" t="n">
        <v>2.74</v>
      </c>
      <c r="Y15" t="n">
        <v>1</v>
      </c>
      <c r="Z15" t="n">
        <v>10</v>
      </c>
      <c r="AA15" t="n">
        <v>1334.90925506858</v>
      </c>
      <c r="AB15" t="n">
        <v>1826.481734824774</v>
      </c>
      <c r="AC15" t="n">
        <v>1652.164881536312</v>
      </c>
      <c r="AD15" t="n">
        <v>1334909.25506858</v>
      </c>
      <c r="AE15" t="n">
        <v>1826481.734824774</v>
      </c>
      <c r="AF15" t="n">
        <v>9.442603795532411e-07</v>
      </c>
      <c r="AG15" t="n">
        <v>18</v>
      </c>
      <c r="AH15" t="n">
        <v>1652164.881536312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1.677</v>
      </c>
      <c r="E16" t="n">
        <v>59.63</v>
      </c>
      <c r="F16" t="n">
        <v>55.17</v>
      </c>
      <c r="G16" t="n">
        <v>36.38</v>
      </c>
      <c r="H16" t="n">
        <v>0.62</v>
      </c>
      <c r="I16" t="n">
        <v>91</v>
      </c>
      <c r="J16" t="n">
        <v>129.25</v>
      </c>
      <c r="K16" t="n">
        <v>45</v>
      </c>
      <c r="L16" t="n">
        <v>4.5</v>
      </c>
      <c r="M16" t="n">
        <v>89</v>
      </c>
      <c r="N16" t="n">
        <v>19.76</v>
      </c>
      <c r="O16" t="n">
        <v>16175.36</v>
      </c>
      <c r="P16" t="n">
        <v>561.78</v>
      </c>
      <c r="Q16" t="n">
        <v>1367.57</v>
      </c>
      <c r="R16" t="n">
        <v>190.81</v>
      </c>
      <c r="S16" t="n">
        <v>104.26</v>
      </c>
      <c r="T16" t="n">
        <v>42007.78</v>
      </c>
      <c r="U16" t="n">
        <v>0.55</v>
      </c>
      <c r="V16" t="n">
        <v>0.87</v>
      </c>
      <c r="W16" t="n">
        <v>20.79</v>
      </c>
      <c r="X16" t="n">
        <v>2.59</v>
      </c>
      <c r="Y16" t="n">
        <v>1</v>
      </c>
      <c r="Z16" t="n">
        <v>10</v>
      </c>
      <c r="AA16" t="n">
        <v>1323.270535584491</v>
      </c>
      <c r="AB16" t="n">
        <v>1810.557125362577</v>
      </c>
      <c r="AC16" t="n">
        <v>1637.760094450857</v>
      </c>
      <c r="AD16" t="n">
        <v>1323270.535584491</v>
      </c>
      <c r="AE16" t="n">
        <v>1810557.125362577</v>
      </c>
      <c r="AF16" t="n">
        <v>9.491845930053262e-07</v>
      </c>
      <c r="AG16" t="n">
        <v>18</v>
      </c>
      <c r="AH16" t="n">
        <v>1637760.094450857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1.6856</v>
      </c>
      <c r="E17" t="n">
        <v>59.32</v>
      </c>
      <c r="F17" t="n">
        <v>54.99</v>
      </c>
      <c r="G17" t="n">
        <v>38.37</v>
      </c>
      <c r="H17" t="n">
        <v>0.65</v>
      </c>
      <c r="I17" t="n">
        <v>86</v>
      </c>
      <c r="J17" t="n">
        <v>129.59</v>
      </c>
      <c r="K17" t="n">
        <v>45</v>
      </c>
      <c r="L17" t="n">
        <v>4.75</v>
      </c>
      <c r="M17" t="n">
        <v>84</v>
      </c>
      <c r="N17" t="n">
        <v>19.84</v>
      </c>
      <c r="O17" t="n">
        <v>16216.29</v>
      </c>
      <c r="P17" t="n">
        <v>558.16</v>
      </c>
      <c r="Q17" t="n">
        <v>1367.54</v>
      </c>
      <c r="R17" t="n">
        <v>185.03</v>
      </c>
      <c r="S17" t="n">
        <v>104.26</v>
      </c>
      <c r="T17" t="n">
        <v>39142.59</v>
      </c>
      <c r="U17" t="n">
        <v>0.5600000000000001</v>
      </c>
      <c r="V17" t="n">
        <v>0.87</v>
      </c>
      <c r="W17" t="n">
        <v>20.78</v>
      </c>
      <c r="X17" t="n">
        <v>2.41</v>
      </c>
      <c r="Y17" t="n">
        <v>1</v>
      </c>
      <c r="Z17" t="n">
        <v>10</v>
      </c>
      <c r="AA17" t="n">
        <v>1311.376696308731</v>
      </c>
      <c r="AB17" t="n">
        <v>1794.283449746327</v>
      </c>
      <c r="AC17" t="n">
        <v>1623.039555595175</v>
      </c>
      <c r="AD17" t="n">
        <v>1311376.696308731</v>
      </c>
      <c r="AE17" t="n">
        <v>1794283.449746327</v>
      </c>
      <c r="AF17" t="n">
        <v>9.540522063027895e-07</v>
      </c>
      <c r="AG17" t="n">
        <v>18</v>
      </c>
      <c r="AH17" t="n">
        <v>1623039.555595175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1.6928</v>
      </c>
      <c r="E18" t="n">
        <v>59.07</v>
      </c>
      <c r="F18" t="n">
        <v>54.87</v>
      </c>
      <c r="G18" t="n">
        <v>40.64</v>
      </c>
      <c r="H18" t="n">
        <v>0.68</v>
      </c>
      <c r="I18" t="n">
        <v>81</v>
      </c>
      <c r="J18" t="n">
        <v>129.92</v>
      </c>
      <c r="K18" t="n">
        <v>45</v>
      </c>
      <c r="L18" t="n">
        <v>5</v>
      </c>
      <c r="M18" t="n">
        <v>79</v>
      </c>
      <c r="N18" t="n">
        <v>19.92</v>
      </c>
      <c r="O18" t="n">
        <v>16257.24</v>
      </c>
      <c r="P18" t="n">
        <v>554.89</v>
      </c>
      <c r="Q18" t="n">
        <v>1367.42</v>
      </c>
      <c r="R18" t="n">
        <v>180.68</v>
      </c>
      <c r="S18" t="n">
        <v>104.26</v>
      </c>
      <c r="T18" t="n">
        <v>36992.81</v>
      </c>
      <c r="U18" t="n">
        <v>0.58</v>
      </c>
      <c r="V18" t="n">
        <v>0.87</v>
      </c>
      <c r="W18" t="n">
        <v>20.78</v>
      </c>
      <c r="X18" t="n">
        <v>2.29</v>
      </c>
      <c r="Y18" t="n">
        <v>1</v>
      </c>
      <c r="Z18" t="n">
        <v>10</v>
      </c>
      <c r="AA18" t="n">
        <v>1301.33951013173</v>
      </c>
      <c r="AB18" t="n">
        <v>1780.550128809551</v>
      </c>
      <c r="AC18" t="n">
        <v>1610.616923533768</v>
      </c>
      <c r="AD18" t="n">
        <v>1301339.51013173</v>
      </c>
      <c r="AE18" t="n">
        <v>1780550.128809551</v>
      </c>
      <c r="AF18" t="n">
        <v>9.581274174355494e-07</v>
      </c>
      <c r="AG18" t="n">
        <v>18</v>
      </c>
      <c r="AH18" t="n">
        <v>1610616.923533768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1.6991</v>
      </c>
      <c r="E19" t="n">
        <v>58.86</v>
      </c>
      <c r="F19" t="n">
        <v>54.76</v>
      </c>
      <c r="G19" t="n">
        <v>42.67</v>
      </c>
      <c r="H19" t="n">
        <v>0.71</v>
      </c>
      <c r="I19" t="n">
        <v>77</v>
      </c>
      <c r="J19" t="n">
        <v>130.25</v>
      </c>
      <c r="K19" t="n">
        <v>45</v>
      </c>
      <c r="L19" t="n">
        <v>5.25</v>
      </c>
      <c r="M19" t="n">
        <v>75</v>
      </c>
      <c r="N19" t="n">
        <v>20</v>
      </c>
      <c r="O19" t="n">
        <v>16298.23</v>
      </c>
      <c r="P19" t="n">
        <v>551.73</v>
      </c>
      <c r="Q19" t="n">
        <v>1367.48</v>
      </c>
      <c r="R19" t="n">
        <v>177.54</v>
      </c>
      <c r="S19" t="n">
        <v>104.26</v>
      </c>
      <c r="T19" t="n">
        <v>35439.89</v>
      </c>
      <c r="U19" t="n">
        <v>0.59</v>
      </c>
      <c r="V19" t="n">
        <v>0.88</v>
      </c>
      <c r="W19" t="n">
        <v>20.76</v>
      </c>
      <c r="X19" t="n">
        <v>2.17</v>
      </c>
      <c r="Y19" t="n">
        <v>1</v>
      </c>
      <c r="Z19" t="n">
        <v>10</v>
      </c>
      <c r="AA19" t="n">
        <v>1292.173993668883</v>
      </c>
      <c r="AB19" t="n">
        <v>1768.009464831037</v>
      </c>
      <c r="AC19" t="n">
        <v>1599.27312292443</v>
      </c>
      <c r="AD19" t="n">
        <v>1292173.993668883</v>
      </c>
      <c r="AE19" t="n">
        <v>1768009.464831037</v>
      </c>
      <c r="AF19" t="n">
        <v>9.616932271767143e-07</v>
      </c>
      <c r="AG19" t="n">
        <v>18</v>
      </c>
      <c r="AH19" t="n">
        <v>1599273.12292443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1.7049</v>
      </c>
      <c r="E20" t="n">
        <v>58.65</v>
      </c>
      <c r="F20" t="n">
        <v>54.66</v>
      </c>
      <c r="G20" t="n">
        <v>44.92</v>
      </c>
      <c r="H20" t="n">
        <v>0.74</v>
      </c>
      <c r="I20" t="n">
        <v>73</v>
      </c>
      <c r="J20" t="n">
        <v>130.58</v>
      </c>
      <c r="K20" t="n">
        <v>45</v>
      </c>
      <c r="L20" t="n">
        <v>5.5</v>
      </c>
      <c r="M20" t="n">
        <v>71</v>
      </c>
      <c r="N20" t="n">
        <v>20.09</v>
      </c>
      <c r="O20" t="n">
        <v>16339.24</v>
      </c>
      <c r="P20" t="n">
        <v>549.75</v>
      </c>
      <c r="Q20" t="n">
        <v>1367.5</v>
      </c>
      <c r="R20" t="n">
        <v>173.94</v>
      </c>
      <c r="S20" t="n">
        <v>104.26</v>
      </c>
      <c r="T20" t="n">
        <v>33662.27</v>
      </c>
      <c r="U20" t="n">
        <v>0.6</v>
      </c>
      <c r="V20" t="n">
        <v>0.88</v>
      </c>
      <c r="W20" t="n">
        <v>20.77</v>
      </c>
      <c r="X20" t="n">
        <v>2.08</v>
      </c>
      <c r="Y20" t="n">
        <v>1</v>
      </c>
      <c r="Z20" t="n">
        <v>10</v>
      </c>
      <c r="AA20" t="n">
        <v>1273.774489287967</v>
      </c>
      <c r="AB20" t="n">
        <v>1742.834451208223</v>
      </c>
      <c r="AC20" t="n">
        <v>1576.500777268424</v>
      </c>
      <c r="AD20" t="n">
        <v>1273774.489287967</v>
      </c>
      <c r="AE20" t="n">
        <v>1742834.451208223</v>
      </c>
      <c r="AF20" t="n">
        <v>9.649760361447708e-07</v>
      </c>
      <c r="AG20" t="n">
        <v>17</v>
      </c>
      <c r="AH20" t="n">
        <v>1576500.777268424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1.711</v>
      </c>
      <c r="E21" t="n">
        <v>58.45</v>
      </c>
      <c r="F21" t="n">
        <v>54.55</v>
      </c>
      <c r="G21" t="n">
        <v>47.44</v>
      </c>
      <c r="H21" t="n">
        <v>0.78</v>
      </c>
      <c r="I21" t="n">
        <v>69</v>
      </c>
      <c r="J21" t="n">
        <v>130.92</v>
      </c>
      <c r="K21" t="n">
        <v>45</v>
      </c>
      <c r="L21" t="n">
        <v>5.75</v>
      </c>
      <c r="M21" t="n">
        <v>67</v>
      </c>
      <c r="N21" t="n">
        <v>20.17</v>
      </c>
      <c r="O21" t="n">
        <v>16380.29</v>
      </c>
      <c r="P21" t="n">
        <v>546.02</v>
      </c>
      <c r="Q21" t="n">
        <v>1367.45</v>
      </c>
      <c r="R21" t="n">
        <v>170.49</v>
      </c>
      <c r="S21" t="n">
        <v>104.26</v>
      </c>
      <c r="T21" t="n">
        <v>31955.54</v>
      </c>
      <c r="U21" t="n">
        <v>0.61</v>
      </c>
      <c r="V21" t="n">
        <v>0.88</v>
      </c>
      <c r="W21" t="n">
        <v>20.76</v>
      </c>
      <c r="X21" t="n">
        <v>1.97</v>
      </c>
      <c r="Y21" t="n">
        <v>1</v>
      </c>
      <c r="Z21" t="n">
        <v>10</v>
      </c>
      <c r="AA21" t="n">
        <v>1264.052866148772</v>
      </c>
      <c r="AB21" t="n">
        <v>1729.532897541432</v>
      </c>
      <c r="AC21" t="n">
        <v>1564.468705214744</v>
      </c>
      <c r="AD21" t="n">
        <v>1264052.866148772</v>
      </c>
      <c r="AE21" t="n">
        <v>1729532.897541432</v>
      </c>
      <c r="AF21" t="n">
        <v>9.684286455766924e-07</v>
      </c>
      <c r="AG21" t="n">
        <v>17</v>
      </c>
      <c r="AH21" t="n">
        <v>1564468.705214744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1.7163</v>
      </c>
      <c r="E22" t="n">
        <v>58.27</v>
      </c>
      <c r="F22" t="n">
        <v>54.45</v>
      </c>
      <c r="G22" t="n">
        <v>49.5</v>
      </c>
      <c r="H22" t="n">
        <v>0.8100000000000001</v>
      </c>
      <c r="I22" t="n">
        <v>66</v>
      </c>
      <c r="J22" t="n">
        <v>131.25</v>
      </c>
      <c r="K22" t="n">
        <v>45</v>
      </c>
      <c r="L22" t="n">
        <v>6</v>
      </c>
      <c r="M22" t="n">
        <v>64</v>
      </c>
      <c r="N22" t="n">
        <v>20.25</v>
      </c>
      <c r="O22" t="n">
        <v>16421.36</v>
      </c>
      <c r="P22" t="n">
        <v>543.26</v>
      </c>
      <c r="Q22" t="n">
        <v>1367.46</v>
      </c>
      <c r="R22" t="n">
        <v>167.49</v>
      </c>
      <c r="S22" t="n">
        <v>104.26</v>
      </c>
      <c r="T22" t="n">
        <v>30471.27</v>
      </c>
      <c r="U22" t="n">
        <v>0.62</v>
      </c>
      <c r="V22" t="n">
        <v>0.88</v>
      </c>
      <c r="W22" t="n">
        <v>20.74</v>
      </c>
      <c r="X22" t="n">
        <v>1.87</v>
      </c>
      <c r="Y22" t="n">
        <v>1</v>
      </c>
      <c r="Z22" t="n">
        <v>10</v>
      </c>
      <c r="AA22" t="n">
        <v>1256.315802686755</v>
      </c>
      <c r="AB22" t="n">
        <v>1718.946705977551</v>
      </c>
      <c r="AC22" t="n">
        <v>1554.892844915908</v>
      </c>
      <c r="AD22" t="n">
        <v>1256315.802686755</v>
      </c>
      <c r="AE22" t="n">
        <v>1718946.705977551</v>
      </c>
      <c r="AF22" t="n">
        <v>9.714284537716406e-07</v>
      </c>
      <c r="AG22" t="n">
        <v>17</v>
      </c>
      <c r="AH22" t="n">
        <v>1554892.844915908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1.7208</v>
      </c>
      <c r="E23" t="n">
        <v>58.11</v>
      </c>
      <c r="F23" t="n">
        <v>54.37</v>
      </c>
      <c r="G23" t="n">
        <v>51.78</v>
      </c>
      <c r="H23" t="n">
        <v>0.84</v>
      </c>
      <c r="I23" t="n">
        <v>63</v>
      </c>
      <c r="J23" t="n">
        <v>131.58</v>
      </c>
      <c r="K23" t="n">
        <v>45</v>
      </c>
      <c r="L23" t="n">
        <v>6.25</v>
      </c>
      <c r="M23" t="n">
        <v>61</v>
      </c>
      <c r="N23" t="n">
        <v>20.34</v>
      </c>
      <c r="O23" t="n">
        <v>16462.46</v>
      </c>
      <c r="P23" t="n">
        <v>540.84</v>
      </c>
      <c r="Q23" t="n">
        <v>1367.43</v>
      </c>
      <c r="R23" t="n">
        <v>164.89</v>
      </c>
      <c r="S23" t="n">
        <v>104.26</v>
      </c>
      <c r="T23" t="n">
        <v>29187.4</v>
      </c>
      <c r="U23" t="n">
        <v>0.63</v>
      </c>
      <c r="V23" t="n">
        <v>0.88</v>
      </c>
      <c r="W23" t="n">
        <v>20.74</v>
      </c>
      <c r="X23" t="n">
        <v>1.79</v>
      </c>
      <c r="Y23" t="n">
        <v>1</v>
      </c>
      <c r="Z23" t="n">
        <v>10</v>
      </c>
      <c r="AA23" t="n">
        <v>1249.702973517585</v>
      </c>
      <c r="AB23" t="n">
        <v>1709.898741370859</v>
      </c>
      <c r="AC23" t="n">
        <v>1546.70840535238</v>
      </c>
      <c r="AD23" t="n">
        <v>1249702.973517585</v>
      </c>
      <c r="AE23" t="n">
        <v>1709898.741370859</v>
      </c>
      <c r="AF23" t="n">
        <v>9.739754607296156e-07</v>
      </c>
      <c r="AG23" t="n">
        <v>17</v>
      </c>
      <c r="AH23" t="n">
        <v>1546708.40535238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1.725</v>
      </c>
      <c r="E24" t="n">
        <v>57.97</v>
      </c>
      <c r="F24" t="n">
        <v>54.28</v>
      </c>
      <c r="G24" t="n">
        <v>53.39</v>
      </c>
      <c r="H24" t="n">
        <v>0.87</v>
      </c>
      <c r="I24" t="n">
        <v>61</v>
      </c>
      <c r="J24" t="n">
        <v>131.92</v>
      </c>
      <c r="K24" t="n">
        <v>45</v>
      </c>
      <c r="L24" t="n">
        <v>6.5</v>
      </c>
      <c r="M24" t="n">
        <v>59</v>
      </c>
      <c r="N24" t="n">
        <v>20.42</v>
      </c>
      <c r="O24" t="n">
        <v>16503.6</v>
      </c>
      <c r="P24" t="n">
        <v>537.74</v>
      </c>
      <c r="Q24" t="n">
        <v>1367.43</v>
      </c>
      <c r="R24" t="n">
        <v>161.85</v>
      </c>
      <c r="S24" t="n">
        <v>104.26</v>
      </c>
      <c r="T24" t="n">
        <v>27678.05</v>
      </c>
      <c r="U24" t="n">
        <v>0.64</v>
      </c>
      <c r="V24" t="n">
        <v>0.88</v>
      </c>
      <c r="W24" t="n">
        <v>20.74</v>
      </c>
      <c r="X24" t="n">
        <v>1.7</v>
      </c>
      <c r="Y24" t="n">
        <v>1</v>
      </c>
      <c r="Z24" t="n">
        <v>10</v>
      </c>
      <c r="AA24" t="n">
        <v>1242.299438323783</v>
      </c>
      <c r="AB24" t="n">
        <v>1699.768897897778</v>
      </c>
      <c r="AC24" t="n">
        <v>1537.545339923045</v>
      </c>
      <c r="AD24" t="n">
        <v>1242299.438323783</v>
      </c>
      <c r="AE24" t="n">
        <v>1699768.897897778</v>
      </c>
      <c r="AF24" t="n">
        <v>9.763526672237256e-07</v>
      </c>
      <c r="AG24" t="n">
        <v>17</v>
      </c>
      <c r="AH24" t="n">
        <v>1537545.339923045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1.7299</v>
      </c>
      <c r="E25" t="n">
        <v>57.81</v>
      </c>
      <c r="F25" t="n">
        <v>54.19</v>
      </c>
      <c r="G25" t="n">
        <v>56.06</v>
      </c>
      <c r="H25" t="n">
        <v>0.9</v>
      </c>
      <c r="I25" t="n">
        <v>58</v>
      </c>
      <c r="J25" t="n">
        <v>132.25</v>
      </c>
      <c r="K25" t="n">
        <v>45</v>
      </c>
      <c r="L25" t="n">
        <v>6.75</v>
      </c>
      <c r="M25" t="n">
        <v>56</v>
      </c>
      <c r="N25" t="n">
        <v>20.5</v>
      </c>
      <c r="O25" t="n">
        <v>16544.76</v>
      </c>
      <c r="P25" t="n">
        <v>535.64</v>
      </c>
      <c r="Q25" t="n">
        <v>1367.36</v>
      </c>
      <c r="R25" t="n">
        <v>159.28</v>
      </c>
      <c r="S25" t="n">
        <v>104.26</v>
      </c>
      <c r="T25" t="n">
        <v>26407.36</v>
      </c>
      <c r="U25" t="n">
        <v>0.65</v>
      </c>
      <c r="V25" t="n">
        <v>0.88</v>
      </c>
      <c r="W25" t="n">
        <v>20.73</v>
      </c>
      <c r="X25" t="n">
        <v>1.61</v>
      </c>
      <c r="Y25" t="n">
        <v>1</v>
      </c>
      <c r="Z25" t="n">
        <v>10</v>
      </c>
      <c r="AA25" t="n">
        <v>1235.908942815337</v>
      </c>
      <c r="AB25" t="n">
        <v>1691.025140014358</v>
      </c>
      <c r="AC25" t="n">
        <v>1529.636074020078</v>
      </c>
      <c r="AD25" t="n">
        <v>1235908.942815337</v>
      </c>
      <c r="AE25" t="n">
        <v>1691025.140014358</v>
      </c>
      <c r="AF25" t="n">
        <v>9.791260748001872e-07</v>
      </c>
      <c r="AG25" t="n">
        <v>17</v>
      </c>
      <c r="AH25" t="n">
        <v>1529636.074020078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1.7325</v>
      </c>
      <c r="E26" t="n">
        <v>57.72</v>
      </c>
      <c r="F26" t="n">
        <v>54.16</v>
      </c>
      <c r="G26" t="n">
        <v>58.02</v>
      </c>
      <c r="H26" t="n">
        <v>0.93</v>
      </c>
      <c r="I26" t="n">
        <v>56</v>
      </c>
      <c r="J26" t="n">
        <v>132.58</v>
      </c>
      <c r="K26" t="n">
        <v>45</v>
      </c>
      <c r="L26" t="n">
        <v>7</v>
      </c>
      <c r="M26" t="n">
        <v>54</v>
      </c>
      <c r="N26" t="n">
        <v>20.59</v>
      </c>
      <c r="O26" t="n">
        <v>16585.95</v>
      </c>
      <c r="P26" t="n">
        <v>533.25</v>
      </c>
      <c r="Q26" t="n">
        <v>1367.35</v>
      </c>
      <c r="R26" t="n">
        <v>157.86</v>
      </c>
      <c r="S26" t="n">
        <v>104.26</v>
      </c>
      <c r="T26" t="n">
        <v>25704.03</v>
      </c>
      <c r="U26" t="n">
        <v>0.66</v>
      </c>
      <c r="V26" t="n">
        <v>0.89</v>
      </c>
      <c r="W26" t="n">
        <v>20.73</v>
      </c>
      <c r="X26" t="n">
        <v>1.58</v>
      </c>
      <c r="Y26" t="n">
        <v>1</v>
      </c>
      <c r="Z26" t="n">
        <v>10</v>
      </c>
      <c r="AA26" t="n">
        <v>1230.847535223382</v>
      </c>
      <c r="AB26" t="n">
        <v>1684.099898853503</v>
      </c>
      <c r="AC26" t="n">
        <v>1523.371768155977</v>
      </c>
      <c r="AD26" t="n">
        <v>1230847.535223382</v>
      </c>
      <c r="AE26" t="n">
        <v>1684099.898853502</v>
      </c>
      <c r="AF26" t="n">
        <v>9.805976788203504e-07</v>
      </c>
      <c r="AG26" t="n">
        <v>17</v>
      </c>
      <c r="AH26" t="n">
        <v>1523371.768155977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1.7362</v>
      </c>
      <c r="E27" t="n">
        <v>57.6</v>
      </c>
      <c r="F27" t="n">
        <v>54.09</v>
      </c>
      <c r="G27" t="n">
        <v>60.1</v>
      </c>
      <c r="H27" t="n">
        <v>0.96</v>
      </c>
      <c r="I27" t="n">
        <v>54</v>
      </c>
      <c r="J27" t="n">
        <v>132.92</v>
      </c>
      <c r="K27" t="n">
        <v>45</v>
      </c>
      <c r="L27" t="n">
        <v>7.25</v>
      </c>
      <c r="M27" t="n">
        <v>52</v>
      </c>
      <c r="N27" t="n">
        <v>20.67</v>
      </c>
      <c r="O27" t="n">
        <v>16627.17</v>
      </c>
      <c r="P27" t="n">
        <v>530.47</v>
      </c>
      <c r="Q27" t="n">
        <v>1367.33</v>
      </c>
      <c r="R27" t="n">
        <v>155.72</v>
      </c>
      <c r="S27" t="n">
        <v>104.26</v>
      </c>
      <c r="T27" t="n">
        <v>24646.53</v>
      </c>
      <c r="U27" t="n">
        <v>0.67</v>
      </c>
      <c r="V27" t="n">
        <v>0.89</v>
      </c>
      <c r="W27" t="n">
        <v>20.72</v>
      </c>
      <c r="X27" t="n">
        <v>1.51</v>
      </c>
      <c r="Y27" t="n">
        <v>1</v>
      </c>
      <c r="Z27" t="n">
        <v>10</v>
      </c>
      <c r="AA27" t="n">
        <v>1224.389268663975</v>
      </c>
      <c r="AB27" t="n">
        <v>1675.26341362831</v>
      </c>
      <c r="AC27" t="n">
        <v>1515.378624678591</v>
      </c>
      <c r="AD27" t="n">
        <v>1224389.268663975</v>
      </c>
      <c r="AE27" t="n">
        <v>1675263.41362831</v>
      </c>
      <c r="AF27" t="n">
        <v>9.826918845413518e-07</v>
      </c>
      <c r="AG27" t="n">
        <v>17</v>
      </c>
      <c r="AH27" t="n">
        <v>1515378.624678591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1.7388</v>
      </c>
      <c r="E28" t="n">
        <v>57.51</v>
      </c>
      <c r="F28" t="n">
        <v>54.05</v>
      </c>
      <c r="G28" t="n">
        <v>62.36</v>
      </c>
      <c r="H28" t="n">
        <v>0.99</v>
      </c>
      <c r="I28" t="n">
        <v>52</v>
      </c>
      <c r="J28" t="n">
        <v>133.25</v>
      </c>
      <c r="K28" t="n">
        <v>45</v>
      </c>
      <c r="L28" t="n">
        <v>7.5</v>
      </c>
      <c r="M28" t="n">
        <v>50</v>
      </c>
      <c r="N28" t="n">
        <v>20.76</v>
      </c>
      <c r="O28" t="n">
        <v>16668.43</v>
      </c>
      <c r="P28" t="n">
        <v>528.6</v>
      </c>
      <c r="Q28" t="n">
        <v>1367.44</v>
      </c>
      <c r="R28" t="n">
        <v>154.16</v>
      </c>
      <c r="S28" t="n">
        <v>104.26</v>
      </c>
      <c r="T28" t="n">
        <v>23875.36</v>
      </c>
      <c r="U28" t="n">
        <v>0.68</v>
      </c>
      <c r="V28" t="n">
        <v>0.89</v>
      </c>
      <c r="W28" t="n">
        <v>20.73</v>
      </c>
      <c r="X28" t="n">
        <v>1.47</v>
      </c>
      <c r="Y28" t="n">
        <v>1</v>
      </c>
      <c r="Z28" t="n">
        <v>10</v>
      </c>
      <c r="AA28" t="n">
        <v>1220.033008980399</v>
      </c>
      <c r="AB28" t="n">
        <v>1669.302986944627</v>
      </c>
      <c r="AC28" t="n">
        <v>1509.987052752089</v>
      </c>
      <c r="AD28" t="n">
        <v>1220033.008980399</v>
      </c>
      <c r="AE28" t="n">
        <v>1669302.986944627</v>
      </c>
      <c r="AF28" t="n">
        <v>9.841634885615152e-07</v>
      </c>
      <c r="AG28" t="n">
        <v>17</v>
      </c>
      <c r="AH28" t="n">
        <v>1509987.052752089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1.7425</v>
      </c>
      <c r="E29" t="n">
        <v>57.39</v>
      </c>
      <c r="F29" t="n">
        <v>53.98</v>
      </c>
      <c r="G29" t="n">
        <v>64.77</v>
      </c>
      <c r="H29" t="n">
        <v>1.03</v>
      </c>
      <c r="I29" t="n">
        <v>50</v>
      </c>
      <c r="J29" t="n">
        <v>133.59</v>
      </c>
      <c r="K29" t="n">
        <v>45</v>
      </c>
      <c r="L29" t="n">
        <v>7.75</v>
      </c>
      <c r="M29" t="n">
        <v>48</v>
      </c>
      <c r="N29" t="n">
        <v>20.84</v>
      </c>
      <c r="O29" t="n">
        <v>16709.71</v>
      </c>
      <c r="P29" t="n">
        <v>525.98</v>
      </c>
      <c r="Q29" t="n">
        <v>1367.27</v>
      </c>
      <c r="R29" t="n">
        <v>152.1</v>
      </c>
      <c r="S29" t="n">
        <v>104.26</v>
      </c>
      <c r="T29" t="n">
        <v>22856.22</v>
      </c>
      <c r="U29" t="n">
        <v>0.6899999999999999</v>
      </c>
      <c r="V29" t="n">
        <v>0.89</v>
      </c>
      <c r="W29" t="n">
        <v>20.72</v>
      </c>
      <c r="X29" t="n">
        <v>1.4</v>
      </c>
      <c r="Y29" t="n">
        <v>1</v>
      </c>
      <c r="Z29" t="n">
        <v>10</v>
      </c>
      <c r="AA29" t="n">
        <v>1213.843141013095</v>
      </c>
      <c r="AB29" t="n">
        <v>1660.83373651406</v>
      </c>
      <c r="AC29" t="n">
        <v>1502.326095695947</v>
      </c>
      <c r="AD29" t="n">
        <v>1213843.141013095</v>
      </c>
      <c r="AE29" t="n">
        <v>1660833.73651406</v>
      </c>
      <c r="AF29" t="n">
        <v>9.862576942825169e-07</v>
      </c>
      <c r="AG29" t="n">
        <v>17</v>
      </c>
      <c r="AH29" t="n">
        <v>1502326.095695947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1.7458</v>
      </c>
      <c r="E30" t="n">
        <v>57.28</v>
      </c>
      <c r="F30" t="n">
        <v>53.92</v>
      </c>
      <c r="G30" t="n">
        <v>67.40000000000001</v>
      </c>
      <c r="H30" t="n">
        <v>1.06</v>
      </c>
      <c r="I30" t="n">
        <v>48</v>
      </c>
      <c r="J30" t="n">
        <v>133.92</v>
      </c>
      <c r="K30" t="n">
        <v>45</v>
      </c>
      <c r="L30" t="n">
        <v>8</v>
      </c>
      <c r="M30" t="n">
        <v>46</v>
      </c>
      <c r="N30" t="n">
        <v>20.93</v>
      </c>
      <c r="O30" t="n">
        <v>16751.02</v>
      </c>
      <c r="P30" t="n">
        <v>523.5</v>
      </c>
      <c r="Q30" t="n">
        <v>1367.33</v>
      </c>
      <c r="R30" t="n">
        <v>150.42</v>
      </c>
      <c r="S30" t="n">
        <v>104.26</v>
      </c>
      <c r="T30" t="n">
        <v>22023.77</v>
      </c>
      <c r="U30" t="n">
        <v>0.6899999999999999</v>
      </c>
      <c r="V30" t="n">
        <v>0.89</v>
      </c>
      <c r="W30" t="n">
        <v>20.72</v>
      </c>
      <c r="X30" t="n">
        <v>1.34</v>
      </c>
      <c r="Y30" t="n">
        <v>1</v>
      </c>
      <c r="Z30" t="n">
        <v>10</v>
      </c>
      <c r="AA30" t="n">
        <v>1208.159150086772</v>
      </c>
      <c r="AB30" t="n">
        <v>1653.056649368683</v>
      </c>
      <c r="AC30" t="n">
        <v>1495.291242832513</v>
      </c>
      <c r="AD30" t="n">
        <v>1208159.150086772</v>
      </c>
      <c r="AE30" t="n">
        <v>1653056.649368683</v>
      </c>
      <c r="AF30" t="n">
        <v>9.881254993850317e-07</v>
      </c>
      <c r="AG30" t="n">
        <v>17</v>
      </c>
      <c r="AH30" t="n">
        <v>1495291.242832514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1.7468</v>
      </c>
      <c r="E31" t="n">
        <v>57.25</v>
      </c>
      <c r="F31" t="n">
        <v>53.91</v>
      </c>
      <c r="G31" t="n">
        <v>68.83</v>
      </c>
      <c r="H31" t="n">
        <v>1.09</v>
      </c>
      <c r="I31" t="n">
        <v>47</v>
      </c>
      <c r="J31" t="n">
        <v>134.26</v>
      </c>
      <c r="K31" t="n">
        <v>45</v>
      </c>
      <c r="L31" t="n">
        <v>8.25</v>
      </c>
      <c r="M31" t="n">
        <v>45</v>
      </c>
      <c r="N31" t="n">
        <v>21.01</v>
      </c>
      <c r="O31" t="n">
        <v>16792.37</v>
      </c>
      <c r="P31" t="n">
        <v>520.89</v>
      </c>
      <c r="Q31" t="n">
        <v>1367.37</v>
      </c>
      <c r="R31" t="n">
        <v>149.83</v>
      </c>
      <c r="S31" t="n">
        <v>104.26</v>
      </c>
      <c r="T31" t="n">
        <v>21736.69</v>
      </c>
      <c r="U31" t="n">
        <v>0.7</v>
      </c>
      <c r="V31" t="n">
        <v>0.89</v>
      </c>
      <c r="W31" t="n">
        <v>20.73</v>
      </c>
      <c r="X31" t="n">
        <v>1.34</v>
      </c>
      <c r="Y31" t="n">
        <v>1</v>
      </c>
      <c r="Z31" t="n">
        <v>10</v>
      </c>
      <c r="AA31" t="n">
        <v>1203.911438372989</v>
      </c>
      <c r="AB31" t="n">
        <v>1647.24474280607</v>
      </c>
      <c r="AC31" t="n">
        <v>1490.034016475175</v>
      </c>
      <c r="AD31" t="n">
        <v>1203911.438372989</v>
      </c>
      <c r="AE31" t="n">
        <v>1647244.74280607</v>
      </c>
      <c r="AF31" t="n">
        <v>9.886915009312484e-07</v>
      </c>
      <c r="AG31" t="n">
        <v>17</v>
      </c>
      <c r="AH31" t="n">
        <v>1490034.016475175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1.7505</v>
      </c>
      <c r="E32" t="n">
        <v>57.13</v>
      </c>
      <c r="F32" t="n">
        <v>53.84</v>
      </c>
      <c r="G32" t="n">
        <v>71.79000000000001</v>
      </c>
      <c r="H32" t="n">
        <v>1.12</v>
      </c>
      <c r="I32" t="n">
        <v>45</v>
      </c>
      <c r="J32" t="n">
        <v>134.59</v>
      </c>
      <c r="K32" t="n">
        <v>45</v>
      </c>
      <c r="L32" t="n">
        <v>8.5</v>
      </c>
      <c r="M32" t="n">
        <v>43</v>
      </c>
      <c r="N32" t="n">
        <v>21.1</v>
      </c>
      <c r="O32" t="n">
        <v>16833.86</v>
      </c>
      <c r="P32" t="n">
        <v>518.71</v>
      </c>
      <c r="Q32" t="n">
        <v>1367.33</v>
      </c>
      <c r="R32" t="n">
        <v>147.62</v>
      </c>
      <c r="S32" t="n">
        <v>104.26</v>
      </c>
      <c r="T32" t="n">
        <v>20642.1</v>
      </c>
      <c r="U32" t="n">
        <v>0.71</v>
      </c>
      <c r="V32" t="n">
        <v>0.89</v>
      </c>
      <c r="W32" t="n">
        <v>20.72</v>
      </c>
      <c r="X32" t="n">
        <v>1.27</v>
      </c>
      <c r="Y32" t="n">
        <v>1</v>
      </c>
      <c r="Z32" t="n">
        <v>10</v>
      </c>
      <c r="AA32" t="n">
        <v>1198.391878309631</v>
      </c>
      <c r="AB32" t="n">
        <v>1639.69263722158</v>
      </c>
      <c r="AC32" t="n">
        <v>1483.202673248222</v>
      </c>
      <c r="AD32" t="n">
        <v>1198391.878309631</v>
      </c>
      <c r="AE32" t="n">
        <v>1639692.63722158</v>
      </c>
      <c r="AF32" t="n">
        <v>9.9078570665225e-07</v>
      </c>
      <c r="AG32" t="n">
        <v>17</v>
      </c>
      <c r="AH32" t="n">
        <v>1483202.673248222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1.7519</v>
      </c>
      <c r="E33" t="n">
        <v>57.08</v>
      </c>
      <c r="F33" t="n">
        <v>53.82</v>
      </c>
      <c r="G33" t="n">
        <v>73.40000000000001</v>
      </c>
      <c r="H33" t="n">
        <v>1.15</v>
      </c>
      <c r="I33" t="n">
        <v>44</v>
      </c>
      <c r="J33" t="n">
        <v>134.93</v>
      </c>
      <c r="K33" t="n">
        <v>45</v>
      </c>
      <c r="L33" t="n">
        <v>8.75</v>
      </c>
      <c r="M33" t="n">
        <v>42</v>
      </c>
      <c r="N33" t="n">
        <v>21.18</v>
      </c>
      <c r="O33" t="n">
        <v>16875.27</v>
      </c>
      <c r="P33" t="n">
        <v>516.33</v>
      </c>
      <c r="Q33" t="n">
        <v>1367.34</v>
      </c>
      <c r="R33" t="n">
        <v>147.14</v>
      </c>
      <c r="S33" t="n">
        <v>104.26</v>
      </c>
      <c r="T33" t="n">
        <v>20405.25</v>
      </c>
      <c r="U33" t="n">
        <v>0.71</v>
      </c>
      <c r="V33" t="n">
        <v>0.89</v>
      </c>
      <c r="W33" t="n">
        <v>20.71</v>
      </c>
      <c r="X33" t="n">
        <v>1.25</v>
      </c>
      <c r="Y33" t="n">
        <v>1</v>
      </c>
      <c r="Z33" t="n">
        <v>10</v>
      </c>
      <c r="AA33" t="n">
        <v>1194.19706910025</v>
      </c>
      <c r="AB33" t="n">
        <v>1633.953114199383</v>
      </c>
      <c r="AC33" t="n">
        <v>1478.010922247792</v>
      </c>
      <c r="AD33" t="n">
        <v>1194197.06910025</v>
      </c>
      <c r="AE33" t="n">
        <v>1633953.114199382</v>
      </c>
      <c r="AF33" t="n">
        <v>9.915781088169535e-07</v>
      </c>
      <c r="AG33" t="n">
        <v>17</v>
      </c>
      <c r="AH33" t="n">
        <v>1478010.922247792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1.7558</v>
      </c>
      <c r="E34" t="n">
        <v>56.95</v>
      </c>
      <c r="F34" t="n">
        <v>53.75</v>
      </c>
      <c r="G34" t="n">
        <v>76.78</v>
      </c>
      <c r="H34" t="n">
        <v>1.18</v>
      </c>
      <c r="I34" t="n">
        <v>42</v>
      </c>
      <c r="J34" t="n">
        <v>135.27</v>
      </c>
      <c r="K34" t="n">
        <v>45</v>
      </c>
      <c r="L34" t="n">
        <v>9</v>
      </c>
      <c r="M34" t="n">
        <v>40</v>
      </c>
      <c r="N34" t="n">
        <v>21.27</v>
      </c>
      <c r="O34" t="n">
        <v>16916.71</v>
      </c>
      <c r="P34" t="n">
        <v>513.72</v>
      </c>
      <c r="Q34" t="n">
        <v>1367.26</v>
      </c>
      <c r="R34" t="n">
        <v>144.47</v>
      </c>
      <c r="S34" t="n">
        <v>104.26</v>
      </c>
      <c r="T34" t="n">
        <v>19082.61</v>
      </c>
      <c r="U34" t="n">
        <v>0.72</v>
      </c>
      <c r="V34" t="n">
        <v>0.89</v>
      </c>
      <c r="W34" t="n">
        <v>20.71</v>
      </c>
      <c r="X34" t="n">
        <v>1.17</v>
      </c>
      <c r="Y34" t="n">
        <v>1</v>
      </c>
      <c r="Z34" t="n">
        <v>10</v>
      </c>
      <c r="AA34" t="n">
        <v>1188.00841751816</v>
      </c>
      <c r="AB34" t="n">
        <v>1625.485528080729</v>
      </c>
      <c r="AC34" t="n">
        <v>1470.351470663971</v>
      </c>
      <c r="AD34" t="n">
        <v>1188008.41751816</v>
      </c>
      <c r="AE34" t="n">
        <v>1625485.528080729</v>
      </c>
      <c r="AF34" t="n">
        <v>9.937855148471984e-07</v>
      </c>
      <c r="AG34" t="n">
        <v>17</v>
      </c>
      <c r="AH34" t="n">
        <v>1470351.470663971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1.7581</v>
      </c>
      <c r="E35" t="n">
        <v>56.88</v>
      </c>
      <c r="F35" t="n">
        <v>53.7</v>
      </c>
      <c r="G35" t="n">
        <v>78.59</v>
      </c>
      <c r="H35" t="n">
        <v>1.21</v>
      </c>
      <c r="I35" t="n">
        <v>41</v>
      </c>
      <c r="J35" t="n">
        <v>135.6</v>
      </c>
      <c r="K35" t="n">
        <v>45</v>
      </c>
      <c r="L35" t="n">
        <v>9.25</v>
      </c>
      <c r="M35" t="n">
        <v>39</v>
      </c>
      <c r="N35" t="n">
        <v>21.35</v>
      </c>
      <c r="O35" t="n">
        <v>16958.17</v>
      </c>
      <c r="P35" t="n">
        <v>511.18</v>
      </c>
      <c r="Q35" t="n">
        <v>1367.39</v>
      </c>
      <c r="R35" t="n">
        <v>143.39</v>
      </c>
      <c r="S35" t="n">
        <v>104.26</v>
      </c>
      <c r="T35" t="n">
        <v>18544.85</v>
      </c>
      <c r="U35" t="n">
        <v>0.73</v>
      </c>
      <c r="V35" t="n">
        <v>0.89</v>
      </c>
      <c r="W35" t="n">
        <v>20.7</v>
      </c>
      <c r="X35" t="n">
        <v>1.12</v>
      </c>
      <c r="Y35" t="n">
        <v>1</v>
      </c>
      <c r="Z35" t="n">
        <v>10</v>
      </c>
      <c r="AA35" t="n">
        <v>1182.948468985445</v>
      </c>
      <c r="AB35" t="n">
        <v>1618.562283269093</v>
      </c>
      <c r="AC35" t="n">
        <v>1464.088970620322</v>
      </c>
      <c r="AD35" t="n">
        <v>1182948.468985445</v>
      </c>
      <c r="AE35" t="n">
        <v>1618562.283269093</v>
      </c>
      <c r="AF35" t="n">
        <v>9.950873184034966e-07</v>
      </c>
      <c r="AG35" t="n">
        <v>17</v>
      </c>
      <c r="AH35" t="n">
        <v>1464088.970620323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1.759</v>
      </c>
      <c r="E36" t="n">
        <v>56.85</v>
      </c>
      <c r="F36" t="n">
        <v>53.69</v>
      </c>
      <c r="G36" t="n">
        <v>80.54000000000001</v>
      </c>
      <c r="H36" t="n">
        <v>1.24</v>
      </c>
      <c r="I36" t="n">
        <v>40</v>
      </c>
      <c r="J36" t="n">
        <v>135.94</v>
      </c>
      <c r="K36" t="n">
        <v>45</v>
      </c>
      <c r="L36" t="n">
        <v>9.5</v>
      </c>
      <c r="M36" t="n">
        <v>38</v>
      </c>
      <c r="N36" t="n">
        <v>21.44</v>
      </c>
      <c r="O36" t="n">
        <v>16999.67</v>
      </c>
      <c r="P36" t="n">
        <v>510.22</v>
      </c>
      <c r="Q36" t="n">
        <v>1367.27</v>
      </c>
      <c r="R36" t="n">
        <v>143.03</v>
      </c>
      <c r="S36" t="n">
        <v>104.26</v>
      </c>
      <c r="T36" t="n">
        <v>18372.98</v>
      </c>
      <c r="U36" t="n">
        <v>0.73</v>
      </c>
      <c r="V36" t="n">
        <v>0.89</v>
      </c>
      <c r="W36" t="n">
        <v>20.7</v>
      </c>
      <c r="X36" t="n">
        <v>1.12</v>
      </c>
      <c r="Y36" t="n">
        <v>1</v>
      </c>
      <c r="Z36" t="n">
        <v>10</v>
      </c>
      <c r="AA36" t="n">
        <v>1181.069524757284</v>
      </c>
      <c r="AB36" t="n">
        <v>1615.991428882955</v>
      </c>
      <c r="AC36" t="n">
        <v>1461.76347496858</v>
      </c>
      <c r="AD36" t="n">
        <v>1181069.524757284</v>
      </c>
      <c r="AE36" t="n">
        <v>1615991.428882955</v>
      </c>
      <c r="AF36" t="n">
        <v>9.955967197950915e-07</v>
      </c>
      <c r="AG36" t="n">
        <v>17</v>
      </c>
      <c r="AH36" t="n">
        <v>1461763.47496858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1.7605</v>
      </c>
      <c r="E37" t="n">
        <v>56.8</v>
      </c>
      <c r="F37" t="n">
        <v>53.67</v>
      </c>
      <c r="G37" t="n">
        <v>82.56999999999999</v>
      </c>
      <c r="H37" t="n">
        <v>1.26</v>
      </c>
      <c r="I37" t="n">
        <v>39</v>
      </c>
      <c r="J37" t="n">
        <v>136.27</v>
      </c>
      <c r="K37" t="n">
        <v>45</v>
      </c>
      <c r="L37" t="n">
        <v>9.75</v>
      </c>
      <c r="M37" t="n">
        <v>37</v>
      </c>
      <c r="N37" t="n">
        <v>21.53</v>
      </c>
      <c r="O37" t="n">
        <v>17041.2</v>
      </c>
      <c r="P37" t="n">
        <v>507.72</v>
      </c>
      <c r="Q37" t="n">
        <v>1367.24</v>
      </c>
      <c r="R37" t="n">
        <v>142.36</v>
      </c>
      <c r="S37" t="n">
        <v>104.26</v>
      </c>
      <c r="T37" t="n">
        <v>18041.41</v>
      </c>
      <c r="U37" t="n">
        <v>0.73</v>
      </c>
      <c r="V37" t="n">
        <v>0.89</v>
      </c>
      <c r="W37" t="n">
        <v>20.7</v>
      </c>
      <c r="X37" t="n">
        <v>1.1</v>
      </c>
      <c r="Y37" t="n">
        <v>1</v>
      </c>
      <c r="Z37" t="n">
        <v>10</v>
      </c>
      <c r="AA37" t="n">
        <v>1176.688073759166</v>
      </c>
      <c r="AB37" t="n">
        <v>1609.996534331353</v>
      </c>
      <c r="AC37" t="n">
        <v>1456.340724739096</v>
      </c>
      <c r="AD37" t="n">
        <v>1176688.073759166</v>
      </c>
      <c r="AE37" t="n">
        <v>1609996.534331353</v>
      </c>
      <c r="AF37" t="n">
        <v>9.964457221144167e-07</v>
      </c>
      <c r="AG37" t="n">
        <v>17</v>
      </c>
      <c r="AH37" t="n">
        <v>1456340.724739096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1.7649</v>
      </c>
      <c r="E38" t="n">
        <v>56.66</v>
      </c>
      <c r="F38" t="n">
        <v>53.58</v>
      </c>
      <c r="G38" t="n">
        <v>86.89</v>
      </c>
      <c r="H38" t="n">
        <v>1.29</v>
      </c>
      <c r="I38" t="n">
        <v>37</v>
      </c>
      <c r="J38" t="n">
        <v>136.61</v>
      </c>
      <c r="K38" t="n">
        <v>45</v>
      </c>
      <c r="L38" t="n">
        <v>10</v>
      </c>
      <c r="M38" t="n">
        <v>35</v>
      </c>
      <c r="N38" t="n">
        <v>21.61</v>
      </c>
      <c r="O38" t="n">
        <v>17082.76</v>
      </c>
      <c r="P38" t="n">
        <v>503</v>
      </c>
      <c r="Q38" t="n">
        <v>1367.32</v>
      </c>
      <c r="R38" t="n">
        <v>139.2</v>
      </c>
      <c r="S38" t="n">
        <v>104.26</v>
      </c>
      <c r="T38" t="n">
        <v>16472.09</v>
      </c>
      <c r="U38" t="n">
        <v>0.75</v>
      </c>
      <c r="V38" t="n">
        <v>0.89</v>
      </c>
      <c r="W38" t="n">
        <v>20.7</v>
      </c>
      <c r="X38" t="n">
        <v>1.01</v>
      </c>
      <c r="Y38" t="n">
        <v>1</v>
      </c>
      <c r="Z38" t="n">
        <v>10</v>
      </c>
      <c r="AA38" t="n">
        <v>1167.294276391412</v>
      </c>
      <c r="AB38" t="n">
        <v>1597.143526347701</v>
      </c>
      <c r="AC38" t="n">
        <v>1444.714389798094</v>
      </c>
      <c r="AD38" t="n">
        <v>1167294.276391412</v>
      </c>
      <c r="AE38" t="n">
        <v>1597143.526347701</v>
      </c>
      <c r="AF38" t="n">
        <v>9.989361289177698e-07</v>
      </c>
      <c r="AG38" t="n">
        <v>17</v>
      </c>
      <c r="AH38" t="n">
        <v>1444714.389798094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1.764</v>
      </c>
      <c r="E39" t="n">
        <v>56.69</v>
      </c>
      <c r="F39" t="n">
        <v>53.61</v>
      </c>
      <c r="G39" t="n">
        <v>86.94</v>
      </c>
      <c r="H39" t="n">
        <v>1.32</v>
      </c>
      <c r="I39" t="n">
        <v>37</v>
      </c>
      <c r="J39" t="n">
        <v>136.95</v>
      </c>
      <c r="K39" t="n">
        <v>45</v>
      </c>
      <c r="L39" t="n">
        <v>10.25</v>
      </c>
      <c r="M39" t="n">
        <v>35</v>
      </c>
      <c r="N39" t="n">
        <v>21.7</v>
      </c>
      <c r="O39" t="n">
        <v>17124.35</v>
      </c>
      <c r="P39" t="n">
        <v>502.04</v>
      </c>
      <c r="Q39" t="n">
        <v>1367.22</v>
      </c>
      <c r="R39" t="n">
        <v>140.16</v>
      </c>
      <c r="S39" t="n">
        <v>104.26</v>
      </c>
      <c r="T39" t="n">
        <v>16951.24</v>
      </c>
      <c r="U39" t="n">
        <v>0.74</v>
      </c>
      <c r="V39" t="n">
        <v>0.89</v>
      </c>
      <c r="W39" t="n">
        <v>20.7</v>
      </c>
      <c r="X39" t="n">
        <v>1.04</v>
      </c>
      <c r="Y39" t="n">
        <v>1</v>
      </c>
      <c r="Z39" t="n">
        <v>10</v>
      </c>
      <c r="AA39" t="n">
        <v>1166.633288487401</v>
      </c>
      <c r="AB39" t="n">
        <v>1596.239133536706</v>
      </c>
      <c r="AC39" t="n">
        <v>1443.896310967657</v>
      </c>
      <c r="AD39" t="n">
        <v>1166633.288487401</v>
      </c>
      <c r="AE39" t="n">
        <v>1596239.133536706</v>
      </c>
      <c r="AF39" t="n">
        <v>9.984267275261749e-07</v>
      </c>
      <c r="AG39" t="n">
        <v>17</v>
      </c>
      <c r="AH39" t="n">
        <v>1443896.310967657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1.7655</v>
      </c>
      <c r="E40" t="n">
        <v>56.64</v>
      </c>
      <c r="F40" t="n">
        <v>53.59</v>
      </c>
      <c r="G40" t="n">
        <v>89.31999999999999</v>
      </c>
      <c r="H40" t="n">
        <v>1.35</v>
      </c>
      <c r="I40" t="n">
        <v>36</v>
      </c>
      <c r="J40" t="n">
        <v>137.29</v>
      </c>
      <c r="K40" t="n">
        <v>45</v>
      </c>
      <c r="L40" t="n">
        <v>10.5</v>
      </c>
      <c r="M40" t="n">
        <v>34</v>
      </c>
      <c r="N40" t="n">
        <v>21.79</v>
      </c>
      <c r="O40" t="n">
        <v>17165.97</v>
      </c>
      <c r="P40" t="n">
        <v>500.15</v>
      </c>
      <c r="Q40" t="n">
        <v>1367.31</v>
      </c>
      <c r="R40" t="n">
        <v>139.47</v>
      </c>
      <c r="S40" t="n">
        <v>104.26</v>
      </c>
      <c r="T40" t="n">
        <v>16611.95</v>
      </c>
      <c r="U40" t="n">
        <v>0.75</v>
      </c>
      <c r="V40" t="n">
        <v>0.89</v>
      </c>
      <c r="W40" t="n">
        <v>20.7</v>
      </c>
      <c r="X40" t="n">
        <v>1.01</v>
      </c>
      <c r="Y40" t="n">
        <v>1</v>
      </c>
      <c r="Z40" t="n">
        <v>10</v>
      </c>
      <c r="AA40" t="n">
        <v>1163.112181325649</v>
      </c>
      <c r="AB40" t="n">
        <v>1591.421399377711</v>
      </c>
      <c r="AC40" t="n">
        <v>1439.538374595064</v>
      </c>
      <c r="AD40" t="n">
        <v>1163112.181325649</v>
      </c>
      <c r="AE40" t="n">
        <v>1591421.399377711</v>
      </c>
      <c r="AF40" t="n">
        <v>9.992757298455001e-07</v>
      </c>
      <c r="AG40" t="n">
        <v>17</v>
      </c>
      <c r="AH40" t="n">
        <v>1439538.374595064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1.767</v>
      </c>
      <c r="E41" t="n">
        <v>56.59</v>
      </c>
      <c r="F41" t="n">
        <v>53.57</v>
      </c>
      <c r="G41" t="n">
        <v>91.83</v>
      </c>
      <c r="H41" t="n">
        <v>1.38</v>
      </c>
      <c r="I41" t="n">
        <v>35</v>
      </c>
      <c r="J41" t="n">
        <v>137.62</v>
      </c>
      <c r="K41" t="n">
        <v>45</v>
      </c>
      <c r="L41" t="n">
        <v>10.75</v>
      </c>
      <c r="M41" t="n">
        <v>33</v>
      </c>
      <c r="N41" t="n">
        <v>21.88</v>
      </c>
      <c r="O41" t="n">
        <v>17207.62</v>
      </c>
      <c r="P41" t="n">
        <v>497.42</v>
      </c>
      <c r="Q41" t="n">
        <v>1367.35</v>
      </c>
      <c r="R41" t="n">
        <v>138.71</v>
      </c>
      <c r="S41" t="n">
        <v>104.26</v>
      </c>
      <c r="T41" t="n">
        <v>16235.69</v>
      </c>
      <c r="U41" t="n">
        <v>0.75</v>
      </c>
      <c r="V41" t="n">
        <v>0.89</v>
      </c>
      <c r="W41" t="n">
        <v>20.7</v>
      </c>
      <c r="X41" t="n">
        <v>0.99</v>
      </c>
      <c r="Y41" t="n">
        <v>1</v>
      </c>
      <c r="Z41" t="n">
        <v>10</v>
      </c>
      <c r="AA41" t="n">
        <v>1158.447270422992</v>
      </c>
      <c r="AB41" t="n">
        <v>1585.038662479352</v>
      </c>
      <c r="AC41" t="n">
        <v>1433.764797148056</v>
      </c>
      <c r="AD41" t="n">
        <v>1158447.270422992</v>
      </c>
      <c r="AE41" t="n">
        <v>1585038.662479352</v>
      </c>
      <c r="AF41" t="n">
        <v>1.000124732164825e-06</v>
      </c>
      <c r="AG41" t="n">
        <v>17</v>
      </c>
      <c r="AH41" t="n">
        <v>1433764.797148057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1.7686</v>
      </c>
      <c r="E42" t="n">
        <v>56.54</v>
      </c>
      <c r="F42" t="n">
        <v>53.54</v>
      </c>
      <c r="G42" t="n">
        <v>94.48</v>
      </c>
      <c r="H42" t="n">
        <v>1.41</v>
      </c>
      <c r="I42" t="n">
        <v>34</v>
      </c>
      <c r="J42" t="n">
        <v>137.96</v>
      </c>
      <c r="K42" t="n">
        <v>45</v>
      </c>
      <c r="L42" t="n">
        <v>11</v>
      </c>
      <c r="M42" t="n">
        <v>32</v>
      </c>
      <c r="N42" t="n">
        <v>21.96</v>
      </c>
      <c r="O42" t="n">
        <v>17249.3</v>
      </c>
      <c r="P42" t="n">
        <v>495.68</v>
      </c>
      <c r="Q42" t="n">
        <v>1367.27</v>
      </c>
      <c r="R42" t="n">
        <v>137.65</v>
      </c>
      <c r="S42" t="n">
        <v>104.26</v>
      </c>
      <c r="T42" t="n">
        <v>15712.62</v>
      </c>
      <c r="U42" t="n">
        <v>0.76</v>
      </c>
      <c r="V42" t="n">
        <v>0.9</v>
      </c>
      <c r="W42" t="n">
        <v>20.71</v>
      </c>
      <c r="X42" t="n">
        <v>0.96</v>
      </c>
      <c r="Y42" t="n">
        <v>1</v>
      </c>
      <c r="Z42" t="n">
        <v>10</v>
      </c>
      <c r="AA42" t="n">
        <v>1155.037074864178</v>
      </c>
      <c r="AB42" t="n">
        <v>1580.372682468572</v>
      </c>
      <c r="AC42" t="n">
        <v>1429.544131720762</v>
      </c>
      <c r="AD42" t="n">
        <v>1155037.074864178</v>
      </c>
      <c r="AE42" t="n">
        <v>1580372.682468572</v>
      </c>
      <c r="AF42" t="n">
        <v>1.001030334638771e-06</v>
      </c>
      <c r="AG42" t="n">
        <v>17</v>
      </c>
      <c r="AH42" t="n">
        <v>1429544.131720762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1.7714</v>
      </c>
      <c r="E43" t="n">
        <v>56.45</v>
      </c>
      <c r="F43" t="n">
        <v>53.48</v>
      </c>
      <c r="G43" t="n">
        <v>97.23</v>
      </c>
      <c r="H43" t="n">
        <v>1.44</v>
      </c>
      <c r="I43" t="n">
        <v>33</v>
      </c>
      <c r="J43" t="n">
        <v>138.3</v>
      </c>
      <c r="K43" t="n">
        <v>45</v>
      </c>
      <c r="L43" t="n">
        <v>11.25</v>
      </c>
      <c r="M43" t="n">
        <v>31</v>
      </c>
      <c r="N43" t="n">
        <v>22.05</v>
      </c>
      <c r="O43" t="n">
        <v>17291.02</v>
      </c>
      <c r="P43" t="n">
        <v>493.27</v>
      </c>
      <c r="Q43" t="n">
        <v>1367.25</v>
      </c>
      <c r="R43" t="n">
        <v>135.67</v>
      </c>
      <c r="S43" t="n">
        <v>104.26</v>
      </c>
      <c r="T43" t="n">
        <v>14727.83</v>
      </c>
      <c r="U43" t="n">
        <v>0.77</v>
      </c>
      <c r="V43" t="n">
        <v>0.9</v>
      </c>
      <c r="W43" t="n">
        <v>20.7</v>
      </c>
      <c r="X43" t="n">
        <v>0.9</v>
      </c>
      <c r="Y43" t="n">
        <v>1</v>
      </c>
      <c r="Z43" t="n">
        <v>10</v>
      </c>
      <c r="AA43" t="n">
        <v>1149.911522463163</v>
      </c>
      <c r="AB43" t="n">
        <v>1573.359675550091</v>
      </c>
      <c r="AC43" t="n">
        <v>1423.200436339763</v>
      </c>
      <c r="AD43" t="n">
        <v>1149911.522463163</v>
      </c>
      <c r="AE43" t="n">
        <v>1573359.675550091</v>
      </c>
      <c r="AF43" t="n">
        <v>1.002615138968178e-06</v>
      </c>
      <c r="AG43" t="n">
        <v>17</v>
      </c>
      <c r="AH43" t="n">
        <v>1423200.436339763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1.7726</v>
      </c>
      <c r="E44" t="n">
        <v>56.41</v>
      </c>
      <c r="F44" t="n">
        <v>53.46</v>
      </c>
      <c r="G44" t="n">
        <v>100.25</v>
      </c>
      <c r="H44" t="n">
        <v>1.47</v>
      </c>
      <c r="I44" t="n">
        <v>32</v>
      </c>
      <c r="J44" t="n">
        <v>138.64</v>
      </c>
      <c r="K44" t="n">
        <v>45</v>
      </c>
      <c r="L44" t="n">
        <v>11.5</v>
      </c>
      <c r="M44" t="n">
        <v>30</v>
      </c>
      <c r="N44" t="n">
        <v>22.14</v>
      </c>
      <c r="O44" t="n">
        <v>17332.76</v>
      </c>
      <c r="P44" t="n">
        <v>490.85</v>
      </c>
      <c r="Q44" t="n">
        <v>1367.29</v>
      </c>
      <c r="R44" t="n">
        <v>135.44</v>
      </c>
      <c r="S44" t="n">
        <v>104.26</v>
      </c>
      <c r="T44" t="n">
        <v>14616.65</v>
      </c>
      <c r="U44" t="n">
        <v>0.77</v>
      </c>
      <c r="V44" t="n">
        <v>0.9</v>
      </c>
      <c r="W44" t="n">
        <v>20.69</v>
      </c>
      <c r="X44" t="n">
        <v>0.89</v>
      </c>
      <c r="Y44" t="n">
        <v>1</v>
      </c>
      <c r="Z44" t="n">
        <v>10</v>
      </c>
      <c r="AA44" t="n">
        <v>1145.857224922683</v>
      </c>
      <c r="AB44" t="n">
        <v>1567.812406792222</v>
      </c>
      <c r="AC44" t="n">
        <v>1418.182591126505</v>
      </c>
      <c r="AD44" t="n">
        <v>1145857.224922683</v>
      </c>
      <c r="AE44" t="n">
        <v>1567812.406792222</v>
      </c>
      <c r="AF44" t="n">
        <v>1.003294340823638e-06</v>
      </c>
      <c r="AG44" t="n">
        <v>17</v>
      </c>
      <c r="AH44" t="n">
        <v>1418182.591126505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1.7745</v>
      </c>
      <c r="E45" t="n">
        <v>56.35</v>
      </c>
      <c r="F45" t="n">
        <v>53.43</v>
      </c>
      <c r="G45" t="n">
        <v>103.41</v>
      </c>
      <c r="H45" t="n">
        <v>1.5</v>
      </c>
      <c r="I45" t="n">
        <v>31</v>
      </c>
      <c r="J45" t="n">
        <v>138.98</v>
      </c>
      <c r="K45" t="n">
        <v>45</v>
      </c>
      <c r="L45" t="n">
        <v>11.75</v>
      </c>
      <c r="M45" t="n">
        <v>29</v>
      </c>
      <c r="N45" t="n">
        <v>22.23</v>
      </c>
      <c r="O45" t="n">
        <v>17374.54</v>
      </c>
      <c r="P45" t="n">
        <v>488.46</v>
      </c>
      <c r="Q45" t="n">
        <v>1367.16</v>
      </c>
      <c r="R45" t="n">
        <v>134.34</v>
      </c>
      <c r="S45" t="n">
        <v>104.26</v>
      </c>
      <c r="T45" t="n">
        <v>14073.3</v>
      </c>
      <c r="U45" t="n">
        <v>0.78</v>
      </c>
      <c r="V45" t="n">
        <v>0.9</v>
      </c>
      <c r="W45" t="n">
        <v>20.69</v>
      </c>
      <c r="X45" t="n">
        <v>0.85</v>
      </c>
      <c r="Y45" t="n">
        <v>1</v>
      </c>
      <c r="Z45" t="n">
        <v>10</v>
      </c>
      <c r="AA45" t="n">
        <v>1141.42290502109</v>
      </c>
      <c r="AB45" t="n">
        <v>1561.745174674475</v>
      </c>
      <c r="AC45" t="n">
        <v>1412.694407126662</v>
      </c>
      <c r="AD45" t="n">
        <v>1141422.90502109</v>
      </c>
      <c r="AE45" t="n">
        <v>1561745.174674476</v>
      </c>
      <c r="AF45" t="n">
        <v>1.00436974376145e-06</v>
      </c>
      <c r="AG45" t="n">
        <v>17</v>
      </c>
      <c r="AH45" t="n">
        <v>1412694.407126662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1.7761</v>
      </c>
      <c r="E46" t="n">
        <v>56.3</v>
      </c>
      <c r="F46" t="n">
        <v>53.41</v>
      </c>
      <c r="G46" t="n">
        <v>106.81</v>
      </c>
      <c r="H46" t="n">
        <v>1.52</v>
      </c>
      <c r="I46" t="n">
        <v>30</v>
      </c>
      <c r="J46" t="n">
        <v>139.32</v>
      </c>
      <c r="K46" t="n">
        <v>45</v>
      </c>
      <c r="L46" t="n">
        <v>12</v>
      </c>
      <c r="M46" t="n">
        <v>28</v>
      </c>
      <c r="N46" t="n">
        <v>22.32</v>
      </c>
      <c r="O46" t="n">
        <v>17416.34</v>
      </c>
      <c r="P46" t="n">
        <v>485.13</v>
      </c>
      <c r="Q46" t="n">
        <v>1367.26</v>
      </c>
      <c r="R46" t="n">
        <v>133.21</v>
      </c>
      <c r="S46" t="n">
        <v>104.26</v>
      </c>
      <c r="T46" t="n">
        <v>13511.55</v>
      </c>
      <c r="U46" t="n">
        <v>0.78</v>
      </c>
      <c r="V46" t="n">
        <v>0.9</v>
      </c>
      <c r="W46" t="n">
        <v>20.7</v>
      </c>
      <c r="X46" t="n">
        <v>0.83</v>
      </c>
      <c r="Y46" t="n">
        <v>1</v>
      </c>
      <c r="Z46" t="n">
        <v>10</v>
      </c>
      <c r="AA46" t="n">
        <v>1135.929824860761</v>
      </c>
      <c r="AB46" t="n">
        <v>1554.22930006152</v>
      </c>
      <c r="AC46" t="n">
        <v>1405.895837038171</v>
      </c>
      <c r="AD46" t="n">
        <v>1135929.824860761</v>
      </c>
      <c r="AE46" t="n">
        <v>1554229.300061519</v>
      </c>
      <c r="AF46" t="n">
        <v>1.005275346235396e-06</v>
      </c>
      <c r="AG46" t="n">
        <v>17</v>
      </c>
      <c r="AH46" t="n">
        <v>1405895.837038171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1.7756</v>
      </c>
      <c r="E47" t="n">
        <v>56.32</v>
      </c>
      <c r="F47" t="n">
        <v>53.42</v>
      </c>
      <c r="G47" t="n">
        <v>106.84</v>
      </c>
      <c r="H47" t="n">
        <v>1.55</v>
      </c>
      <c r="I47" t="n">
        <v>30</v>
      </c>
      <c r="J47" t="n">
        <v>139.66</v>
      </c>
      <c r="K47" t="n">
        <v>45</v>
      </c>
      <c r="L47" t="n">
        <v>12.25</v>
      </c>
      <c r="M47" t="n">
        <v>28</v>
      </c>
      <c r="N47" t="n">
        <v>22.41</v>
      </c>
      <c r="O47" t="n">
        <v>17458.18</v>
      </c>
      <c r="P47" t="n">
        <v>484.22</v>
      </c>
      <c r="Q47" t="n">
        <v>1367.31</v>
      </c>
      <c r="R47" t="n">
        <v>134.08</v>
      </c>
      <c r="S47" t="n">
        <v>104.26</v>
      </c>
      <c r="T47" t="n">
        <v>13943.93</v>
      </c>
      <c r="U47" t="n">
        <v>0.78</v>
      </c>
      <c r="V47" t="n">
        <v>0.9</v>
      </c>
      <c r="W47" t="n">
        <v>20.69</v>
      </c>
      <c r="X47" t="n">
        <v>0.84</v>
      </c>
      <c r="Y47" t="n">
        <v>1</v>
      </c>
      <c r="Z47" t="n">
        <v>10</v>
      </c>
      <c r="AA47" t="n">
        <v>1135.008019743813</v>
      </c>
      <c r="AB47" t="n">
        <v>1552.96804563334</v>
      </c>
      <c r="AC47" t="n">
        <v>1404.754954962435</v>
      </c>
      <c r="AD47" t="n">
        <v>1135008.019743813</v>
      </c>
      <c r="AE47" t="n">
        <v>1552968.04563334</v>
      </c>
      <c r="AF47" t="n">
        <v>1.004992345462288e-06</v>
      </c>
      <c r="AG47" t="n">
        <v>17</v>
      </c>
      <c r="AH47" t="n">
        <v>1404754.954962435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1.7776</v>
      </c>
      <c r="E48" t="n">
        <v>56.26</v>
      </c>
      <c r="F48" t="n">
        <v>53.38</v>
      </c>
      <c r="G48" t="n">
        <v>110.45</v>
      </c>
      <c r="H48" t="n">
        <v>1.58</v>
      </c>
      <c r="I48" t="n">
        <v>29</v>
      </c>
      <c r="J48" t="n">
        <v>140</v>
      </c>
      <c r="K48" t="n">
        <v>45</v>
      </c>
      <c r="L48" t="n">
        <v>12.5</v>
      </c>
      <c r="M48" t="n">
        <v>27</v>
      </c>
      <c r="N48" t="n">
        <v>22.5</v>
      </c>
      <c r="O48" t="n">
        <v>17500.05</v>
      </c>
      <c r="P48" t="n">
        <v>482.09</v>
      </c>
      <c r="Q48" t="n">
        <v>1367.22</v>
      </c>
      <c r="R48" t="n">
        <v>132.54</v>
      </c>
      <c r="S48" t="n">
        <v>104.26</v>
      </c>
      <c r="T48" t="n">
        <v>13180.64</v>
      </c>
      <c r="U48" t="n">
        <v>0.79</v>
      </c>
      <c r="V48" t="n">
        <v>0.9</v>
      </c>
      <c r="W48" t="n">
        <v>20.7</v>
      </c>
      <c r="X48" t="n">
        <v>0.8100000000000001</v>
      </c>
      <c r="Y48" t="n">
        <v>1</v>
      </c>
      <c r="Z48" t="n">
        <v>10</v>
      </c>
      <c r="AA48" t="n">
        <v>1130.841318494324</v>
      </c>
      <c r="AB48" t="n">
        <v>1547.266981161904</v>
      </c>
      <c r="AC48" t="n">
        <v>1399.597992082658</v>
      </c>
      <c r="AD48" t="n">
        <v>1130841.318494324</v>
      </c>
      <c r="AE48" t="n">
        <v>1547266.981161904</v>
      </c>
      <c r="AF48" t="n">
        <v>1.006124348554721e-06</v>
      </c>
      <c r="AG48" t="n">
        <v>17</v>
      </c>
      <c r="AH48" t="n">
        <v>1399597.992082658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1.7791</v>
      </c>
      <c r="E49" t="n">
        <v>56.21</v>
      </c>
      <c r="F49" t="n">
        <v>53.36</v>
      </c>
      <c r="G49" t="n">
        <v>114.34</v>
      </c>
      <c r="H49" t="n">
        <v>1.61</v>
      </c>
      <c r="I49" t="n">
        <v>28</v>
      </c>
      <c r="J49" t="n">
        <v>140.33</v>
      </c>
      <c r="K49" t="n">
        <v>45</v>
      </c>
      <c r="L49" t="n">
        <v>12.75</v>
      </c>
      <c r="M49" t="n">
        <v>26</v>
      </c>
      <c r="N49" t="n">
        <v>22.59</v>
      </c>
      <c r="O49" t="n">
        <v>17541.95</v>
      </c>
      <c r="P49" t="n">
        <v>478.9</v>
      </c>
      <c r="Q49" t="n">
        <v>1367.28</v>
      </c>
      <c r="R49" t="n">
        <v>132.17</v>
      </c>
      <c r="S49" t="n">
        <v>104.26</v>
      </c>
      <c r="T49" t="n">
        <v>13001.22</v>
      </c>
      <c r="U49" t="n">
        <v>0.79</v>
      </c>
      <c r="V49" t="n">
        <v>0.9</v>
      </c>
      <c r="W49" t="n">
        <v>20.68</v>
      </c>
      <c r="X49" t="n">
        <v>0.78</v>
      </c>
      <c r="Y49" t="n">
        <v>1</v>
      </c>
      <c r="Z49" t="n">
        <v>10</v>
      </c>
      <c r="AA49" t="n">
        <v>1125.609982725307</v>
      </c>
      <c r="AB49" t="n">
        <v>1540.109236772488</v>
      </c>
      <c r="AC49" t="n">
        <v>1393.12337277181</v>
      </c>
      <c r="AD49" t="n">
        <v>1125609.982725306</v>
      </c>
      <c r="AE49" t="n">
        <v>1540109.236772488</v>
      </c>
      <c r="AF49" t="n">
        <v>1.006973350874046e-06</v>
      </c>
      <c r="AG49" t="n">
        <v>17</v>
      </c>
      <c r="AH49" t="n">
        <v>1393123.372771811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1.7799</v>
      </c>
      <c r="E50" t="n">
        <v>56.18</v>
      </c>
      <c r="F50" t="n">
        <v>53.34</v>
      </c>
      <c r="G50" t="n">
        <v>114.29</v>
      </c>
      <c r="H50" t="n">
        <v>1.63</v>
      </c>
      <c r="I50" t="n">
        <v>28</v>
      </c>
      <c r="J50" t="n">
        <v>140.67</v>
      </c>
      <c r="K50" t="n">
        <v>45</v>
      </c>
      <c r="L50" t="n">
        <v>13</v>
      </c>
      <c r="M50" t="n">
        <v>26</v>
      </c>
      <c r="N50" t="n">
        <v>22.68</v>
      </c>
      <c r="O50" t="n">
        <v>17583.88</v>
      </c>
      <c r="P50" t="n">
        <v>476.78</v>
      </c>
      <c r="Q50" t="n">
        <v>1367.16</v>
      </c>
      <c r="R50" t="n">
        <v>131.38</v>
      </c>
      <c r="S50" t="n">
        <v>104.26</v>
      </c>
      <c r="T50" t="n">
        <v>12605.68</v>
      </c>
      <c r="U50" t="n">
        <v>0.79</v>
      </c>
      <c r="V50" t="n">
        <v>0.9</v>
      </c>
      <c r="W50" t="n">
        <v>20.68</v>
      </c>
      <c r="X50" t="n">
        <v>0.76</v>
      </c>
      <c r="Y50" t="n">
        <v>1</v>
      </c>
      <c r="Z50" t="n">
        <v>10</v>
      </c>
      <c r="AA50" t="n">
        <v>1122.205640693866</v>
      </c>
      <c r="AB50" t="n">
        <v>1535.4512658161</v>
      </c>
      <c r="AC50" t="n">
        <v>1388.909952025997</v>
      </c>
      <c r="AD50" t="n">
        <v>1122205.640693866</v>
      </c>
      <c r="AE50" t="n">
        <v>1535451.2658161</v>
      </c>
      <c r="AF50" t="n">
        <v>1.00742615211102e-06</v>
      </c>
      <c r="AG50" t="n">
        <v>17</v>
      </c>
      <c r="AH50" t="n">
        <v>1388909.952025997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1.7814</v>
      </c>
      <c r="E51" t="n">
        <v>56.14</v>
      </c>
      <c r="F51" t="n">
        <v>53.31</v>
      </c>
      <c r="G51" t="n">
        <v>118.48</v>
      </c>
      <c r="H51" t="n">
        <v>1.66</v>
      </c>
      <c r="I51" t="n">
        <v>27</v>
      </c>
      <c r="J51" t="n">
        <v>141.02</v>
      </c>
      <c r="K51" t="n">
        <v>45</v>
      </c>
      <c r="L51" t="n">
        <v>13.25</v>
      </c>
      <c r="M51" t="n">
        <v>25</v>
      </c>
      <c r="N51" t="n">
        <v>22.77</v>
      </c>
      <c r="O51" t="n">
        <v>17625.85</v>
      </c>
      <c r="P51" t="n">
        <v>473.71</v>
      </c>
      <c r="Q51" t="n">
        <v>1367.3</v>
      </c>
      <c r="R51" t="n">
        <v>130.29</v>
      </c>
      <c r="S51" t="n">
        <v>104.26</v>
      </c>
      <c r="T51" t="n">
        <v>12068.4</v>
      </c>
      <c r="U51" t="n">
        <v>0.8</v>
      </c>
      <c r="V51" t="n">
        <v>0.9</v>
      </c>
      <c r="W51" t="n">
        <v>20.69</v>
      </c>
      <c r="X51" t="n">
        <v>0.74</v>
      </c>
      <c r="Y51" t="n">
        <v>1</v>
      </c>
      <c r="Z51" t="n">
        <v>10</v>
      </c>
      <c r="AA51" t="n">
        <v>1117.098813429755</v>
      </c>
      <c r="AB51" t="n">
        <v>1528.463879456026</v>
      </c>
      <c r="AC51" t="n">
        <v>1382.58943201327</v>
      </c>
      <c r="AD51" t="n">
        <v>1117098.813429755</v>
      </c>
      <c r="AE51" t="n">
        <v>1528463.879456026</v>
      </c>
      <c r="AF51" t="n">
        <v>1.008275154430345e-06</v>
      </c>
      <c r="AG51" t="n">
        <v>17</v>
      </c>
      <c r="AH51" t="n">
        <v>1382589.43201327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1.7827</v>
      </c>
      <c r="E52" t="n">
        <v>56.1</v>
      </c>
      <c r="F52" t="n">
        <v>53.3</v>
      </c>
      <c r="G52" t="n">
        <v>123</v>
      </c>
      <c r="H52" t="n">
        <v>1.69</v>
      </c>
      <c r="I52" t="n">
        <v>26</v>
      </c>
      <c r="J52" t="n">
        <v>141.36</v>
      </c>
      <c r="K52" t="n">
        <v>45</v>
      </c>
      <c r="L52" t="n">
        <v>13.5</v>
      </c>
      <c r="M52" t="n">
        <v>23</v>
      </c>
      <c r="N52" t="n">
        <v>22.86</v>
      </c>
      <c r="O52" t="n">
        <v>17667.84</v>
      </c>
      <c r="P52" t="n">
        <v>470.13</v>
      </c>
      <c r="Q52" t="n">
        <v>1367.19</v>
      </c>
      <c r="R52" t="n">
        <v>130.09</v>
      </c>
      <c r="S52" t="n">
        <v>104.26</v>
      </c>
      <c r="T52" t="n">
        <v>11971.09</v>
      </c>
      <c r="U52" t="n">
        <v>0.8</v>
      </c>
      <c r="V52" t="n">
        <v>0.9</v>
      </c>
      <c r="W52" t="n">
        <v>20.68</v>
      </c>
      <c r="X52" t="n">
        <v>0.72</v>
      </c>
      <c r="Y52" t="n">
        <v>1</v>
      </c>
      <c r="Z52" t="n">
        <v>10</v>
      </c>
      <c r="AA52" t="n">
        <v>1111.516407374321</v>
      </c>
      <c r="AB52" t="n">
        <v>1520.825785212607</v>
      </c>
      <c r="AC52" t="n">
        <v>1375.680306764311</v>
      </c>
      <c r="AD52" t="n">
        <v>1111516.407374321</v>
      </c>
      <c r="AE52" t="n">
        <v>1520825.785212607</v>
      </c>
      <c r="AF52" t="n">
        <v>1.009010956440426e-06</v>
      </c>
      <c r="AG52" t="n">
        <v>17</v>
      </c>
      <c r="AH52" t="n">
        <v>1375680.306764311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1.7828</v>
      </c>
      <c r="E53" t="n">
        <v>56.09</v>
      </c>
      <c r="F53" t="n">
        <v>53.29</v>
      </c>
      <c r="G53" t="n">
        <v>122.99</v>
      </c>
      <c r="H53" t="n">
        <v>1.72</v>
      </c>
      <c r="I53" t="n">
        <v>26</v>
      </c>
      <c r="J53" t="n">
        <v>141.7</v>
      </c>
      <c r="K53" t="n">
        <v>45</v>
      </c>
      <c r="L53" t="n">
        <v>13.75</v>
      </c>
      <c r="M53" t="n">
        <v>22</v>
      </c>
      <c r="N53" t="n">
        <v>22.95</v>
      </c>
      <c r="O53" t="n">
        <v>17709.87</v>
      </c>
      <c r="P53" t="n">
        <v>469.97</v>
      </c>
      <c r="Q53" t="n">
        <v>1367.31</v>
      </c>
      <c r="R53" t="n">
        <v>129.82</v>
      </c>
      <c r="S53" t="n">
        <v>104.26</v>
      </c>
      <c r="T53" t="n">
        <v>11835.38</v>
      </c>
      <c r="U53" t="n">
        <v>0.8</v>
      </c>
      <c r="V53" t="n">
        <v>0.9</v>
      </c>
      <c r="W53" t="n">
        <v>20.68</v>
      </c>
      <c r="X53" t="n">
        <v>0.72</v>
      </c>
      <c r="Y53" t="n">
        <v>1</v>
      </c>
      <c r="Z53" t="n">
        <v>10</v>
      </c>
      <c r="AA53" t="n">
        <v>1111.195494164679</v>
      </c>
      <c r="AB53" t="n">
        <v>1520.386697601483</v>
      </c>
      <c r="AC53" t="n">
        <v>1375.283125058529</v>
      </c>
      <c r="AD53" t="n">
        <v>1111195.494164679</v>
      </c>
      <c r="AE53" t="n">
        <v>1520386.697601483</v>
      </c>
      <c r="AF53" t="n">
        <v>1.009067556595048e-06</v>
      </c>
      <c r="AG53" t="n">
        <v>17</v>
      </c>
      <c r="AH53" t="n">
        <v>1375283.125058529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1.7845</v>
      </c>
      <c r="E54" t="n">
        <v>56.04</v>
      </c>
      <c r="F54" t="n">
        <v>53.27</v>
      </c>
      <c r="G54" t="n">
        <v>127.84</v>
      </c>
      <c r="H54" t="n">
        <v>1.74</v>
      </c>
      <c r="I54" t="n">
        <v>25</v>
      </c>
      <c r="J54" t="n">
        <v>142.04</v>
      </c>
      <c r="K54" t="n">
        <v>45</v>
      </c>
      <c r="L54" t="n">
        <v>14</v>
      </c>
      <c r="M54" t="n">
        <v>19</v>
      </c>
      <c r="N54" t="n">
        <v>23.04</v>
      </c>
      <c r="O54" t="n">
        <v>17751.93</v>
      </c>
      <c r="P54" t="n">
        <v>466.71</v>
      </c>
      <c r="Q54" t="n">
        <v>1367.32</v>
      </c>
      <c r="R54" t="n">
        <v>128.81</v>
      </c>
      <c r="S54" t="n">
        <v>104.26</v>
      </c>
      <c r="T54" t="n">
        <v>11334.63</v>
      </c>
      <c r="U54" t="n">
        <v>0.8100000000000001</v>
      </c>
      <c r="V54" t="n">
        <v>0.9</v>
      </c>
      <c r="W54" t="n">
        <v>20.69</v>
      </c>
      <c r="X54" t="n">
        <v>0.6899999999999999</v>
      </c>
      <c r="Y54" t="n">
        <v>1</v>
      </c>
      <c r="Z54" t="n">
        <v>10</v>
      </c>
      <c r="AA54" t="n">
        <v>1105.798870590737</v>
      </c>
      <c r="AB54" t="n">
        <v>1513.002799145386</v>
      </c>
      <c r="AC54" t="n">
        <v>1368.603935507716</v>
      </c>
      <c r="AD54" t="n">
        <v>1105798.870590737</v>
      </c>
      <c r="AE54" t="n">
        <v>1513002.799145386</v>
      </c>
      <c r="AF54" t="n">
        <v>1.010029759223616e-06</v>
      </c>
      <c r="AG54" t="n">
        <v>17</v>
      </c>
      <c r="AH54" t="n">
        <v>1368603.935507716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1.7839</v>
      </c>
      <c r="E55" t="n">
        <v>56.06</v>
      </c>
      <c r="F55" t="n">
        <v>53.29</v>
      </c>
      <c r="G55" t="n">
        <v>127.89</v>
      </c>
      <c r="H55" t="n">
        <v>1.77</v>
      </c>
      <c r="I55" t="n">
        <v>25</v>
      </c>
      <c r="J55" t="n">
        <v>142.38</v>
      </c>
      <c r="K55" t="n">
        <v>45</v>
      </c>
      <c r="L55" t="n">
        <v>14.25</v>
      </c>
      <c r="M55" t="n">
        <v>15</v>
      </c>
      <c r="N55" t="n">
        <v>23.13</v>
      </c>
      <c r="O55" t="n">
        <v>17794.02</v>
      </c>
      <c r="P55" t="n">
        <v>466.95</v>
      </c>
      <c r="Q55" t="n">
        <v>1367.27</v>
      </c>
      <c r="R55" t="n">
        <v>129.1</v>
      </c>
      <c r="S55" t="n">
        <v>104.26</v>
      </c>
      <c r="T55" t="n">
        <v>11481.45</v>
      </c>
      <c r="U55" t="n">
        <v>0.8100000000000001</v>
      </c>
      <c r="V55" t="n">
        <v>0.9</v>
      </c>
      <c r="W55" t="n">
        <v>20.7</v>
      </c>
      <c r="X55" t="n">
        <v>0.71</v>
      </c>
      <c r="Y55" t="n">
        <v>1</v>
      </c>
      <c r="Z55" t="n">
        <v>10</v>
      </c>
      <c r="AA55" t="n">
        <v>1106.535566281721</v>
      </c>
      <c r="AB55" t="n">
        <v>1514.010778690511</v>
      </c>
      <c r="AC55" t="n">
        <v>1369.515714899762</v>
      </c>
      <c r="AD55" t="n">
        <v>1106535.566281721</v>
      </c>
      <c r="AE55" t="n">
        <v>1514010.778690511</v>
      </c>
      <c r="AF55" t="n">
        <v>1.009690158295886e-06</v>
      </c>
      <c r="AG55" t="n">
        <v>17</v>
      </c>
      <c r="AH55" t="n">
        <v>1369515.714899762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1.7837</v>
      </c>
      <c r="E56" t="n">
        <v>56.06</v>
      </c>
      <c r="F56" t="n">
        <v>53.29</v>
      </c>
      <c r="G56" t="n">
        <v>127.9</v>
      </c>
      <c r="H56" t="n">
        <v>1.8</v>
      </c>
      <c r="I56" t="n">
        <v>25</v>
      </c>
      <c r="J56" t="n">
        <v>142.72</v>
      </c>
      <c r="K56" t="n">
        <v>45</v>
      </c>
      <c r="L56" t="n">
        <v>14.5</v>
      </c>
      <c r="M56" t="n">
        <v>10</v>
      </c>
      <c r="N56" t="n">
        <v>23.22</v>
      </c>
      <c r="O56" t="n">
        <v>17836.15</v>
      </c>
      <c r="P56" t="n">
        <v>464.28</v>
      </c>
      <c r="Q56" t="n">
        <v>1367.37</v>
      </c>
      <c r="R56" t="n">
        <v>129.21</v>
      </c>
      <c r="S56" t="n">
        <v>104.26</v>
      </c>
      <c r="T56" t="n">
        <v>11535.1</v>
      </c>
      <c r="U56" t="n">
        <v>0.8100000000000001</v>
      </c>
      <c r="V56" t="n">
        <v>0.9</v>
      </c>
      <c r="W56" t="n">
        <v>20.7</v>
      </c>
      <c r="X56" t="n">
        <v>0.72</v>
      </c>
      <c r="Y56" t="n">
        <v>1</v>
      </c>
      <c r="Z56" t="n">
        <v>10</v>
      </c>
      <c r="AA56" t="n">
        <v>1103.017399460802</v>
      </c>
      <c r="AB56" t="n">
        <v>1509.197067635564</v>
      </c>
      <c r="AC56" t="n">
        <v>1365.161417671813</v>
      </c>
      <c r="AD56" t="n">
        <v>1103017.399460802</v>
      </c>
      <c r="AE56" t="n">
        <v>1509197.067635564</v>
      </c>
      <c r="AF56" t="n">
        <v>1.009576957986643e-06</v>
      </c>
      <c r="AG56" t="n">
        <v>17</v>
      </c>
      <c r="AH56" t="n">
        <v>1365161.417671813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1.7858</v>
      </c>
      <c r="E57" t="n">
        <v>56</v>
      </c>
      <c r="F57" t="n">
        <v>53.25</v>
      </c>
      <c r="G57" t="n">
        <v>133.13</v>
      </c>
      <c r="H57" t="n">
        <v>1.82</v>
      </c>
      <c r="I57" t="n">
        <v>24</v>
      </c>
      <c r="J57" t="n">
        <v>143.06</v>
      </c>
      <c r="K57" t="n">
        <v>45</v>
      </c>
      <c r="L57" t="n">
        <v>14.75</v>
      </c>
      <c r="M57" t="n">
        <v>7</v>
      </c>
      <c r="N57" t="n">
        <v>23.31</v>
      </c>
      <c r="O57" t="n">
        <v>17878.3</v>
      </c>
      <c r="P57" t="n">
        <v>462.62</v>
      </c>
      <c r="Q57" t="n">
        <v>1367.34</v>
      </c>
      <c r="R57" t="n">
        <v>127.76</v>
      </c>
      <c r="S57" t="n">
        <v>104.26</v>
      </c>
      <c r="T57" t="n">
        <v>10816.89</v>
      </c>
      <c r="U57" t="n">
        <v>0.82</v>
      </c>
      <c r="V57" t="n">
        <v>0.9</v>
      </c>
      <c r="W57" t="n">
        <v>20.71</v>
      </c>
      <c r="X57" t="n">
        <v>0.68</v>
      </c>
      <c r="Y57" t="n">
        <v>1</v>
      </c>
      <c r="Z57" t="n">
        <v>10</v>
      </c>
      <c r="AA57" t="n">
        <v>1099.491333416133</v>
      </c>
      <c r="AB57" t="n">
        <v>1504.372548514192</v>
      </c>
      <c r="AC57" t="n">
        <v>1360.79734388413</v>
      </c>
      <c r="AD57" t="n">
        <v>1099491.333416133</v>
      </c>
      <c r="AE57" t="n">
        <v>1504372.548514192</v>
      </c>
      <c r="AF57" t="n">
        <v>1.010765561233698e-06</v>
      </c>
      <c r="AG57" t="n">
        <v>17</v>
      </c>
      <c r="AH57" t="n">
        <v>1360797.34388413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1.7858</v>
      </c>
      <c r="E58" t="n">
        <v>56</v>
      </c>
      <c r="F58" t="n">
        <v>53.25</v>
      </c>
      <c r="G58" t="n">
        <v>133.13</v>
      </c>
      <c r="H58" t="n">
        <v>1.85</v>
      </c>
      <c r="I58" t="n">
        <v>24</v>
      </c>
      <c r="J58" t="n">
        <v>143.4</v>
      </c>
      <c r="K58" t="n">
        <v>45</v>
      </c>
      <c r="L58" t="n">
        <v>15</v>
      </c>
      <c r="M58" t="n">
        <v>2</v>
      </c>
      <c r="N58" t="n">
        <v>23.41</v>
      </c>
      <c r="O58" t="n">
        <v>17920.49</v>
      </c>
      <c r="P58" t="n">
        <v>463.73</v>
      </c>
      <c r="Q58" t="n">
        <v>1367.39</v>
      </c>
      <c r="R58" t="n">
        <v>127.64</v>
      </c>
      <c r="S58" t="n">
        <v>104.26</v>
      </c>
      <c r="T58" t="n">
        <v>10755.91</v>
      </c>
      <c r="U58" t="n">
        <v>0.82</v>
      </c>
      <c r="V58" t="n">
        <v>0.9</v>
      </c>
      <c r="W58" t="n">
        <v>20.71</v>
      </c>
      <c r="X58" t="n">
        <v>0.67</v>
      </c>
      <c r="Y58" t="n">
        <v>1</v>
      </c>
      <c r="Z58" t="n">
        <v>10</v>
      </c>
      <c r="AA58" t="n">
        <v>1100.994693008304</v>
      </c>
      <c r="AB58" t="n">
        <v>1506.429511431745</v>
      </c>
      <c r="AC58" t="n">
        <v>1362.657993147797</v>
      </c>
      <c r="AD58" t="n">
        <v>1100994.693008304</v>
      </c>
      <c r="AE58" t="n">
        <v>1506429.511431745</v>
      </c>
      <c r="AF58" t="n">
        <v>1.010765561233698e-06</v>
      </c>
      <c r="AG58" t="n">
        <v>17</v>
      </c>
      <c r="AH58" t="n">
        <v>1362657.993147797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1.7856</v>
      </c>
      <c r="E59" t="n">
        <v>56</v>
      </c>
      <c r="F59" t="n">
        <v>53.26</v>
      </c>
      <c r="G59" t="n">
        <v>133.15</v>
      </c>
      <c r="H59" t="n">
        <v>1.88</v>
      </c>
      <c r="I59" t="n">
        <v>24</v>
      </c>
      <c r="J59" t="n">
        <v>143.75</v>
      </c>
      <c r="K59" t="n">
        <v>45</v>
      </c>
      <c r="L59" t="n">
        <v>15.25</v>
      </c>
      <c r="M59" t="n">
        <v>1</v>
      </c>
      <c r="N59" t="n">
        <v>23.5</v>
      </c>
      <c r="O59" t="n">
        <v>17962.71</v>
      </c>
      <c r="P59" t="n">
        <v>464.65</v>
      </c>
      <c r="Q59" t="n">
        <v>1367.3</v>
      </c>
      <c r="R59" t="n">
        <v>127.65</v>
      </c>
      <c r="S59" t="n">
        <v>104.26</v>
      </c>
      <c r="T59" t="n">
        <v>10762.23</v>
      </c>
      <c r="U59" t="n">
        <v>0.82</v>
      </c>
      <c r="V59" t="n">
        <v>0.9</v>
      </c>
      <c r="W59" t="n">
        <v>20.71</v>
      </c>
      <c r="X59" t="n">
        <v>0.68</v>
      </c>
      <c r="Y59" t="n">
        <v>1</v>
      </c>
      <c r="Z59" t="n">
        <v>10</v>
      </c>
      <c r="AA59" t="n">
        <v>1102.39473155</v>
      </c>
      <c r="AB59" t="n">
        <v>1508.345105929835</v>
      </c>
      <c r="AC59" t="n">
        <v>1364.390765995543</v>
      </c>
      <c r="AD59" t="n">
        <v>1102394.731549999</v>
      </c>
      <c r="AE59" t="n">
        <v>1508345.105929835</v>
      </c>
      <c r="AF59" t="n">
        <v>1.010652360924455e-06</v>
      </c>
      <c r="AG59" t="n">
        <v>17</v>
      </c>
      <c r="AH59" t="n">
        <v>1364390.765995543</v>
      </c>
    </row>
    <row r="60">
      <c r="A60" t="n">
        <v>58</v>
      </c>
      <c r="B60" t="n">
        <v>60</v>
      </c>
      <c r="C60" t="inlineStr">
        <is>
          <t xml:space="preserve">CONCLUIDO	</t>
        </is>
      </c>
      <c r="D60" t="n">
        <v>1.7856</v>
      </c>
      <c r="E60" t="n">
        <v>56</v>
      </c>
      <c r="F60" t="n">
        <v>53.26</v>
      </c>
      <c r="G60" t="n">
        <v>133.15</v>
      </c>
      <c r="H60" t="n">
        <v>1.9</v>
      </c>
      <c r="I60" t="n">
        <v>24</v>
      </c>
      <c r="J60" t="n">
        <v>144.09</v>
      </c>
      <c r="K60" t="n">
        <v>45</v>
      </c>
      <c r="L60" t="n">
        <v>15.5</v>
      </c>
      <c r="M60" t="n">
        <v>0</v>
      </c>
      <c r="N60" t="n">
        <v>23.59</v>
      </c>
      <c r="O60" t="n">
        <v>18004.96</v>
      </c>
      <c r="P60" t="n">
        <v>465.64</v>
      </c>
      <c r="Q60" t="n">
        <v>1367.35</v>
      </c>
      <c r="R60" t="n">
        <v>127.72</v>
      </c>
      <c r="S60" t="n">
        <v>104.26</v>
      </c>
      <c r="T60" t="n">
        <v>10795.72</v>
      </c>
      <c r="U60" t="n">
        <v>0.82</v>
      </c>
      <c r="V60" t="n">
        <v>0.9</v>
      </c>
      <c r="W60" t="n">
        <v>20.71</v>
      </c>
      <c r="X60" t="n">
        <v>0.68</v>
      </c>
      <c r="Y60" t="n">
        <v>1</v>
      </c>
      <c r="Z60" t="n">
        <v>10</v>
      </c>
      <c r="AA60" t="n">
        <v>1103.735715963901</v>
      </c>
      <c r="AB60" t="n">
        <v>1510.179899964991</v>
      </c>
      <c r="AC60" t="n">
        <v>1366.050449863134</v>
      </c>
      <c r="AD60" t="n">
        <v>1103735.715963901</v>
      </c>
      <c r="AE60" t="n">
        <v>1510179.899964991</v>
      </c>
      <c r="AF60" t="n">
        <v>1.010652360924455e-06</v>
      </c>
      <c r="AG60" t="n">
        <v>17</v>
      </c>
      <c r="AH60" t="n">
        <v>1366050.449863133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0.7153</v>
      </c>
      <c r="E2" t="n">
        <v>139.8</v>
      </c>
      <c r="F2" t="n">
        <v>84.27</v>
      </c>
      <c r="G2" t="n">
        <v>4.85</v>
      </c>
      <c r="H2" t="n">
        <v>0.07000000000000001</v>
      </c>
      <c r="I2" t="n">
        <v>1042</v>
      </c>
      <c r="J2" t="n">
        <v>263.32</v>
      </c>
      <c r="K2" t="n">
        <v>59.89</v>
      </c>
      <c r="L2" t="n">
        <v>1</v>
      </c>
      <c r="M2" t="n">
        <v>1040</v>
      </c>
      <c r="N2" t="n">
        <v>67.43000000000001</v>
      </c>
      <c r="O2" t="n">
        <v>32710.1</v>
      </c>
      <c r="P2" t="n">
        <v>1438.36</v>
      </c>
      <c r="Q2" t="n">
        <v>1372</v>
      </c>
      <c r="R2" t="n">
        <v>1140.93</v>
      </c>
      <c r="S2" t="n">
        <v>104.26</v>
      </c>
      <c r="T2" t="n">
        <v>512310.71</v>
      </c>
      <c r="U2" t="n">
        <v>0.09</v>
      </c>
      <c r="V2" t="n">
        <v>0.57</v>
      </c>
      <c r="W2" t="n">
        <v>22.33</v>
      </c>
      <c r="X2" t="n">
        <v>31.59</v>
      </c>
      <c r="Y2" t="n">
        <v>1</v>
      </c>
      <c r="Z2" t="n">
        <v>10</v>
      </c>
      <c r="AA2" t="n">
        <v>6921.499790835379</v>
      </c>
      <c r="AB2" t="n">
        <v>9470.301368841403</v>
      </c>
      <c r="AC2" t="n">
        <v>8566.469097850273</v>
      </c>
      <c r="AD2" t="n">
        <v>6921499.790835379</v>
      </c>
      <c r="AE2" t="n">
        <v>9470301.368841402</v>
      </c>
      <c r="AF2" t="n">
        <v>3.578306712083151e-07</v>
      </c>
      <c r="AG2" t="n">
        <v>41</v>
      </c>
      <c r="AH2" t="n">
        <v>8566469.097850272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0.8714</v>
      </c>
      <c r="E3" t="n">
        <v>114.76</v>
      </c>
      <c r="F3" t="n">
        <v>74.65000000000001</v>
      </c>
      <c r="G3" t="n">
        <v>6.08</v>
      </c>
      <c r="H3" t="n">
        <v>0.08</v>
      </c>
      <c r="I3" t="n">
        <v>737</v>
      </c>
      <c r="J3" t="n">
        <v>263.79</v>
      </c>
      <c r="K3" t="n">
        <v>59.89</v>
      </c>
      <c r="L3" t="n">
        <v>1.25</v>
      </c>
      <c r="M3" t="n">
        <v>735</v>
      </c>
      <c r="N3" t="n">
        <v>67.65000000000001</v>
      </c>
      <c r="O3" t="n">
        <v>32767.75</v>
      </c>
      <c r="P3" t="n">
        <v>1274.94</v>
      </c>
      <c r="Q3" t="n">
        <v>1370.7</v>
      </c>
      <c r="R3" t="n">
        <v>824.66</v>
      </c>
      <c r="S3" t="n">
        <v>104.26</v>
      </c>
      <c r="T3" t="n">
        <v>355703</v>
      </c>
      <c r="U3" t="n">
        <v>0.13</v>
      </c>
      <c r="V3" t="n">
        <v>0.64</v>
      </c>
      <c r="W3" t="n">
        <v>21.88</v>
      </c>
      <c r="X3" t="n">
        <v>22</v>
      </c>
      <c r="Y3" t="n">
        <v>1</v>
      </c>
      <c r="Z3" t="n">
        <v>10</v>
      </c>
      <c r="AA3" t="n">
        <v>5089.687102073495</v>
      </c>
      <c r="AB3" t="n">
        <v>6963.934434204979</v>
      </c>
      <c r="AC3" t="n">
        <v>6299.306305747557</v>
      </c>
      <c r="AD3" t="n">
        <v>5089687.102073495</v>
      </c>
      <c r="AE3" t="n">
        <v>6963934.434204979</v>
      </c>
      <c r="AF3" t="n">
        <v>4.359200991065647e-07</v>
      </c>
      <c r="AG3" t="n">
        <v>34</v>
      </c>
      <c r="AH3" t="n">
        <v>6299306.305747557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0.9882</v>
      </c>
      <c r="E4" t="n">
        <v>101.2</v>
      </c>
      <c r="F4" t="n">
        <v>69.48</v>
      </c>
      <c r="G4" t="n">
        <v>7.3</v>
      </c>
      <c r="H4" t="n">
        <v>0.1</v>
      </c>
      <c r="I4" t="n">
        <v>571</v>
      </c>
      <c r="J4" t="n">
        <v>264.25</v>
      </c>
      <c r="K4" t="n">
        <v>59.89</v>
      </c>
      <c r="L4" t="n">
        <v>1.5</v>
      </c>
      <c r="M4" t="n">
        <v>569</v>
      </c>
      <c r="N4" t="n">
        <v>67.87</v>
      </c>
      <c r="O4" t="n">
        <v>32825.49</v>
      </c>
      <c r="P4" t="n">
        <v>1186.86</v>
      </c>
      <c r="Q4" t="n">
        <v>1369.92</v>
      </c>
      <c r="R4" t="n">
        <v>656.42</v>
      </c>
      <c r="S4" t="n">
        <v>104.26</v>
      </c>
      <c r="T4" t="n">
        <v>272413.1</v>
      </c>
      <c r="U4" t="n">
        <v>0.16</v>
      </c>
      <c r="V4" t="n">
        <v>0.6899999999999999</v>
      </c>
      <c r="W4" t="n">
        <v>21.58</v>
      </c>
      <c r="X4" t="n">
        <v>16.85</v>
      </c>
      <c r="Y4" t="n">
        <v>1</v>
      </c>
      <c r="Z4" t="n">
        <v>10</v>
      </c>
      <c r="AA4" t="n">
        <v>4205.158639363153</v>
      </c>
      <c r="AB4" t="n">
        <v>5753.683568882925</v>
      </c>
      <c r="AC4" t="n">
        <v>5204.560084414129</v>
      </c>
      <c r="AD4" t="n">
        <v>4205158.639363153</v>
      </c>
      <c r="AE4" t="n">
        <v>5753683.568882925</v>
      </c>
      <c r="AF4" t="n">
        <v>4.943496005704697e-07</v>
      </c>
      <c r="AG4" t="n">
        <v>30</v>
      </c>
      <c r="AH4" t="n">
        <v>5204560.084414129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1.0781</v>
      </c>
      <c r="E5" t="n">
        <v>92.76000000000001</v>
      </c>
      <c r="F5" t="n">
        <v>66.29000000000001</v>
      </c>
      <c r="G5" t="n">
        <v>8.52</v>
      </c>
      <c r="H5" t="n">
        <v>0.12</v>
      </c>
      <c r="I5" t="n">
        <v>467</v>
      </c>
      <c r="J5" t="n">
        <v>264.72</v>
      </c>
      <c r="K5" t="n">
        <v>59.89</v>
      </c>
      <c r="L5" t="n">
        <v>1.75</v>
      </c>
      <c r="M5" t="n">
        <v>465</v>
      </c>
      <c r="N5" t="n">
        <v>68.09</v>
      </c>
      <c r="O5" t="n">
        <v>32883.31</v>
      </c>
      <c r="P5" t="n">
        <v>1132.47</v>
      </c>
      <c r="Q5" t="n">
        <v>1369.25</v>
      </c>
      <c r="R5" t="n">
        <v>552.54</v>
      </c>
      <c r="S5" t="n">
        <v>104.26</v>
      </c>
      <c r="T5" t="n">
        <v>220992.37</v>
      </c>
      <c r="U5" t="n">
        <v>0.19</v>
      </c>
      <c r="V5" t="n">
        <v>0.72</v>
      </c>
      <c r="W5" t="n">
        <v>21.41</v>
      </c>
      <c r="X5" t="n">
        <v>13.67</v>
      </c>
      <c r="Y5" t="n">
        <v>1</v>
      </c>
      <c r="Z5" t="n">
        <v>10</v>
      </c>
      <c r="AA5" t="n">
        <v>3687.820721566227</v>
      </c>
      <c r="AB5" t="n">
        <v>5045.839006414986</v>
      </c>
      <c r="AC5" t="n">
        <v>4564.271213522074</v>
      </c>
      <c r="AD5" t="n">
        <v>3687820.721566227</v>
      </c>
      <c r="AE5" t="n">
        <v>5045839.006414986</v>
      </c>
      <c r="AF5" t="n">
        <v>5.393223076047596e-07</v>
      </c>
      <c r="AG5" t="n">
        <v>27</v>
      </c>
      <c r="AH5" t="n">
        <v>4564271.213522074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1.1498</v>
      </c>
      <c r="E6" t="n">
        <v>86.98</v>
      </c>
      <c r="F6" t="n">
        <v>64.15000000000001</v>
      </c>
      <c r="G6" t="n">
        <v>9.74</v>
      </c>
      <c r="H6" t="n">
        <v>0.13</v>
      </c>
      <c r="I6" t="n">
        <v>395</v>
      </c>
      <c r="J6" t="n">
        <v>265.19</v>
      </c>
      <c r="K6" t="n">
        <v>59.89</v>
      </c>
      <c r="L6" t="n">
        <v>2</v>
      </c>
      <c r="M6" t="n">
        <v>393</v>
      </c>
      <c r="N6" t="n">
        <v>68.31</v>
      </c>
      <c r="O6" t="n">
        <v>32941.21</v>
      </c>
      <c r="P6" t="n">
        <v>1095.84</v>
      </c>
      <c r="Q6" t="n">
        <v>1368.79</v>
      </c>
      <c r="R6" t="n">
        <v>482.36</v>
      </c>
      <c r="S6" t="n">
        <v>104.26</v>
      </c>
      <c r="T6" t="n">
        <v>186259.08</v>
      </c>
      <c r="U6" t="n">
        <v>0.22</v>
      </c>
      <c r="V6" t="n">
        <v>0.75</v>
      </c>
      <c r="W6" t="n">
        <v>21.3</v>
      </c>
      <c r="X6" t="n">
        <v>11.54</v>
      </c>
      <c r="Y6" t="n">
        <v>1</v>
      </c>
      <c r="Z6" t="n">
        <v>10</v>
      </c>
      <c r="AA6" t="n">
        <v>3365.613101573802</v>
      </c>
      <c r="AB6" t="n">
        <v>4604.980325944362</v>
      </c>
      <c r="AC6" t="n">
        <v>4165.487466766537</v>
      </c>
      <c r="AD6" t="n">
        <v>3365613.101573802</v>
      </c>
      <c r="AE6" t="n">
        <v>4604980.325944362</v>
      </c>
      <c r="AF6" t="n">
        <v>5.751904176643655e-07</v>
      </c>
      <c r="AG6" t="n">
        <v>26</v>
      </c>
      <c r="AH6" t="n">
        <v>4165487.466766538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1.208</v>
      </c>
      <c r="E7" t="n">
        <v>82.78</v>
      </c>
      <c r="F7" t="n">
        <v>62.59</v>
      </c>
      <c r="G7" t="n">
        <v>10.95</v>
      </c>
      <c r="H7" t="n">
        <v>0.15</v>
      </c>
      <c r="I7" t="n">
        <v>343</v>
      </c>
      <c r="J7" t="n">
        <v>265.66</v>
      </c>
      <c r="K7" t="n">
        <v>59.89</v>
      </c>
      <c r="L7" t="n">
        <v>2.25</v>
      </c>
      <c r="M7" t="n">
        <v>341</v>
      </c>
      <c r="N7" t="n">
        <v>68.53</v>
      </c>
      <c r="O7" t="n">
        <v>32999.19</v>
      </c>
      <c r="P7" t="n">
        <v>1068.88</v>
      </c>
      <c r="Q7" t="n">
        <v>1368.57</v>
      </c>
      <c r="R7" t="n">
        <v>432.21</v>
      </c>
      <c r="S7" t="n">
        <v>104.26</v>
      </c>
      <c r="T7" t="n">
        <v>161443.74</v>
      </c>
      <c r="U7" t="n">
        <v>0.24</v>
      </c>
      <c r="V7" t="n">
        <v>0.77</v>
      </c>
      <c r="W7" t="n">
        <v>21.21</v>
      </c>
      <c r="X7" t="n">
        <v>9.98</v>
      </c>
      <c r="Y7" t="n">
        <v>1</v>
      </c>
      <c r="Z7" t="n">
        <v>10</v>
      </c>
      <c r="AA7" t="n">
        <v>3123.159593629594</v>
      </c>
      <c r="AB7" t="n">
        <v>4273.244740081214</v>
      </c>
      <c r="AC7" t="n">
        <v>3865.412259624363</v>
      </c>
      <c r="AD7" t="n">
        <v>3123159.593629594</v>
      </c>
      <c r="AE7" t="n">
        <v>4273244.740081214</v>
      </c>
      <c r="AF7" t="n">
        <v>6.043051178801128e-07</v>
      </c>
      <c r="AG7" t="n">
        <v>24</v>
      </c>
      <c r="AH7" t="n">
        <v>3865412.259624363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1.2581</v>
      </c>
      <c r="E8" t="n">
        <v>79.48</v>
      </c>
      <c r="F8" t="n">
        <v>61.36</v>
      </c>
      <c r="G8" t="n">
        <v>12.19</v>
      </c>
      <c r="H8" t="n">
        <v>0.17</v>
      </c>
      <c r="I8" t="n">
        <v>302</v>
      </c>
      <c r="J8" t="n">
        <v>266.13</v>
      </c>
      <c r="K8" t="n">
        <v>59.89</v>
      </c>
      <c r="L8" t="n">
        <v>2.5</v>
      </c>
      <c r="M8" t="n">
        <v>300</v>
      </c>
      <c r="N8" t="n">
        <v>68.75</v>
      </c>
      <c r="O8" t="n">
        <v>33057.26</v>
      </c>
      <c r="P8" t="n">
        <v>1047.76</v>
      </c>
      <c r="Q8" t="n">
        <v>1368.5</v>
      </c>
      <c r="R8" t="n">
        <v>391.46</v>
      </c>
      <c r="S8" t="n">
        <v>104.26</v>
      </c>
      <c r="T8" t="n">
        <v>141275.85</v>
      </c>
      <c r="U8" t="n">
        <v>0.27</v>
      </c>
      <c r="V8" t="n">
        <v>0.78</v>
      </c>
      <c r="W8" t="n">
        <v>21.15</v>
      </c>
      <c r="X8" t="n">
        <v>8.76</v>
      </c>
      <c r="Y8" t="n">
        <v>1</v>
      </c>
      <c r="Z8" t="n">
        <v>10</v>
      </c>
      <c r="AA8" t="n">
        <v>2945.004858263886</v>
      </c>
      <c r="AB8" t="n">
        <v>4029.485571521618</v>
      </c>
      <c r="AC8" t="n">
        <v>3644.917123993962</v>
      </c>
      <c r="AD8" t="n">
        <v>2945004.858263886</v>
      </c>
      <c r="AE8" t="n">
        <v>4029485.571521618</v>
      </c>
      <c r="AF8" t="n">
        <v>6.293677721895445e-07</v>
      </c>
      <c r="AG8" t="n">
        <v>23</v>
      </c>
      <c r="AH8" t="n">
        <v>3644917.123993962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1.2992</v>
      </c>
      <c r="E9" t="n">
        <v>76.97</v>
      </c>
      <c r="F9" t="n">
        <v>60.42</v>
      </c>
      <c r="G9" t="n">
        <v>13.38</v>
      </c>
      <c r="H9" t="n">
        <v>0.18</v>
      </c>
      <c r="I9" t="n">
        <v>271</v>
      </c>
      <c r="J9" t="n">
        <v>266.6</v>
      </c>
      <c r="K9" t="n">
        <v>59.89</v>
      </c>
      <c r="L9" t="n">
        <v>2.75</v>
      </c>
      <c r="M9" t="n">
        <v>269</v>
      </c>
      <c r="N9" t="n">
        <v>68.97</v>
      </c>
      <c r="O9" t="n">
        <v>33115.41</v>
      </c>
      <c r="P9" t="n">
        <v>1031.28</v>
      </c>
      <c r="Q9" t="n">
        <v>1368.28</v>
      </c>
      <c r="R9" t="n">
        <v>361.62</v>
      </c>
      <c r="S9" t="n">
        <v>104.26</v>
      </c>
      <c r="T9" t="n">
        <v>126509.29</v>
      </c>
      <c r="U9" t="n">
        <v>0.29</v>
      </c>
      <c r="V9" t="n">
        <v>0.79</v>
      </c>
      <c r="W9" t="n">
        <v>21.08</v>
      </c>
      <c r="X9" t="n">
        <v>7.81</v>
      </c>
      <c r="Y9" t="n">
        <v>1</v>
      </c>
      <c r="Z9" t="n">
        <v>10</v>
      </c>
      <c r="AA9" t="n">
        <v>2821.236762626462</v>
      </c>
      <c r="AB9" t="n">
        <v>3860.140602807472</v>
      </c>
      <c r="AC9" t="n">
        <v>3491.734201416743</v>
      </c>
      <c r="AD9" t="n">
        <v>2821236.762626462</v>
      </c>
      <c r="AE9" t="n">
        <v>3860140.602807472</v>
      </c>
      <c r="AF9" t="n">
        <v>6.499281532697371e-07</v>
      </c>
      <c r="AG9" t="n">
        <v>23</v>
      </c>
      <c r="AH9" t="n">
        <v>3491734.201416743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1.3348</v>
      </c>
      <c r="E10" t="n">
        <v>74.92</v>
      </c>
      <c r="F10" t="n">
        <v>59.68</v>
      </c>
      <c r="G10" t="n">
        <v>14.61</v>
      </c>
      <c r="H10" t="n">
        <v>0.2</v>
      </c>
      <c r="I10" t="n">
        <v>245</v>
      </c>
      <c r="J10" t="n">
        <v>267.08</v>
      </c>
      <c r="K10" t="n">
        <v>59.89</v>
      </c>
      <c r="L10" t="n">
        <v>3</v>
      </c>
      <c r="M10" t="n">
        <v>243</v>
      </c>
      <c r="N10" t="n">
        <v>69.19</v>
      </c>
      <c r="O10" t="n">
        <v>33173.65</v>
      </c>
      <c r="P10" t="n">
        <v>1018.27</v>
      </c>
      <c r="Q10" t="n">
        <v>1368.22</v>
      </c>
      <c r="R10" t="n">
        <v>336.97</v>
      </c>
      <c r="S10" t="n">
        <v>104.26</v>
      </c>
      <c r="T10" t="n">
        <v>114313.95</v>
      </c>
      <c r="U10" t="n">
        <v>0.31</v>
      </c>
      <c r="V10" t="n">
        <v>0.8</v>
      </c>
      <c r="W10" t="n">
        <v>21.05</v>
      </c>
      <c r="X10" t="n">
        <v>7.08</v>
      </c>
      <c r="Y10" t="n">
        <v>1</v>
      </c>
      <c r="Z10" t="n">
        <v>10</v>
      </c>
      <c r="AA10" t="n">
        <v>2710.277001351759</v>
      </c>
      <c r="AB10" t="n">
        <v>3708.320562232233</v>
      </c>
      <c r="AC10" t="n">
        <v>3354.403652433246</v>
      </c>
      <c r="AD10" t="n">
        <v>2710277.001351759</v>
      </c>
      <c r="AE10" t="n">
        <v>3708320.562232234</v>
      </c>
      <c r="AF10" t="n">
        <v>6.677371451542835e-07</v>
      </c>
      <c r="AG10" t="n">
        <v>22</v>
      </c>
      <c r="AH10" t="n">
        <v>3354403.652433246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1.3657</v>
      </c>
      <c r="E11" t="n">
        <v>73.22</v>
      </c>
      <c r="F11" t="n">
        <v>59.05</v>
      </c>
      <c r="G11" t="n">
        <v>15.82</v>
      </c>
      <c r="H11" t="n">
        <v>0.22</v>
      </c>
      <c r="I11" t="n">
        <v>224</v>
      </c>
      <c r="J11" t="n">
        <v>267.55</v>
      </c>
      <c r="K11" t="n">
        <v>59.89</v>
      </c>
      <c r="L11" t="n">
        <v>3.25</v>
      </c>
      <c r="M11" t="n">
        <v>222</v>
      </c>
      <c r="N11" t="n">
        <v>69.41</v>
      </c>
      <c r="O11" t="n">
        <v>33231.97</v>
      </c>
      <c r="P11" t="n">
        <v>1007.27</v>
      </c>
      <c r="Q11" t="n">
        <v>1368.15</v>
      </c>
      <c r="R11" t="n">
        <v>316.48</v>
      </c>
      <c r="S11" t="n">
        <v>104.26</v>
      </c>
      <c r="T11" t="n">
        <v>104177.04</v>
      </c>
      <c r="U11" t="n">
        <v>0.33</v>
      </c>
      <c r="V11" t="n">
        <v>0.8100000000000001</v>
      </c>
      <c r="W11" t="n">
        <v>21.01</v>
      </c>
      <c r="X11" t="n">
        <v>6.45</v>
      </c>
      <c r="Y11" t="n">
        <v>1</v>
      </c>
      <c r="Z11" t="n">
        <v>10</v>
      </c>
      <c r="AA11" t="n">
        <v>2629.964143025693</v>
      </c>
      <c r="AB11" t="n">
        <v>3598.432966317258</v>
      </c>
      <c r="AC11" t="n">
        <v>3255.003574444191</v>
      </c>
      <c r="AD11" t="n">
        <v>2629964.143025693</v>
      </c>
      <c r="AE11" t="n">
        <v>3598432.966317258</v>
      </c>
      <c r="AF11" t="n">
        <v>6.831949499080049e-07</v>
      </c>
      <c r="AG11" t="n">
        <v>22</v>
      </c>
      <c r="AH11" t="n">
        <v>3255003.574444191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1.3932</v>
      </c>
      <c r="E12" t="n">
        <v>71.78</v>
      </c>
      <c r="F12" t="n">
        <v>58.51</v>
      </c>
      <c r="G12" t="n">
        <v>17.04</v>
      </c>
      <c r="H12" t="n">
        <v>0.23</v>
      </c>
      <c r="I12" t="n">
        <v>206</v>
      </c>
      <c r="J12" t="n">
        <v>268.02</v>
      </c>
      <c r="K12" t="n">
        <v>59.89</v>
      </c>
      <c r="L12" t="n">
        <v>3.5</v>
      </c>
      <c r="M12" t="n">
        <v>204</v>
      </c>
      <c r="N12" t="n">
        <v>69.64</v>
      </c>
      <c r="O12" t="n">
        <v>33290.38</v>
      </c>
      <c r="P12" t="n">
        <v>997.8200000000001</v>
      </c>
      <c r="Q12" t="n">
        <v>1368.15</v>
      </c>
      <c r="R12" t="n">
        <v>299.1</v>
      </c>
      <c r="S12" t="n">
        <v>104.26</v>
      </c>
      <c r="T12" t="n">
        <v>95573.78999999999</v>
      </c>
      <c r="U12" t="n">
        <v>0.35</v>
      </c>
      <c r="V12" t="n">
        <v>0.82</v>
      </c>
      <c r="W12" t="n">
        <v>20.99</v>
      </c>
      <c r="X12" t="n">
        <v>5.92</v>
      </c>
      <c r="Y12" t="n">
        <v>1</v>
      </c>
      <c r="Z12" t="n">
        <v>10</v>
      </c>
      <c r="AA12" t="n">
        <v>2549.33994778711</v>
      </c>
      <c r="AB12" t="n">
        <v>3488.119385503361</v>
      </c>
      <c r="AC12" t="n">
        <v>3155.218166957093</v>
      </c>
      <c r="AD12" t="n">
        <v>2549339.94778711</v>
      </c>
      <c r="AE12" t="n">
        <v>3488119.385503361</v>
      </c>
      <c r="AF12" t="n">
        <v>6.96951895886236e-07</v>
      </c>
      <c r="AG12" t="n">
        <v>21</v>
      </c>
      <c r="AH12" t="n">
        <v>3155218.166957093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1.416</v>
      </c>
      <c r="E13" t="n">
        <v>70.62</v>
      </c>
      <c r="F13" t="n">
        <v>58.11</v>
      </c>
      <c r="G13" t="n">
        <v>18.26</v>
      </c>
      <c r="H13" t="n">
        <v>0.25</v>
      </c>
      <c r="I13" t="n">
        <v>191</v>
      </c>
      <c r="J13" t="n">
        <v>268.5</v>
      </c>
      <c r="K13" t="n">
        <v>59.89</v>
      </c>
      <c r="L13" t="n">
        <v>3.75</v>
      </c>
      <c r="M13" t="n">
        <v>189</v>
      </c>
      <c r="N13" t="n">
        <v>69.86</v>
      </c>
      <c r="O13" t="n">
        <v>33348.87</v>
      </c>
      <c r="P13" t="n">
        <v>990.61</v>
      </c>
      <c r="Q13" t="n">
        <v>1368.04</v>
      </c>
      <c r="R13" t="n">
        <v>285.8</v>
      </c>
      <c r="S13" t="n">
        <v>104.26</v>
      </c>
      <c r="T13" t="n">
        <v>89001.03999999999</v>
      </c>
      <c r="U13" t="n">
        <v>0.36</v>
      </c>
      <c r="V13" t="n">
        <v>0.83</v>
      </c>
      <c r="W13" t="n">
        <v>20.97</v>
      </c>
      <c r="X13" t="n">
        <v>5.52</v>
      </c>
      <c r="Y13" t="n">
        <v>1</v>
      </c>
      <c r="Z13" t="n">
        <v>10</v>
      </c>
      <c r="AA13" t="n">
        <v>2496.710114551923</v>
      </c>
      <c r="AB13" t="n">
        <v>3416.1089258066</v>
      </c>
      <c r="AC13" t="n">
        <v>3090.080284466479</v>
      </c>
      <c r="AD13" t="n">
        <v>2496710.114551923</v>
      </c>
      <c r="AE13" t="n">
        <v>3416108.925806601</v>
      </c>
      <c r="AF13" t="n">
        <v>7.083576547336421e-07</v>
      </c>
      <c r="AG13" t="n">
        <v>21</v>
      </c>
      <c r="AH13" t="n">
        <v>3090080.284466479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1.4379</v>
      </c>
      <c r="E14" t="n">
        <v>69.54000000000001</v>
      </c>
      <c r="F14" t="n">
        <v>57.69</v>
      </c>
      <c r="G14" t="n">
        <v>19.45</v>
      </c>
      <c r="H14" t="n">
        <v>0.26</v>
      </c>
      <c r="I14" t="n">
        <v>178</v>
      </c>
      <c r="J14" t="n">
        <v>268.97</v>
      </c>
      <c r="K14" t="n">
        <v>59.89</v>
      </c>
      <c r="L14" t="n">
        <v>4</v>
      </c>
      <c r="M14" t="n">
        <v>176</v>
      </c>
      <c r="N14" t="n">
        <v>70.09</v>
      </c>
      <c r="O14" t="n">
        <v>33407.45</v>
      </c>
      <c r="P14" t="n">
        <v>983.09</v>
      </c>
      <c r="Q14" t="n">
        <v>1367.74</v>
      </c>
      <c r="R14" t="n">
        <v>272.88</v>
      </c>
      <c r="S14" t="n">
        <v>104.26</v>
      </c>
      <c r="T14" t="n">
        <v>82608.03</v>
      </c>
      <c r="U14" t="n">
        <v>0.38</v>
      </c>
      <c r="V14" t="n">
        <v>0.83</v>
      </c>
      <c r="W14" t="n">
        <v>20.93</v>
      </c>
      <c r="X14" t="n">
        <v>5.1</v>
      </c>
      <c r="Y14" t="n">
        <v>1</v>
      </c>
      <c r="Z14" t="n">
        <v>10</v>
      </c>
      <c r="AA14" t="n">
        <v>2446.406617282576</v>
      </c>
      <c r="AB14" t="n">
        <v>3347.281461609002</v>
      </c>
      <c r="AC14" t="n">
        <v>3027.82161685195</v>
      </c>
      <c r="AD14" t="n">
        <v>2446406.617282576</v>
      </c>
      <c r="AE14" t="n">
        <v>3347281.461609002</v>
      </c>
      <c r="AF14" t="n">
        <v>7.193131862581243e-07</v>
      </c>
      <c r="AG14" t="n">
        <v>21</v>
      </c>
      <c r="AH14" t="n">
        <v>3027821.61685195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1.4575</v>
      </c>
      <c r="E15" t="n">
        <v>68.61</v>
      </c>
      <c r="F15" t="n">
        <v>57.37</v>
      </c>
      <c r="G15" t="n">
        <v>20.73</v>
      </c>
      <c r="H15" t="n">
        <v>0.28</v>
      </c>
      <c r="I15" t="n">
        <v>166</v>
      </c>
      <c r="J15" t="n">
        <v>269.45</v>
      </c>
      <c r="K15" t="n">
        <v>59.89</v>
      </c>
      <c r="L15" t="n">
        <v>4.25</v>
      </c>
      <c r="M15" t="n">
        <v>164</v>
      </c>
      <c r="N15" t="n">
        <v>70.31</v>
      </c>
      <c r="O15" t="n">
        <v>33466.11</v>
      </c>
      <c r="P15" t="n">
        <v>977.0700000000001</v>
      </c>
      <c r="Q15" t="n">
        <v>1367.89</v>
      </c>
      <c r="R15" t="n">
        <v>261.94</v>
      </c>
      <c r="S15" t="n">
        <v>104.26</v>
      </c>
      <c r="T15" t="n">
        <v>77196.89999999999</v>
      </c>
      <c r="U15" t="n">
        <v>0.4</v>
      </c>
      <c r="V15" t="n">
        <v>0.84</v>
      </c>
      <c r="W15" t="n">
        <v>20.92</v>
      </c>
      <c r="X15" t="n">
        <v>4.77</v>
      </c>
      <c r="Y15" t="n">
        <v>1</v>
      </c>
      <c r="Z15" t="n">
        <v>10</v>
      </c>
      <c r="AA15" t="n">
        <v>2391.417053122068</v>
      </c>
      <c r="AB15" t="n">
        <v>3272.042313956236</v>
      </c>
      <c r="AC15" t="n">
        <v>2959.76318785236</v>
      </c>
      <c r="AD15" t="n">
        <v>2391417.053122068</v>
      </c>
      <c r="AE15" t="n">
        <v>3272042.313956236</v>
      </c>
      <c r="AF15" t="n">
        <v>7.291181368462453e-07</v>
      </c>
      <c r="AG15" t="n">
        <v>20</v>
      </c>
      <c r="AH15" t="n">
        <v>2959763.18785236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1.4748</v>
      </c>
      <c r="E16" t="n">
        <v>67.81</v>
      </c>
      <c r="F16" t="n">
        <v>57.07</v>
      </c>
      <c r="G16" t="n">
        <v>21.95</v>
      </c>
      <c r="H16" t="n">
        <v>0.3</v>
      </c>
      <c r="I16" t="n">
        <v>156</v>
      </c>
      <c r="J16" t="n">
        <v>269.92</v>
      </c>
      <c r="K16" t="n">
        <v>59.89</v>
      </c>
      <c r="L16" t="n">
        <v>4.5</v>
      </c>
      <c r="M16" t="n">
        <v>154</v>
      </c>
      <c r="N16" t="n">
        <v>70.54000000000001</v>
      </c>
      <c r="O16" t="n">
        <v>33524.86</v>
      </c>
      <c r="P16" t="n">
        <v>971.6799999999999</v>
      </c>
      <c r="Q16" t="n">
        <v>1368.07</v>
      </c>
      <c r="R16" t="n">
        <v>251.95</v>
      </c>
      <c r="S16" t="n">
        <v>104.26</v>
      </c>
      <c r="T16" t="n">
        <v>72251.12</v>
      </c>
      <c r="U16" t="n">
        <v>0.41</v>
      </c>
      <c r="V16" t="n">
        <v>0.84</v>
      </c>
      <c r="W16" t="n">
        <v>20.9</v>
      </c>
      <c r="X16" t="n">
        <v>4.47</v>
      </c>
      <c r="Y16" t="n">
        <v>1</v>
      </c>
      <c r="Z16" t="n">
        <v>10</v>
      </c>
      <c r="AA16" t="n">
        <v>2354.939291886133</v>
      </c>
      <c r="AB16" t="n">
        <v>3222.13183174798</v>
      </c>
      <c r="AC16" t="n">
        <v>2914.616092016259</v>
      </c>
      <c r="AD16" t="n">
        <v>2354939.291886133</v>
      </c>
      <c r="AE16" t="n">
        <v>3222131.831747979</v>
      </c>
      <c r="AF16" t="n">
        <v>7.377725064980052e-07</v>
      </c>
      <c r="AG16" t="n">
        <v>20</v>
      </c>
      <c r="AH16" t="n">
        <v>2914616.092016259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1.4902</v>
      </c>
      <c r="E17" t="n">
        <v>67.09999999999999</v>
      </c>
      <c r="F17" t="n">
        <v>56.82</v>
      </c>
      <c r="G17" t="n">
        <v>23.19</v>
      </c>
      <c r="H17" t="n">
        <v>0.31</v>
      </c>
      <c r="I17" t="n">
        <v>147</v>
      </c>
      <c r="J17" t="n">
        <v>270.4</v>
      </c>
      <c r="K17" t="n">
        <v>59.89</v>
      </c>
      <c r="L17" t="n">
        <v>4.75</v>
      </c>
      <c r="M17" t="n">
        <v>145</v>
      </c>
      <c r="N17" t="n">
        <v>70.76000000000001</v>
      </c>
      <c r="O17" t="n">
        <v>33583.7</v>
      </c>
      <c r="P17" t="n">
        <v>967.05</v>
      </c>
      <c r="Q17" t="n">
        <v>1367.83</v>
      </c>
      <c r="R17" t="n">
        <v>243.86</v>
      </c>
      <c r="S17" t="n">
        <v>104.26</v>
      </c>
      <c r="T17" t="n">
        <v>68250.24000000001</v>
      </c>
      <c r="U17" t="n">
        <v>0.43</v>
      </c>
      <c r="V17" t="n">
        <v>0.84</v>
      </c>
      <c r="W17" t="n">
        <v>20.9</v>
      </c>
      <c r="X17" t="n">
        <v>4.23</v>
      </c>
      <c r="Y17" t="n">
        <v>1</v>
      </c>
      <c r="Z17" t="n">
        <v>10</v>
      </c>
      <c r="AA17" t="n">
        <v>2323.601288163829</v>
      </c>
      <c r="AB17" t="n">
        <v>3179.253792519971</v>
      </c>
      <c r="AC17" t="n">
        <v>2875.830272672467</v>
      </c>
      <c r="AD17" t="n">
        <v>2323601.28816383</v>
      </c>
      <c r="AE17" t="n">
        <v>3179253.792519971</v>
      </c>
      <c r="AF17" t="n">
        <v>7.454763962458145e-07</v>
      </c>
      <c r="AG17" t="n">
        <v>20</v>
      </c>
      <c r="AH17" t="n">
        <v>2875830.272672467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1.505</v>
      </c>
      <c r="E18" t="n">
        <v>66.44</v>
      </c>
      <c r="F18" t="n">
        <v>56.56</v>
      </c>
      <c r="G18" t="n">
        <v>24.42</v>
      </c>
      <c r="H18" t="n">
        <v>0.33</v>
      </c>
      <c r="I18" t="n">
        <v>139</v>
      </c>
      <c r="J18" t="n">
        <v>270.88</v>
      </c>
      <c r="K18" t="n">
        <v>59.89</v>
      </c>
      <c r="L18" t="n">
        <v>5</v>
      </c>
      <c r="M18" t="n">
        <v>137</v>
      </c>
      <c r="N18" t="n">
        <v>70.98999999999999</v>
      </c>
      <c r="O18" t="n">
        <v>33642.62</v>
      </c>
      <c r="P18" t="n">
        <v>962.33</v>
      </c>
      <c r="Q18" t="n">
        <v>1367.79</v>
      </c>
      <c r="R18" t="n">
        <v>235.27</v>
      </c>
      <c r="S18" t="n">
        <v>104.26</v>
      </c>
      <c r="T18" t="n">
        <v>63998.65</v>
      </c>
      <c r="U18" t="n">
        <v>0.44</v>
      </c>
      <c r="V18" t="n">
        <v>0.85</v>
      </c>
      <c r="W18" t="n">
        <v>20.89</v>
      </c>
      <c r="X18" t="n">
        <v>3.98</v>
      </c>
      <c r="Y18" t="n">
        <v>1</v>
      </c>
      <c r="Z18" t="n">
        <v>10</v>
      </c>
      <c r="AA18" t="n">
        <v>2293.484096273473</v>
      </c>
      <c r="AB18" t="n">
        <v>3138.04612189885</v>
      </c>
      <c r="AC18" t="n">
        <v>2838.555404300099</v>
      </c>
      <c r="AD18" t="n">
        <v>2293484.096273473</v>
      </c>
      <c r="AE18" t="n">
        <v>3138046.12189885</v>
      </c>
      <c r="AF18" t="n">
        <v>7.52880134445008e-07</v>
      </c>
      <c r="AG18" t="n">
        <v>20</v>
      </c>
      <c r="AH18" t="n">
        <v>2838555.404300099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1.518</v>
      </c>
      <c r="E19" t="n">
        <v>65.88</v>
      </c>
      <c r="F19" t="n">
        <v>56.35</v>
      </c>
      <c r="G19" t="n">
        <v>25.61</v>
      </c>
      <c r="H19" t="n">
        <v>0.34</v>
      </c>
      <c r="I19" t="n">
        <v>132</v>
      </c>
      <c r="J19" t="n">
        <v>271.36</v>
      </c>
      <c r="K19" t="n">
        <v>59.89</v>
      </c>
      <c r="L19" t="n">
        <v>5.25</v>
      </c>
      <c r="M19" t="n">
        <v>130</v>
      </c>
      <c r="N19" t="n">
        <v>71.22</v>
      </c>
      <c r="O19" t="n">
        <v>33701.64</v>
      </c>
      <c r="P19" t="n">
        <v>958.34</v>
      </c>
      <c r="Q19" t="n">
        <v>1367.67</v>
      </c>
      <c r="R19" t="n">
        <v>229.08</v>
      </c>
      <c r="S19" t="n">
        <v>104.26</v>
      </c>
      <c r="T19" t="n">
        <v>60934.71</v>
      </c>
      <c r="U19" t="n">
        <v>0.46</v>
      </c>
      <c r="V19" t="n">
        <v>0.85</v>
      </c>
      <c r="W19" t="n">
        <v>20.86</v>
      </c>
      <c r="X19" t="n">
        <v>3.76</v>
      </c>
      <c r="Y19" t="n">
        <v>1</v>
      </c>
      <c r="Z19" t="n">
        <v>10</v>
      </c>
      <c r="AA19" t="n">
        <v>2267.919623846082</v>
      </c>
      <c r="AB19" t="n">
        <v>3103.067682898766</v>
      </c>
      <c r="AC19" t="n">
        <v>2806.915258425637</v>
      </c>
      <c r="AD19" t="n">
        <v>2267919.623846082</v>
      </c>
      <c r="AE19" t="n">
        <v>3103067.682898766</v>
      </c>
      <c r="AF19" t="n">
        <v>7.593834179983536e-07</v>
      </c>
      <c r="AG19" t="n">
        <v>20</v>
      </c>
      <c r="AH19" t="n">
        <v>2806915.258425637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1.5287</v>
      </c>
      <c r="E20" t="n">
        <v>65.42</v>
      </c>
      <c r="F20" t="n">
        <v>56.19</v>
      </c>
      <c r="G20" t="n">
        <v>26.76</v>
      </c>
      <c r="H20" t="n">
        <v>0.36</v>
      </c>
      <c r="I20" t="n">
        <v>126</v>
      </c>
      <c r="J20" t="n">
        <v>271.84</v>
      </c>
      <c r="K20" t="n">
        <v>59.89</v>
      </c>
      <c r="L20" t="n">
        <v>5.5</v>
      </c>
      <c r="M20" t="n">
        <v>124</v>
      </c>
      <c r="N20" t="n">
        <v>71.45</v>
      </c>
      <c r="O20" t="n">
        <v>33760.74</v>
      </c>
      <c r="P20" t="n">
        <v>955.3200000000001</v>
      </c>
      <c r="Q20" t="n">
        <v>1367.6</v>
      </c>
      <c r="R20" t="n">
        <v>224.13</v>
      </c>
      <c r="S20" t="n">
        <v>104.26</v>
      </c>
      <c r="T20" t="n">
        <v>58493.2</v>
      </c>
      <c r="U20" t="n">
        <v>0.47</v>
      </c>
      <c r="V20" t="n">
        <v>0.85</v>
      </c>
      <c r="W20" t="n">
        <v>20.85</v>
      </c>
      <c r="X20" t="n">
        <v>3.61</v>
      </c>
      <c r="Y20" t="n">
        <v>1</v>
      </c>
      <c r="Z20" t="n">
        <v>10</v>
      </c>
      <c r="AA20" t="n">
        <v>2234.804576712675</v>
      </c>
      <c r="AB20" t="n">
        <v>3057.758214478064</v>
      </c>
      <c r="AC20" t="n">
        <v>2765.93006207877</v>
      </c>
      <c r="AD20" t="n">
        <v>2234804.576712675</v>
      </c>
      <c r="AE20" t="n">
        <v>3057758.214478064</v>
      </c>
      <c r="AF20" t="n">
        <v>7.64736120615338e-07</v>
      </c>
      <c r="AG20" t="n">
        <v>19</v>
      </c>
      <c r="AH20" t="n">
        <v>2765930.06207877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1.5404</v>
      </c>
      <c r="E21" t="n">
        <v>64.92</v>
      </c>
      <c r="F21" t="n">
        <v>56</v>
      </c>
      <c r="G21" t="n">
        <v>28</v>
      </c>
      <c r="H21" t="n">
        <v>0.38</v>
      </c>
      <c r="I21" t="n">
        <v>120</v>
      </c>
      <c r="J21" t="n">
        <v>272.32</v>
      </c>
      <c r="K21" t="n">
        <v>59.89</v>
      </c>
      <c r="L21" t="n">
        <v>5.75</v>
      </c>
      <c r="M21" t="n">
        <v>118</v>
      </c>
      <c r="N21" t="n">
        <v>71.68000000000001</v>
      </c>
      <c r="O21" t="n">
        <v>33820.05</v>
      </c>
      <c r="P21" t="n">
        <v>951.8099999999999</v>
      </c>
      <c r="Q21" t="n">
        <v>1367.85</v>
      </c>
      <c r="R21" t="n">
        <v>217.83</v>
      </c>
      <c r="S21" t="n">
        <v>104.26</v>
      </c>
      <c r="T21" t="n">
        <v>55370.46</v>
      </c>
      <c r="U21" t="n">
        <v>0.48</v>
      </c>
      <c r="V21" t="n">
        <v>0.86</v>
      </c>
      <c r="W21" t="n">
        <v>20.83</v>
      </c>
      <c r="X21" t="n">
        <v>3.41</v>
      </c>
      <c r="Y21" t="n">
        <v>1</v>
      </c>
      <c r="Z21" t="n">
        <v>10</v>
      </c>
      <c r="AA21" t="n">
        <v>2212.597411058861</v>
      </c>
      <c r="AB21" t="n">
        <v>3027.37339071951</v>
      </c>
      <c r="AC21" t="n">
        <v>2738.445123254365</v>
      </c>
      <c r="AD21" t="n">
        <v>2212597.411058861</v>
      </c>
      <c r="AE21" t="n">
        <v>3027373.39071951</v>
      </c>
      <c r="AF21" t="n">
        <v>7.705890758133489e-07</v>
      </c>
      <c r="AG21" t="n">
        <v>19</v>
      </c>
      <c r="AH21" t="n">
        <v>2738445.123254365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1.5496</v>
      </c>
      <c r="E22" t="n">
        <v>64.53</v>
      </c>
      <c r="F22" t="n">
        <v>55.87</v>
      </c>
      <c r="G22" t="n">
        <v>29.15</v>
      </c>
      <c r="H22" t="n">
        <v>0.39</v>
      </c>
      <c r="I22" t="n">
        <v>115</v>
      </c>
      <c r="J22" t="n">
        <v>272.8</v>
      </c>
      <c r="K22" t="n">
        <v>59.89</v>
      </c>
      <c r="L22" t="n">
        <v>6</v>
      </c>
      <c r="M22" t="n">
        <v>113</v>
      </c>
      <c r="N22" t="n">
        <v>71.91</v>
      </c>
      <c r="O22" t="n">
        <v>33879.33</v>
      </c>
      <c r="P22" t="n">
        <v>949.01</v>
      </c>
      <c r="Q22" t="n">
        <v>1367.68</v>
      </c>
      <c r="R22" t="n">
        <v>213.35</v>
      </c>
      <c r="S22" t="n">
        <v>104.26</v>
      </c>
      <c r="T22" t="n">
        <v>53156.08</v>
      </c>
      <c r="U22" t="n">
        <v>0.49</v>
      </c>
      <c r="V22" t="n">
        <v>0.86</v>
      </c>
      <c r="W22" t="n">
        <v>20.83</v>
      </c>
      <c r="X22" t="n">
        <v>3.28</v>
      </c>
      <c r="Y22" t="n">
        <v>1</v>
      </c>
      <c r="Z22" t="n">
        <v>10</v>
      </c>
      <c r="AA22" t="n">
        <v>2195.470682598439</v>
      </c>
      <c r="AB22" t="n">
        <v>3003.939845262025</v>
      </c>
      <c r="AC22" t="n">
        <v>2717.248042486157</v>
      </c>
      <c r="AD22" t="n">
        <v>2195470.68259844</v>
      </c>
      <c r="AE22" t="n">
        <v>3003939.845262025</v>
      </c>
      <c r="AF22" t="n">
        <v>7.751913995587937e-07</v>
      </c>
      <c r="AG22" t="n">
        <v>19</v>
      </c>
      <c r="AH22" t="n">
        <v>2717248.042486157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1.5593</v>
      </c>
      <c r="E23" t="n">
        <v>64.13</v>
      </c>
      <c r="F23" t="n">
        <v>55.72</v>
      </c>
      <c r="G23" t="n">
        <v>30.39</v>
      </c>
      <c r="H23" t="n">
        <v>0.41</v>
      </c>
      <c r="I23" t="n">
        <v>110</v>
      </c>
      <c r="J23" t="n">
        <v>273.28</v>
      </c>
      <c r="K23" t="n">
        <v>59.89</v>
      </c>
      <c r="L23" t="n">
        <v>6.25</v>
      </c>
      <c r="M23" t="n">
        <v>108</v>
      </c>
      <c r="N23" t="n">
        <v>72.14</v>
      </c>
      <c r="O23" t="n">
        <v>33938.7</v>
      </c>
      <c r="P23" t="n">
        <v>946.2</v>
      </c>
      <c r="Q23" t="n">
        <v>1367.78</v>
      </c>
      <c r="R23" t="n">
        <v>208.57</v>
      </c>
      <c r="S23" t="n">
        <v>104.26</v>
      </c>
      <c r="T23" t="n">
        <v>50790.17</v>
      </c>
      <c r="U23" t="n">
        <v>0.5</v>
      </c>
      <c r="V23" t="n">
        <v>0.86</v>
      </c>
      <c r="W23" t="n">
        <v>20.82</v>
      </c>
      <c r="X23" t="n">
        <v>3.13</v>
      </c>
      <c r="Y23" t="n">
        <v>1</v>
      </c>
      <c r="Z23" t="n">
        <v>10</v>
      </c>
      <c r="AA23" t="n">
        <v>2177.745068674593</v>
      </c>
      <c r="AB23" t="n">
        <v>2979.686878292351</v>
      </c>
      <c r="AC23" t="n">
        <v>2695.309744644928</v>
      </c>
      <c r="AD23" t="n">
        <v>2177745.068674593</v>
      </c>
      <c r="AE23" t="n">
        <v>2979686.878292351</v>
      </c>
      <c r="AF23" t="n">
        <v>7.800438495947515e-07</v>
      </c>
      <c r="AG23" t="n">
        <v>19</v>
      </c>
      <c r="AH23" t="n">
        <v>2695309.744644928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1.5696</v>
      </c>
      <c r="E24" t="n">
        <v>63.71</v>
      </c>
      <c r="F24" t="n">
        <v>55.55</v>
      </c>
      <c r="G24" t="n">
        <v>31.74</v>
      </c>
      <c r="H24" t="n">
        <v>0.42</v>
      </c>
      <c r="I24" t="n">
        <v>105</v>
      </c>
      <c r="J24" t="n">
        <v>273.76</v>
      </c>
      <c r="K24" t="n">
        <v>59.89</v>
      </c>
      <c r="L24" t="n">
        <v>6.5</v>
      </c>
      <c r="M24" t="n">
        <v>103</v>
      </c>
      <c r="N24" t="n">
        <v>72.37</v>
      </c>
      <c r="O24" t="n">
        <v>33998.16</v>
      </c>
      <c r="P24" t="n">
        <v>942.86</v>
      </c>
      <c r="Q24" t="n">
        <v>1367.62</v>
      </c>
      <c r="R24" t="n">
        <v>203.38</v>
      </c>
      <c r="S24" t="n">
        <v>104.26</v>
      </c>
      <c r="T24" t="n">
        <v>48222.99</v>
      </c>
      <c r="U24" t="n">
        <v>0.51</v>
      </c>
      <c r="V24" t="n">
        <v>0.86</v>
      </c>
      <c r="W24" t="n">
        <v>20.8</v>
      </c>
      <c r="X24" t="n">
        <v>2.96</v>
      </c>
      <c r="Y24" t="n">
        <v>1</v>
      </c>
      <c r="Z24" t="n">
        <v>10</v>
      </c>
      <c r="AA24" t="n">
        <v>2158.525489828519</v>
      </c>
      <c r="AB24" t="n">
        <v>2953.389802607177</v>
      </c>
      <c r="AC24" t="n">
        <v>2671.522424954969</v>
      </c>
      <c r="AD24" t="n">
        <v>2158525.48982852</v>
      </c>
      <c r="AE24" t="n">
        <v>2953389.802607177</v>
      </c>
      <c r="AF24" t="n">
        <v>7.851964511793253e-07</v>
      </c>
      <c r="AG24" t="n">
        <v>19</v>
      </c>
      <c r="AH24" t="n">
        <v>2671522.424954969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1.5769</v>
      </c>
      <c r="E25" t="n">
        <v>63.42</v>
      </c>
      <c r="F25" t="n">
        <v>55.46</v>
      </c>
      <c r="G25" t="n">
        <v>32.94</v>
      </c>
      <c r="H25" t="n">
        <v>0.44</v>
      </c>
      <c r="I25" t="n">
        <v>101</v>
      </c>
      <c r="J25" t="n">
        <v>274.24</v>
      </c>
      <c r="K25" t="n">
        <v>59.89</v>
      </c>
      <c r="L25" t="n">
        <v>6.75</v>
      </c>
      <c r="M25" t="n">
        <v>99</v>
      </c>
      <c r="N25" t="n">
        <v>72.61</v>
      </c>
      <c r="O25" t="n">
        <v>34057.71</v>
      </c>
      <c r="P25" t="n">
        <v>940.95</v>
      </c>
      <c r="Q25" t="n">
        <v>1367.63</v>
      </c>
      <c r="R25" t="n">
        <v>200.09</v>
      </c>
      <c r="S25" t="n">
        <v>104.26</v>
      </c>
      <c r="T25" t="n">
        <v>46594.63</v>
      </c>
      <c r="U25" t="n">
        <v>0.52</v>
      </c>
      <c r="V25" t="n">
        <v>0.86</v>
      </c>
      <c r="W25" t="n">
        <v>20.81</v>
      </c>
      <c r="X25" t="n">
        <v>2.87</v>
      </c>
      <c r="Y25" t="n">
        <v>1</v>
      </c>
      <c r="Z25" t="n">
        <v>10</v>
      </c>
      <c r="AA25" t="n">
        <v>2146.007607621973</v>
      </c>
      <c r="AB25" t="n">
        <v>2936.262283922192</v>
      </c>
      <c r="AC25" t="n">
        <v>2656.029532614656</v>
      </c>
      <c r="AD25" t="n">
        <v>2146007.607621972</v>
      </c>
      <c r="AE25" t="n">
        <v>2936262.283922192</v>
      </c>
      <c r="AF25" t="n">
        <v>7.888482950208194e-07</v>
      </c>
      <c r="AG25" t="n">
        <v>19</v>
      </c>
      <c r="AH25" t="n">
        <v>2656029.532614656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1.5826</v>
      </c>
      <c r="E26" t="n">
        <v>63.19</v>
      </c>
      <c r="F26" t="n">
        <v>55.38</v>
      </c>
      <c r="G26" t="n">
        <v>33.91</v>
      </c>
      <c r="H26" t="n">
        <v>0.45</v>
      </c>
      <c r="I26" t="n">
        <v>98</v>
      </c>
      <c r="J26" t="n">
        <v>274.73</v>
      </c>
      <c r="K26" t="n">
        <v>59.89</v>
      </c>
      <c r="L26" t="n">
        <v>7</v>
      </c>
      <c r="M26" t="n">
        <v>96</v>
      </c>
      <c r="N26" t="n">
        <v>72.84</v>
      </c>
      <c r="O26" t="n">
        <v>34117.35</v>
      </c>
      <c r="P26" t="n">
        <v>939.34</v>
      </c>
      <c r="Q26" t="n">
        <v>1367.59</v>
      </c>
      <c r="R26" t="n">
        <v>197.59</v>
      </c>
      <c r="S26" t="n">
        <v>104.26</v>
      </c>
      <c r="T26" t="n">
        <v>45361.01</v>
      </c>
      <c r="U26" t="n">
        <v>0.53</v>
      </c>
      <c r="V26" t="n">
        <v>0.87</v>
      </c>
      <c r="W26" t="n">
        <v>20.8</v>
      </c>
      <c r="X26" t="n">
        <v>2.8</v>
      </c>
      <c r="Y26" t="n">
        <v>1</v>
      </c>
      <c r="Z26" t="n">
        <v>10</v>
      </c>
      <c r="AA26" t="n">
        <v>2136.052729256727</v>
      </c>
      <c r="AB26" t="n">
        <v>2922.641580164625</v>
      </c>
      <c r="AC26" t="n">
        <v>2643.708769706933</v>
      </c>
      <c r="AD26" t="n">
        <v>2136052.729256727</v>
      </c>
      <c r="AE26" t="n">
        <v>2922641.580164625</v>
      </c>
      <c r="AF26" t="n">
        <v>7.91699734732671e-07</v>
      </c>
      <c r="AG26" t="n">
        <v>19</v>
      </c>
      <c r="AH26" t="n">
        <v>2643708.769706933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1.5908</v>
      </c>
      <c r="E27" t="n">
        <v>62.86</v>
      </c>
      <c r="F27" t="n">
        <v>55.26</v>
      </c>
      <c r="G27" t="n">
        <v>35.27</v>
      </c>
      <c r="H27" t="n">
        <v>0.47</v>
      </c>
      <c r="I27" t="n">
        <v>94</v>
      </c>
      <c r="J27" t="n">
        <v>275.21</v>
      </c>
      <c r="K27" t="n">
        <v>59.89</v>
      </c>
      <c r="L27" t="n">
        <v>7.25</v>
      </c>
      <c r="M27" t="n">
        <v>92</v>
      </c>
      <c r="N27" t="n">
        <v>73.08</v>
      </c>
      <c r="O27" t="n">
        <v>34177.09</v>
      </c>
      <c r="P27" t="n">
        <v>936.9400000000001</v>
      </c>
      <c r="Q27" t="n">
        <v>1367.61</v>
      </c>
      <c r="R27" t="n">
        <v>193.78</v>
      </c>
      <c r="S27" t="n">
        <v>104.26</v>
      </c>
      <c r="T27" t="n">
        <v>43478.32</v>
      </c>
      <c r="U27" t="n">
        <v>0.54</v>
      </c>
      <c r="V27" t="n">
        <v>0.87</v>
      </c>
      <c r="W27" t="n">
        <v>20.79</v>
      </c>
      <c r="X27" t="n">
        <v>2.67</v>
      </c>
      <c r="Y27" t="n">
        <v>1</v>
      </c>
      <c r="Z27" t="n">
        <v>10</v>
      </c>
      <c r="AA27" t="n">
        <v>2121.689298336679</v>
      </c>
      <c r="AB27" t="n">
        <v>2902.988900309965</v>
      </c>
      <c r="AC27" t="n">
        <v>2625.931714034893</v>
      </c>
      <c r="AD27" t="n">
        <v>2121689.298336679</v>
      </c>
      <c r="AE27" t="n">
        <v>2902988.900309965</v>
      </c>
      <c r="AF27" t="n">
        <v>7.958018058970888e-07</v>
      </c>
      <c r="AG27" t="n">
        <v>19</v>
      </c>
      <c r="AH27" t="n">
        <v>2625931.714034893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1.5968</v>
      </c>
      <c r="E28" t="n">
        <v>62.63</v>
      </c>
      <c r="F28" t="n">
        <v>55.17</v>
      </c>
      <c r="G28" t="n">
        <v>36.38</v>
      </c>
      <c r="H28" t="n">
        <v>0.48</v>
      </c>
      <c r="I28" t="n">
        <v>91</v>
      </c>
      <c r="J28" t="n">
        <v>275.7</v>
      </c>
      <c r="K28" t="n">
        <v>59.89</v>
      </c>
      <c r="L28" t="n">
        <v>7.5</v>
      </c>
      <c r="M28" t="n">
        <v>89</v>
      </c>
      <c r="N28" t="n">
        <v>73.31</v>
      </c>
      <c r="O28" t="n">
        <v>34236.91</v>
      </c>
      <c r="P28" t="n">
        <v>935.16</v>
      </c>
      <c r="Q28" t="n">
        <v>1367.45</v>
      </c>
      <c r="R28" t="n">
        <v>190.84</v>
      </c>
      <c r="S28" t="n">
        <v>104.26</v>
      </c>
      <c r="T28" t="n">
        <v>42023.67</v>
      </c>
      <c r="U28" t="n">
        <v>0.55</v>
      </c>
      <c r="V28" t="n">
        <v>0.87</v>
      </c>
      <c r="W28" t="n">
        <v>20.79</v>
      </c>
      <c r="X28" t="n">
        <v>2.59</v>
      </c>
      <c r="Y28" t="n">
        <v>1</v>
      </c>
      <c r="Z28" t="n">
        <v>10</v>
      </c>
      <c r="AA28" t="n">
        <v>2111.218915299932</v>
      </c>
      <c r="AB28" t="n">
        <v>2888.66286031839</v>
      </c>
      <c r="AC28" t="n">
        <v>2612.972931193389</v>
      </c>
      <c r="AD28" t="n">
        <v>2111218.915299932</v>
      </c>
      <c r="AE28" t="n">
        <v>2888662.86031839</v>
      </c>
      <c r="AF28" t="n">
        <v>7.988033213832484e-07</v>
      </c>
      <c r="AG28" t="n">
        <v>19</v>
      </c>
      <c r="AH28" t="n">
        <v>2612972.931193389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1.6032</v>
      </c>
      <c r="E29" t="n">
        <v>62.38</v>
      </c>
      <c r="F29" t="n">
        <v>55.07</v>
      </c>
      <c r="G29" t="n">
        <v>37.55</v>
      </c>
      <c r="H29" t="n">
        <v>0.5</v>
      </c>
      <c r="I29" t="n">
        <v>88</v>
      </c>
      <c r="J29" t="n">
        <v>276.18</v>
      </c>
      <c r="K29" t="n">
        <v>59.89</v>
      </c>
      <c r="L29" t="n">
        <v>7.75</v>
      </c>
      <c r="M29" t="n">
        <v>86</v>
      </c>
      <c r="N29" t="n">
        <v>73.55</v>
      </c>
      <c r="O29" t="n">
        <v>34296.82</v>
      </c>
      <c r="P29" t="n">
        <v>933.02</v>
      </c>
      <c r="Q29" t="n">
        <v>1367.62</v>
      </c>
      <c r="R29" t="n">
        <v>187.63</v>
      </c>
      <c r="S29" t="n">
        <v>104.26</v>
      </c>
      <c r="T29" t="n">
        <v>40433.13</v>
      </c>
      <c r="U29" t="n">
        <v>0.5600000000000001</v>
      </c>
      <c r="V29" t="n">
        <v>0.87</v>
      </c>
      <c r="W29" t="n">
        <v>20.79</v>
      </c>
      <c r="X29" t="n">
        <v>2.49</v>
      </c>
      <c r="Y29" t="n">
        <v>1</v>
      </c>
      <c r="Z29" t="n">
        <v>10</v>
      </c>
      <c r="AA29" t="n">
        <v>2099.740475720982</v>
      </c>
      <c r="AB29" t="n">
        <v>2872.957552893455</v>
      </c>
      <c r="AC29" t="n">
        <v>2598.766516266553</v>
      </c>
      <c r="AD29" t="n">
        <v>2099740.475720982</v>
      </c>
      <c r="AE29" t="n">
        <v>2872957.552893455</v>
      </c>
      <c r="AF29" t="n">
        <v>8.020049379018185e-07</v>
      </c>
      <c r="AG29" t="n">
        <v>19</v>
      </c>
      <c r="AH29" t="n">
        <v>2598766.516266554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1.6096</v>
      </c>
      <c r="E30" t="n">
        <v>62.13</v>
      </c>
      <c r="F30" t="n">
        <v>54.98</v>
      </c>
      <c r="G30" t="n">
        <v>38.81</v>
      </c>
      <c r="H30" t="n">
        <v>0.51</v>
      </c>
      <c r="I30" t="n">
        <v>85</v>
      </c>
      <c r="J30" t="n">
        <v>276.67</v>
      </c>
      <c r="K30" t="n">
        <v>59.89</v>
      </c>
      <c r="L30" t="n">
        <v>8</v>
      </c>
      <c r="M30" t="n">
        <v>83</v>
      </c>
      <c r="N30" t="n">
        <v>73.78</v>
      </c>
      <c r="O30" t="n">
        <v>34356.83</v>
      </c>
      <c r="P30" t="n">
        <v>930.76</v>
      </c>
      <c r="Q30" t="n">
        <v>1367.57</v>
      </c>
      <c r="R30" t="n">
        <v>184.41</v>
      </c>
      <c r="S30" t="n">
        <v>104.26</v>
      </c>
      <c r="T30" t="n">
        <v>38834.78</v>
      </c>
      <c r="U30" t="n">
        <v>0.57</v>
      </c>
      <c r="V30" t="n">
        <v>0.87</v>
      </c>
      <c r="W30" t="n">
        <v>20.78</v>
      </c>
      <c r="X30" t="n">
        <v>2.39</v>
      </c>
      <c r="Y30" t="n">
        <v>1</v>
      </c>
      <c r="Z30" t="n">
        <v>10</v>
      </c>
      <c r="AA30" t="n">
        <v>2075.32706850116</v>
      </c>
      <c r="AB30" t="n">
        <v>2839.554052091783</v>
      </c>
      <c r="AC30" t="n">
        <v>2568.550998699284</v>
      </c>
      <c r="AD30" t="n">
        <v>2075327.06850116</v>
      </c>
      <c r="AE30" t="n">
        <v>2839554.052091782</v>
      </c>
      <c r="AF30" t="n">
        <v>8.052065544203886e-07</v>
      </c>
      <c r="AG30" t="n">
        <v>18</v>
      </c>
      <c r="AH30" t="n">
        <v>2568550.998699284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1.6146</v>
      </c>
      <c r="E31" t="n">
        <v>61.94</v>
      </c>
      <c r="F31" t="n">
        <v>54.94</v>
      </c>
      <c r="G31" t="n">
        <v>40.2</v>
      </c>
      <c r="H31" t="n">
        <v>0.53</v>
      </c>
      <c r="I31" t="n">
        <v>82</v>
      </c>
      <c r="J31" t="n">
        <v>277.16</v>
      </c>
      <c r="K31" t="n">
        <v>59.89</v>
      </c>
      <c r="L31" t="n">
        <v>8.25</v>
      </c>
      <c r="M31" t="n">
        <v>80</v>
      </c>
      <c r="N31" t="n">
        <v>74.02</v>
      </c>
      <c r="O31" t="n">
        <v>34416.93</v>
      </c>
      <c r="P31" t="n">
        <v>929.91</v>
      </c>
      <c r="Q31" t="n">
        <v>1367.47</v>
      </c>
      <c r="R31" t="n">
        <v>183.35</v>
      </c>
      <c r="S31" t="n">
        <v>104.26</v>
      </c>
      <c r="T31" t="n">
        <v>38320.94</v>
      </c>
      <c r="U31" t="n">
        <v>0.57</v>
      </c>
      <c r="V31" t="n">
        <v>0.87</v>
      </c>
      <c r="W31" t="n">
        <v>20.77</v>
      </c>
      <c r="X31" t="n">
        <v>2.35</v>
      </c>
      <c r="Y31" t="n">
        <v>1</v>
      </c>
      <c r="Z31" t="n">
        <v>10</v>
      </c>
      <c r="AA31" t="n">
        <v>2068.031086990965</v>
      </c>
      <c r="AB31" t="n">
        <v>2829.571368313546</v>
      </c>
      <c r="AC31" t="n">
        <v>2559.521048250058</v>
      </c>
      <c r="AD31" t="n">
        <v>2068031.086990965</v>
      </c>
      <c r="AE31" t="n">
        <v>2829571.368313546</v>
      </c>
      <c r="AF31" t="n">
        <v>8.077078173255215e-07</v>
      </c>
      <c r="AG31" t="n">
        <v>18</v>
      </c>
      <c r="AH31" t="n">
        <v>2559521.048250058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1.6196</v>
      </c>
      <c r="E32" t="n">
        <v>61.74</v>
      </c>
      <c r="F32" t="n">
        <v>54.84</v>
      </c>
      <c r="G32" t="n">
        <v>41.13</v>
      </c>
      <c r="H32" t="n">
        <v>0.55</v>
      </c>
      <c r="I32" t="n">
        <v>80</v>
      </c>
      <c r="J32" t="n">
        <v>277.65</v>
      </c>
      <c r="K32" t="n">
        <v>59.89</v>
      </c>
      <c r="L32" t="n">
        <v>8.5</v>
      </c>
      <c r="M32" t="n">
        <v>78</v>
      </c>
      <c r="N32" t="n">
        <v>74.26000000000001</v>
      </c>
      <c r="O32" t="n">
        <v>34477.13</v>
      </c>
      <c r="P32" t="n">
        <v>927.98</v>
      </c>
      <c r="Q32" t="n">
        <v>1367.5</v>
      </c>
      <c r="R32" t="n">
        <v>179.85</v>
      </c>
      <c r="S32" t="n">
        <v>104.26</v>
      </c>
      <c r="T32" t="n">
        <v>36579.4</v>
      </c>
      <c r="U32" t="n">
        <v>0.58</v>
      </c>
      <c r="V32" t="n">
        <v>0.87</v>
      </c>
      <c r="W32" t="n">
        <v>20.78</v>
      </c>
      <c r="X32" t="n">
        <v>2.26</v>
      </c>
      <c r="Y32" t="n">
        <v>1</v>
      </c>
      <c r="Z32" t="n">
        <v>10</v>
      </c>
      <c r="AA32" t="n">
        <v>2058.687301540432</v>
      </c>
      <c r="AB32" t="n">
        <v>2816.786788841406</v>
      </c>
      <c r="AC32" t="n">
        <v>2547.95661109947</v>
      </c>
      <c r="AD32" t="n">
        <v>2058687.301540432</v>
      </c>
      <c r="AE32" t="n">
        <v>2816786.788841406</v>
      </c>
      <c r="AF32" t="n">
        <v>8.102090802306544e-07</v>
      </c>
      <c r="AG32" t="n">
        <v>18</v>
      </c>
      <c r="AH32" t="n">
        <v>2547956.611099469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1.6259</v>
      </c>
      <c r="E33" t="n">
        <v>61.5</v>
      </c>
      <c r="F33" t="n">
        <v>54.76</v>
      </c>
      <c r="G33" t="n">
        <v>42.67</v>
      </c>
      <c r="H33" t="n">
        <v>0.5600000000000001</v>
      </c>
      <c r="I33" t="n">
        <v>77</v>
      </c>
      <c r="J33" t="n">
        <v>278.13</v>
      </c>
      <c r="K33" t="n">
        <v>59.89</v>
      </c>
      <c r="L33" t="n">
        <v>8.75</v>
      </c>
      <c r="M33" t="n">
        <v>75</v>
      </c>
      <c r="N33" t="n">
        <v>74.5</v>
      </c>
      <c r="O33" t="n">
        <v>34537.41</v>
      </c>
      <c r="P33" t="n">
        <v>926.21</v>
      </c>
      <c r="Q33" t="n">
        <v>1367.36</v>
      </c>
      <c r="R33" t="n">
        <v>177.2</v>
      </c>
      <c r="S33" t="n">
        <v>104.26</v>
      </c>
      <c r="T33" t="n">
        <v>35272.02</v>
      </c>
      <c r="U33" t="n">
        <v>0.59</v>
      </c>
      <c r="V33" t="n">
        <v>0.88</v>
      </c>
      <c r="W33" t="n">
        <v>20.77</v>
      </c>
      <c r="X33" t="n">
        <v>2.18</v>
      </c>
      <c r="Y33" t="n">
        <v>1</v>
      </c>
      <c r="Z33" t="n">
        <v>10</v>
      </c>
      <c r="AA33" t="n">
        <v>2048.347023094055</v>
      </c>
      <c r="AB33" t="n">
        <v>2802.638763690184</v>
      </c>
      <c r="AC33" t="n">
        <v>2535.158853611801</v>
      </c>
      <c r="AD33" t="n">
        <v>2048347.023094055</v>
      </c>
      <c r="AE33" t="n">
        <v>2802638.763690183</v>
      </c>
      <c r="AF33" t="n">
        <v>8.133606714911219e-07</v>
      </c>
      <c r="AG33" t="n">
        <v>18</v>
      </c>
      <c r="AH33" t="n">
        <v>2535158.853611801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1.63</v>
      </c>
      <c r="E34" t="n">
        <v>61.35</v>
      </c>
      <c r="F34" t="n">
        <v>54.71</v>
      </c>
      <c r="G34" t="n">
        <v>43.77</v>
      </c>
      <c r="H34" t="n">
        <v>0.58</v>
      </c>
      <c r="I34" t="n">
        <v>75</v>
      </c>
      <c r="J34" t="n">
        <v>278.62</v>
      </c>
      <c r="K34" t="n">
        <v>59.89</v>
      </c>
      <c r="L34" t="n">
        <v>9</v>
      </c>
      <c r="M34" t="n">
        <v>73</v>
      </c>
      <c r="N34" t="n">
        <v>74.73999999999999</v>
      </c>
      <c r="O34" t="n">
        <v>34597.8</v>
      </c>
      <c r="P34" t="n">
        <v>924.76</v>
      </c>
      <c r="Q34" t="n">
        <v>1367.36</v>
      </c>
      <c r="R34" t="n">
        <v>175.58</v>
      </c>
      <c r="S34" t="n">
        <v>104.26</v>
      </c>
      <c r="T34" t="n">
        <v>34472.89</v>
      </c>
      <c r="U34" t="n">
        <v>0.59</v>
      </c>
      <c r="V34" t="n">
        <v>0.88</v>
      </c>
      <c r="W34" t="n">
        <v>20.77</v>
      </c>
      <c r="X34" t="n">
        <v>2.13</v>
      </c>
      <c r="Y34" t="n">
        <v>1</v>
      </c>
      <c r="Z34" t="n">
        <v>10</v>
      </c>
      <c r="AA34" t="n">
        <v>2041.234651215028</v>
      </c>
      <c r="AB34" t="n">
        <v>2792.907302709597</v>
      </c>
      <c r="AC34" t="n">
        <v>2526.356149609011</v>
      </c>
      <c r="AD34" t="n">
        <v>2041234.651215028</v>
      </c>
      <c r="AE34" t="n">
        <v>2792907.302709597</v>
      </c>
      <c r="AF34" t="n">
        <v>8.154117070733309e-07</v>
      </c>
      <c r="AG34" t="n">
        <v>18</v>
      </c>
      <c r="AH34" t="n">
        <v>2526356.149609011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1.634</v>
      </c>
      <c r="E35" t="n">
        <v>61.2</v>
      </c>
      <c r="F35" t="n">
        <v>54.66</v>
      </c>
      <c r="G35" t="n">
        <v>44.92</v>
      </c>
      <c r="H35" t="n">
        <v>0.59</v>
      </c>
      <c r="I35" t="n">
        <v>73</v>
      </c>
      <c r="J35" t="n">
        <v>279.11</v>
      </c>
      <c r="K35" t="n">
        <v>59.89</v>
      </c>
      <c r="L35" t="n">
        <v>9.25</v>
      </c>
      <c r="M35" t="n">
        <v>71</v>
      </c>
      <c r="N35" t="n">
        <v>74.98</v>
      </c>
      <c r="O35" t="n">
        <v>34658.27</v>
      </c>
      <c r="P35" t="n">
        <v>924</v>
      </c>
      <c r="Q35" t="n">
        <v>1367.56</v>
      </c>
      <c r="R35" t="n">
        <v>174.05</v>
      </c>
      <c r="S35" t="n">
        <v>104.26</v>
      </c>
      <c r="T35" t="n">
        <v>33717.67</v>
      </c>
      <c r="U35" t="n">
        <v>0.6</v>
      </c>
      <c r="V35" t="n">
        <v>0.88</v>
      </c>
      <c r="W35" t="n">
        <v>20.76</v>
      </c>
      <c r="X35" t="n">
        <v>2.07</v>
      </c>
      <c r="Y35" t="n">
        <v>1</v>
      </c>
      <c r="Z35" t="n">
        <v>10</v>
      </c>
      <c r="AA35" t="n">
        <v>2035.289468548245</v>
      </c>
      <c r="AB35" t="n">
        <v>2784.772841501956</v>
      </c>
      <c r="AC35" t="n">
        <v>2518.99802996224</v>
      </c>
      <c r="AD35" t="n">
        <v>2035289.468548245</v>
      </c>
      <c r="AE35" t="n">
        <v>2784772.841501956</v>
      </c>
      <c r="AF35" t="n">
        <v>8.174127173974373e-07</v>
      </c>
      <c r="AG35" t="n">
        <v>18</v>
      </c>
      <c r="AH35" t="n">
        <v>2518998.02996224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1.6388</v>
      </c>
      <c r="E36" t="n">
        <v>61.02</v>
      </c>
      <c r="F36" t="n">
        <v>54.58</v>
      </c>
      <c r="G36" t="n">
        <v>46.12</v>
      </c>
      <c r="H36" t="n">
        <v>0.6</v>
      </c>
      <c r="I36" t="n">
        <v>71</v>
      </c>
      <c r="J36" t="n">
        <v>279.61</v>
      </c>
      <c r="K36" t="n">
        <v>59.89</v>
      </c>
      <c r="L36" t="n">
        <v>9.5</v>
      </c>
      <c r="M36" t="n">
        <v>69</v>
      </c>
      <c r="N36" t="n">
        <v>75.22</v>
      </c>
      <c r="O36" t="n">
        <v>34718.84</v>
      </c>
      <c r="P36" t="n">
        <v>921.9299999999999</v>
      </c>
      <c r="Q36" t="n">
        <v>1367.34</v>
      </c>
      <c r="R36" t="n">
        <v>171.52</v>
      </c>
      <c r="S36" t="n">
        <v>104.26</v>
      </c>
      <c r="T36" t="n">
        <v>32462.17</v>
      </c>
      <c r="U36" t="n">
        <v>0.61</v>
      </c>
      <c r="V36" t="n">
        <v>0.88</v>
      </c>
      <c r="W36" t="n">
        <v>20.76</v>
      </c>
      <c r="X36" t="n">
        <v>2</v>
      </c>
      <c r="Y36" t="n">
        <v>1</v>
      </c>
      <c r="Z36" t="n">
        <v>10</v>
      </c>
      <c r="AA36" t="n">
        <v>2026.32637382837</v>
      </c>
      <c r="AB36" t="n">
        <v>2772.509139882392</v>
      </c>
      <c r="AC36" t="n">
        <v>2507.904758813033</v>
      </c>
      <c r="AD36" t="n">
        <v>2026326.37382837</v>
      </c>
      <c r="AE36" t="n">
        <v>2772509.139882392</v>
      </c>
      <c r="AF36" t="n">
        <v>8.198139297863648e-07</v>
      </c>
      <c r="AG36" t="n">
        <v>18</v>
      </c>
      <c r="AH36" t="n">
        <v>2507904.758813033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1.6427</v>
      </c>
      <c r="E37" t="n">
        <v>60.88</v>
      </c>
      <c r="F37" t="n">
        <v>54.53</v>
      </c>
      <c r="G37" t="n">
        <v>47.42</v>
      </c>
      <c r="H37" t="n">
        <v>0.62</v>
      </c>
      <c r="I37" t="n">
        <v>69</v>
      </c>
      <c r="J37" t="n">
        <v>280.1</v>
      </c>
      <c r="K37" t="n">
        <v>59.89</v>
      </c>
      <c r="L37" t="n">
        <v>9.75</v>
      </c>
      <c r="M37" t="n">
        <v>67</v>
      </c>
      <c r="N37" t="n">
        <v>75.45999999999999</v>
      </c>
      <c r="O37" t="n">
        <v>34779.51</v>
      </c>
      <c r="P37" t="n">
        <v>920.52</v>
      </c>
      <c r="Q37" t="n">
        <v>1367.47</v>
      </c>
      <c r="R37" t="n">
        <v>170.08</v>
      </c>
      <c r="S37" t="n">
        <v>104.26</v>
      </c>
      <c r="T37" t="n">
        <v>31750.54</v>
      </c>
      <c r="U37" t="n">
        <v>0.61</v>
      </c>
      <c r="V37" t="n">
        <v>0.88</v>
      </c>
      <c r="W37" t="n">
        <v>20.76</v>
      </c>
      <c r="X37" t="n">
        <v>1.95</v>
      </c>
      <c r="Y37" t="n">
        <v>1</v>
      </c>
      <c r="Z37" t="n">
        <v>10</v>
      </c>
      <c r="AA37" t="n">
        <v>2019.601044862165</v>
      </c>
      <c r="AB37" t="n">
        <v>2763.307248090257</v>
      </c>
      <c r="AC37" t="n">
        <v>2499.581082658603</v>
      </c>
      <c r="AD37" t="n">
        <v>2019601.044862165</v>
      </c>
      <c r="AE37" t="n">
        <v>2763307.248090257</v>
      </c>
      <c r="AF37" t="n">
        <v>8.217649148523685e-07</v>
      </c>
      <c r="AG37" t="n">
        <v>18</v>
      </c>
      <c r="AH37" t="n">
        <v>2499581.082658603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1.6473</v>
      </c>
      <c r="E38" t="n">
        <v>60.7</v>
      </c>
      <c r="F38" t="n">
        <v>54.46</v>
      </c>
      <c r="G38" t="n">
        <v>48.77</v>
      </c>
      <c r="H38" t="n">
        <v>0.63</v>
      </c>
      <c r="I38" t="n">
        <v>67</v>
      </c>
      <c r="J38" t="n">
        <v>280.59</v>
      </c>
      <c r="K38" t="n">
        <v>59.89</v>
      </c>
      <c r="L38" t="n">
        <v>10</v>
      </c>
      <c r="M38" t="n">
        <v>65</v>
      </c>
      <c r="N38" t="n">
        <v>75.7</v>
      </c>
      <c r="O38" t="n">
        <v>34840.27</v>
      </c>
      <c r="P38" t="n">
        <v>919.53</v>
      </c>
      <c r="Q38" t="n">
        <v>1367.43</v>
      </c>
      <c r="R38" t="n">
        <v>167.66</v>
      </c>
      <c r="S38" t="n">
        <v>104.26</v>
      </c>
      <c r="T38" t="n">
        <v>30549.57</v>
      </c>
      <c r="U38" t="n">
        <v>0.62</v>
      </c>
      <c r="V38" t="n">
        <v>0.88</v>
      </c>
      <c r="W38" t="n">
        <v>20.76</v>
      </c>
      <c r="X38" t="n">
        <v>1.88</v>
      </c>
      <c r="Y38" t="n">
        <v>1</v>
      </c>
      <c r="Z38" t="n">
        <v>10</v>
      </c>
      <c r="AA38" t="n">
        <v>2012.611056006779</v>
      </c>
      <c r="AB38" t="n">
        <v>2753.743236961774</v>
      </c>
      <c r="AC38" t="n">
        <v>2490.929847329048</v>
      </c>
      <c r="AD38" t="n">
        <v>2012611.056006779</v>
      </c>
      <c r="AE38" t="n">
        <v>2753743.236961774</v>
      </c>
      <c r="AF38" t="n">
        <v>8.240660767250909e-07</v>
      </c>
      <c r="AG38" t="n">
        <v>18</v>
      </c>
      <c r="AH38" t="n">
        <v>2490929.847329048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1.6488</v>
      </c>
      <c r="E39" t="n">
        <v>60.65</v>
      </c>
      <c r="F39" t="n">
        <v>54.46</v>
      </c>
      <c r="G39" t="n">
        <v>49.51</v>
      </c>
      <c r="H39" t="n">
        <v>0.65</v>
      </c>
      <c r="I39" t="n">
        <v>66</v>
      </c>
      <c r="J39" t="n">
        <v>281.08</v>
      </c>
      <c r="K39" t="n">
        <v>59.89</v>
      </c>
      <c r="L39" t="n">
        <v>10.25</v>
      </c>
      <c r="M39" t="n">
        <v>64</v>
      </c>
      <c r="N39" t="n">
        <v>75.95</v>
      </c>
      <c r="O39" t="n">
        <v>34901.13</v>
      </c>
      <c r="P39" t="n">
        <v>918.96</v>
      </c>
      <c r="Q39" t="n">
        <v>1367.35</v>
      </c>
      <c r="R39" t="n">
        <v>167.32</v>
      </c>
      <c r="S39" t="n">
        <v>104.26</v>
      </c>
      <c r="T39" t="n">
        <v>30386.55</v>
      </c>
      <c r="U39" t="n">
        <v>0.62</v>
      </c>
      <c r="V39" t="n">
        <v>0.88</v>
      </c>
      <c r="W39" t="n">
        <v>20.76</v>
      </c>
      <c r="X39" t="n">
        <v>1.88</v>
      </c>
      <c r="Y39" t="n">
        <v>1</v>
      </c>
      <c r="Z39" t="n">
        <v>10</v>
      </c>
      <c r="AA39" t="n">
        <v>2010.156944464085</v>
      </c>
      <c r="AB39" t="n">
        <v>2750.385413281299</v>
      </c>
      <c r="AC39" t="n">
        <v>2487.892489627903</v>
      </c>
      <c r="AD39" t="n">
        <v>2010156.944464085</v>
      </c>
      <c r="AE39" t="n">
        <v>2750385.413281299</v>
      </c>
      <c r="AF39" t="n">
        <v>8.248164555966307e-07</v>
      </c>
      <c r="AG39" t="n">
        <v>18</v>
      </c>
      <c r="AH39" t="n">
        <v>2487892.489627903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1.654</v>
      </c>
      <c r="E40" t="n">
        <v>60.46</v>
      </c>
      <c r="F40" t="n">
        <v>54.37</v>
      </c>
      <c r="G40" t="n">
        <v>50.97</v>
      </c>
      <c r="H40" t="n">
        <v>0.66</v>
      </c>
      <c r="I40" t="n">
        <v>64</v>
      </c>
      <c r="J40" t="n">
        <v>281.58</v>
      </c>
      <c r="K40" t="n">
        <v>59.89</v>
      </c>
      <c r="L40" t="n">
        <v>10.5</v>
      </c>
      <c r="M40" t="n">
        <v>62</v>
      </c>
      <c r="N40" t="n">
        <v>76.19</v>
      </c>
      <c r="O40" t="n">
        <v>34962.08</v>
      </c>
      <c r="P40" t="n">
        <v>917</v>
      </c>
      <c r="Q40" t="n">
        <v>1367.46</v>
      </c>
      <c r="R40" t="n">
        <v>164.54</v>
      </c>
      <c r="S40" t="n">
        <v>104.26</v>
      </c>
      <c r="T40" t="n">
        <v>29006.4</v>
      </c>
      <c r="U40" t="n">
        <v>0.63</v>
      </c>
      <c r="V40" t="n">
        <v>0.88</v>
      </c>
      <c r="W40" t="n">
        <v>20.75</v>
      </c>
      <c r="X40" t="n">
        <v>1.79</v>
      </c>
      <c r="Y40" t="n">
        <v>1</v>
      </c>
      <c r="Z40" t="n">
        <v>10</v>
      </c>
      <c r="AA40" t="n">
        <v>2001.002159932502</v>
      </c>
      <c r="AB40" t="n">
        <v>2737.859433204598</v>
      </c>
      <c r="AC40" t="n">
        <v>2476.561971509399</v>
      </c>
      <c r="AD40" t="n">
        <v>2001002.159932502</v>
      </c>
      <c r="AE40" t="n">
        <v>2737859.433204598</v>
      </c>
      <c r="AF40" t="n">
        <v>8.274177690179689e-07</v>
      </c>
      <c r="AG40" t="n">
        <v>18</v>
      </c>
      <c r="AH40" t="n">
        <v>2476561.971509398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1.6579</v>
      </c>
      <c r="E41" t="n">
        <v>60.32</v>
      </c>
      <c r="F41" t="n">
        <v>54.33</v>
      </c>
      <c r="G41" t="n">
        <v>52.58</v>
      </c>
      <c r="H41" t="n">
        <v>0.68</v>
      </c>
      <c r="I41" t="n">
        <v>62</v>
      </c>
      <c r="J41" t="n">
        <v>282.07</v>
      </c>
      <c r="K41" t="n">
        <v>59.89</v>
      </c>
      <c r="L41" t="n">
        <v>10.75</v>
      </c>
      <c r="M41" t="n">
        <v>60</v>
      </c>
      <c r="N41" t="n">
        <v>76.44</v>
      </c>
      <c r="O41" t="n">
        <v>35023.13</v>
      </c>
      <c r="P41" t="n">
        <v>915.9400000000001</v>
      </c>
      <c r="Q41" t="n">
        <v>1367.28</v>
      </c>
      <c r="R41" t="n">
        <v>163.46</v>
      </c>
      <c r="S41" t="n">
        <v>104.26</v>
      </c>
      <c r="T41" t="n">
        <v>28476.33</v>
      </c>
      <c r="U41" t="n">
        <v>0.64</v>
      </c>
      <c r="V41" t="n">
        <v>0.88</v>
      </c>
      <c r="W41" t="n">
        <v>20.75</v>
      </c>
      <c r="X41" t="n">
        <v>1.75</v>
      </c>
      <c r="Y41" t="n">
        <v>1</v>
      </c>
      <c r="Z41" t="n">
        <v>10</v>
      </c>
      <c r="AA41" t="n">
        <v>1994.986819596571</v>
      </c>
      <c r="AB41" t="n">
        <v>2729.62897917889</v>
      </c>
      <c r="AC41" t="n">
        <v>2469.11702046439</v>
      </c>
      <c r="AD41" t="n">
        <v>1994986.81959657</v>
      </c>
      <c r="AE41" t="n">
        <v>2729628.97917889</v>
      </c>
      <c r="AF41" t="n">
        <v>8.293687540839725e-07</v>
      </c>
      <c r="AG41" t="n">
        <v>18</v>
      </c>
      <c r="AH41" t="n">
        <v>2469117.02046439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1.6609</v>
      </c>
      <c r="E42" t="n">
        <v>60.21</v>
      </c>
      <c r="F42" t="n">
        <v>54.27</v>
      </c>
      <c r="G42" t="n">
        <v>53.38</v>
      </c>
      <c r="H42" t="n">
        <v>0.6899999999999999</v>
      </c>
      <c r="I42" t="n">
        <v>61</v>
      </c>
      <c r="J42" t="n">
        <v>282.57</v>
      </c>
      <c r="K42" t="n">
        <v>59.89</v>
      </c>
      <c r="L42" t="n">
        <v>11</v>
      </c>
      <c r="M42" t="n">
        <v>59</v>
      </c>
      <c r="N42" t="n">
        <v>76.68000000000001</v>
      </c>
      <c r="O42" t="n">
        <v>35084.28</v>
      </c>
      <c r="P42" t="n">
        <v>914.63</v>
      </c>
      <c r="Q42" t="n">
        <v>1367.4</v>
      </c>
      <c r="R42" t="n">
        <v>161.58</v>
      </c>
      <c r="S42" t="n">
        <v>104.26</v>
      </c>
      <c r="T42" t="n">
        <v>27542.31</v>
      </c>
      <c r="U42" t="n">
        <v>0.65</v>
      </c>
      <c r="V42" t="n">
        <v>0.88</v>
      </c>
      <c r="W42" t="n">
        <v>20.74</v>
      </c>
      <c r="X42" t="n">
        <v>1.69</v>
      </c>
      <c r="Y42" t="n">
        <v>1</v>
      </c>
      <c r="Z42" t="n">
        <v>10</v>
      </c>
      <c r="AA42" t="n">
        <v>1989.430543672957</v>
      </c>
      <c r="AB42" t="n">
        <v>2722.026637334609</v>
      </c>
      <c r="AC42" t="n">
        <v>2462.240235455773</v>
      </c>
      <c r="AD42" t="n">
        <v>1989430.543672957</v>
      </c>
      <c r="AE42" t="n">
        <v>2722026.637334609</v>
      </c>
      <c r="AF42" t="n">
        <v>8.308695118270524e-07</v>
      </c>
      <c r="AG42" t="n">
        <v>18</v>
      </c>
      <c r="AH42" t="n">
        <v>2462240.235455773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1.6624</v>
      </c>
      <c r="E43" t="n">
        <v>60.15</v>
      </c>
      <c r="F43" t="n">
        <v>54.27</v>
      </c>
      <c r="G43" t="n">
        <v>54.27</v>
      </c>
      <c r="H43" t="n">
        <v>0.71</v>
      </c>
      <c r="I43" t="n">
        <v>60</v>
      </c>
      <c r="J43" t="n">
        <v>283.06</v>
      </c>
      <c r="K43" t="n">
        <v>59.89</v>
      </c>
      <c r="L43" t="n">
        <v>11.25</v>
      </c>
      <c r="M43" t="n">
        <v>58</v>
      </c>
      <c r="N43" t="n">
        <v>76.93000000000001</v>
      </c>
      <c r="O43" t="n">
        <v>35145.53</v>
      </c>
      <c r="P43" t="n">
        <v>914.04</v>
      </c>
      <c r="Q43" t="n">
        <v>1367.28</v>
      </c>
      <c r="R43" t="n">
        <v>161.65</v>
      </c>
      <c r="S43" t="n">
        <v>104.26</v>
      </c>
      <c r="T43" t="n">
        <v>27579.22</v>
      </c>
      <c r="U43" t="n">
        <v>0.65</v>
      </c>
      <c r="V43" t="n">
        <v>0.88</v>
      </c>
      <c r="W43" t="n">
        <v>20.73</v>
      </c>
      <c r="X43" t="n">
        <v>1.69</v>
      </c>
      <c r="Y43" t="n">
        <v>1</v>
      </c>
      <c r="Z43" t="n">
        <v>10</v>
      </c>
      <c r="AA43" t="n">
        <v>1986.988326812916</v>
      </c>
      <c r="AB43" t="n">
        <v>2718.685088483696</v>
      </c>
      <c r="AC43" t="n">
        <v>2459.217599337298</v>
      </c>
      <c r="AD43" t="n">
        <v>1986988.326812916</v>
      </c>
      <c r="AE43" t="n">
        <v>2718685.088483696</v>
      </c>
      <c r="AF43" t="n">
        <v>8.316198906985923e-07</v>
      </c>
      <c r="AG43" t="n">
        <v>18</v>
      </c>
      <c r="AH43" t="n">
        <v>2459217.599337298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1.6667</v>
      </c>
      <c r="E44" t="n">
        <v>60</v>
      </c>
      <c r="F44" t="n">
        <v>54.21</v>
      </c>
      <c r="G44" t="n">
        <v>56.08</v>
      </c>
      <c r="H44" t="n">
        <v>0.72</v>
      </c>
      <c r="I44" t="n">
        <v>58</v>
      </c>
      <c r="J44" t="n">
        <v>283.56</v>
      </c>
      <c r="K44" t="n">
        <v>59.89</v>
      </c>
      <c r="L44" t="n">
        <v>11.5</v>
      </c>
      <c r="M44" t="n">
        <v>56</v>
      </c>
      <c r="N44" t="n">
        <v>77.18000000000001</v>
      </c>
      <c r="O44" t="n">
        <v>35206.88</v>
      </c>
      <c r="P44" t="n">
        <v>913.3200000000001</v>
      </c>
      <c r="Q44" t="n">
        <v>1367.48</v>
      </c>
      <c r="R44" t="n">
        <v>159.34</v>
      </c>
      <c r="S44" t="n">
        <v>104.26</v>
      </c>
      <c r="T44" t="n">
        <v>26434.66</v>
      </c>
      <c r="U44" t="n">
        <v>0.65</v>
      </c>
      <c r="V44" t="n">
        <v>0.88</v>
      </c>
      <c r="W44" t="n">
        <v>20.74</v>
      </c>
      <c r="X44" t="n">
        <v>1.63</v>
      </c>
      <c r="Y44" t="n">
        <v>1</v>
      </c>
      <c r="Z44" t="n">
        <v>10</v>
      </c>
      <c r="AA44" t="n">
        <v>1980.954771775942</v>
      </c>
      <c r="AB44" t="n">
        <v>2710.429712300446</v>
      </c>
      <c r="AC44" t="n">
        <v>2451.750104670485</v>
      </c>
      <c r="AD44" t="n">
        <v>1980954.771775942</v>
      </c>
      <c r="AE44" t="n">
        <v>2710429.712300446</v>
      </c>
      <c r="AF44" t="n">
        <v>8.337709767970066e-07</v>
      </c>
      <c r="AG44" t="n">
        <v>18</v>
      </c>
      <c r="AH44" t="n">
        <v>2451750.104670485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1.6688</v>
      </c>
      <c r="E45" t="n">
        <v>59.92</v>
      </c>
      <c r="F45" t="n">
        <v>54.19</v>
      </c>
      <c r="G45" t="n">
        <v>57.04</v>
      </c>
      <c r="H45" t="n">
        <v>0.74</v>
      </c>
      <c r="I45" t="n">
        <v>57</v>
      </c>
      <c r="J45" t="n">
        <v>284.06</v>
      </c>
      <c r="K45" t="n">
        <v>59.89</v>
      </c>
      <c r="L45" t="n">
        <v>11.75</v>
      </c>
      <c r="M45" t="n">
        <v>55</v>
      </c>
      <c r="N45" t="n">
        <v>77.42</v>
      </c>
      <c r="O45" t="n">
        <v>35268.32</v>
      </c>
      <c r="P45" t="n">
        <v>912.53</v>
      </c>
      <c r="Q45" t="n">
        <v>1367.31</v>
      </c>
      <c r="R45" t="n">
        <v>158.85</v>
      </c>
      <c r="S45" t="n">
        <v>104.26</v>
      </c>
      <c r="T45" t="n">
        <v>26194.55</v>
      </c>
      <c r="U45" t="n">
        <v>0.66</v>
      </c>
      <c r="V45" t="n">
        <v>0.88</v>
      </c>
      <c r="W45" t="n">
        <v>20.74</v>
      </c>
      <c r="X45" t="n">
        <v>1.61</v>
      </c>
      <c r="Y45" t="n">
        <v>1</v>
      </c>
      <c r="Z45" t="n">
        <v>10</v>
      </c>
      <c r="AA45" t="n">
        <v>1977.456332760935</v>
      </c>
      <c r="AB45" t="n">
        <v>2705.642993699878</v>
      </c>
      <c r="AC45" t="n">
        <v>2447.420223774952</v>
      </c>
      <c r="AD45" t="n">
        <v>1977456.332760935</v>
      </c>
      <c r="AE45" t="n">
        <v>2705642.993699878</v>
      </c>
      <c r="AF45" t="n">
        <v>8.348215072171623e-07</v>
      </c>
      <c r="AG45" t="n">
        <v>18</v>
      </c>
      <c r="AH45" t="n">
        <v>2447420.223774952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1.6706</v>
      </c>
      <c r="E46" t="n">
        <v>59.86</v>
      </c>
      <c r="F46" t="n">
        <v>54.17</v>
      </c>
      <c r="G46" t="n">
        <v>58.04</v>
      </c>
      <c r="H46" t="n">
        <v>0.75</v>
      </c>
      <c r="I46" t="n">
        <v>56</v>
      </c>
      <c r="J46" t="n">
        <v>284.56</v>
      </c>
      <c r="K46" t="n">
        <v>59.89</v>
      </c>
      <c r="L46" t="n">
        <v>12</v>
      </c>
      <c r="M46" t="n">
        <v>54</v>
      </c>
      <c r="N46" t="n">
        <v>77.67</v>
      </c>
      <c r="O46" t="n">
        <v>35329.87</v>
      </c>
      <c r="P46" t="n">
        <v>911.83</v>
      </c>
      <c r="Q46" t="n">
        <v>1367.38</v>
      </c>
      <c r="R46" t="n">
        <v>158.36</v>
      </c>
      <c r="S46" t="n">
        <v>104.26</v>
      </c>
      <c r="T46" t="n">
        <v>25958.52</v>
      </c>
      <c r="U46" t="n">
        <v>0.66</v>
      </c>
      <c r="V46" t="n">
        <v>0.88</v>
      </c>
      <c r="W46" t="n">
        <v>20.74</v>
      </c>
      <c r="X46" t="n">
        <v>1.6</v>
      </c>
      <c r="Y46" t="n">
        <v>1</v>
      </c>
      <c r="Z46" t="n">
        <v>10</v>
      </c>
      <c r="AA46" t="n">
        <v>1974.409418802469</v>
      </c>
      <c r="AB46" t="n">
        <v>2701.474071601547</v>
      </c>
      <c r="AC46" t="n">
        <v>2443.649177750568</v>
      </c>
      <c r="AD46" t="n">
        <v>1974409.418802469</v>
      </c>
      <c r="AE46" t="n">
        <v>2701474.071601547</v>
      </c>
      <c r="AF46" t="n">
        <v>8.357219618630104e-07</v>
      </c>
      <c r="AG46" t="n">
        <v>18</v>
      </c>
      <c r="AH46" t="n">
        <v>2443649.177750567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1.6734</v>
      </c>
      <c r="E47" t="n">
        <v>59.76</v>
      </c>
      <c r="F47" t="n">
        <v>54.13</v>
      </c>
      <c r="G47" t="n">
        <v>59.05</v>
      </c>
      <c r="H47" t="n">
        <v>0.77</v>
      </c>
      <c r="I47" t="n">
        <v>55</v>
      </c>
      <c r="J47" t="n">
        <v>285.06</v>
      </c>
      <c r="K47" t="n">
        <v>59.89</v>
      </c>
      <c r="L47" t="n">
        <v>12.25</v>
      </c>
      <c r="M47" t="n">
        <v>53</v>
      </c>
      <c r="N47" t="n">
        <v>77.92</v>
      </c>
      <c r="O47" t="n">
        <v>35391.51</v>
      </c>
      <c r="P47" t="n">
        <v>910.51</v>
      </c>
      <c r="Q47" t="n">
        <v>1367.38</v>
      </c>
      <c r="R47" t="n">
        <v>156.79</v>
      </c>
      <c r="S47" t="n">
        <v>104.26</v>
      </c>
      <c r="T47" t="n">
        <v>25175.62</v>
      </c>
      <c r="U47" t="n">
        <v>0.66</v>
      </c>
      <c r="V47" t="n">
        <v>0.89</v>
      </c>
      <c r="W47" t="n">
        <v>20.74</v>
      </c>
      <c r="X47" t="n">
        <v>1.55</v>
      </c>
      <c r="Y47" t="n">
        <v>1</v>
      </c>
      <c r="Z47" t="n">
        <v>10</v>
      </c>
      <c r="AA47" t="n">
        <v>1969.279939287828</v>
      </c>
      <c r="AB47" t="n">
        <v>2694.455691432951</v>
      </c>
      <c r="AC47" t="n">
        <v>2437.300621934904</v>
      </c>
      <c r="AD47" t="n">
        <v>1969279.939287829</v>
      </c>
      <c r="AE47" t="n">
        <v>2694455.691432951</v>
      </c>
      <c r="AF47" t="n">
        <v>8.371226690898847e-07</v>
      </c>
      <c r="AG47" t="n">
        <v>18</v>
      </c>
      <c r="AH47" t="n">
        <v>2437300.621934904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1.6756</v>
      </c>
      <c r="E48" t="n">
        <v>59.68</v>
      </c>
      <c r="F48" t="n">
        <v>54.1</v>
      </c>
      <c r="G48" t="n">
        <v>60.11</v>
      </c>
      <c r="H48" t="n">
        <v>0.78</v>
      </c>
      <c r="I48" t="n">
        <v>54</v>
      </c>
      <c r="J48" t="n">
        <v>285.56</v>
      </c>
      <c r="K48" t="n">
        <v>59.89</v>
      </c>
      <c r="L48" t="n">
        <v>12.5</v>
      </c>
      <c r="M48" t="n">
        <v>52</v>
      </c>
      <c r="N48" t="n">
        <v>78.17</v>
      </c>
      <c r="O48" t="n">
        <v>35453.26</v>
      </c>
      <c r="P48" t="n">
        <v>909.29</v>
      </c>
      <c r="Q48" t="n">
        <v>1367.45</v>
      </c>
      <c r="R48" t="n">
        <v>155.93</v>
      </c>
      <c r="S48" t="n">
        <v>104.26</v>
      </c>
      <c r="T48" t="n">
        <v>24752.89</v>
      </c>
      <c r="U48" t="n">
        <v>0.67</v>
      </c>
      <c r="V48" t="n">
        <v>0.89</v>
      </c>
      <c r="W48" t="n">
        <v>20.73</v>
      </c>
      <c r="X48" t="n">
        <v>1.52</v>
      </c>
      <c r="Y48" t="n">
        <v>1</v>
      </c>
      <c r="Z48" t="n">
        <v>10</v>
      </c>
      <c r="AA48" t="n">
        <v>1965.008762007242</v>
      </c>
      <c r="AB48" t="n">
        <v>2688.61167824661</v>
      </c>
      <c r="AC48" t="n">
        <v>2432.014353164943</v>
      </c>
      <c r="AD48" t="n">
        <v>1965008.762007242</v>
      </c>
      <c r="AE48" t="n">
        <v>2688611.67824661</v>
      </c>
      <c r="AF48" t="n">
        <v>8.382232247681431e-07</v>
      </c>
      <c r="AG48" t="n">
        <v>18</v>
      </c>
      <c r="AH48" t="n">
        <v>2432014.353164943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1.6805</v>
      </c>
      <c r="E49" t="n">
        <v>59.51</v>
      </c>
      <c r="F49" t="n">
        <v>54.02</v>
      </c>
      <c r="G49" t="n">
        <v>62.34</v>
      </c>
      <c r="H49" t="n">
        <v>0.79</v>
      </c>
      <c r="I49" t="n">
        <v>52</v>
      </c>
      <c r="J49" t="n">
        <v>286.06</v>
      </c>
      <c r="K49" t="n">
        <v>59.89</v>
      </c>
      <c r="L49" t="n">
        <v>12.75</v>
      </c>
      <c r="M49" t="n">
        <v>50</v>
      </c>
      <c r="N49" t="n">
        <v>78.42</v>
      </c>
      <c r="O49" t="n">
        <v>35515.1</v>
      </c>
      <c r="P49" t="n">
        <v>908.1799999999999</v>
      </c>
      <c r="Q49" t="n">
        <v>1367.35</v>
      </c>
      <c r="R49" t="n">
        <v>153.35</v>
      </c>
      <c r="S49" t="n">
        <v>104.26</v>
      </c>
      <c r="T49" t="n">
        <v>23470.25</v>
      </c>
      <c r="U49" t="n">
        <v>0.68</v>
      </c>
      <c r="V49" t="n">
        <v>0.89</v>
      </c>
      <c r="W49" t="n">
        <v>20.73</v>
      </c>
      <c r="X49" t="n">
        <v>1.45</v>
      </c>
      <c r="Y49" t="n">
        <v>1</v>
      </c>
      <c r="Z49" t="n">
        <v>10</v>
      </c>
      <c r="AA49" t="n">
        <v>1957.747496317607</v>
      </c>
      <c r="AB49" t="n">
        <v>2678.676494185619</v>
      </c>
      <c r="AC49" t="n">
        <v>2423.027369126614</v>
      </c>
      <c r="AD49" t="n">
        <v>1957747.496317607</v>
      </c>
      <c r="AE49" t="n">
        <v>2678676.494185619</v>
      </c>
      <c r="AF49" t="n">
        <v>8.406744624151734e-07</v>
      </c>
      <c r="AG49" t="n">
        <v>18</v>
      </c>
      <c r="AH49" t="n">
        <v>2423027.369126614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1.6823</v>
      </c>
      <c r="E50" t="n">
        <v>59.44</v>
      </c>
      <c r="F50" t="n">
        <v>54.01</v>
      </c>
      <c r="G50" t="n">
        <v>63.54</v>
      </c>
      <c r="H50" t="n">
        <v>0.8100000000000001</v>
      </c>
      <c r="I50" t="n">
        <v>51</v>
      </c>
      <c r="J50" t="n">
        <v>286.56</v>
      </c>
      <c r="K50" t="n">
        <v>59.89</v>
      </c>
      <c r="L50" t="n">
        <v>13</v>
      </c>
      <c r="M50" t="n">
        <v>49</v>
      </c>
      <c r="N50" t="n">
        <v>78.68000000000001</v>
      </c>
      <c r="O50" t="n">
        <v>35577.18</v>
      </c>
      <c r="P50" t="n">
        <v>907.11</v>
      </c>
      <c r="Q50" t="n">
        <v>1367.3</v>
      </c>
      <c r="R50" t="n">
        <v>153.24</v>
      </c>
      <c r="S50" t="n">
        <v>104.26</v>
      </c>
      <c r="T50" t="n">
        <v>23422.77</v>
      </c>
      <c r="U50" t="n">
        <v>0.68</v>
      </c>
      <c r="V50" t="n">
        <v>0.89</v>
      </c>
      <c r="W50" t="n">
        <v>20.72</v>
      </c>
      <c r="X50" t="n">
        <v>1.43</v>
      </c>
      <c r="Y50" t="n">
        <v>1</v>
      </c>
      <c r="Z50" t="n">
        <v>10</v>
      </c>
      <c r="AA50" t="n">
        <v>1954.287932280757</v>
      </c>
      <c r="AB50" t="n">
        <v>2673.942966045207</v>
      </c>
      <c r="AC50" t="n">
        <v>2418.745602268375</v>
      </c>
      <c r="AD50" t="n">
        <v>1954287.932280757</v>
      </c>
      <c r="AE50" t="n">
        <v>2673942.966045206</v>
      </c>
      <c r="AF50" t="n">
        <v>8.415749170610212e-07</v>
      </c>
      <c r="AG50" t="n">
        <v>18</v>
      </c>
      <c r="AH50" t="n">
        <v>2418745.602268375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1.6847</v>
      </c>
      <c r="E51" t="n">
        <v>59.36</v>
      </c>
      <c r="F51" t="n">
        <v>53.98</v>
      </c>
      <c r="G51" t="n">
        <v>64.77</v>
      </c>
      <c r="H51" t="n">
        <v>0.82</v>
      </c>
      <c r="I51" t="n">
        <v>50</v>
      </c>
      <c r="J51" t="n">
        <v>287.07</v>
      </c>
      <c r="K51" t="n">
        <v>59.89</v>
      </c>
      <c r="L51" t="n">
        <v>13.25</v>
      </c>
      <c r="M51" t="n">
        <v>48</v>
      </c>
      <c r="N51" t="n">
        <v>78.93000000000001</v>
      </c>
      <c r="O51" t="n">
        <v>35639.23</v>
      </c>
      <c r="P51" t="n">
        <v>906.5</v>
      </c>
      <c r="Q51" t="n">
        <v>1367.48</v>
      </c>
      <c r="R51" t="n">
        <v>151.82</v>
      </c>
      <c r="S51" t="n">
        <v>104.26</v>
      </c>
      <c r="T51" t="n">
        <v>22716.27</v>
      </c>
      <c r="U51" t="n">
        <v>0.6899999999999999</v>
      </c>
      <c r="V51" t="n">
        <v>0.89</v>
      </c>
      <c r="W51" t="n">
        <v>20.73</v>
      </c>
      <c r="X51" t="n">
        <v>1.4</v>
      </c>
      <c r="Y51" t="n">
        <v>1</v>
      </c>
      <c r="Z51" t="n">
        <v>10</v>
      </c>
      <c r="AA51" t="n">
        <v>1950.730944810064</v>
      </c>
      <c r="AB51" t="n">
        <v>2669.076138864592</v>
      </c>
      <c r="AC51" t="n">
        <v>2414.343258243243</v>
      </c>
      <c r="AD51" t="n">
        <v>1950730.944810064</v>
      </c>
      <c r="AE51" t="n">
        <v>2669076.138864592</v>
      </c>
      <c r="AF51" t="n">
        <v>8.427755232554851e-07</v>
      </c>
      <c r="AG51" t="n">
        <v>18</v>
      </c>
      <c r="AH51" t="n">
        <v>2414343.258243243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1.6834</v>
      </c>
      <c r="E52" t="n">
        <v>59.4</v>
      </c>
      <c r="F52" t="n">
        <v>54.02</v>
      </c>
      <c r="G52" t="n">
        <v>64.83</v>
      </c>
      <c r="H52" t="n">
        <v>0.84</v>
      </c>
      <c r="I52" t="n">
        <v>50</v>
      </c>
      <c r="J52" t="n">
        <v>287.57</v>
      </c>
      <c r="K52" t="n">
        <v>59.89</v>
      </c>
      <c r="L52" t="n">
        <v>13.5</v>
      </c>
      <c r="M52" t="n">
        <v>48</v>
      </c>
      <c r="N52" t="n">
        <v>79.18000000000001</v>
      </c>
      <c r="O52" t="n">
        <v>35701.38</v>
      </c>
      <c r="P52" t="n">
        <v>907.03</v>
      </c>
      <c r="Q52" t="n">
        <v>1367.48</v>
      </c>
      <c r="R52" t="n">
        <v>153.22</v>
      </c>
      <c r="S52" t="n">
        <v>104.26</v>
      </c>
      <c r="T52" t="n">
        <v>23418.63</v>
      </c>
      <c r="U52" t="n">
        <v>0.68</v>
      </c>
      <c r="V52" t="n">
        <v>0.89</v>
      </c>
      <c r="W52" t="n">
        <v>20.73</v>
      </c>
      <c r="X52" t="n">
        <v>1.44</v>
      </c>
      <c r="Y52" t="n">
        <v>1</v>
      </c>
      <c r="Z52" t="n">
        <v>10</v>
      </c>
      <c r="AA52" t="n">
        <v>1953.125948809343</v>
      </c>
      <c r="AB52" t="n">
        <v>2672.353088996525</v>
      </c>
      <c r="AC52" t="n">
        <v>2417.307460853813</v>
      </c>
      <c r="AD52" t="n">
        <v>1953125.948809343</v>
      </c>
      <c r="AE52" t="n">
        <v>2672353.088996524</v>
      </c>
      <c r="AF52" t="n">
        <v>8.421251949001506e-07</v>
      </c>
      <c r="AG52" t="n">
        <v>18</v>
      </c>
      <c r="AH52" t="n">
        <v>2417307.460853813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1.687</v>
      </c>
      <c r="E53" t="n">
        <v>59.28</v>
      </c>
      <c r="F53" t="n">
        <v>53.95</v>
      </c>
      <c r="G53" t="n">
        <v>66.06</v>
      </c>
      <c r="H53" t="n">
        <v>0.85</v>
      </c>
      <c r="I53" t="n">
        <v>49</v>
      </c>
      <c r="J53" t="n">
        <v>288.08</v>
      </c>
      <c r="K53" t="n">
        <v>59.89</v>
      </c>
      <c r="L53" t="n">
        <v>13.75</v>
      </c>
      <c r="M53" t="n">
        <v>47</v>
      </c>
      <c r="N53" t="n">
        <v>79.44</v>
      </c>
      <c r="O53" t="n">
        <v>35763.64</v>
      </c>
      <c r="P53" t="n">
        <v>905.4</v>
      </c>
      <c r="Q53" t="n">
        <v>1367.35</v>
      </c>
      <c r="R53" t="n">
        <v>150.99</v>
      </c>
      <c r="S53" t="n">
        <v>104.26</v>
      </c>
      <c r="T53" t="n">
        <v>22305.9</v>
      </c>
      <c r="U53" t="n">
        <v>0.6899999999999999</v>
      </c>
      <c r="V53" t="n">
        <v>0.89</v>
      </c>
      <c r="W53" t="n">
        <v>20.72</v>
      </c>
      <c r="X53" t="n">
        <v>1.37</v>
      </c>
      <c r="Y53" t="n">
        <v>1</v>
      </c>
      <c r="Z53" t="n">
        <v>10</v>
      </c>
      <c r="AA53" t="n">
        <v>1946.583109380698</v>
      </c>
      <c r="AB53" t="n">
        <v>2663.400887440549</v>
      </c>
      <c r="AC53" t="n">
        <v>2409.209644849846</v>
      </c>
      <c r="AD53" t="n">
        <v>1946583.109380699</v>
      </c>
      <c r="AE53" t="n">
        <v>2663400.88744055</v>
      </c>
      <c r="AF53" t="n">
        <v>8.439261041918462e-07</v>
      </c>
      <c r="AG53" t="n">
        <v>18</v>
      </c>
      <c r="AH53" t="n">
        <v>2409209.644849846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1.6886</v>
      </c>
      <c r="E54" t="n">
        <v>59.22</v>
      </c>
      <c r="F54" t="n">
        <v>53.94</v>
      </c>
      <c r="G54" t="n">
        <v>67.42</v>
      </c>
      <c r="H54" t="n">
        <v>0.86</v>
      </c>
      <c r="I54" t="n">
        <v>48</v>
      </c>
      <c r="J54" t="n">
        <v>288.58</v>
      </c>
      <c r="K54" t="n">
        <v>59.89</v>
      </c>
      <c r="L54" t="n">
        <v>14</v>
      </c>
      <c r="M54" t="n">
        <v>46</v>
      </c>
      <c r="N54" t="n">
        <v>79.69</v>
      </c>
      <c r="O54" t="n">
        <v>35826</v>
      </c>
      <c r="P54" t="n">
        <v>904.92</v>
      </c>
      <c r="Q54" t="n">
        <v>1367.28</v>
      </c>
      <c r="R54" t="n">
        <v>150.8</v>
      </c>
      <c r="S54" t="n">
        <v>104.26</v>
      </c>
      <c r="T54" t="n">
        <v>22217.6</v>
      </c>
      <c r="U54" t="n">
        <v>0.6899999999999999</v>
      </c>
      <c r="V54" t="n">
        <v>0.89</v>
      </c>
      <c r="W54" t="n">
        <v>20.72</v>
      </c>
      <c r="X54" t="n">
        <v>1.36</v>
      </c>
      <c r="Y54" t="n">
        <v>1</v>
      </c>
      <c r="Z54" t="n">
        <v>10</v>
      </c>
      <c r="AA54" t="n">
        <v>1944.196258031079</v>
      </c>
      <c r="AB54" t="n">
        <v>2660.135092123551</v>
      </c>
      <c r="AC54" t="n">
        <v>2406.255532454329</v>
      </c>
      <c r="AD54" t="n">
        <v>1944196.258031079</v>
      </c>
      <c r="AE54" t="n">
        <v>2660135.092123551</v>
      </c>
      <c r="AF54" t="n">
        <v>8.447265083214888e-07</v>
      </c>
      <c r="AG54" t="n">
        <v>18</v>
      </c>
      <c r="AH54" t="n">
        <v>2406255.532454329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1.6915</v>
      </c>
      <c r="E55" t="n">
        <v>59.12</v>
      </c>
      <c r="F55" t="n">
        <v>53.89</v>
      </c>
      <c r="G55" t="n">
        <v>68.8</v>
      </c>
      <c r="H55" t="n">
        <v>0.88</v>
      </c>
      <c r="I55" t="n">
        <v>47</v>
      </c>
      <c r="J55" t="n">
        <v>289.09</v>
      </c>
      <c r="K55" t="n">
        <v>59.89</v>
      </c>
      <c r="L55" t="n">
        <v>14.25</v>
      </c>
      <c r="M55" t="n">
        <v>45</v>
      </c>
      <c r="N55" t="n">
        <v>79.95</v>
      </c>
      <c r="O55" t="n">
        <v>35888.47</v>
      </c>
      <c r="P55" t="n">
        <v>903.78</v>
      </c>
      <c r="Q55" t="n">
        <v>1367.23</v>
      </c>
      <c r="R55" t="n">
        <v>148.91</v>
      </c>
      <c r="S55" t="n">
        <v>104.26</v>
      </c>
      <c r="T55" t="n">
        <v>21276.26</v>
      </c>
      <c r="U55" t="n">
        <v>0.7</v>
      </c>
      <c r="V55" t="n">
        <v>0.89</v>
      </c>
      <c r="W55" t="n">
        <v>20.73</v>
      </c>
      <c r="X55" t="n">
        <v>1.31</v>
      </c>
      <c r="Y55" t="n">
        <v>1</v>
      </c>
      <c r="Z55" t="n">
        <v>10</v>
      </c>
      <c r="AA55" t="n">
        <v>1939.25135874693</v>
      </c>
      <c r="AB55" t="n">
        <v>2653.369262769417</v>
      </c>
      <c r="AC55" t="n">
        <v>2400.135424357853</v>
      </c>
      <c r="AD55" t="n">
        <v>1939251.35874693</v>
      </c>
      <c r="AE55" t="n">
        <v>2653369.262769417</v>
      </c>
      <c r="AF55" t="n">
        <v>8.461772408064658e-07</v>
      </c>
      <c r="AG55" t="n">
        <v>18</v>
      </c>
      <c r="AH55" t="n">
        <v>2400135.424357853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1.693</v>
      </c>
      <c r="E56" t="n">
        <v>59.07</v>
      </c>
      <c r="F56" t="n">
        <v>53.89</v>
      </c>
      <c r="G56" t="n">
        <v>70.29000000000001</v>
      </c>
      <c r="H56" t="n">
        <v>0.89</v>
      </c>
      <c r="I56" t="n">
        <v>46</v>
      </c>
      <c r="J56" t="n">
        <v>289.6</v>
      </c>
      <c r="K56" t="n">
        <v>59.89</v>
      </c>
      <c r="L56" t="n">
        <v>14.5</v>
      </c>
      <c r="M56" t="n">
        <v>44</v>
      </c>
      <c r="N56" t="n">
        <v>80.20999999999999</v>
      </c>
      <c r="O56" t="n">
        <v>35951.04</v>
      </c>
      <c r="P56" t="n">
        <v>903.84</v>
      </c>
      <c r="Q56" t="n">
        <v>1367.32</v>
      </c>
      <c r="R56" t="n">
        <v>149.18</v>
      </c>
      <c r="S56" t="n">
        <v>104.26</v>
      </c>
      <c r="T56" t="n">
        <v>21416.71</v>
      </c>
      <c r="U56" t="n">
        <v>0.7</v>
      </c>
      <c r="V56" t="n">
        <v>0.89</v>
      </c>
      <c r="W56" t="n">
        <v>20.72</v>
      </c>
      <c r="X56" t="n">
        <v>1.31</v>
      </c>
      <c r="Y56" t="n">
        <v>1</v>
      </c>
      <c r="Z56" t="n">
        <v>10</v>
      </c>
      <c r="AA56" t="n">
        <v>1937.82634329096</v>
      </c>
      <c r="AB56" t="n">
        <v>2651.419493755315</v>
      </c>
      <c r="AC56" t="n">
        <v>2398.371738561939</v>
      </c>
      <c r="AD56" t="n">
        <v>1937826.34329096</v>
      </c>
      <c r="AE56" t="n">
        <v>2651419.493755315</v>
      </c>
      <c r="AF56" t="n">
        <v>8.469276196780057e-07</v>
      </c>
      <c r="AG56" t="n">
        <v>18</v>
      </c>
      <c r="AH56" t="n">
        <v>2398371.738561939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1.6963</v>
      </c>
      <c r="E57" t="n">
        <v>58.95</v>
      </c>
      <c r="F57" t="n">
        <v>53.83</v>
      </c>
      <c r="G57" t="n">
        <v>71.77</v>
      </c>
      <c r="H57" t="n">
        <v>0.91</v>
      </c>
      <c r="I57" t="n">
        <v>45</v>
      </c>
      <c r="J57" t="n">
        <v>290.1</v>
      </c>
      <c r="K57" t="n">
        <v>59.89</v>
      </c>
      <c r="L57" t="n">
        <v>14.75</v>
      </c>
      <c r="M57" t="n">
        <v>43</v>
      </c>
      <c r="N57" t="n">
        <v>80.47</v>
      </c>
      <c r="O57" t="n">
        <v>36013.72</v>
      </c>
      <c r="P57" t="n">
        <v>902.55</v>
      </c>
      <c r="Q57" t="n">
        <v>1367.41</v>
      </c>
      <c r="R57" t="n">
        <v>147.15</v>
      </c>
      <c r="S57" t="n">
        <v>104.26</v>
      </c>
      <c r="T57" t="n">
        <v>20404.18</v>
      </c>
      <c r="U57" t="n">
        <v>0.71</v>
      </c>
      <c r="V57" t="n">
        <v>0.89</v>
      </c>
      <c r="W57" t="n">
        <v>20.71</v>
      </c>
      <c r="X57" t="n">
        <v>1.25</v>
      </c>
      <c r="Y57" t="n">
        <v>1</v>
      </c>
      <c r="Z57" t="n">
        <v>10</v>
      </c>
      <c r="AA57" t="n">
        <v>1932.214322542655</v>
      </c>
      <c r="AB57" t="n">
        <v>2643.740879382602</v>
      </c>
      <c r="AC57" t="n">
        <v>2391.425960367955</v>
      </c>
      <c r="AD57" t="n">
        <v>1932214.322542655</v>
      </c>
      <c r="AE57" t="n">
        <v>2643740.879382602</v>
      </c>
      <c r="AF57" t="n">
        <v>8.485784531953934e-07</v>
      </c>
      <c r="AG57" t="n">
        <v>18</v>
      </c>
      <c r="AH57" t="n">
        <v>2391425.960367955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1.6983</v>
      </c>
      <c r="E58" t="n">
        <v>58.88</v>
      </c>
      <c r="F58" t="n">
        <v>53.81</v>
      </c>
      <c r="G58" t="n">
        <v>73.37</v>
      </c>
      <c r="H58" t="n">
        <v>0.92</v>
      </c>
      <c r="I58" t="n">
        <v>44</v>
      </c>
      <c r="J58" t="n">
        <v>290.61</v>
      </c>
      <c r="K58" t="n">
        <v>59.89</v>
      </c>
      <c r="L58" t="n">
        <v>15</v>
      </c>
      <c r="M58" t="n">
        <v>42</v>
      </c>
      <c r="N58" t="n">
        <v>80.73</v>
      </c>
      <c r="O58" t="n">
        <v>36076.5</v>
      </c>
      <c r="P58" t="n">
        <v>901.0700000000001</v>
      </c>
      <c r="Q58" t="n">
        <v>1367.37</v>
      </c>
      <c r="R58" t="n">
        <v>146.12</v>
      </c>
      <c r="S58" t="n">
        <v>104.26</v>
      </c>
      <c r="T58" t="n">
        <v>19897.62</v>
      </c>
      <c r="U58" t="n">
        <v>0.71</v>
      </c>
      <c r="V58" t="n">
        <v>0.89</v>
      </c>
      <c r="W58" t="n">
        <v>20.72</v>
      </c>
      <c r="X58" t="n">
        <v>1.23</v>
      </c>
      <c r="Y58" t="n">
        <v>1</v>
      </c>
      <c r="Z58" t="n">
        <v>10</v>
      </c>
      <c r="AA58" t="n">
        <v>1927.954239079858</v>
      </c>
      <c r="AB58" t="n">
        <v>2637.912045247186</v>
      </c>
      <c r="AC58" t="n">
        <v>2386.153421981602</v>
      </c>
      <c r="AD58" t="n">
        <v>1927954.239079858</v>
      </c>
      <c r="AE58" t="n">
        <v>2637912.045247186</v>
      </c>
      <c r="AF58" t="n">
        <v>8.495789583574465e-07</v>
      </c>
      <c r="AG58" t="n">
        <v>18</v>
      </c>
      <c r="AH58" t="n">
        <v>2386153.421981602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1.6974</v>
      </c>
      <c r="E59" t="n">
        <v>58.91</v>
      </c>
      <c r="F59" t="n">
        <v>53.84</v>
      </c>
      <c r="G59" t="n">
        <v>73.41</v>
      </c>
      <c r="H59" t="n">
        <v>0.93</v>
      </c>
      <c r="I59" t="n">
        <v>44</v>
      </c>
      <c r="J59" t="n">
        <v>291.12</v>
      </c>
      <c r="K59" t="n">
        <v>59.89</v>
      </c>
      <c r="L59" t="n">
        <v>15.25</v>
      </c>
      <c r="M59" t="n">
        <v>42</v>
      </c>
      <c r="N59" t="n">
        <v>80.98999999999999</v>
      </c>
      <c r="O59" t="n">
        <v>36139.39</v>
      </c>
      <c r="P59" t="n">
        <v>901.71</v>
      </c>
      <c r="Q59" t="n">
        <v>1367.24</v>
      </c>
      <c r="R59" t="n">
        <v>147.4</v>
      </c>
      <c r="S59" t="n">
        <v>104.26</v>
      </c>
      <c r="T59" t="n">
        <v>20533.92</v>
      </c>
      <c r="U59" t="n">
        <v>0.71</v>
      </c>
      <c r="V59" t="n">
        <v>0.89</v>
      </c>
      <c r="W59" t="n">
        <v>20.72</v>
      </c>
      <c r="X59" t="n">
        <v>1.26</v>
      </c>
      <c r="Y59" t="n">
        <v>1</v>
      </c>
      <c r="Z59" t="n">
        <v>10</v>
      </c>
      <c r="AA59" t="n">
        <v>1929.993293512036</v>
      </c>
      <c r="AB59" t="n">
        <v>2640.701969478025</v>
      </c>
      <c r="AC59" t="n">
        <v>2388.677079759533</v>
      </c>
      <c r="AD59" t="n">
        <v>1929993.293512036</v>
      </c>
      <c r="AE59" t="n">
        <v>2640701.969478025</v>
      </c>
      <c r="AF59" t="n">
        <v>8.491287310345226e-07</v>
      </c>
      <c r="AG59" t="n">
        <v>18</v>
      </c>
      <c r="AH59" t="n">
        <v>2388677.079759533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1.7008</v>
      </c>
      <c r="E60" t="n">
        <v>58.79</v>
      </c>
      <c r="F60" t="n">
        <v>53.77</v>
      </c>
      <c r="G60" t="n">
        <v>75.02</v>
      </c>
      <c r="H60" t="n">
        <v>0.95</v>
      </c>
      <c r="I60" t="n">
        <v>43</v>
      </c>
      <c r="J60" t="n">
        <v>291.63</v>
      </c>
      <c r="K60" t="n">
        <v>59.89</v>
      </c>
      <c r="L60" t="n">
        <v>15.5</v>
      </c>
      <c r="M60" t="n">
        <v>41</v>
      </c>
      <c r="N60" t="n">
        <v>81.25</v>
      </c>
      <c r="O60" t="n">
        <v>36202.38</v>
      </c>
      <c r="P60" t="n">
        <v>900.4400000000001</v>
      </c>
      <c r="Q60" t="n">
        <v>1367.27</v>
      </c>
      <c r="R60" t="n">
        <v>144.88</v>
      </c>
      <c r="S60" t="n">
        <v>104.26</v>
      </c>
      <c r="T60" t="n">
        <v>19283.1</v>
      </c>
      <c r="U60" t="n">
        <v>0.72</v>
      </c>
      <c r="V60" t="n">
        <v>0.89</v>
      </c>
      <c r="W60" t="n">
        <v>20.72</v>
      </c>
      <c r="X60" t="n">
        <v>1.19</v>
      </c>
      <c r="Y60" t="n">
        <v>1</v>
      </c>
      <c r="Z60" t="n">
        <v>10</v>
      </c>
      <c r="AA60" t="n">
        <v>1924.26386728647</v>
      </c>
      <c r="AB60" t="n">
        <v>2632.862715751759</v>
      </c>
      <c r="AC60" t="n">
        <v>2381.58599340644</v>
      </c>
      <c r="AD60" t="n">
        <v>1924263.86728647</v>
      </c>
      <c r="AE60" t="n">
        <v>2632862.715751759</v>
      </c>
      <c r="AF60" t="n">
        <v>8.508295898100131e-07</v>
      </c>
      <c r="AG60" t="n">
        <v>18</v>
      </c>
      <c r="AH60" t="n">
        <v>2381585.99340644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1.703</v>
      </c>
      <c r="E61" t="n">
        <v>58.72</v>
      </c>
      <c r="F61" t="n">
        <v>53.74</v>
      </c>
      <c r="G61" t="n">
        <v>76.78</v>
      </c>
      <c r="H61" t="n">
        <v>0.96</v>
      </c>
      <c r="I61" t="n">
        <v>42</v>
      </c>
      <c r="J61" t="n">
        <v>292.15</v>
      </c>
      <c r="K61" t="n">
        <v>59.89</v>
      </c>
      <c r="L61" t="n">
        <v>15.75</v>
      </c>
      <c r="M61" t="n">
        <v>40</v>
      </c>
      <c r="N61" t="n">
        <v>81.51000000000001</v>
      </c>
      <c r="O61" t="n">
        <v>36265.48</v>
      </c>
      <c r="P61" t="n">
        <v>899.42</v>
      </c>
      <c r="Q61" t="n">
        <v>1367.35</v>
      </c>
      <c r="R61" t="n">
        <v>144.28</v>
      </c>
      <c r="S61" t="n">
        <v>104.26</v>
      </c>
      <c r="T61" t="n">
        <v>18983.9</v>
      </c>
      <c r="U61" t="n">
        <v>0.72</v>
      </c>
      <c r="V61" t="n">
        <v>0.89</v>
      </c>
      <c r="W61" t="n">
        <v>20.72</v>
      </c>
      <c r="X61" t="n">
        <v>1.17</v>
      </c>
      <c r="Y61" t="n">
        <v>1</v>
      </c>
      <c r="Z61" t="n">
        <v>10</v>
      </c>
      <c r="AA61" t="n">
        <v>1907.477177730557</v>
      </c>
      <c r="AB61" t="n">
        <v>2609.894426524882</v>
      </c>
      <c r="AC61" t="n">
        <v>2360.809765467181</v>
      </c>
      <c r="AD61" t="n">
        <v>1907477.177730557</v>
      </c>
      <c r="AE61" t="n">
        <v>2609894.426524882</v>
      </c>
      <c r="AF61" t="n">
        <v>8.519301454882714e-07</v>
      </c>
      <c r="AG61" t="n">
        <v>17</v>
      </c>
      <c r="AH61" t="n">
        <v>2360809.76546718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1.7024</v>
      </c>
      <c r="E62" t="n">
        <v>58.74</v>
      </c>
      <c r="F62" t="n">
        <v>53.76</v>
      </c>
      <c r="G62" t="n">
        <v>76.81</v>
      </c>
      <c r="H62" t="n">
        <v>0.97</v>
      </c>
      <c r="I62" t="n">
        <v>42</v>
      </c>
      <c r="J62" t="n">
        <v>292.66</v>
      </c>
      <c r="K62" t="n">
        <v>59.89</v>
      </c>
      <c r="L62" t="n">
        <v>16</v>
      </c>
      <c r="M62" t="n">
        <v>40</v>
      </c>
      <c r="N62" t="n">
        <v>81.77</v>
      </c>
      <c r="O62" t="n">
        <v>36328.69</v>
      </c>
      <c r="P62" t="n">
        <v>899.7</v>
      </c>
      <c r="Q62" t="n">
        <v>1367.29</v>
      </c>
      <c r="R62" t="n">
        <v>144.98</v>
      </c>
      <c r="S62" t="n">
        <v>104.26</v>
      </c>
      <c r="T62" t="n">
        <v>19338.56</v>
      </c>
      <c r="U62" t="n">
        <v>0.72</v>
      </c>
      <c r="V62" t="n">
        <v>0.89</v>
      </c>
      <c r="W62" t="n">
        <v>20.71</v>
      </c>
      <c r="X62" t="n">
        <v>1.18</v>
      </c>
      <c r="Y62" t="n">
        <v>1</v>
      </c>
      <c r="Z62" t="n">
        <v>10</v>
      </c>
      <c r="AA62" t="n">
        <v>1908.621520153327</v>
      </c>
      <c r="AB62" t="n">
        <v>2611.460166312541</v>
      </c>
      <c r="AC62" t="n">
        <v>2362.226073247035</v>
      </c>
      <c r="AD62" t="n">
        <v>1908621.520153327</v>
      </c>
      <c r="AE62" t="n">
        <v>2611460.166312541</v>
      </c>
      <c r="AF62" t="n">
        <v>8.516299939396556e-07</v>
      </c>
      <c r="AG62" t="n">
        <v>17</v>
      </c>
      <c r="AH62" t="n">
        <v>2362226.073247035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1.7056</v>
      </c>
      <c r="E63" t="n">
        <v>58.63</v>
      </c>
      <c r="F63" t="n">
        <v>53.7</v>
      </c>
      <c r="G63" t="n">
        <v>78.59</v>
      </c>
      <c r="H63" t="n">
        <v>0.99</v>
      </c>
      <c r="I63" t="n">
        <v>41</v>
      </c>
      <c r="J63" t="n">
        <v>293.17</v>
      </c>
      <c r="K63" t="n">
        <v>59.89</v>
      </c>
      <c r="L63" t="n">
        <v>16.25</v>
      </c>
      <c r="M63" t="n">
        <v>39</v>
      </c>
      <c r="N63" t="n">
        <v>82.03</v>
      </c>
      <c r="O63" t="n">
        <v>36392.01</v>
      </c>
      <c r="P63" t="n">
        <v>898.24</v>
      </c>
      <c r="Q63" t="n">
        <v>1367.32</v>
      </c>
      <c r="R63" t="n">
        <v>143.27</v>
      </c>
      <c r="S63" t="n">
        <v>104.26</v>
      </c>
      <c r="T63" t="n">
        <v>18486.4</v>
      </c>
      <c r="U63" t="n">
        <v>0.73</v>
      </c>
      <c r="V63" t="n">
        <v>0.89</v>
      </c>
      <c r="W63" t="n">
        <v>20.71</v>
      </c>
      <c r="X63" t="n">
        <v>1.13</v>
      </c>
      <c r="Y63" t="n">
        <v>1</v>
      </c>
      <c r="Z63" t="n">
        <v>10</v>
      </c>
      <c r="AA63" t="n">
        <v>1902.929457941382</v>
      </c>
      <c r="AB63" t="n">
        <v>2603.672035678096</v>
      </c>
      <c r="AC63" t="n">
        <v>2355.181230869631</v>
      </c>
      <c r="AD63" t="n">
        <v>1902929.457941382</v>
      </c>
      <c r="AE63" t="n">
        <v>2603672.035678096</v>
      </c>
      <c r="AF63" t="n">
        <v>8.532308021989407e-07</v>
      </c>
      <c r="AG63" t="n">
        <v>17</v>
      </c>
      <c r="AH63" t="n">
        <v>2355181.230869631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1.7082</v>
      </c>
      <c r="E64" t="n">
        <v>58.54</v>
      </c>
      <c r="F64" t="n">
        <v>53.66</v>
      </c>
      <c r="G64" t="n">
        <v>80.5</v>
      </c>
      <c r="H64" t="n">
        <v>1</v>
      </c>
      <c r="I64" t="n">
        <v>40</v>
      </c>
      <c r="J64" t="n">
        <v>293.69</v>
      </c>
      <c r="K64" t="n">
        <v>59.89</v>
      </c>
      <c r="L64" t="n">
        <v>16.5</v>
      </c>
      <c r="M64" t="n">
        <v>38</v>
      </c>
      <c r="N64" t="n">
        <v>82.3</v>
      </c>
      <c r="O64" t="n">
        <v>36455.44</v>
      </c>
      <c r="P64" t="n">
        <v>897.67</v>
      </c>
      <c r="Q64" t="n">
        <v>1367.31</v>
      </c>
      <c r="R64" t="n">
        <v>141.77</v>
      </c>
      <c r="S64" t="n">
        <v>104.26</v>
      </c>
      <c r="T64" t="n">
        <v>17739.96</v>
      </c>
      <c r="U64" t="n">
        <v>0.74</v>
      </c>
      <c r="V64" t="n">
        <v>0.89</v>
      </c>
      <c r="W64" t="n">
        <v>20.71</v>
      </c>
      <c r="X64" t="n">
        <v>1.09</v>
      </c>
      <c r="Y64" t="n">
        <v>1</v>
      </c>
      <c r="Z64" t="n">
        <v>10</v>
      </c>
      <c r="AA64" t="n">
        <v>1899.259283859157</v>
      </c>
      <c r="AB64" t="n">
        <v>2598.650341582143</v>
      </c>
      <c r="AC64" t="n">
        <v>2350.638800210204</v>
      </c>
      <c r="AD64" t="n">
        <v>1899259.283859157</v>
      </c>
      <c r="AE64" t="n">
        <v>2598650.341582143</v>
      </c>
      <c r="AF64" t="n">
        <v>8.545314589096097e-07</v>
      </c>
      <c r="AG64" t="n">
        <v>17</v>
      </c>
      <c r="AH64" t="n">
        <v>2350638.800210204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1.7074</v>
      </c>
      <c r="E65" t="n">
        <v>58.57</v>
      </c>
      <c r="F65" t="n">
        <v>53.7</v>
      </c>
      <c r="G65" t="n">
        <v>80.54000000000001</v>
      </c>
      <c r="H65" t="n">
        <v>1.01</v>
      </c>
      <c r="I65" t="n">
        <v>40</v>
      </c>
      <c r="J65" t="n">
        <v>294.2</v>
      </c>
      <c r="K65" t="n">
        <v>59.89</v>
      </c>
      <c r="L65" t="n">
        <v>16.75</v>
      </c>
      <c r="M65" t="n">
        <v>38</v>
      </c>
      <c r="N65" t="n">
        <v>82.56</v>
      </c>
      <c r="O65" t="n">
        <v>36518.97</v>
      </c>
      <c r="P65" t="n">
        <v>897.99</v>
      </c>
      <c r="Q65" t="n">
        <v>1367.28</v>
      </c>
      <c r="R65" t="n">
        <v>142.95</v>
      </c>
      <c r="S65" t="n">
        <v>104.26</v>
      </c>
      <c r="T65" t="n">
        <v>18329.21</v>
      </c>
      <c r="U65" t="n">
        <v>0.73</v>
      </c>
      <c r="V65" t="n">
        <v>0.89</v>
      </c>
      <c r="W65" t="n">
        <v>20.71</v>
      </c>
      <c r="X65" t="n">
        <v>1.12</v>
      </c>
      <c r="Y65" t="n">
        <v>1</v>
      </c>
      <c r="Z65" t="n">
        <v>10</v>
      </c>
      <c r="AA65" t="n">
        <v>1900.802390884715</v>
      </c>
      <c r="AB65" t="n">
        <v>2600.761688691588</v>
      </c>
      <c r="AC65" t="n">
        <v>2352.548643314818</v>
      </c>
      <c r="AD65" t="n">
        <v>1900802.390884715</v>
      </c>
      <c r="AE65" t="n">
        <v>2600761.688691589</v>
      </c>
      <c r="AF65" t="n">
        <v>8.541312568447885e-07</v>
      </c>
      <c r="AG65" t="n">
        <v>17</v>
      </c>
      <c r="AH65" t="n">
        <v>2352548.643314818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1.7101</v>
      </c>
      <c r="E66" t="n">
        <v>58.48</v>
      </c>
      <c r="F66" t="n">
        <v>53.65</v>
      </c>
      <c r="G66" t="n">
        <v>82.54000000000001</v>
      </c>
      <c r="H66" t="n">
        <v>1.03</v>
      </c>
      <c r="I66" t="n">
        <v>39</v>
      </c>
      <c r="J66" t="n">
        <v>294.72</v>
      </c>
      <c r="K66" t="n">
        <v>59.89</v>
      </c>
      <c r="L66" t="n">
        <v>17</v>
      </c>
      <c r="M66" t="n">
        <v>37</v>
      </c>
      <c r="N66" t="n">
        <v>82.83</v>
      </c>
      <c r="O66" t="n">
        <v>36582.62</v>
      </c>
      <c r="P66" t="n">
        <v>896.91</v>
      </c>
      <c r="Q66" t="n">
        <v>1367.32</v>
      </c>
      <c r="R66" t="n">
        <v>141.07</v>
      </c>
      <c r="S66" t="n">
        <v>104.26</v>
      </c>
      <c r="T66" t="n">
        <v>17396.13</v>
      </c>
      <c r="U66" t="n">
        <v>0.74</v>
      </c>
      <c r="V66" t="n">
        <v>0.89</v>
      </c>
      <c r="W66" t="n">
        <v>20.71</v>
      </c>
      <c r="X66" t="n">
        <v>1.07</v>
      </c>
      <c r="Y66" t="n">
        <v>1</v>
      </c>
      <c r="Z66" t="n">
        <v>10</v>
      </c>
      <c r="AA66" t="n">
        <v>1896.244233751974</v>
      </c>
      <c r="AB66" t="n">
        <v>2594.525017010873</v>
      </c>
      <c r="AC66" t="n">
        <v>2346.907190826086</v>
      </c>
      <c r="AD66" t="n">
        <v>1896244.233751975</v>
      </c>
      <c r="AE66" t="n">
        <v>2594525.017010873</v>
      </c>
      <c r="AF66" t="n">
        <v>8.554819388135602e-07</v>
      </c>
      <c r="AG66" t="n">
        <v>17</v>
      </c>
      <c r="AH66" t="n">
        <v>2346907.190826086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1.7093</v>
      </c>
      <c r="E67" t="n">
        <v>58.5</v>
      </c>
      <c r="F67" t="n">
        <v>53.68</v>
      </c>
      <c r="G67" t="n">
        <v>82.58</v>
      </c>
      <c r="H67" t="n">
        <v>1.04</v>
      </c>
      <c r="I67" t="n">
        <v>39</v>
      </c>
      <c r="J67" t="n">
        <v>295.23</v>
      </c>
      <c r="K67" t="n">
        <v>59.89</v>
      </c>
      <c r="L67" t="n">
        <v>17.25</v>
      </c>
      <c r="M67" t="n">
        <v>37</v>
      </c>
      <c r="N67" t="n">
        <v>83.09999999999999</v>
      </c>
      <c r="O67" t="n">
        <v>36646.38</v>
      </c>
      <c r="P67" t="n">
        <v>896.88</v>
      </c>
      <c r="Q67" t="n">
        <v>1367.25</v>
      </c>
      <c r="R67" t="n">
        <v>142.26</v>
      </c>
      <c r="S67" t="n">
        <v>104.26</v>
      </c>
      <c r="T67" t="n">
        <v>17993.58</v>
      </c>
      <c r="U67" t="n">
        <v>0.73</v>
      </c>
      <c r="V67" t="n">
        <v>0.89</v>
      </c>
      <c r="W67" t="n">
        <v>20.71</v>
      </c>
      <c r="X67" t="n">
        <v>1.1</v>
      </c>
      <c r="Y67" t="n">
        <v>1</v>
      </c>
      <c r="Z67" t="n">
        <v>10</v>
      </c>
      <c r="AA67" t="n">
        <v>1897.213161488301</v>
      </c>
      <c r="AB67" t="n">
        <v>2595.850746685789</v>
      </c>
      <c r="AC67" t="n">
        <v>2348.106394721503</v>
      </c>
      <c r="AD67" t="n">
        <v>1897213.161488301</v>
      </c>
      <c r="AE67" t="n">
        <v>2595850.746685789</v>
      </c>
      <c r="AF67" t="n">
        <v>8.55081736748739e-07</v>
      </c>
      <c r="AG67" t="n">
        <v>17</v>
      </c>
      <c r="AH67" t="n">
        <v>2348106.394721502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1.7126</v>
      </c>
      <c r="E68" t="n">
        <v>58.39</v>
      </c>
      <c r="F68" t="n">
        <v>53.62</v>
      </c>
      <c r="G68" t="n">
        <v>84.66</v>
      </c>
      <c r="H68" t="n">
        <v>1.05</v>
      </c>
      <c r="I68" t="n">
        <v>38</v>
      </c>
      <c r="J68" t="n">
        <v>295.75</v>
      </c>
      <c r="K68" t="n">
        <v>59.89</v>
      </c>
      <c r="L68" t="n">
        <v>17.5</v>
      </c>
      <c r="M68" t="n">
        <v>36</v>
      </c>
      <c r="N68" t="n">
        <v>83.36</v>
      </c>
      <c r="O68" t="n">
        <v>36710.24</v>
      </c>
      <c r="P68" t="n">
        <v>895.54</v>
      </c>
      <c r="Q68" t="n">
        <v>1367.31</v>
      </c>
      <c r="R68" t="n">
        <v>140.35</v>
      </c>
      <c r="S68" t="n">
        <v>104.26</v>
      </c>
      <c r="T68" t="n">
        <v>17042.82</v>
      </c>
      <c r="U68" t="n">
        <v>0.74</v>
      </c>
      <c r="V68" t="n">
        <v>0.89</v>
      </c>
      <c r="W68" t="n">
        <v>20.7</v>
      </c>
      <c r="X68" t="n">
        <v>1.04</v>
      </c>
      <c r="Y68" t="n">
        <v>1</v>
      </c>
      <c r="Z68" t="n">
        <v>10</v>
      </c>
      <c r="AA68" t="n">
        <v>1891.637290338229</v>
      </c>
      <c r="AB68" t="n">
        <v>2588.221593788186</v>
      </c>
      <c r="AC68" t="n">
        <v>2341.205357468863</v>
      </c>
      <c r="AD68" t="n">
        <v>1891637.290338229</v>
      </c>
      <c r="AE68" t="n">
        <v>2588221.593788186</v>
      </c>
      <c r="AF68" t="n">
        <v>8.567325702661267e-07</v>
      </c>
      <c r="AG68" t="n">
        <v>17</v>
      </c>
      <c r="AH68" t="n">
        <v>2341205.357468863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1.7125</v>
      </c>
      <c r="E69" t="n">
        <v>58.4</v>
      </c>
      <c r="F69" t="n">
        <v>53.62</v>
      </c>
      <c r="G69" t="n">
        <v>84.67</v>
      </c>
      <c r="H69" t="n">
        <v>1.07</v>
      </c>
      <c r="I69" t="n">
        <v>38</v>
      </c>
      <c r="J69" t="n">
        <v>296.27</v>
      </c>
      <c r="K69" t="n">
        <v>59.89</v>
      </c>
      <c r="L69" t="n">
        <v>17.75</v>
      </c>
      <c r="M69" t="n">
        <v>36</v>
      </c>
      <c r="N69" t="n">
        <v>83.63</v>
      </c>
      <c r="O69" t="n">
        <v>36774.22</v>
      </c>
      <c r="P69" t="n">
        <v>894.35</v>
      </c>
      <c r="Q69" t="n">
        <v>1367.23</v>
      </c>
      <c r="R69" t="n">
        <v>140.5</v>
      </c>
      <c r="S69" t="n">
        <v>104.26</v>
      </c>
      <c r="T69" t="n">
        <v>17118.54</v>
      </c>
      <c r="U69" t="n">
        <v>0.74</v>
      </c>
      <c r="V69" t="n">
        <v>0.89</v>
      </c>
      <c r="W69" t="n">
        <v>20.7</v>
      </c>
      <c r="X69" t="n">
        <v>1.04</v>
      </c>
      <c r="Y69" t="n">
        <v>1</v>
      </c>
      <c r="Z69" t="n">
        <v>10</v>
      </c>
      <c r="AA69" t="n">
        <v>1890.054137727375</v>
      </c>
      <c r="AB69" t="n">
        <v>2586.055454542252</v>
      </c>
      <c r="AC69" t="n">
        <v>2339.245951512366</v>
      </c>
      <c r="AD69" t="n">
        <v>1890054.137727375</v>
      </c>
      <c r="AE69" t="n">
        <v>2586055.454542252</v>
      </c>
      <c r="AF69" t="n">
        <v>8.56682545008024e-07</v>
      </c>
      <c r="AG69" t="n">
        <v>17</v>
      </c>
      <c r="AH69" t="n">
        <v>2339245.951512366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1.714</v>
      </c>
      <c r="E70" t="n">
        <v>58.34</v>
      </c>
      <c r="F70" t="n">
        <v>53.62</v>
      </c>
      <c r="G70" t="n">
        <v>86.95</v>
      </c>
      <c r="H70" t="n">
        <v>1.08</v>
      </c>
      <c r="I70" t="n">
        <v>37</v>
      </c>
      <c r="J70" t="n">
        <v>296.79</v>
      </c>
      <c r="K70" t="n">
        <v>59.89</v>
      </c>
      <c r="L70" t="n">
        <v>18</v>
      </c>
      <c r="M70" t="n">
        <v>35</v>
      </c>
      <c r="N70" t="n">
        <v>83.90000000000001</v>
      </c>
      <c r="O70" t="n">
        <v>36838.32</v>
      </c>
      <c r="P70" t="n">
        <v>895.05</v>
      </c>
      <c r="Q70" t="n">
        <v>1367.42</v>
      </c>
      <c r="R70" t="n">
        <v>140.22</v>
      </c>
      <c r="S70" t="n">
        <v>104.26</v>
      </c>
      <c r="T70" t="n">
        <v>16982.46</v>
      </c>
      <c r="U70" t="n">
        <v>0.74</v>
      </c>
      <c r="V70" t="n">
        <v>0.89</v>
      </c>
      <c r="W70" t="n">
        <v>20.71</v>
      </c>
      <c r="X70" t="n">
        <v>1.04</v>
      </c>
      <c r="Y70" t="n">
        <v>1</v>
      </c>
      <c r="Z70" t="n">
        <v>10</v>
      </c>
      <c r="AA70" t="n">
        <v>1889.581436384752</v>
      </c>
      <c r="AB70" t="n">
        <v>2585.408683711164</v>
      </c>
      <c r="AC70" t="n">
        <v>2338.660907581647</v>
      </c>
      <c r="AD70" t="n">
        <v>1889581.436384752</v>
      </c>
      <c r="AE70" t="n">
        <v>2585408.683711164</v>
      </c>
      <c r="AF70" t="n">
        <v>8.574329238795638e-07</v>
      </c>
      <c r="AG70" t="n">
        <v>17</v>
      </c>
      <c r="AH70" t="n">
        <v>2338660.907581647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1.7135</v>
      </c>
      <c r="E71" t="n">
        <v>58.36</v>
      </c>
      <c r="F71" t="n">
        <v>53.64</v>
      </c>
      <c r="G71" t="n">
        <v>86.98</v>
      </c>
      <c r="H71" t="n">
        <v>1.09</v>
      </c>
      <c r="I71" t="n">
        <v>37</v>
      </c>
      <c r="J71" t="n">
        <v>297.31</v>
      </c>
      <c r="K71" t="n">
        <v>59.89</v>
      </c>
      <c r="L71" t="n">
        <v>18.25</v>
      </c>
      <c r="M71" t="n">
        <v>35</v>
      </c>
      <c r="N71" t="n">
        <v>84.17</v>
      </c>
      <c r="O71" t="n">
        <v>36902.52</v>
      </c>
      <c r="P71" t="n">
        <v>894.6900000000001</v>
      </c>
      <c r="Q71" t="n">
        <v>1367.33</v>
      </c>
      <c r="R71" t="n">
        <v>140.89</v>
      </c>
      <c r="S71" t="n">
        <v>104.26</v>
      </c>
      <c r="T71" t="n">
        <v>17317.96</v>
      </c>
      <c r="U71" t="n">
        <v>0.74</v>
      </c>
      <c r="V71" t="n">
        <v>0.89</v>
      </c>
      <c r="W71" t="n">
        <v>20.7</v>
      </c>
      <c r="X71" t="n">
        <v>1.06</v>
      </c>
      <c r="Y71" t="n">
        <v>1</v>
      </c>
      <c r="Z71" t="n">
        <v>10</v>
      </c>
      <c r="AA71" t="n">
        <v>1889.711357146978</v>
      </c>
      <c r="AB71" t="n">
        <v>2585.586447029741</v>
      </c>
      <c r="AC71" t="n">
        <v>2338.821705418593</v>
      </c>
      <c r="AD71" t="n">
        <v>1889711.357146978</v>
      </c>
      <c r="AE71" t="n">
        <v>2585586.447029741</v>
      </c>
      <c r="AF71" t="n">
        <v>8.571827975890506e-07</v>
      </c>
      <c r="AG71" t="n">
        <v>17</v>
      </c>
      <c r="AH71" t="n">
        <v>2338821.705418592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1.7167</v>
      </c>
      <c r="E72" t="n">
        <v>58.25</v>
      </c>
      <c r="F72" t="n">
        <v>53.58</v>
      </c>
      <c r="G72" t="n">
        <v>89.3</v>
      </c>
      <c r="H72" t="n">
        <v>1.11</v>
      </c>
      <c r="I72" t="n">
        <v>36</v>
      </c>
      <c r="J72" t="n">
        <v>297.83</v>
      </c>
      <c r="K72" t="n">
        <v>59.89</v>
      </c>
      <c r="L72" t="n">
        <v>18.5</v>
      </c>
      <c r="M72" t="n">
        <v>34</v>
      </c>
      <c r="N72" t="n">
        <v>84.45</v>
      </c>
      <c r="O72" t="n">
        <v>36966.84</v>
      </c>
      <c r="P72" t="n">
        <v>893.67</v>
      </c>
      <c r="Q72" t="n">
        <v>1367.24</v>
      </c>
      <c r="R72" t="n">
        <v>139.1</v>
      </c>
      <c r="S72" t="n">
        <v>104.26</v>
      </c>
      <c r="T72" t="n">
        <v>16426.16</v>
      </c>
      <c r="U72" t="n">
        <v>0.75</v>
      </c>
      <c r="V72" t="n">
        <v>0.89</v>
      </c>
      <c r="W72" t="n">
        <v>20.7</v>
      </c>
      <c r="X72" t="n">
        <v>1</v>
      </c>
      <c r="Y72" t="n">
        <v>1</v>
      </c>
      <c r="Z72" t="n">
        <v>10</v>
      </c>
      <c r="AA72" t="n">
        <v>1884.71126187337</v>
      </c>
      <c r="AB72" t="n">
        <v>2578.745096087756</v>
      </c>
      <c r="AC72" t="n">
        <v>2332.633283408614</v>
      </c>
      <c r="AD72" t="n">
        <v>1884711.26187337</v>
      </c>
      <c r="AE72" t="n">
        <v>2578745.096087756</v>
      </c>
      <c r="AF72" t="n">
        <v>8.587836058483355e-07</v>
      </c>
      <c r="AG72" t="n">
        <v>17</v>
      </c>
      <c r="AH72" t="n">
        <v>2332633.283408614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1.7164</v>
      </c>
      <c r="E73" t="n">
        <v>58.26</v>
      </c>
      <c r="F73" t="n">
        <v>53.59</v>
      </c>
      <c r="G73" t="n">
        <v>89.31</v>
      </c>
      <c r="H73" t="n">
        <v>1.12</v>
      </c>
      <c r="I73" t="n">
        <v>36</v>
      </c>
      <c r="J73" t="n">
        <v>298.35</v>
      </c>
      <c r="K73" t="n">
        <v>59.89</v>
      </c>
      <c r="L73" t="n">
        <v>18.75</v>
      </c>
      <c r="M73" t="n">
        <v>34</v>
      </c>
      <c r="N73" t="n">
        <v>84.72</v>
      </c>
      <c r="O73" t="n">
        <v>37031.27</v>
      </c>
      <c r="P73" t="n">
        <v>893.1799999999999</v>
      </c>
      <c r="Q73" t="n">
        <v>1367.26</v>
      </c>
      <c r="R73" t="n">
        <v>139.34</v>
      </c>
      <c r="S73" t="n">
        <v>104.26</v>
      </c>
      <c r="T73" t="n">
        <v>16547.37</v>
      </c>
      <c r="U73" t="n">
        <v>0.75</v>
      </c>
      <c r="V73" t="n">
        <v>0.89</v>
      </c>
      <c r="W73" t="n">
        <v>20.71</v>
      </c>
      <c r="X73" t="n">
        <v>1.01</v>
      </c>
      <c r="Y73" t="n">
        <v>1</v>
      </c>
      <c r="Z73" t="n">
        <v>10</v>
      </c>
      <c r="AA73" t="n">
        <v>1884.387028650786</v>
      </c>
      <c r="AB73" t="n">
        <v>2578.301465888456</v>
      </c>
      <c r="AC73" t="n">
        <v>2332.231992652896</v>
      </c>
      <c r="AD73" t="n">
        <v>1884387.028650786</v>
      </c>
      <c r="AE73" t="n">
        <v>2578301.465888456</v>
      </c>
      <c r="AF73" t="n">
        <v>8.586335300740276e-07</v>
      </c>
      <c r="AG73" t="n">
        <v>17</v>
      </c>
      <c r="AH73" t="n">
        <v>2332231.992652896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1.7183</v>
      </c>
      <c r="E74" t="n">
        <v>58.2</v>
      </c>
      <c r="F74" t="n">
        <v>53.57</v>
      </c>
      <c r="G74" t="n">
        <v>91.84</v>
      </c>
      <c r="H74" t="n">
        <v>1.13</v>
      </c>
      <c r="I74" t="n">
        <v>35</v>
      </c>
      <c r="J74" t="n">
        <v>298.88</v>
      </c>
      <c r="K74" t="n">
        <v>59.89</v>
      </c>
      <c r="L74" t="n">
        <v>19</v>
      </c>
      <c r="M74" t="n">
        <v>33</v>
      </c>
      <c r="N74" t="n">
        <v>84.98999999999999</v>
      </c>
      <c r="O74" t="n">
        <v>37095.82</v>
      </c>
      <c r="P74" t="n">
        <v>892.74</v>
      </c>
      <c r="Q74" t="n">
        <v>1367.25</v>
      </c>
      <c r="R74" t="n">
        <v>138.77</v>
      </c>
      <c r="S74" t="n">
        <v>104.26</v>
      </c>
      <c r="T74" t="n">
        <v>16265.78</v>
      </c>
      <c r="U74" t="n">
        <v>0.75</v>
      </c>
      <c r="V74" t="n">
        <v>0.89</v>
      </c>
      <c r="W74" t="n">
        <v>20.7</v>
      </c>
      <c r="X74" t="n">
        <v>0.99</v>
      </c>
      <c r="Y74" t="n">
        <v>1</v>
      </c>
      <c r="Z74" t="n">
        <v>10</v>
      </c>
      <c r="AA74" t="n">
        <v>1881.777829855338</v>
      </c>
      <c r="AB74" t="n">
        <v>2574.731444986797</v>
      </c>
      <c r="AC74" t="n">
        <v>2329.002689535536</v>
      </c>
      <c r="AD74" t="n">
        <v>1881777.829855338</v>
      </c>
      <c r="AE74" t="n">
        <v>2574731.444986797</v>
      </c>
      <c r="AF74" t="n">
        <v>8.595840099779781e-07</v>
      </c>
      <c r="AG74" t="n">
        <v>17</v>
      </c>
      <c r="AH74" t="n">
        <v>2329002.689535536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1.718</v>
      </c>
      <c r="E75" t="n">
        <v>58.21</v>
      </c>
      <c r="F75" t="n">
        <v>53.59</v>
      </c>
      <c r="G75" t="n">
        <v>91.86</v>
      </c>
      <c r="H75" t="n">
        <v>1.15</v>
      </c>
      <c r="I75" t="n">
        <v>35</v>
      </c>
      <c r="J75" t="n">
        <v>299.4</v>
      </c>
      <c r="K75" t="n">
        <v>59.89</v>
      </c>
      <c r="L75" t="n">
        <v>19.25</v>
      </c>
      <c r="M75" t="n">
        <v>33</v>
      </c>
      <c r="N75" t="n">
        <v>85.27</v>
      </c>
      <c r="O75" t="n">
        <v>37160.49</v>
      </c>
      <c r="P75" t="n">
        <v>892.5599999999999</v>
      </c>
      <c r="Q75" t="n">
        <v>1367.26</v>
      </c>
      <c r="R75" t="n">
        <v>139.39</v>
      </c>
      <c r="S75" t="n">
        <v>104.26</v>
      </c>
      <c r="T75" t="n">
        <v>16574.36</v>
      </c>
      <c r="U75" t="n">
        <v>0.75</v>
      </c>
      <c r="V75" t="n">
        <v>0.89</v>
      </c>
      <c r="W75" t="n">
        <v>20.7</v>
      </c>
      <c r="X75" t="n">
        <v>1.01</v>
      </c>
      <c r="Y75" t="n">
        <v>1</v>
      </c>
      <c r="Z75" t="n">
        <v>10</v>
      </c>
      <c r="AA75" t="n">
        <v>1881.965234309774</v>
      </c>
      <c r="AB75" t="n">
        <v>2574.987860029058</v>
      </c>
      <c r="AC75" t="n">
        <v>2329.234632686044</v>
      </c>
      <c r="AD75" t="n">
        <v>1881965.234309774</v>
      </c>
      <c r="AE75" t="n">
        <v>2574987.860029058</v>
      </c>
      <c r="AF75" t="n">
        <v>8.594339342036702e-07</v>
      </c>
      <c r="AG75" t="n">
        <v>17</v>
      </c>
      <c r="AH75" t="n">
        <v>2329234.632686044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1.7219</v>
      </c>
      <c r="E76" t="n">
        <v>58.08</v>
      </c>
      <c r="F76" t="n">
        <v>53.5</v>
      </c>
      <c r="G76" t="n">
        <v>94.42</v>
      </c>
      <c r="H76" t="n">
        <v>1.16</v>
      </c>
      <c r="I76" t="n">
        <v>34</v>
      </c>
      <c r="J76" t="n">
        <v>299.93</v>
      </c>
      <c r="K76" t="n">
        <v>59.89</v>
      </c>
      <c r="L76" t="n">
        <v>19.5</v>
      </c>
      <c r="M76" t="n">
        <v>32</v>
      </c>
      <c r="N76" t="n">
        <v>85.54000000000001</v>
      </c>
      <c r="O76" t="n">
        <v>37225.39</v>
      </c>
      <c r="P76" t="n">
        <v>890.73</v>
      </c>
      <c r="Q76" t="n">
        <v>1367.22</v>
      </c>
      <c r="R76" t="n">
        <v>136.59</v>
      </c>
      <c r="S76" t="n">
        <v>104.26</v>
      </c>
      <c r="T76" t="n">
        <v>15183.36</v>
      </c>
      <c r="U76" t="n">
        <v>0.76</v>
      </c>
      <c r="V76" t="n">
        <v>0.9</v>
      </c>
      <c r="W76" t="n">
        <v>20.7</v>
      </c>
      <c r="X76" t="n">
        <v>0.93</v>
      </c>
      <c r="Y76" t="n">
        <v>1</v>
      </c>
      <c r="Z76" t="n">
        <v>10</v>
      </c>
      <c r="AA76" t="n">
        <v>1874.95598283944</v>
      </c>
      <c r="AB76" t="n">
        <v>2565.397492940996</v>
      </c>
      <c r="AC76" t="n">
        <v>2320.559556772702</v>
      </c>
      <c r="AD76" t="n">
        <v>1874955.98283944</v>
      </c>
      <c r="AE76" t="n">
        <v>2565397.492940995</v>
      </c>
      <c r="AF76" t="n">
        <v>8.61384919269674e-07</v>
      </c>
      <c r="AG76" t="n">
        <v>17</v>
      </c>
      <c r="AH76" t="n">
        <v>2320559.556772702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1.7207</v>
      </c>
      <c r="E77" t="n">
        <v>58.12</v>
      </c>
      <c r="F77" t="n">
        <v>53.54</v>
      </c>
      <c r="G77" t="n">
        <v>94.48999999999999</v>
      </c>
      <c r="H77" t="n">
        <v>1.17</v>
      </c>
      <c r="I77" t="n">
        <v>34</v>
      </c>
      <c r="J77" t="n">
        <v>300.45</v>
      </c>
      <c r="K77" t="n">
        <v>59.89</v>
      </c>
      <c r="L77" t="n">
        <v>19.75</v>
      </c>
      <c r="M77" t="n">
        <v>32</v>
      </c>
      <c r="N77" t="n">
        <v>85.81999999999999</v>
      </c>
      <c r="O77" t="n">
        <v>37290.29</v>
      </c>
      <c r="P77" t="n">
        <v>891.4</v>
      </c>
      <c r="Q77" t="n">
        <v>1367.23</v>
      </c>
      <c r="R77" t="n">
        <v>137.86</v>
      </c>
      <c r="S77" t="n">
        <v>104.26</v>
      </c>
      <c r="T77" t="n">
        <v>15814.21</v>
      </c>
      <c r="U77" t="n">
        <v>0.76</v>
      </c>
      <c r="V77" t="n">
        <v>0.9</v>
      </c>
      <c r="W77" t="n">
        <v>20.7</v>
      </c>
      <c r="X77" t="n">
        <v>0.97</v>
      </c>
      <c r="Y77" t="n">
        <v>1</v>
      </c>
      <c r="Z77" t="n">
        <v>10</v>
      </c>
      <c r="AA77" t="n">
        <v>1877.352265140189</v>
      </c>
      <c r="AB77" t="n">
        <v>2568.676192101394</v>
      </c>
      <c r="AC77" t="n">
        <v>2323.525341486915</v>
      </c>
      <c r="AD77" t="n">
        <v>1877352.265140189</v>
      </c>
      <c r="AE77" t="n">
        <v>2568676.192101394</v>
      </c>
      <c r="AF77" t="n">
        <v>8.607846161724419e-07</v>
      </c>
      <c r="AG77" t="n">
        <v>17</v>
      </c>
      <c r="AH77" t="n">
        <v>2323525.341486915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1.7236</v>
      </c>
      <c r="E78" t="n">
        <v>58.02</v>
      </c>
      <c r="F78" t="n">
        <v>53.5</v>
      </c>
      <c r="G78" t="n">
        <v>97.27</v>
      </c>
      <c r="H78" t="n">
        <v>1.18</v>
      </c>
      <c r="I78" t="n">
        <v>33</v>
      </c>
      <c r="J78" t="n">
        <v>300.98</v>
      </c>
      <c r="K78" t="n">
        <v>59.89</v>
      </c>
      <c r="L78" t="n">
        <v>20</v>
      </c>
      <c r="M78" t="n">
        <v>31</v>
      </c>
      <c r="N78" t="n">
        <v>86.09</v>
      </c>
      <c r="O78" t="n">
        <v>37355.31</v>
      </c>
      <c r="P78" t="n">
        <v>890.72</v>
      </c>
      <c r="Q78" t="n">
        <v>1367.26</v>
      </c>
      <c r="R78" t="n">
        <v>136.75</v>
      </c>
      <c r="S78" t="n">
        <v>104.26</v>
      </c>
      <c r="T78" t="n">
        <v>15268</v>
      </c>
      <c r="U78" t="n">
        <v>0.76</v>
      </c>
      <c r="V78" t="n">
        <v>0.9</v>
      </c>
      <c r="W78" t="n">
        <v>20.69</v>
      </c>
      <c r="X78" t="n">
        <v>0.92</v>
      </c>
      <c r="Y78" t="n">
        <v>1</v>
      </c>
      <c r="Z78" t="n">
        <v>10</v>
      </c>
      <c r="AA78" t="n">
        <v>1873.310849389758</v>
      </c>
      <c r="AB78" t="n">
        <v>2563.146548776975</v>
      </c>
      <c r="AC78" t="n">
        <v>2318.523439560475</v>
      </c>
      <c r="AD78" t="n">
        <v>1873310.849389757</v>
      </c>
      <c r="AE78" t="n">
        <v>2563146.548776975</v>
      </c>
      <c r="AF78" t="n">
        <v>8.622353486574191e-07</v>
      </c>
      <c r="AG78" t="n">
        <v>17</v>
      </c>
      <c r="AH78" t="n">
        <v>2318523.439560475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1.7241</v>
      </c>
      <c r="E79" t="n">
        <v>58</v>
      </c>
      <c r="F79" t="n">
        <v>53.48</v>
      </c>
      <c r="G79" t="n">
        <v>97.23999999999999</v>
      </c>
      <c r="H79" t="n">
        <v>1.2</v>
      </c>
      <c r="I79" t="n">
        <v>33</v>
      </c>
      <c r="J79" t="n">
        <v>301.51</v>
      </c>
      <c r="K79" t="n">
        <v>59.89</v>
      </c>
      <c r="L79" t="n">
        <v>20.25</v>
      </c>
      <c r="M79" t="n">
        <v>31</v>
      </c>
      <c r="N79" t="n">
        <v>86.37</v>
      </c>
      <c r="O79" t="n">
        <v>37420.44</v>
      </c>
      <c r="P79" t="n">
        <v>890.4299999999999</v>
      </c>
      <c r="Q79" t="n">
        <v>1367.34</v>
      </c>
      <c r="R79" t="n">
        <v>135.98</v>
      </c>
      <c r="S79" t="n">
        <v>104.26</v>
      </c>
      <c r="T79" t="n">
        <v>14879.62</v>
      </c>
      <c r="U79" t="n">
        <v>0.77</v>
      </c>
      <c r="V79" t="n">
        <v>0.9</v>
      </c>
      <c r="W79" t="n">
        <v>20.69</v>
      </c>
      <c r="X79" t="n">
        <v>0.9</v>
      </c>
      <c r="Y79" t="n">
        <v>1</v>
      </c>
      <c r="Z79" t="n">
        <v>10</v>
      </c>
      <c r="AA79" t="n">
        <v>1872.274595520281</v>
      </c>
      <c r="AB79" t="n">
        <v>2561.728700516462</v>
      </c>
      <c r="AC79" t="n">
        <v>2317.240908747984</v>
      </c>
      <c r="AD79" t="n">
        <v>1872274.595520281</v>
      </c>
      <c r="AE79" t="n">
        <v>2561728.700516462</v>
      </c>
      <c r="AF79" t="n">
        <v>8.624854749479325e-07</v>
      </c>
      <c r="AG79" t="n">
        <v>17</v>
      </c>
      <c r="AH79" t="n">
        <v>2317240.908747984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1.7237</v>
      </c>
      <c r="E80" t="n">
        <v>58.02</v>
      </c>
      <c r="F80" t="n">
        <v>53.49</v>
      </c>
      <c r="G80" t="n">
        <v>97.26000000000001</v>
      </c>
      <c r="H80" t="n">
        <v>1.21</v>
      </c>
      <c r="I80" t="n">
        <v>33</v>
      </c>
      <c r="J80" t="n">
        <v>302.04</v>
      </c>
      <c r="K80" t="n">
        <v>59.89</v>
      </c>
      <c r="L80" t="n">
        <v>20.5</v>
      </c>
      <c r="M80" t="n">
        <v>31</v>
      </c>
      <c r="N80" t="n">
        <v>86.65000000000001</v>
      </c>
      <c r="O80" t="n">
        <v>37485.7</v>
      </c>
      <c r="P80" t="n">
        <v>889.72</v>
      </c>
      <c r="Q80" t="n">
        <v>1367.27</v>
      </c>
      <c r="R80" t="n">
        <v>136.11</v>
      </c>
      <c r="S80" t="n">
        <v>104.26</v>
      </c>
      <c r="T80" t="n">
        <v>14946.17</v>
      </c>
      <c r="U80" t="n">
        <v>0.77</v>
      </c>
      <c r="V80" t="n">
        <v>0.9</v>
      </c>
      <c r="W80" t="n">
        <v>20.7</v>
      </c>
      <c r="X80" t="n">
        <v>0.92</v>
      </c>
      <c r="Y80" t="n">
        <v>1</v>
      </c>
      <c r="Z80" t="n">
        <v>10</v>
      </c>
      <c r="AA80" t="n">
        <v>1871.736658980108</v>
      </c>
      <c r="AB80" t="n">
        <v>2560.992672010112</v>
      </c>
      <c r="AC80" t="n">
        <v>2316.575125769257</v>
      </c>
      <c r="AD80" t="n">
        <v>1871736.658980108</v>
      </c>
      <c r="AE80" t="n">
        <v>2560992.672010112</v>
      </c>
      <c r="AF80" t="n">
        <v>8.622853739155218e-07</v>
      </c>
      <c r="AG80" t="n">
        <v>17</v>
      </c>
      <c r="AH80" t="n">
        <v>2316575.125769257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1.7261</v>
      </c>
      <c r="E81" t="n">
        <v>57.93</v>
      </c>
      <c r="F81" t="n">
        <v>53.46</v>
      </c>
      <c r="G81" t="n">
        <v>100.24</v>
      </c>
      <c r="H81" t="n">
        <v>1.22</v>
      </c>
      <c r="I81" t="n">
        <v>32</v>
      </c>
      <c r="J81" t="n">
        <v>302.57</v>
      </c>
      <c r="K81" t="n">
        <v>59.89</v>
      </c>
      <c r="L81" t="n">
        <v>20.75</v>
      </c>
      <c r="M81" t="n">
        <v>30</v>
      </c>
      <c r="N81" t="n">
        <v>86.93000000000001</v>
      </c>
      <c r="O81" t="n">
        <v>37551.07</v>
      </c>
      <c r="P81" t="n">
        <v>889.49</v>
      </c>
      <c r="Q81" t="n">
        <v>1367.32</v>
      </c>
      <c r="R81" t="n">
        <v>135.14</v>
      </c>
      <c r="S81" t="n">
        <v>104.26</v>
      </c>
      <c r="T81" t="n">
        <v>14467.94</v>
      </c>
      <c r="U81" t="n">
        <v>0.77</v>
      </c>
      <c r="V81" t="n">
        <v>0.9</v>
      </c>
      <c r="W81" t="n">
        <v>20.7</v>
      </c>
      <c r="X81" t="n">
        <v>0.88</v>
      </c>
      <c r="Y81" t="n">
        <v>1</v>
      </c>
      <c r="Z81" t="n">
        <v>10</v>
      </c>
      <c r="AA81" t="n">
        <v>1868.89425654945</v>
      </c>
      <c r="AB81" t="n">
        <v>2557.103571606542</v>
      </c>
      <c r="AC81" t="n">
        <v>2313.057195649816</v>
      </c>
      <c r="AD81" t="n">
        <v>1868894.25654945</v>
      </c>
      <c r="AE81" t="n">
        <v>2557103.571606542</v>
      </c>
      <c r="AF81" t="n">
        <v>8.634859801099856e-07</v>
      </c>
      <c r="AG81" t="n">
        <v>17</v>
      </c>
      <c r="AH81" t="n">
        <v>2313057.195649816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1.7262</v>
      </c>
      <c r="E82" t="n">
        <v>57.93</v>
      </c>
      <c r="F82" t="n">
        <v>53.46</v>
      </c>
      <c r="G82" t="n">
        <v>100.24</v>
      </c>
      <c r="H82" t="n">
        <v>1.23</v>
      </c>
      <c r="I82" t="n">
        <v>32</v>
      </c>
      <c r="J82" t="n">
        <v>303.1</v>
      </c>
      <c r="K82" t="n">
        <v>59.89</v>
      </c>
      <c r="L82" t="n">
        <v>21</v>
      </c>
      <c r="M82" t="n">
        <v>30</v>
      </c>
      <c r="N82" t="n">
        <v>87.20999999999999</v>
      </c>
      <c r="O82" t="n">
        <v>37616.56</v>
      </c>
      <c r="P82" t="n">
        <v>888.67</v>
      </c>
      <c r="Q82" t="n">
        <v>1367.33</v>
      </c>
      <c r="R82" t="n">
        <v>135.4</v>
      </c>
      <c r="S82" t="n">
        <v>104.26</v>
      </c>
      <c r="T82" t="n">
        <v>14596.2</v>
      </c>
      <c r="U82" t="n">
        <v>0.77</v>
      </c>
      <c r="V82" t="n">
        <v>0.9</v>
      </c>
      <c r="W82" t="n">
        <v>20.69</v>
      </c>
      <c r="X82" t="n">
        <v>0.88</v>
      </c>
      <c r="Y82" t="n">
        <v>1</v>
      </c>
      <c r="Z82" t="n">
        <v>10</v>
      </c>
      <c r="AA82" t="n">
        <v>1867.649870130138</v>
      </c>
      <c r="AB82" t="n">
        <v>2555.400947209184</v>
      </c>
      <c r="AC82" t="n">
        <v>2311.517067335295</v>
      </c>
      <c r="AD82" t="n">
        <v>1867649.870130138</v>
      </c>
      <c r="AE82" t="n">
        <v>2555400.947209185</v>
      </c>
      <c r="AF82" t="n">
        <v>8.635360053680883e-07</v>
      </c>
      <c r="AG82" t="n">
        <v>17</v>
      </c>
      <c r="AH82" t="n">
        <v>2311517.067335295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1.7283</v>
      </c>
      <c r="E83" t="n">
        <v>57.86</v>
      </c>
      <c r="F83" t="n">
        <v>53.44</v>
      </c>
      <c r="G83" t="n">
        <v>103.43</v>
      </c>
      <c r="H83" t="n">
        <v>1.25</v>
      </c>
      <c r="I83" t="n">
        <v>31</v>
      </c>
      <c r="J83" t="n">
        <v>303.63</v>
      </c>
      <c r="K83" t="n">
        <v>59.89</v>
      </c>
      <c r="L83" t="n">
        <v>21.25</v>
      </c>
      <c r="M83" t="n">
        <v>29</v>
      </c>
      <c r="N83" t="n">
        <v>87.48999999999999</v>
      </c>
      <c r="O83" t="n">
        <v>37682.17</v>
      </c>
      <c r="P83" t="n">
        <v>888.2</v>
      </c>
      <c r="Q83" t="n">
        <v>1367.28</v>
      </c>
      <c r="R83" t="n">
        <v>134.4</v>
      </c>
      <c r="S83" t="n">
        <v>104.26</v>
      </c>
      <c r="T83" t="n">
        <v>14099.64</v>
      </c>
      <c r="U83" t="n">
        <v>0.78</v>
      </c>
      <c r="V83" t="n">
        <v>0.9</v>
      </c>
      <c r="W83" t="n">
        <v>20.7</v>
      </c>
      <c r="X83" t="n">
        <v>0.86</v>
      </c>
      <c r="Y83" t="n">
        <v>1</v>
      </c>
      <c r="Z83" t="n">
        <v>10</v>
      </c>
      <c r="AA83" t="n">
        <v>1864.841658129856</v>
      </c>
      <c r="AB83" t="n">
        <v>2551.558627660829</v>
      </c>
      <c r="AC83" t="n">
        <v>2308.041453371904</v>
      </c>
      <c r="AD83" t="n">
        <v>1864841.658129856</v>
      </c>
      <c r="AE83" t="n">
        <v>2551558.627660829</v>
      </c>
      <c r="AF83" t="n">
        <v>8.64586535788244e-07</v>
      </c>
      <c r="AG83" t="n">
        <v>17</v>
      </c>
      <c r="AH83" t="n">
        <v>2308041.453371904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1.7285</v>
      </c>
      <c r="E84" t="n">
        <v>57.85</v>
      </c>
      <c r="F84" t="n">
        <v>53.43</v>
      </c>
      <c r="G84" t="n">
        <v>103.42</v>
      </c>
      <c r="H84" t="n">
        <v>1.26</v>
      </c>
      <c r="I84" t="n">
        <v>31</v>
      </c>
      <c r="J84" t="n">
        <v>304.16</v>
      </c>
      <c r="K84" t="n">
        <v>59.89</v>
      </c>
      <c r="L84" t="n">
        <v>21.5</v>
      </c>
      <c r="M84" t="n">
        <v>29</v>
      </c>
      <c r="N84" t="n">
        <v>87.78</v>
      </c>
      <c r="O84" t="n">
        <v>37747.91</v>
      </c>
      <c r="P84" t="n">
        <v>888.41</v>
      </c>
      <c r="Q84" t="n">
        <v>1367.23</v>
      </c>
      <c r="R84" t="n">
        <v>134.34</v>
      </c>
      <c r="S84" t="n">
        <v>104.26</v>
      </c>
      <c r="T84" t="n">
        <v>14069.75</v>
      </c>
      <c r="U84" t="n">
        <v>0.78</v>
      </c>
      <c r="V84" t="n">
        <v>0.9</v>
      </c>
      <c r="W84" t="n">
        <v>20.69</v>
      </c>
      <c r="X84" t="n">
        <v>0.86</v>
      </c>
      <c r="Y84" t="n">
        <v>1</v>
      </c>
      <c r="Z84" t="n">
        <v>10</v>
      </c>
      <c r="AA84" t="n">
        <v>1864.870362951586</v>
      </c>
      <c r="AB84" t="n">
        <v>2551.597902864287</v>
      </c>
      <c r="AC84" t="n">
        <v>2308.076980205068</v>
      </c>
      <c r="AD84" t="n">
        <v>1864870.362951586</v>
      </c>
      <c r="AE84" t="n">
        <v>2551597.902864287</v>
      </c>
      <c r="AF84" t="n">
        <v>8.646865863044493e-07</v>
      </c>
      <c r="AG84" t="n">
        <v>17</v>
      </c>
      <c r="AH84" t="n">
        <v>2308076.980205068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1.7287</v>
      </c>
      <c r="E85" t="n">
        <v>57.85</v>
      </c>
      <c r="F85" t="n">
        <v>53.43</v>
      </c>
      <c r="G85" t="n">
        <v>103.41</v>
      </c>
      <c r="H85" t="n">
        <v>1.27</v>
      </c>
      <c r="I85" t="n">
        <v>31</v>
      </c>
      <c r="J85" t="n">
        <v>304.7</v>
      </c>
      <c r="K85" t="n">
        <v>59.89</v>
      </c>
      <c r="L85" t="n">
        <v>21.75</v>
      </c>
      <c r="M85" t="n">
        <v>29</v>
      </c>
      <c r="N85" t="n">
        <v>88.06</v>
      </c>
      <c r="O85" t="n">
        <v>37813.76</v>
      </c>
      <c r="P85" t="n">
        <v>887.74</v>
      </c>
      <c r="Q85" t="n">
        <v>1367.23</v>
      </c>
      <c r="R85" t="n">
        <v>134.3</v>
      </c>
      <c r="S85" t="n">
        <v>104.26</v>
      </c>
      <c r="T85" t="n">
        <v>14050.79</v>
      </c>
      <c r="U85" t="n">
        <v>0.78</v>
      </c>
      <c r="V85" t="n">
        <v>0.9</v>
      </c>
      <c r="W85" t="n">
        <v>20.69</v>
      </c>
      <c r="X85" t="n">
        <v>0.85</v>
      </c>
      <c r="Y85" t="n">
        <v>1</v>
      </c>
      <c r="Z85" t="n">
        <v>10</v>
      </c>
      <c r="AA85" t="n">
        <v>1863.742795362709</v>
      </c>
      <c r="AB85" t="n">
        <v>2550.055115144414</v>
      </c>
      <c r="AC85" t="n">
        <v>2306.681433979864</v>
      </c>
      <c r="AD85" t="n">
        <v>1863742.795362709</v>
      </c>
      <c r="AE85" t="n">
        <v>2550055.115144414</v>
      </c>
      <c r="AF85" t="n">
        <v>8.647866368206547e-07</v>
      </c>
      <c r="AG85" t="n">
        <v>17</v>
      </c>
      <c r="AH85" t="n">
        <v>2306681.433979864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1.7309</v>
      </c>
      <c r="E86" t="n">
        <v>57.78</v>
      </c>
      <c r="F86" t="n">
        <v>53.41</v>
      </c>
      <c r="G86" t="n">
        <v>106.81</v>
      </c>
      <c r="H86" t="n">
        <v>1.28</v>
      </c>
      <c r="I86" t="n">
        <v>30</v>
      </c>
      <c r="J86" t="n">
        <v>305.23</v>
      </c>
      <c r="K86" t="n">
        <v>59.89</v>
      </c>
      <c r="L86" t="n">
        <v>22</v>
      </c>
      <c r="M86" t="n">
        <v>28</v>
      </c>
      <c r="N86" t="n">
        <v>88.34999999999999</v>
      </c>
      <c r="O86" t="n">
        <v>37879.74</v>
      </c>
      <c r="P86" t="n">
        <v>886.84</v>
      </c>
      <c r="Q86" t="n">
        <v>1367.23</v>
      </c>
      <c r="R86" t="n">
        <v>133.24</v>
      </c>
      <c r="S86" t="n">
        <v>104.26</v>
      </c>
      <c r="T86" t="n">
        <v>13524.24</v>
      </c>
      <c r="U86" t="n">
        <v>0.78</v>
      </c>
      <c r="V86" t="n">
        <v>0.9</v>
      </c>
      <c r="W86" t="n">
        <v>20.7</v>
      </c>
      <c r="X86" t="n">
        <v>0.83</v>
      </c>
      <c r="Y86" t="n">
        <v>1</v>
      </c>
      <c r="Z86" t="n">
        <v>10</v>
      </c>
      <c r="AA86" t="n">
        <v>1860.247792869381</v>
      </c>
      <c r="AB86" t="n">
        <v>2545.273098544415</v>
      </c>
      <c r="AC86" t="n">
        <v>2302.355806332566</v>
      </c>
      <c r="AD86" t="n">
        <v>1860247.792869381</v>
      </c>
      <c r="AE86" t="n">
        <v>2545273.098544415</v>
      </c>
      <c r="AF86" t="n">
        <v>8.658871924989133e-07</v>
      </c>
      <c r="AG86" t="n">
        <v>17</v>
      </c>
      <c r="AH86" t="n">
        <v>2302355.806332566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1.7312</v>
      </c>
      <c r="E87" t="n">
        <v>57.76</v>
      </c>
      <c r="F87" t="n">
        <v>53.4</v>
      </c>
      <c r="G87" t="n">
        <v>106.79</v>
      </c>
      <c r="H87" t="n">
        <v>1.3</v>
      </c>
      <c r="I87" t="n">
        <v>30</v>
      </c>
      <c r="J87" t="n">
        <v>305.77</v>
      </c>
      <c r="K87" t="n">
        <v>59.89</v>
      </c>
      <c r="L87" t="n">
        <v>22.25</v>
      </c>
      <c r="M87" t="n">
        <v>28</v>
      </c>
      <c r="N87" t="n">
        <v>88.63</v>
      </c>
      <c r="O87" t="n">
        <v>37945.85</v>
      </c>
      <c r="P87" t="n">
        <v>886.97</v>
      </c>
      <c r="Q87" t="n">
        <v>1367.15</v>
      </c>
      <c r="R87" t="n">
        <v>133.06</v>
      </c>
      <c r="S87" t="n">
        <v>104.26</v>
      </c>
      <c r="T87" t="n">
        <v>13436.71</v>
      </c>
      <c r="U87" t="n">
        <v>0.78</v>
      </c>
      <c r="V87" t="n">
        <v>0.9</v>
      </c>
      <c r="W87" t="n">
        <v>20.69</v>
      </c>
      <c r="X87" t="n">
        <v>0.82</v>
      </c>
      <c r="Y87" t="n">
        <v>1</v>
      </c>
      <c r="Z87" t="n">
        <v>10</v>
      </c>
      <c r="AA87" t="n">
        <v>1860.070539850221</v>
      </c>
      <c r="AB87" t="n">
        <v>2545.030573143749</v>
      </c>
      <c r="AC87" t="n">
        <v>2302.136427215753</v>
      </c>
      <c r="AD87" t="n">
        <v>1860070.539850221</v>
      </c>
      <c r="AE87" t="n">
        <v>2545030.573143749</v>
      </c>
      <c r="AF87" t="n">
        <v>8.660372682732212e-07</v>
      </c>
      <c r="AG87" t="n">
        <v>17</v>
      </c>
      <c r="AH87" t="n">
        <v>2302136.427215753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1.7307</v>
      </c>
      <c r="E88" t="n">
        <v>57.78</v>
      </c>
      <c r="F88" t="n">
        <v>53.41</v>
      </c>
      <c r="G88" t="n">
        <v>106.82</v>
      </c>
      <c r="H88" t="n">
        <v>1.31</v>
      </c>
      <c r="I88" t="n">
        <v>30</v>
      </c>
      <c r="J88" t="n">
        <v>306.31</v>
      </c>
      <c r="K88" t="n">
        <v>59.89</v>
      </c>
      <c r="L88" t="n">
        <v>22.5</v>
      </c>
      <c r="M88" t="n">
        <v>28</v>
      </c>
      <c r="N88" t="n">
        <v>88.92</v>
      </c>
      <c r="O88" t="n">
        <v>38012.07</v>
      </c>
      <c r="P88" t="n">
        <v>886.48</v>
      </c>
      <c r="Q88" t="n">
        <v>1367.17</v>
      </c>
      <c r="R88" t="n">
        <v>133.71</v>
      </c>
      <c r="S88" t="n">
        <v>104.26</v>
      </c>
      <c r="T88" t="n">
        <v>13760.53</v>
      </c>
      <c r="U88" t="n">
        <v>0.78</v>
      </c>
      <c r="V88" t="n">
        <v>0.9</v>
      </c>
      <c r="W88" t="n">
        <v>20.69</v>
      </c>
      <c r="X88" t="n">
        <v>0.83</v>
      </c>
      <c r="Y88" t="n">
        <v>1</v>
      </c>
      <c r="Z88" t="n">
        <v>10</v>
      </c>
      <c r="AA88" t="n">
        <v>1859.93410122862</v>
      </c>
      <c r="AB88" t="n">
        <v>2544.843891802427</v>
      </c>
      <c r="AC88" t="n">
        <v>2301.967562479637</v>
      </c>
      <c r="AD88" t="n">
        <v>1859934.101228619</v>
      </c>
      <c r="AE88" t="n">
        <v>2544843.891802427</v>
      </c>
      <c r="AF88" t="n">
        <v>8.657871419827078e-07</v>
      </c>
      <c r="AG88" t="n">
        <v>17</v>
      </c>
      <c r="AH88" t="n">
        <v>2301967.562479637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1.7332</v>
      </c>
      <c r="E89" t="n">
        <v>57.7</v>
      </c>
      <c r="F89" t="n">
        <v>53.38</v>
      </c>
      <c r="G89" t="n">
        <v>110.44</v>
      </c>
      <c r="H89" t="n">
        <v>1.32</v>
      </c>
      <c r="I89" t="n">
        <v>29</v>
      </c>
      <c r="J89" t="n">
        <v>306.84</v>
      </c>
      <c r="K89" t="n">
        <v>59.89</v>
      </c>
      <c r="L89" t="n">
        <v>22.75</v>
      </c>
      <c r="M89" t="n">
        <v>27</v>
      </c>
      <c r="N89" t="n">
        <v>89.20999999999999</v>
      </c>
      <c r="O89" t="n">
        <v>38078.42</v>
      </c>
      <c r="P89" t="n">
        <v>885.92</v>
      </c>
      <c r="Q89" t="n">
        <v>1367.2</v>
      </c>
      <c r="R89" t="n">
        <v>132.49</v>
      </c>
      <c r="S89" t="n">
        <v>104.26</v>
      </c>
      <c r="T89" t="n">
        <v>13157.37</v>
      </c>
      <c r="U89" t="n">
        <v>0.79</v>
      </c>
      <c r="V89" t="n">
        <v>0.9</v>
      </c>
      <c r="W89" t="n">
        <v>20.69</v>
      </c>
      <c r="X89" t="n">
        <v>0.8</v>
      </c>
      <c r="Y89" t="n">
        <v>1</v>
      </c>
      <c r="Z89" t="n">
        <v>10</v>
      </c>
      <c r="AA89" t="n">
        <v>1856.564628072049</v>
      </c>
      <c r="AB89" t="n">
        <v>2540.233629978943</v>
      </c>
      <c r="AC89" t="n">
        <v>2297.797297574043</v>
      </c>
      <c r="AD89" t="n">
        <v>1856564.628072049</v>
      </c>
      <c r="AE89" t="n">
        <v>2540233.629978943</v>
      </c>
      <c r="AF89" t="n">
        <v>8.670377734352743e-07</v>
      </c>
      <c r="AG89" t="n">
        <v>17</v>
      </c>
      <c r="AH89" t="n">
        <v>2297797.297574043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1.7332</v>
      </c>
      <c r="E90" t="n">
        <v>57.7</v>
      </c>
      <c r="F90" t="n">
        <v>53.38</v>
      </c>
      <c r="G90" t="n">
        <v>110.44</v>
      </c>
      <c r="H90" t="n">
        <v>1.33</v>
      </c>
      <c r="I90" t="n">
        <v>29</v>
      </c>
      <c r="J90" t="n">
        <v>307.38</v>
      </c>
      <c r="K90" t="n">
        <v>59.89</v>
      </c>
      <c r="L90" t="n">
        <v>23</v>
      </c>
      <c r="M90" t="n">
        <v>27</v>
      </c>
      <c r="N90" t="n">
        <v>89.5</v>
      </c>
      <c r="O90" t="n">
        <v>38144.9</v>
      </c>
      <c r="P90" t="n">
        <v>886.14</v>
      </c>
      <c r="Q90" t="n">
        <v>1367.26</v>
      </c>
      <c r="R90" t="n">
        <v>132.44</v>
      </c>
      <c r="S90" t="n">
        <v>104.26</v>
      </c>
      <c r="T90" t="n">
        <v>13129.67</v>
      </c>
      <c r="U90" t="n">
        <v>0.79</v>
      </c>
      <c r="V90" t="n">
        <v>0.9</v>
      </c>
      <c r="W90" t="n">
        <v>20.7</v>
      </c>
      <c r="X90" t="n">
        <v>0.8</v>
      </c>
      <c r="Y90" t="n">
        <v>1</v>
      </c>
      <c r="Z90" t="n">
        <v>10</v>
      </c>
      <c r="AA90" t="n">
        <v>1856.871633966023</v>
      </c>
      <c r="AB90" t="n">
        <v>2540.653688987223</v>
      </c>
      <c r="AC90" t="n">
        <v>2298.177266740129</v>
      </c>
      <c r="AD90" t="n">
        <v>1856871.633966023</v>
      </c>
      <c r="AE90" t="n">
        <v>2540653.688987223</v>
      </c>
      <c r="AF90" t="n">
        <v>8.670377734352743e-07</v>
      </c>
      <c r="AG90" t="n">
        <v>17</v>
      </c>
      <c r="AH90" t="n">
        <v>2298177.266740129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1.7328</v>
      </c>
      <c r="E91" t="n">
        <v>57.71</v>
      </c>
      <c r="F91" t="n">
        <v>53.39</v>
      </c>
      <c r="G91" t="n">
        <v>110.46</v>
      </c>
      <c r="H91" t="n">
        <v>1.35</v>
      </c>
      <c r="I91" t="n">
        <v>29</v>
      </c>
      <c r="J91" t="n">
        <v>307.92</v>
      </c>
      <c r="K91" t="n">
        <v>59.89</v>
      </c>
      <c r="L91" t="n">
        <v>23.25</v>
      </c>
      <c r="M91" t="n">
        <v>27</v>
      </c>
      <c r="N91" t="n">
        <v>89.79000000000001</v>
      </c>
      <c r="O91" t="n">
        <v>38211.5</v>
      </c>
      <c r="P91" t="n">
        <v>886.13</v>
      </c>
      <c r="Q91" t="n">
        <v>1367.2</v>
      </c>
      <c r="R91" t="n">
        <v>132.92</v>
      </c>
      <c r="S91" t="n">
        <v>104.26</v>
      </c>
      <c r="T91" t="n">
        <v>13372.25</v>
      </c>
      <c r="U91" t="n">
        <v>0.78</v>
      </c>
      <c r="V91" t="n">
        <v>0.9</v>
      </c>
      <c r="W91" t="n">
        <v>20.69</v>
      </c>
      <c r="X91" t="n">
        <v>0.8100000000000001</v>
      </c>
      <c r="Y91" t="n">
        <v>1</v>
      </c>
      <c r="Z91" t="n">
        <v>10</v>
      </c>
      <c r="AA91" t="n">
        <v>1857.310029266964</v>
      </c>
      <c r="AB91" t="n">
        <v>2541.253520778605</v>
      </c>
      <c r="AC91" t="n">
        <v>2298.719851427211</v>
      </c>
      <c r="AD91" t="n">
        <v>1857310.029266963</v>
      </c>
      <c r="AE91" t="n">
        <v>2541253.520778605</v>
      </c>
      <c r="AF91" t="n">
        <v>8.668376724028636e-07</v>
      </c>
      <c r="AG91" t="n">
        <v>17</v>
      </c>
      <c r="AH91" t="n">
        <v>2298719.851427211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1.7352</v>
      </c>
      <c r="E92" t="n">
        <v>57.63</v>
      </c>
      <c r="F92" t="n">
        <v>53.36</v>
      </c>
      <c r="G92" t="n">
        <v>114.35</v>
      </c>
      <c r="H92" t="n">
        <v>1.36</v>
      </c>
      <c r="I92" t="n">
        <v>28</v>
      </c>
      <c r="J92" t="n">
        <v>308.46</v>
      </c>
      <c r="K92" t="n">
        <v>59.89</v>
      </c>
      <c r="L92" t="n">
        <v>23.5</v>
      </c>
      <c r="M92" t="n">
        <v>26</v>
      </c>
      <c r="N92" t="n">
        <v>90.08</v>
      </c>
      <c r="O92" t="n">
        <v>38278.23</v>
      </c>
      <c r="P92" t="n">
        <v>884.6799999999999</v>
      </c>
      <c r="Q92" t="n">
        <v>1367.17</v>
      </c>
      <c r="R92" t="n">
        <v>132.16</v>
      </c>
      <c r="S92" t="n">
        <v>104.26</v>
      </c>
      <c r="T92" t="n">
        <v>12996.72</v>
      </c>
      <c r="U92" t="n">
        <v>0.79</v>
      </c>
      <c r="V92" t="n">
        <v>0.9</v>
      </c>
      <c r="W92" t="n">
        <v>20.69</v>
      </c>
      <c r="X92" t="n">
        <v>0.79</v>
      </c>
      <c r="Y92" t="n">
        <v>1</v>
      </c>
      <c r="Z92" t="n">
        <v>10</v>
      </c>
      <c r="AA92" t="n">
        <v>1852.801962305423</v>
      </c>
      <c r="AB92" t="n">
        <v>2535.085384679947</v>
      </c>
      <c r="AC92" t="n">
        <v>2293.140393580777</v>
      </c>
      <c r="AD92" t="n">
        <v>1852801.962305423</v>
      </c>
      <c r="AE92" t="n">
        <v>2535085.384679948</v>
      </c>
      <c r="AF92" t="n">
        <v>8.680382785973276e-07</v>
      </c>
      <c r="AG92" t="n">
        <v>17</v>
      </c>
      <c r="AH92" t="n">
        <v>2293140.393580777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1.7353</v>
      </c>
      <c r="E93" t="n">
        <v>57.63</v>
      </c>
      <c r="F93" t="n">
        <v>53.36</v>
      </c>
      <c r="G93" t="n">
        <v>114.34</v>
      </c>
      <c r="H93" t="n">
        <v>1.37</v>
      </c>
      <c r="I93" t="n">
        <v>28</v>
      </c>
      <c r="J93" t="n">
        <v>309.01</v>
      </c>
      <c r="K93" t="n">
        <v>59.89</v>
      </c>
      <c r="L93" t="n">
        <v>23.75</v>
      </c>
      <c r="M93" t="n">
        <v>26</v>
      </c>
      <c r="N93" t="n">
        <v>90.37</v>
      </c>
      <c r="O93" t="n">
        <v>38345.09</v>
      </c>
      <c r="P93" t="n">
        <v>884.34</v>
      </c>
      <c r="Q93" t="n">
        <v>1367.22</v>
      </c>
      <c r="R93" t="n">
        <v>131.86</v>
      </c>
      <c r="S93" t="n">
        <v>104.26</v>
      </c>
      <c r="T93" t="n">
        <v>12844.17</v>
      </c>
      <c r="U93" t="n">
        <v>0.79</v>
      </c>
      <c r="V93" t="n">
        <v>0.9</v>
      </c>
      <c r="W93" t="n">
        <v>20.69</v>
      </c>
      <c r="X93" t="n">
        <v>0.78</v>
      </c>
      <c r="Y93" t="n">
        <v>1</v>
      </c>
      <c r="Z93" t="n">
        <v>10</v>
      </c>
      <c r="AA93" t="n">
        <v>1852.2340492952</v>
      </c>
      <c r="AB93" t="n">
        <v>2534.308341044806</v>
      </c>
      <c r="AC93" t="n">
        <v>2292.437509899586</v>
      </c>
      <c r="AD93" t="n">
        <v>1852234.0492952</v>
      </c>
      <c r="AE93" t="n">
        <v>2534308.341044806</v>
      </c>
      <c r="AF93" t="n">
        <v>8.680883038554302e-07</v>
      </c>
      <c r="AG93" t="n">
        <v>17</v>
      </c>
      <c r="AH93" t="n">
        <v>2292437.509899586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1.7359</v>
      </c>
      <c r="E94" t="n">
        <v>57.61</v>
      </c>
      <c r="F94" t="n">
        <v>53.34</v>
      </c>
      <c r="G94" t="n">
        <v>114.3</v>
      </c>
      <c r="H94" t="n">
        <v>1.38</v>
      </c>
      <c r="I94" t="n">
        <v>28</v>
      </c>
      <c r="J94" t="n">
        <v>309.55</v>
      </c>
      <c r="K94" t="n">
        <v>59.89</v>
      </c>
      <c r="L94" t="n">
        <v>24</v>
      </c>
      <c r="M94" t="n">
        <v>26</v>
      </c>
      <c r="N94" t="n">
        <v>90.66</v>
      </c>
      <c r="O94" t="n">
        <v>38412.07</v>
      </c>
      <c r="P94" t="n">
        <v>884.3</v>
      </c>
      <c r="Q94" t="n">
        <v>1367.29</v>
      </c>
      <c r="R94" t="n">
        <v>131.27</v>
      </c>
      <c r="S94" t="n">
        <v>104.26</v>
      </c>
      <c r="T94" t="n">
        <v>12551.19</v>
      </c>
      <c r="U94" t="n">
        <v>0.79</v>
      </c>
      <c r="V94" t="n">
        <v>0.9</v>
      </c>
      <c r="W94" t="n">
        <v>20.69</v>
      </c>
      <c r="X94" t="n">
        <v>0.76</v>
      </c>
      <c r="Y94" t="n">
        <v>1</v>
      </c>
      <c r="Z94" t="n">
        <v>10</v>
      </c>
      <c r="AA94" t="n">
        <v>1851.46527973302</v>
      </c>
      <c r="AB94" t="n">
        <v>2533.256476614113</v>
      </c>
      <c r="AC94" t="n">
        <v>2291.486033933856</v>
      </c>
      <c r="AD94" t="n">
        <v>1851465.27973302</v>
      </c>
      <c r="AE94" t="n">
        <v>2533256.476614113</v>
      </c>
      <c r="AF94" t="n">
        <v>8.68388455404046e-07</v>
      </c>
      <c r="AG94" t="n">
        <v>17</v>
      </c>
      <c r="AH94" t="n">
        <v>2291486.033933856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1.7356</v>
      </c>
      <c r="E95" t="n">
        <v>57.62</v>
      </c>
      <c r="F95" t="n">
        <v>53.35</v>
      </c>
      <c r="G95" t="n">
        <v>114.32</v>
      </c>
      <c r="H95" t="n">
        <v>1.39</v>
      </c>
      <c r="I95" t="n">
        <v>28</v>
      </c>
      <c r="J95" t="n">
        <v>310.09</v>
      </c>
      <c r="K95" t="n">
        <v>59.89</v>
      </c>
      <c r="L95" t="n">
        <v>24.25</v>
      </c>
      <c r="M95" t="n">
        <v>26</v>
      </c>
      <c r="N95" t="n">
        <v>90.95999999999999</v>
      </c>
      <c r="O95" t="n">
        <v>38479.19</v>
      </c>
      <c r="P95" t="n">
        <v>883.97</v>
      </c>
      <c r="Q95" t="n">
        <v>1367.26</v>
      </c>
      <c r="R95" t="n">
        <v>131.7</v>
      </c>
      <c r="S95" t="n">
        <v>104.26</v>
      </c>
      <c r="T95" t="n">
        <v>12764.43</v>
      </c>
      <c r="U95" t="n">
        <v>0.79</v>
      </c>
      <c r="V95" t="n">
        <v>0.9</v>
      </c>
      <c r="W95" t="n">
        <v>20.69</v>
      </c>
      <c r="X95" t="n">
        <v>0.77</v>
      </c>
      <c r="Y95" t="n">
        <v>1</v>
      </c>
      <c r="Z95" t="n">
        <v>10</v>
      </c>
      <c r="AA95" t="n">
        <v>1851.361854993698</v>
      </c>
      <c r="AB95" t="n">
        <v>2533.114966322993</v>
      </c>
      <c r="AC95" t="n">
        <v>2291.358029186311</v>
      </c>
      <c r="AD95" t="n">
        <v>1851361.854993698</v>
      </c>
      <c r="AE95" t="n">
        <v>2533114.966322993</v>
      </c>
      <c r="AF95" t="n">
        <v>8.682383796297382e-07</v>
      </c>
      <c r="AG95" t="n">
        <v>17</v>
      </c>
      <c r="AH95" t="n">
        <v>2291358.029186311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1.7378</v>
      </c>
      <c r="E96" t="n">
        <v>57.54</v>
      </c>
      <c r="F96" t="n">
        <v>53.33</v>
      </c>
      <c r="G96" t="n">
        <v>118.5</v>
      </c>
      <c r="H96" t="n">
        <v>1.41</v>
      </c>
      <c r="I96" t="n">
        <v>27</v>
      </c>
      <c r="J96" t="n">
        <v>310.64</v>
      </c>
      <c r="K96" t="n">
        <v>59.89</v>
      </c>
      <c r="L96" t="n">
        <v>24.5</v>
      </c>
      <c r="M96" t="n">
        <v>25</v>
      </c>
      <c r="N96" t="n">
        <v>91.25</v>
      </c>
      <c r="O96" t="n">
        <v>38546.43</v>
      </c>
      <c r="P96" t="n">
        <v>883.78</v>
      </c>
      <c r="Q96" t="n">
        <v>1367.19</v>
      </c>
      <c r="R96" t="n">
        <v>130.96</v>
      </c>
      <c r="S96" t="n">
        <v>104.26</v>
      </c>
      <c r="T96" t="n">
        <v>12403.57</v>
      </c>
      <c r="U96" t="n">
        <v>0.8</v>
      </c>
      <c r="V96" t="n">
        <v>0.9</v>
      </c>
      <c r="W96" t="n">
        <v>20.69</v>
      </c>
      <c r="X96" t="n">
        <v>0.75</v>
      </c>
      <c r="Y96" t="n">
        <v>1</v>
      </c>
      <c r="Z96" t="n">
        <v>10</v>
      </c>
      <c r="AA96" t="n">
        <v>1848.884572517012</v>
      </c>
      <c r="AB96" t="n">
        <v>2529.725439148404</v>
      </c>
      <c r="AC96" t="n">
        <v>2288.291993728033</v>
      </c>
      <c r="AD96" t="n">
        <v>1848884.572517012</v>
      </c>
      <c r="AE96" t="n">
        <v>2529725.439148404</v>
      </c>
      <c r="AF96" t="n">
        <v>8.693389353079965e-07</v>
      </c>
      <c r="AG96" t="n">
        <v>17</v>
      </c>
      <c r="AH96" t="n">
        <v>2288291.993728033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1.7383</v>
      </c>
      <c r="E97" t="n">
        <v>57.53</v>
      </c>
      <c r="F97" t="n">
        <v>53.31</v>
      </c>
      <c r="G97" t="n">
        <v>118.46</v>
      </c>
      <c r="H97" t="n">
        <v>1.42</v>
      </c>
      <c r="I97" t="n">
        <v>27</v>
      </c>
      <c r="J97" t="n">
        <v>311.19</v>
      </c>
      <c r="K97" t="n">
        <v>59.89</v>
      </c>
      <c r="L97" t="n">
        <v>24.75</v>
      </c>
      <c r="M97" t="n">
        <v>25</v>
      </c>
      <c r="N97" t="n">
        <v>91.55</v>
      </c>
      <c r="O97" t="n">
        <v>38613.8</v>
      </c>
      <c r="P97" t="n">
        <v>882.78</v>
      </c>
      <c r="Q97" t="n">
        <v>1367.25</v>
      </c>
      <c r="R97" t="n">
        <v>130.3</v>
      </c>
      <c r="S97" t="n">
        <v>104.26</v>
      </c>
      <c r="T97" t="n">
        <v>12069.01</v>
      </c>
      <c r="U97" t="n">
        <v>0.8</v>
      </c>
      <c r="V97" t="n">
        <v>0.9</v>
      </c>
      <c r="W97" t="n">
        <v>20.69</v>
      </c>
      <c r="X97" t="n">
        <v>0.73</v>
      </c>
      <c r="Y97" t="n">
        <v>1</v>
      </c>
      <c r="Z97" t="n">
        <v>10</v>
      </c>
      <c r="AA97" t="n">
        <v>1846.875924748023</v>
      </c>
      <c r="AB97" t="n">
        <v>2526.977118655586</v>
      </c>
      <c r="AC97" t="n">
        <v>2285.805969085758</v>
      </c>
      <c r="AD97" t="n">
        <v>1846875.924748023</v>
      </c>
      <c r="AE97" t="n">
        <v>2526977.118655586</v>
      </c>
      <c r="AF97" t="n">
        <v>8.695890615985099e-07</v>
      </c>
      <c r="AG97" t="n">
        <v>17</v>
      </c>
      <c r="AH97" t="n">
        <v>2285805.969085758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1.7378</v>
      </c>
      <c r="E98" t="n">
        <v>57.54</v>
      </c>
      <c r="F98" t="n">
        <v>53.33</v>
      </c>
      <c r="G98" t="n">
        <v>118.5</v>
      </c>
      <c r="H98" t="n">
        <v>1.43</v>
      </c>
      <c r="I98" t="n">
        <v>27</v>
      </c>
      <c r="J98" t="n">
        <v>311.73</v>
      </c>
      <c r="K98" t="n">
        <v>59.89</v>
      </c>
      <c r="L98" t="n">
        <v>25</v>
      </c>
      <c r="M98" t="n">
        <v>25</v>
      </c>
      <c r="N98" t="n">
        <v>91.84999999999999</v>
      </c>
      <c r="O98" t="n">
        <v>38681.31</v>
      </c>
      <c r="P98" t="n">
        <v>881.74</v>
      </c>
      <c r="Q98" t="n">
        <v>1367.2</v>
      </c>
      <c r="R98" t="n">
        <v>130.63</v>
      </c>
      <c r="S98" t="n">
        <v>104.26</v>
      </c>
      <c r="T98" t="n">
        <v>12235.59</v>
      </c>
      <c r="U98" t="n">
        <v>0.8</v>
      </c>
      <c r="V98" t="n">
        <v>0.9</v>
      </c>
      <c r="W98" t="n">
        <v>20.7</v>
      </c>
      <c r="X98" t="n">
        <v>0.75</v>
      </c>
      <c r="Y98" t="n">
        <v>1</v>
      </c>
      <c r="Z98" t="n">
        <v>10</v>
      </c>
      <c r="AA98" t="n">
        <v>1846.045326093924</v>
      </c>
      <c r="AB98" t="n">
        <v>2525.840656933623</v>
      </c>
      <c r="AC98" t="n">
        <v>2284.777969675504</v>
      </c>
      <c r="AD98" t="n">
        <v>1846045.326093924</v>
      </c>
      <c r="AE98" t="n">
        <v>2525840.656933622</v>
      </c>
      <c r="AF98" t="n">
        <v>8.693389353079965e-07</v>
      </c>
      <c r="AG98" t="n">
        <v>17</v>
      </c>
      <c r="AH98" t="n">
        <v>2284777.969675504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1.7407</v>
      </c>
      <c r="E99" t="n">
        <v>57.45</v>
      </c>
      <c r="F99" t="n">
        <v>53.28</v>
      </c>
      <c r="G99" t="n">
        <v>122.96</v>
      </c>
      <c r="H99" t="n">
        <v>1.44</v>
      </c>
      <c r="I99" t="n">
        <v>26</v>
      </c>
      <c r="J99" t="n">
        <v>312.28</v>
      </c>
      <c r="K99" t="n">
        <v>59.89</v>
      </c>
      <c r="L99" t="n">
        <v>25.25</v>
      </c>
      <c r="M99" t="n">
        <v>24</v>
      </c>
      <c r="N99" t="n">
        <v>92.15000000000001</v>
      </c>
      <c r="O99" t="n">
        <v>38749.07</v>
      </c>
      <c r="P99" t="n">
        <v>880.45</v>
      </c>
      <c r="Q99" t="n">
        <v>1367.29</v>
      </c>
      <c r="R99" t="n">
        <v>129.66</v>
      </c>
      <c r="S99" t="n">
        <v>104.26</v>
      </c>
      <c r="T99" t="n">
        <v>11756.16</v>
      </c>
      <c r="U99" t="n">
        <v>0.8</v>
      </c>
      <c r="V99" t="n">
        <v>0.9</v>
      </c>
      <c r="W99" t="n">
        <v>20.68</v>
      </c>
      <c r="X99" t="n">
        <v>0.71</v>
      </c>
      <c r="Y99" t="n">
        <v>1</v>
      </c>
      <c r="Z99" t="n">
        <v>10</v>
      </c>
      <c r="AA99" t="n">
        <v>1841.173755274499</v>
      </c>
      <c r="AB99" t="n">
        <v>2519.175158819949</v>
      </c>
      <c r="AC99" t="n">
        <v>2278.748617346714</v>
      </c>
      <c r="AD99" t="n">
        <v>1841173.755274499</v>
      </c>
      <c r="AE99" t="n">
        <v>2519175.158819949</v>
      </c>
      <c r="AF99" t="n">
        <v>8.707896677929737e-07</v>
      </c>
      <c r="AG99" t="n">
        <v>17</v>
      </c>
      <c r="AH99" t="n">
        <v>2278748.617346714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1.7405</v>
      </c>
      <c r="E100" t="n">
        <v>57.46</v>
      </c>
      <c r="F100" t="n">
        <v>53.29</v>
      </c>
      <c r="G100" t="n">
        <v>122.97</v>
      </c>
      <c r="H100" t="n">
        <v>1.45</v>
      </c>
      <c r="I100" t="n">
        <v>26</v>
      </c>
      <c r="J100" t="n">
        <v>312.83</v>
      </c>
      <c r="K100" t="n">
        <v>59.89</v>
      </c>
      <c r="L100" t="n">
        <v>25.5</v>
      </c>
      <c r="M100" t="n">
        <v>24</v>
      </c>
      <c r="N100" t="n">
        <v>92.44</v>
      </c>
      <c r="O100" t="n">
        <v>38816.85</v>
      </c>
      <c r="P100" t="n">
        <v>881.72</v>
      </c>
      <c r="Q100" t="n">
        <v>1367.27</v>
      </c>
      <c r="R100" t="n">
        <v>129.52</v>
      </c>
      <c r="S100" t="n">
        <v>104.26</v>
      </c>
      <c r="T100" t="n">
        <v>11686.79</v>
      </c>
      <c r="U100" t="n">
        <v>0.8</v>
      </c>
      <c r="V100" t="n">
        <v>0.9</v>
      </c>
      <c r="W100" t="n">
        <v>20.69</v>
      </c>
      <c r="X100" t="n">
        <v>0.71</v>
      </c>
      <c r="Y100" t="n">
        <v>1</v>
      </c>
      <c r="Z100" t="n">
        <v>10</v>
      </c>
      <c r="AA100" t="n">
        <v>1843.199178743618</v>
      </c>
      <c r="AB100" t="n">
        <v>2521.946432565774</v>
      </c>
      <c r="AC100" t="n">
        <v>2281.255404615745</v>
      </c>
      <c r="AD100" t="n">
        <v>1843199.178743618</v>
      </c>
      <c r="AE100" t="n">
        <v>2521946.432565774</v>
      </c>
      <c r="AF100" t="n">
        <v>8.706896172767683e-07</v>
      </c>
      <c r="AG100" t="n">
        <v>17</v>
      </c>
      <c r="AH100" t="n">
        <v>2281255.404615745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1.7404</v>
      </c>
      <c r="E101" t="n">
        <v>57.46</v>
      </c>
      <c r="F101" t="n">
        <v>53.29</v>
      </c>
      <c r="G101" t="n">
        <v>122.98</v>
      </c>
      <c r="H101" t="n">
        <v>1.46</v>
      </c>
      <c r="I101" t="n">
        <v>26</v>
      </c>
      <c r="J101" t="n">
        <v>313.38</v>
      </c>
      <c r="K101" t="n">
        <v>59.89</v>
      </c>
      <c r="L101" t="n">
        <v>25.75</v>
      </c>
      <c r="M101" t="n">
        <v>24</v>
      </c>
      <c r="N101" t="n">
        <v>92.75</v>
      </c>
      <c r="O101" t="n">
        <v>38884.75</v>
      </c>
      <c r="P101" t="n">
        <v>882.02</v>
      </c>
      <c r="Q101" t="n">
        <v>1367.26</v>
      </c>
      <c r="R101" t="n">
        <v>129.57</v>
      </c>
      <c r="S101" t="n">
        <v>104.26</v>
      </c>
      <c r="T101" t="n">
        <v>11711.18</v>
      </c>
      <c r="U101" t="n">
        <v>0.8</v>
      </c>
      <c r="V101" t="n">
        <v>0.9</v>
      </c>
      <c r="W101" t="n">
        <v>20.69</v>
      </c>
      <c r="X101" t="n">
        <v>0.72</v>
      </c>
      <c r="Y101" t="n">
        <v>1</v>
      </c>
      <c r="Z101" t="n">
        <v>10</v>
      </c>
      <c r="AA101" t="n">
        <v>1843.709287476211</v>
      </c>
      <c r="AB101" t="n">
        <v>2522.644385838117</v>
      </c>
      <c r="AC101" t="n">
        <v>2281.886746207359</v>
      </c>
      <c r="AD101" t="n">
        <v>1843709.287476211</v>
      </c>
      <c r="AE101" t="n">
        <v>2522644.385838117</v>
      </c>
      <c r="AF101" t="n">
        <v>8.706395920186658e-07</v>
      </c>
      <c r="AG101" t="n">
        <v>17</v>
      </c>
      <c r="AH101" t="n">
        <v>2281886.746207359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1.7403</v>
      </c>
      <c r="E102" t="n">
        <v>57.46</v>
      </c>
      <c r="F102" t="n">
        <v>53.29</v>
      </c>
      <c r="G102" t="n">
        <v>122.98</v>
      </c>
      <c r="H102" t="n">
        <v>1.48</v>
      </c>
      <c r="I102" t="n">
        <v>26</v>
      </c>
      <c r="J102" t="n">
        <v>313.93</v>
      </c>
      <c r="K102" t="n">
        <v>59.89</v>
      </c>
      <c r="L102" t="n">
        <v>26</v>
      </c>
      <c r="M102" t="n">
        <v>24</v>
      </c>
      <c r="N102" t="n">
        <v>93.05</v>
      </c>
      <c r="O102" t="n">
        <v>38952.8</v>
      </c>
      <c r="P102" t="n">
        <v>881.55</v>
      </c>
      <c r="Q102" t="n">
        <v>1367.31</v>
      </c>
      <c r="R102" t="n">
        <v>129.79</v>
      </c>
      <c r="S102" t="n">
        <v>104.26</v>
      </c>
      <c r="T102" t="n">
        <v>11821.14</v>
      </c>
      <c r="U102" t="n">
        <v>0.8</v>
      </c>
      <c r="V102" t="n">
        <v>0.9</v>
      </c>
      <c r="W102" t="n">
        <v>20.68</v>
      </c>
      <c r="X102" t="n">
        <v>0.72</v>
      </c>
      <c r="Y102" t="n">
        <v>1</v>
      </c>
      <c r="Z102" t="n">
        <v>10</v>
      </c>
      <c r="AA102" t="n">
        <v>1843.14931798535</v>
      </c>
      <c r="AB102" t="n">
        <v>2521.87821087661</v>
      </c>
      <c r="AC102" t="n">
        <v>2281.193693908845</v>
      </c>
      <c r="AD102" t="n">
        <v>1843149.31798535</v>
      </c>
      <c r="AE102" t="n">
        <v>2521878.21087661</v>
      </c>
      <c r="AF102" t="n">
        <v>8.70589566760563e-07</v>
      </c>
      <c r="AG102" t="n">
        <v>17</v>
      </c>
      <c r="AH102" t="n">
        <v>2281193.693908845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1.7426</v>
      </c>
      <c r="E103" t="n">
        <v>57.38</v>
      </c>
      <c r="F103" t="n">
        <v>53.27</v>
      </c>
      <c r="G103" t="n">
        <v>127.84</v>
      </c>
      <c r="H103" t="n">
        <v>1.49</v>
      </c>
      <c r="I103" t="n">
        <v>25</v>
      </c>
      <c r="J103" t="n">
        <v>314.49</v>
      </c>
      <c r="K103" t="n">
        <v>59.89</v>
      </c>
      <c r="L103" t="n">
        <v>26.25</v>
      </c>
      <c r="M103" t="n">
        <v>23</v>
      </c>
      <c r="N103" t="n">
        <v>93.34999999999999</v>
      </c>
      <c r="O103" t="n">
        <v>39020.97</v>
      </c>
      <c r="P103" t="n">
        <v>879.46</v>
      </c>
      <c r="Q103" t="n">
        <v>1367.16</v>
      </c>
      <c r="R103" t="n">
        <v>129.12</v>
      </c>
      <c r="S103" t="n">
        <v>104.26</v>
      </c>
      <c r="T103" t="n">
        <v>11492.46</v>
      </c>
      <c r="U103" t="n">
        <v>0.8100000000000001</v>
      </c>
      <c r="V103" t="n">
        <v>0.9</v>
      </c>
      <c r="W103" t="n">
        <v>20.68</v>
      </c>
      <c r="X103" t="n">
        <v>0.6899999999999999</v>
      </c>
      <c r="Y103" t="n">
        <v>1</v>
      </c>
      <c r="Z103" t="n">
        <v>10</v>
      </c>
      <c r="AA103" t="n">
        <v>1837.959039457939</v>
      </c>
      <c r="AB103" t="n">
        <v>2514.776642816479</v>
      </c>
      <c r="AC103" t="n">
        <v>2274.769889537259</v>
      </c>
      <c r="AD103" t="n">
        <v>1837959.039457939</v>
      </c>
      <c r="AE103" t="n">
        <v>2514776.642816479</v>
      </c>
      <c r="AF103" t="n">
        <v>8.717401476969242e-07</v>
      </c>
      <c r="AG103" t="n">
        <v>17</v>
      </c>
      <c r="AH103" t="n">
        <v>2274769.889537259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1.7428</v>
      </c>
      <c r="E104" t="n">
        <v>57.38</v>
      </c>
      <c r="F104" t="n">
        <v>53.26</v>
      </c>
      <c r="G104" t="n">
        <v>127.83</v>
      </c>
      <c r="H104" t="n">
        <v>1.5</v>
      </c>
      <c r="I104" t="n">
        <v>25</v>
      </c>
      <c r="J104" t="n">
        <v>315.04</v>
      </c>
      <c r="K104" t="n">
        <v>59.89</v>
      </c>
      <c r="L104" t="n">
        <v>26.5</v>
      </c>
      <c r="M104" t="n">
        <v>23</v>
      </c>
      <c r="N104" t="n">
        <v>93.65000000000001</v>
      </c>
      <c r="O104" t="n">
        <v>39089.29</v>
      </c>
      <c r="P104" t="n">
        <v>880.97</v>
      </c>
      <c r="Q104" t="n">
        <v>1367.26</v>
      </c>
      <c r="R104" t="n">
        <v>128.92</v>
      </c>
      <c r="S104" t="n">
        <v>104.26</v>
      </c>
      <c r="T104" t="n">
        <v>11390.77</v>
      </c>
      <c r="U104" t="n">
        <v>0.8100000000000001</v>
      </c>
      <c r="V104" t="n">
        <v>0.9</v>
      </c>
      <c r="W104" t="n">
        <v>20.68</v>
      </c>
      <c r="X104" t="n">
        <v>0.68</v>
      </c>
      <c r="Y104" t="n">
        <v>1</v>
      </c>
      <c r="Z104" t="n">
        <v>10</v>
      </c>
      <c r="AA104" t="n">
        <v>1839.794726591099</v>
      </c>
      <c r="AB104" t="n">
        <v>2517.288310936869</v>
      </c>
      <c r="AC104" t="n">
        <v>2277.041847577388</v>
      </c>
      <c r="AD104" t="n">
        <v>1839794.726591099</v>
      </c>
      <c r="AE104" t="n">
        <v>2517288.310936869</v>
      </c>
      <c r="AF104" t="n">
        <v>8.718401982131295e-07</v>
      </c>
      <c r="AG104" t="n">
        <v>17</v>
      </c>
      <c r="AH104" t="n">
        <v>2277041.847577388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1.7428</v>
      </c>
      <c r="E105" t="n">
        <v>57.38</v>
      </c>
      <c r="F105" t="n">
        <v>53.26</v>
      </c>
      <c r="G105" t="n">
        <v>127.83</v>
      </c>
      <c r="H105" t="n">
        <v>1.51</v>
      </c>
      <c r="I105" t="n">
        <v>25</v>
      </c>
      <c r="J105" t="n">
        <v>315.6</v>
      </c>
      <c r="K105" t="n">
        <v>59.89</v>
      </c>
      <c r="L105" t="n">
        <v>26.75</v>
      </c>
      <c r="M105" t="n">
        <v>23</v>
      </c>
      <c r="N105" t="n">
        <v>93.95999999999999</v>
      </c>
      <c r="O105" t="n">
        <v>39157.74</v>
      </c>
      <c r="P105" t="n">
        <v>880.98</v>
      </c>
      <c r="Q105" t="n">
        <v>1367.26</v>
      </c>
      <c r="R105" t="n">
        <v>128.92</v>
      </c>
      <c r="S105" t="n">
        <v>104.26</v>
      </c>
      <c r="T105" t="n">
        <v>11390.36</v>
      </c>
      <c r="U105" t="n">
        <v>0.8100000000000001</v>
      </c>
      <c r="V105" t="n">
        <v>0.9</v>
      </c>
      <c r="W105" t="n">
        <v>20.68</v>
      </c>
      <c r="X105" t="n">
        <v>0.6899999999999999</v>
      </c>
      <c r="Y105" t="n">
        <v>1</v>
      </c>
      <c r="Z105" t="n">
        <v>10</v>
      </c>
      <c r="AA105" t="n">
        <v>1839.808604536084</v>
      </c>
      <c r="AB105" t="n">
        <v>2517.307299353449</v>
      </c>
      <c r="AC105" t="n">
        <v>2277.05902376614</v>
      </c>
      <c r="AD105" t="n">
        <v>1839808.604536084</v>
      </c>
      <c r="AE105" t="n">
        <v>2517307.299353449</v>
      </c>
      <c r="AF105" t="n">
        <v>8.718401982131295e-07</v>
      </c>
      <c r="AG105" t="n">
        <v>17</v>
      </c>
      <c r="AH105" t="n">
        <v>2277059.02376614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1.7429</v>
      </c>
      <c r="E106" t="n">
        <v>57.38</v>
      </c>
      <c r="F106" t="n">
        <v>53.26</v>
      </c>
      <c r="G106" t="n">
        <v>127.82</v>
      </c>
      <c r="H106" t="n">
        <v>1.52</v>
      </c>
      <c r="I106" t="n">
        <v>25</v>
      </c>
      <c r="J106" t="n">
        <v>316.15</v>
      </c>
      <c r="K106" t="n">
        <v>59.89</v>
      </c>
      <c r="L106" t="n">
        <v>27</v>
      </c>
      <c r="M106" t="n">
        <v>23</v>
      </c>
      <c r="N106" t="n">
        <v>94.26000000000001</v>
      </c>
      <c r="O106" t="n">
        <v>39226.32</v>
      </c>
      <c r="P106" t="n">
        <v>879.76</v>
      </c>
      <c r="Q106" t="n">
        <v>1367.25</v>
      </c>
      <c r="R106" t="n">
        <v>128.68</v>
      </c>
      <c r="S106" t="n">
        <v>104.26</v>
      </c>
      <c r="T106" t="n">
        <v>11271.68</v>
      </c>
      <c r="U106" t="n">
        <v>0.8100000000000001</v>
      </c>
      <c r="V106" t="n">
        <v>0.9</v>
      </c>
      <c r="W106" t="n">
        <v>20.68</v>
      </c>
      <c r="X106" t="n">
        <v>0.68</v>
      </c>
      <c r="Y106" t="n">
        <v>1</v>
      </c>
      <c r="Z106" t="n">
        <v>10</v>
      </c>
      <c r="AA106" t="n">
        <v>1838.022724352134</v>
      </c>
      <c r="AB106" t="n">
        <v>2514.863779298295</v>
      </c>
      <c r="AC106" t="n">
        <v>2274.848709835548</v>
      </c>
      <c r="AD106" t="n">
        <v>1838022.724352134</v>
      </c>
      <c r="AE106" t="n">
        <v>2514863.779298295</v>
      </c>
      <c r="AF106" t="n">
        <v>8.71890223471232e-07</v>
      </c>
      <c r="AG106" t="n">
        <v>17</v>
      </c>
      <c r="AH106" t="n">
        <v>2274848.709835547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1.7425</v>
      </c>
      <c r="E107" t="n">
        <v>57.39</v>
      </c>
      <c r="F107" t="n">
        <v>53.27</v>
      </c>
      <c r="G107" t="n">
        <v>127.86</v>
      </c>
      <c r="H107" t="n">
        <v>1.53</v>
      </c>
      <c r="I107" t="n">
        <v>25</v>
      </c>
      <c r="J107" t="n">
        <v>316.71</v>
      </c>
      <c r="K107" t="n">
        <v>59.89</v>
      </c>
      <c r="L107" t="n">
        <v>27.25</v>
      </c>
      <c r="M107" t="n">
        <v>23</v>
      </c>
      <c r="N107" t="n">
        <v>94.56999999999999</v>
      </c>
      <c r="O107" t="n">
        <v>39295.05</v>
      </c>
      <c r="P107" t="n">
        <v>878.72</v>
      </c>
      <c r="Q107" t="n">
        <v>1367.19</v>
      </c>
      <c r="R107" t="n">
        <v>129.21</v>
      </c>
      <c r="S107" t="n">
        <v>104.26</v>
      </c>
      <c r="T107" t="n">
        <v>11536.69</v>
      </c>
      <c r="U107" t="n">
        <v>0.8100000000000001</v>
      </c>
      <c r="V107" t="n">
        <v>0.9</v>
      </c>
      <c r="W107" t="n">
        <v>20.68</v>
      </c>
      <c r="X107" t="n">
        <v>0.7</v>
      </c>
      <c r="Y107" t="n">
        <v>1</v>
      </c>
      <c r="Z107" t="n">
        <v>10</v>
      </c>
      <c r="AA107" t="n">
        <v>1837.024677932669</v>
      </c>
      <c r="AB107" t="n">
        <v>2513.498208156483</v>
      </c>
      <c r="AC107" t="n">
        <v>2273.613466886919</v>
      </c>
      <c r="AD107" t="n">
        <v>1837024.677932669</v>
      </c>
      <c r="AE107" t="n">
        <v>2513498.208156483</v>
      </c>
      <c r="AF107" t="n">
        <v>8.716901224388215e-07</v>
      </c>
      <c r="AG107" t="n">
        <v>17</v>
      </c>
      <c r="AH107" t="n">
        <v>2273613.466886919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1.7457</v>
      </c>
      <c r="E108" t="n">
        <v>57.28</v>
      </c>
      <c r="F108" t="n">
        <v>53.22</v>
      </c>
      <c r="G108" t="n">
        <v>133.05</v>
      </c>
      <c r="H108" t="n">
        <v>1.54</v>
      </c>
      <c r="I108" t="n">
        <v>24</v>
      </c>
      <c r="J108" t="n">
        <v>317.27</v>
      </c>
      <c r="K108" t="n">
        <v>59.89</v>
      </c>
      <c r="L108" t="n">
        <v>27.5</v>
      </c>
      <c r="M108" t="n">
        <v>22</v>
      </c>
      <c r="N108" t="n">
        <v>94.88</v>
      </c>
      <c r="O108" t="n">
        <v>39363.91</v>
      </c>
      <c r="P108" t="n">
        <v>878.35</v>
      </c>
      <c r="Q108" t="n">
        <v>1367.2</v>
      </c>
      <c r="R108" t="n">
        <v>127.42</v>
      </c>
      <c r="S108" t="n">
        <v>104.26</v>
      </c>
      <c r="T108" t="n">
        <v>10644.86</v>
      </c>
      <c r="U108" t="n">
        <v>0.82</v>
      </c>
      <c r="V108" t="n">
        <v>0.9</v>
      </c>
      <c r="W108" t="n">
        <v>20.68</v>
      </c>
      <c r="X108" t="n">
        <v>0.64</v>
      </c>
      <c r="Y108" t="n">
        <v>1</v>
      </c>
      <c r="Z108" t="n">
        <v>10</v>
      </c>
      <c r="AA108" t="n">
        <v>1833.179016598262</v>
      </c>
      <c r="AB108" t="n">
        <v>2508.236404660143</v>
      </c>
      <c r="AC108" t="n">
        <v>2268.853842531283</v>
      </c>
      <c r="AD108" t="n">
        <v>1833179.016598262</v>
      </c>
      <c r="AE108" t="n">
        <v>2508236.404660143</v>
      </c>
      <c r="AF108" t="n">
        <v>8.732909306981067e-07</v>
      </c>
      <c r="AG108" t="n">
        <v>17</v>
      </c>
      <c r="AH108" t="n">
        <v>2268853.842531283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1.7456</v>
      </c>
      <c r="E109" t="n">
        <v>57.29</v>
      </c>
      <c r="F109" t="n">
        <v>53.22</v>
      </c>
      <c r="G109" t="n">
        <v>133.05</v>
      </c>
      <c r="H109" t="n">
        <v>1.56</v>
      </c>
      <c r="I109" t="n">
        <v>24</v>
      </c>
      <c r="J109" t="n">
        <v>317.83</v>
      </c>
      <c r="K109" t="n">
        <v>59.89</v>
      </c>
      <c r="L109" t="n">
        <v>27.75</v>
      </c>
      <c r="M109" t="n">
        <v>22</v>
      </c>
      <c r="N109" t="n">
        <v>95.19</v>
      </c>
      <c r="O109" t="n">
        <v>39432.92</v>
      </c>
      <c r="P109" t="n">
        <v>878.87</v>
      </c>
      <c r="Q109" t="n">
        <v>1367.24</v>
      </c>
      <c r="R109" t="n">
        <v>127.32</v>
      </c>
      <c r="S109" t="n">
        <v>104.26</v>
      </c>
      <c r="T109" t="n">
        <v>10594.7</v>
      </c>
      <c r="U109" t="n">
        <v>0.82</v>
      </c>
      <c r="V109" t="n">
        <v>0.9</v>
      </c>
      <c r="W109" t="n">
        <v>20.68</v>
      </c>
      <c r="X109" t="n">
        <v>0.64</v>
      </c>
      <c r="Y109" t="n">
        <v>1</v>
      </c>
      <c r="Z109" t="n">
        <v>10</v>
      </c>
      <c r="AA109" t="n">
        <v>1833.991856789273</v>
      </c>
      <c r="AB109" t="n">
        <v>2509.348568469462</v>
      </c>
      <c r="AC109" t="n">
        <v>2269.859862987571</v>
      </c>
      <c r="AD109" t="n">
        <v>1833991.856789273</v>
      </c>
      <c r="AE109" t="n">
        <v>2509348.568469462</v>
      </c>
      <c r="AF109" t="n">
        <v>8.73240905440004e-07</v>
      </c>
      <c r="AG109" t="n">
        <v>17</v>
      </c>
      <c r="AH109" t="n">
        <v>2269859.862987571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1.7447</v>
      </c>
      <c r="E110" t="n">
        <v>57.32</v>
      </c>
      <c r="F110" t="n">
        <v>53.25</v>
      </c>
      <c r="G110" t="n">
        <v>133.12</v>
      </c>
      <c r="H110" t="n">
        <v>1.57</v>
      </c>
      <c r="I110" t="n">
        <v>24</v>
      </c>
      <c r="J110" t="n">
        <v>318.39</v>
      </c>
      <c r="K110" t="n">
        <v>59.89</v>
      </c>
      <c r="L110" t="n">
        <v>28</v>
      </c>
      <c r="M110" t="n">
        <v>22</v>
      </c>
      <c r="N110" t="n">
        <v>95.5</v>
      </c>
      <c r="O110" t="n">
        <v>39502.07</v>
      </c>
      <c r="P110" t="n">
        <v>879.66</v>
      </c>
      <c r="Q110" t="n">
        <v>1367.23</v>
      </c>
      <c r="R110" t="n">
        <v>128.15</v>
      </c>
      <c r="S110" t="n">
        <v>104.26</v>
      </c>
      <c r="T110" t="n">
        <v>11010.13</v>
      </c>
      <c r="U110" t="n">
        <v>0.8100000000000001</v>
      </c>
      <c r="V110" t="n">
        <v>0.9</v>
      </c>
      <c r="W110" t="n">
        <v>20.69</v>
      </c>
      <c r="X110" t="n">
        <v>0.67</v>
      </c>
      <c r="Y110" t="n">
        <v>1</v>
      </c>
      <c r="Z110" t="n">
        <v>10</v>
      </c>
      <c r="AA110" t="n">
        <v>1836.141771316225</v>
      </c>
      <c r="AB110" t="n">
        <v>2512.290176372773</v>
      </c>
      <c r="AC110" t="n">
        <v>2272.520727961163</v>
      </c>
      <c r="AD110" t="n">
        <v>1836141.771316225</v>
      </c>
      <c r="AE110" t="n">
        <v>2512290.176372773</v>
      </c>
      <c r="AF110" t="n">
        <v>8.727906781170801e-07</v>
      </c>
      <c r="AG110" t="n">
        <v>17</v>
      </c>
      <c r="AH110" t="n">
        <v>2272520.727961163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1.7448</v>
      </c>
      <c r="E111" t="n">
        <v>57.31</v>
      </c>
      <c r="F111" t="n">
        <v>53.25</v>
      </c>
      <c r="G111" t="n">
        <v>133.12</v>
      </c>
      <c r="H111" t="n">
        <v>1.58</v>
      </c>
      <c r="I111" t="n">
        <v>24</v>
      </c>
      <c r="J111" t="n">
        <v>318.95</v>
      </c>
      <c r="K111" t="n">
        <v>59.89</v>
      </c>
      <c r="L111" t="n">
        <v>28.25</v>
      </c>
      <c r="M111" t="n">
        <v>22</v>
      </c>
      <c r="N111" t="n">
        <v>95.81</v>
      </c>
      <c r="O111" t="n">
        <v>39571.36</v>
      </c>
      <c r="P111" t="n">
        <v>880.24</v>
      </c>
      <c r="Q111" t="n">
        <v>1367.15</v>
      </c>
      <c r="R111" t="n">
        <v>128.39</v>
      </c>
      <c r="S111" t="n">
        <v>104.26</v>
      </c>
      <c r="T111" t="n">
        <v>11131.11</v>
      </c>
      <c r="U111" t="n">
        <v>0.8100000000000001</v>
      </c>
      <c r="V111" t="n">
        <v>0.9</v>
      </c>
      <c r="W111" t="n">
        <v>20.68</v>
      </c>
      <c r="X111" t="n">
        <v>0.67</v>
      </c>
      <c r="Y111" t="n">
        <v>1</v>
      </c>
      <c r="Z111" t="n">
        <v>10</v>
      </c>
      <c r="AA111" t="n">
        <v>1836.853212721704</v>
      </c>
      <c r="AB111" t="n">
        <v>2513.26360189033</v>
      </c>
      <c r="AC111" t="n">
        <v>2273.401251113536</v>
      </c>
      <c r="AD111" t="n">
        <v>1836853.212721705</v>
      </c>
      <c r="AE111" t="n">
        <v>2513263.60189033</v>
      </c>
      <c r="AF111" t="n">
        <v>8.728407033751826e-07</v>
      </c>
      <c r="AG111" t="n">
        <v>17</v>
      </c>
      <c r="AH111" t="n">
        <v>2273401.251113536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1.7451</v>
      </c>
      <c r="E112" t="n">
        <v>57.3</v>
      </c>
      <c r="F112" t="n">
        <v>53.24</v>
      </c>
      <c r="G112" t="n">
        <v>133.09</v>
      </c>
      <c r="H112" t="n">
        <v>1.59</v>
      </c>
      <c r="I112" t="n">
        <v>24</v>
      </c>
      <c r="J112" t="n">
        <v>319.51</v>
      </c>
      <c r="K112" t="n">
        <v>59.89</v>
      </c>
      <c r="L112" t="n">
        <v>28.5</v>
      </c>
      <c r="M112" t="n">
        <v>22</v>
      </c>
      <c r="N112" t="n">
        <v>96.13</v>
      </c>
      <c r="O112" t="n">
        <v>39640.79</v>
      </c>
      <c r="P112" t="n">
        <v>878.33</v>
      </c>
      <c r="Q112" t="n">
        <v>1367.24</v>
      </c>
      <c r="R112" t="n">
        <v>128.08</v>
      </c>
      <c r="S112" t="n">
        <v>104.26</v>
      </c>
      <c r="T112" t="n">
        <v>10978.6</v>
      </c>
      <c r="U112" t="n">
        <v>0.8100000000000001</v>
      </c>
      <c r="V112" t="n">
        <v>0.9</v>
      </c>
      <c r="W112" t="n">
        <v>20.68</v>
      </c>
      <c r="X112" t="n">
        <v>0.66</v>
      </c>
      <c r="Y112" t="n">
        <v>1</v>
      </c>
      <c r="Z112" t="n">
        <v>10</v>
      </c>
      <c r="AA112" t="n">
        <v>1833.854023857589</v>
      </c>
      <c r="AB112" t="n">
        <v>2509.159979371573</v>
      </c>
      <c r="AC112" t="n">
        <v>2269.689272568499</v>
      </c>
      <c r="AD112" t="n">
        <v>1833854.02385759</v>
      </c>
      <c r="AE112" t="n">
        <v>2509159.979371573</v>
      </c>
      <c r="AF112" t="n">
        <v>8.729907791494907e-07</v>
      </c>
      <c r="AG112" t="n">
        <v>17</v>
      </c>
      <c r="AH112" t="n">
        <v>2269689.272568499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1.748</v>
      </c>
      <c r="E113" t="n">
        <v>57.21</v>
      </c>
      <c r="F113" t="n">
        <v>53.19</v>
      </c>
      <c r="G113" t="n">
        <v>138.76</v>
      </c>
      <c r="H113" t="n">
        <v>1.6</v>
      </c>
      <c r="I113" t="n">
        <v>23</v>
      </c>
      <c r="J113" t="n">
        <v>320.08</v>
      </c>
      <c r="K113" t="n">
        <v>59.89</v>
      </c>
      <c r="L113" t="n">
        <v>28.75</v>
      </c>
      <c r="M113" t="n">
        <v>21</v>
      </c>
      <c r="N113" t="n">
        <v>96.44</v>
      </c>
      <c r="O113" t="n">
        <v>39710.36</v>
      </c>
      <c r="P113" t="n">
        <v>878.61</v>
      </c>
      <c r="Q113" t="n">
        <v>1367.2</v>
      </c>
      <c r="R113" t="n">
        <v>126.65</v>
      </c>
      <c r="S113" t="n">
        <v>104.26</v>
      </c>
      <c r="T113" t="n">
        <v>10267.51</v>
      </c>
      <c r="U113" t="n">
        <v>0.82</v>
      </c>
      <c r="V113" t="n">
        <v>0.9</v>
      </c>
      <c r="W113" t="n">
        <v>20.68</v>
      </c>
      <c r="X113" t="n">
        <v>0.62</v>
      </c>
      <c r="Y113" t="n">
        <v>1</v>
      </c>
      <c r="Z113" t="n">
        <v>10</v>
      </c>
      <c r="AA113" t="n">
        <v>1831.19537923901</v>
      </c>
      <c r="AB113" t="n">
        <v>2505.522304513311</v>
      </c>
      <c r="AC113" t="n">
        <v>2266.3987722932</v>
      </c>
      <c r="AD113" t="n">
        <v>1831195.37923901</v>
      </c>
      <c r="AE113" t="n">
        <v>2505522.304513311</v>
      </c>
      <c r="AF113" t="n">
        <v>8.744415116344678e-07</v>
      </c>
      <c r="AG113" t="n">
        <v>17</v>
      </c>
      <c r="AH113" t="n">
        <v>2266398.7722932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1.7473</v>
      </c>
      <c r="E114" t="n">
        <v>57.23</v>
      </c>
      <c r="F114" t="n">
        <v>53.22</v>
      </c>
      <c r="G114" t="n">
        <v>138.82</v>
      </c>
      <c r="H114" t="n">
        <v>1.61</v>
      </c>
      <c r="I114" t="n">
        <v>23</v>
      </c>
      <c r="J114" t="n">
        <v>320.64</v>
      </c>
      <c r="K114" t="n">
        <v>59.89</v>
      </c>
      <c r="L114" t="n">
        <v>29</v>
      </c>
      <c r="M114" t="n">
        <v>21</v>
      </c>
      <c r="N114" t="n">
        <v>96.75</v>
      </c>
      <c r="O114" t="n">
        <v>39780.08</v>
      </c>
      <c r="P114" t="n">
        <v>878.9400000000001</v>
      </c>
      <c r="Q114" t="n">
        <v>1367.17</v>
      </c>
      <c r="R114" t="n">
        <v>127.34</v>
      </c>
      <c r="S114" t="n">
        <v>104.26</v>
      </c>
      <c r="T114" t="n">
        <v>10609.39</v>
      </c>
      <c r="U114" t="n">
        <v>0.82</v>
      </c>
      <c r="V114" t="n">
        <v>0.9</v>
      </c>
      <c r="W114" t="n">
        <v>20.68</v>
      </c>
      <c r="X114" t="n">
        <v>0.64</v>
      </c>
      <c r="Y114" t="n">
        <v>1</v>
      </c>
      <c r="Z114" t="n">
        <v>10</v>
      </c>
      <c r="AA114" t="n">
        <v>1832.519630417482</v>
      </c>
      <c r="AB114" t="n">
        <v>2507.334203397535</v>
      </c>
      <c r="AC114" t="n">
        <v>2268.03774609093</v>
      </c>
      <c r="AD114" t="n">
        <v>1832519.630417482</v>
      </c>
      <c r="AE114" t="n">
        <v>2507334.203397535</v>
      </c>
      <c r="AF114" t="n">
        <v>8.740913348277492e-07</v>
      </c>
      <c r="AG114" t="n">
        <v>17</v>
      </c>
      <c r="AH114" t="n">
        <v>2268037.74609093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1.7475</v>
      </c>
      <c r="E115" t="n">
        <v>57.22</v>
      </c>
      <c r="F115" t="n">
        <v>53.21</v>
      </c>
      <c r="G115" t="n">
        <v>138.8</v>
      </c>
      <c r="H115" t="n">
        <v>1.62</v>
      </c>
      <c r="I115" t="n">
        <v>23</v>
      </c>
      <c r="J115" t="n">
        <v>321.21</v>
      </c>
      <c r="K115" t="n">
        <v>59.89</v>
      </c>
      <c r="L115" t="n">
        <v>29.25</v>
      </c>
      <c r="M115" t="n">
        <v>21</v>
      </c>
      <c r="N115" t="n">
        <v>97.06999999999999</v>
      </c>
      <c r="O115" t="n">
        <v>39849.95</v>
      </c>
      <c r="P115" t="n">
        <v>878.5</v>
      </c>
      <c r="Q115" t="n">
        <v>1367.23</v>
      </c>
      <c r="R115" t="n">
        <v>127.03</v>
      </c>
      <c r="S115" t="n">
        <v>104.26</v>
      </c>
      <c r="T115" t="n">
        <v>10456.3</v>
      </c>
      <c r="U115" t="n">
        <v>0.82</v>
      </c>
      <c r="V115" t="n">
        <v>0.9</v>
      </c>
      <c r="W115" t="n">
        <v>20.68</v>
      </c>
      <c r="X115" t="n">
        <v>0.63</v>
      </c>
      <c r="Y115" t="n">
        <v>1</v>
      </c>
      <c r="Z115" t="n">
        <v>10</v>
      </c>
      <c r="AA115" t="n">
        <v>1831.652082106247</v>
      </c>
      <c r="AB115" t="n">
        <v>2506.147185524572</v>
      </c>
      <c r="AC115" t="n">
        <v>2266.964015537773</v>
      </c>
      <c r="AD115" t="n">
        <v>1831652.082106247</v>
      </c>
      <c r="AE115" t="n">
        <v>2506147.185524572</v>
      </c>
      <c r="AF115" t="n">
        <v>8.741913853439545e-07</v>
      </c>
      <c r="AG115" t="n">
        <v>17</v>
      </c>
      <c r="AH115" t="n">
        <v>2266964.015537773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1.747</v>
      </c>
      <c r="E116" t="n">
        <v>57.24</v>
      </c>
      <c r="F116" t="n">
        <v>53.23</v>
      </c>
      <c r="G116" t="n">
        <v>138.85</v>
      </c>
      <c r="H116" t="n">
        <v>1.63</v>
      </c>
      <c r="I116" t="n">
        <v>23</v>
      </c>
      <c r="J116" t="n">
        <v>321.78</v>
      </c>
      <c r="K116" t="n">
        <v>59.89</v>
      </c>
      <c r="L116" t="n">
        <v>29.5</v>
      </c>
      <c r="M116" t="n">
        <v>21</v>
      </c>
      <c r="N116" t="n">
        <v>97.39</v>
      </c>
      <c r="O116" t="n">
        <v>39919.96</v>
      </c>
      <c r="P116" t="n">
        <v>878.5599999999999</v>
      </c>
      <c r="Q116" t="n">
        <v>1367.18</v>
      </c>
      <c r="R116" t="n">
        <v>127.82</v>
      </c>
      <c r="S116" t="n">
        <v>104.26</v>
      </c>
      <c r="T116" t="n">
        <v>10850.03</v>
      </c>
      <c r="U116" t="n">
        <v>0.82</v>
      </c>
      <c r="V116" t="n">
        <v>0.9</v>
      </c>
      <c r="W116" t="n">
        <v>20.68</v>
      </c>
      <c r="X116" t="n">
        <v>0.65</v>
      </c>
      <c r="Y116" t="n">
        <v>1</v>
      </c>
      <c r="Z116" t="n">
        <v>10</v>
      </c>
      <c r="AA116" t="n">
        <v>1832.34440426696</v>
      </c>
      <c r="AB116" t="n">
        <v>2507.094451247959</v>
      </c>
      <c r="AC116" t="n">
        <v>2267.820875550015</v>
      </c>
      <c r="AD116" t="n">
        <v>1832344.40426696</v>
      </c>
      <c r="AE116" t="n">
        <v>2507094.451247958</v>
      </c>
      <c r="AF116" t="n">
        <v>8.739412590534413e-07</v>
      </c>
      <c r="AG116" t="n">
        <v>17</v>
      </c>
      <c r="AH116" t="n">
        <v>2267820.875550014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1.7468</v>
      </c>
      <c r="E117" t="n">
        <v>57.25</v>
      </c>
      <c r="F117" t="n">
        <v>53.23</v>
      </c>
      <c r="G117" t="n">
        <v>138.87</v>
      </c>
      <c r="H117" t="n">
        <v>1.64</v>
      </c>
      <c r="I117" t="n">
        <v>23</v>
      </c>
      <c r="J117" t="n">
        <v>322.34</v>
      </c>
      <c r="K117" t="n">
        <v>59.89</v>
      </c>
      <c r="L117" t="n">
        <v>29.75</v>
      </c>
      <c r="M117" t="n">
        <v>21</v>
      </c>
      <c r="N117" t="n">
        <v>97.70999999999999</v>
      </c>
      <c r="O117" t="n">
        <v>39990.12</v>
      </c>
      <c r="P117" t="n">
        <v>877.1799999999999</v>
      </c>
      <c r="Q117" t="n">
        <v>1367.26</v>
      </c>
      <c r="R117" t="n">
        <v>127.9</v>
      </c>
      <c r="S117" t="n">
        <v>104.26</v>
      </c>
      <c r="T117" t="n">
        <v>10890.66</v>
      </c>
      <c r="U117" t="n">
        <v>0.82</v>
      </c>
      <c r="V117" t="n">
        <v>0.9</v>
      </c>
      <c r="W117" t="n">
        <v>20.68</v>
      </c>
      <c r="X117" t="n">
        <v>0.66</v>
      </c>
      <c r="Y117" t="n">
        <v>1</v>
      </c>
      <c r="Z117" t="n">
        <v>10</v>
      </c>
      <c r="AA117" t="n">
        <v>1830.618100158072</v>
      </c>
      <c r="AB117" t="n">
        <v>2504.732445807015</v>
      </c>
      <c r="AC117" t="n">
        <v>2265.68429659326</v>
      </c>
      <c r="AD117" t="n">
        <v>1830618.100158072</v>
      </c>
      <c r="AE117" t="n">
        <v>2504732.445807015</v>
      </c>
      <c r="AF117" t="n">
        <v>8.738412085372358e-07</v>
      </c>
      <c r="AG117" t="n">
        <v>17</v>
      </c>
      <c r="AH117" t="n">
        <v>2265684.29659326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1.7501</v>
      </c>
      <c r="E118" t="n">
        <v>57.14</v>
      </c>
      <c r="F118" t="n">
        <v>53.17</v>
      </c>
      <c r="G118" t="n">
        <v>145.02</v>
      </c>
      <c r="H118" t="n">
        <v>1.66</v>
      </c>
      <c r="I118" t="n">
        <v>22</v>
      </c>
      <c r="J118" t="n">
        <v>322.91</v>
      </c>
      <c r="K118" t="n">
        <v>59.89</v>
      </c>
      <c r="L118" t="n">
        <v>30</v>
      </c>
      <c r="M118" t="n">
        <v>20</v>
      </c>
      <c r="N118" t="n">
        <v>98.03</v>
      </c>
      <c r="O118" t="n">
        <v>40060.43</v>
      </c>
      <c r="P118" t="n">
        <v>876.47</v>
      </c>
      <c r="Q118" t="n">
        <v>1367.19</v>
      </c>
      <c r="R118" t="n">
        <v>125.79</v>
      </c>
      <c r="S118" t="n">
        <v>104.26</v>
      </c>
      <c r="T118" t="n">
        <v>9843.4</v>
      </c>
      <c r="U118" t="n">
        <v>0.83</v>
      </c>
      <c r="V118" t="n">
        <v>0.9</v>
      </c>
      <c r="W118" t="n">
        <v>20.68</v>
      </c>
      <c r="X118" t="n">
        <v>0.6</v>
      </c>
      <c r="Y118" t="n">
        <v>1</v>
      </c>
      <c r="Z118" t="n">
        <v>10</v>
      </c>
      <c r="AA118" t="n">
        <v>1826.157940835476</v>
      </c>
      <c r="AB118" t="n">
        <v>2498.629859053496</v>
      </c>
      <c r="AC118" t="n">
        <v>2260.164132154463</v>
      </c>
      <c r="AD118" t="n">
        <v>1826157.940835475</v>
      </c>
      <c r="AE118" t="n">
        <v>2498629.859053496</v>
      </c>
      <c r="AF118" t="n">
        <v>8.754920420546235e-07</v>
      </c>
      <c r="AG118" t="n">
        <v>17</v>
      </c>
      <c r="AH118" t="n">
        <v>2260164.132154462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1.7505</v>
      </c>
      <c r="E119" t="n">
        <v>57.13</v>
      </c>
      <c r="F119" t="n">
        <v>53.16</v>
      </c>
      <c r="G119" t="n">
        <v>144.98</v>
      </c>
      <c r="H119" t="n">
        <v>1.67</v>
      </c>
      <c r="I119" t="n">
        <v>22</v>
      </c>
      <c r="J119" t="n">
        <v>323.49</v>
      </c>
      <c r="K119" t="n">
        <v>59.89</v>
      </c>
      <c r="L119" t="n">
        <v>30.25</v>
      </c>
      <c r="M119" t="n">
        <v>20</v>
      </c>
      <c r="N119" t="n">
        <v>98.34999999999999</v>
      </c>
      <c r="O119" t="n">
        <v>40131.01</v>
      </c>
      <c r="P119" t="n">
        <v>876.54</v>
      </c>
      <c r="Q119" t="n">
        <v>1367.18</v>
      </c>
      <c r="R119" t="n">
        <v>125.45</v>
      </c>
      <c r="S119" t="n">
        <v>104.26</v>
      </c>
      <c r="T119" t="n">
        <v>9673.459999999999</v>
      </c>
      <c r="U119" t="n">
        <v>0.83</v>
      </c>
      <c r="V119" t="n">
        <v>0.9</v>
      </c>
      <c r="W119" t="n">
        <v>20.68</v>
      </c>
      <c r="X119" t="n">
        <v>0.58</v>
      </c>
      <c r="Y119" t="n">
        <v>1</v>
      </c>
      <c r="Z119" t="n">
        <v>10</v>
      </c>
      <c r="AA119" t="n">
        <v>1825.813897987661</v>
      </c>
      <c r="AB119" t="n">
        <v>2498.159124451018</v>
      </c>
      <c r="AC119" t="n">
        <v>2259.738323801765</v>
      </c>
      <c r="AD119" t="n">
        <v>1825813.897987661</v>
      </c>
      <c r="AE119" t="n">
        <v>2498159.124451018</v>
      </c>
      <c r="AF119" t="n">
        <v>8.756921430870342e-07</v>
      </c>
      <c r="AG119" t="n">
        <v>17</v>
      </c>
      <c r="AH119" t="n">
        <v>2259738.323801765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1.7498</v>
      </c>
      <c r="E120" t="n">
        <v>57.15</v>
      </c>
      <c r="F120" t="n">
        <v>53.18</v>
      </c>
      <c r="G120" t="n">
        <v>145.05</v>
      </c>
      <c r="H120" t="n">
        <v>1.68</v>
      </c>
      <c r="I120" t="n">
        <v>22</v>
      </c>
      <c r="J120" t="n">
        <v>324.06</v>
      </c>
      <c r="K120" t="n">
        <v>59.89</v>
      </c>
      <c r="L120" t="n">
        <v>30.5</v>
      </c>
      <c r="M120" t="n">
        <v>20</v>
      </c>
      <c r="N120" t="n">
        <v>98.67</v>
      </c>
      <c r="O120" t="n">
        <v>40201.62</v>
      </c>
      <c r="P120" t="n">
        <v>877.5</v>
      </c>
      <c r="Q120" t="n">
        <v>1367.19</v>
      </c>
      <c r="R120" t="n">
        <v>126.12</v>
      </c>
      <c r="S120" t="n">
        <v>104.26</v>
      </c>
      <c r="T120" t="n">
        <v>10007.83</v>
      </c>
      <c r="U120" t="n">
        <v>0.83</v>
      </c>
      <c r="V120" t="n">
        <v>0.9</v>
      </c>
      <c r="W120" t="n">
        <v>20.68</v>
      </c>
      <c r="X120" t="n">
        <v>0.61</v>
      </c>
      <c r="Y120" t="n">
        <v>1</v>
      </c>
      <c r="Z120" t="n">
        <v>10</v>
      </c>
      <c r="AA120" t="n">
        <v>1827.930866566106</v>
      </c>
      <c r="AB120" t="n">
        <v>2501.055654254108</v>
      </c>
      <c r="AC120" t="n">
        <v>2262.358412865753</v>
      </c>
      <c r="AD120" t="n">
        <v>1827930.866566106</v>
      </c>
      <c r="AE120" t="n">
        <v>2501055.654254108</v>
      </c>
      <c r="AF120" t="n">
        <v>8.753419662803156e-07</v>
      </c>
      <c r="AG120" t="n">
        <v>17</v>
      </c>
      <c r="AH120" t="n">
        <v>2262358.412865753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1.7502</v>
      </c>
      <c r="E121" t="n">
        <v>57.14</v>
      </c>
      <c r="F121" t="n">
        <v>53.17</v>
      </c>
      <c r="G121" t="n">
        <v>145.02</v>
      </c>
      <c r="H121" t="n">
        <v>1.69</v>
      </c>
      <c r="I121" t="n">
        <v>22</v>
      </c>
      <c r="J121" t="n">
        <v>324.63</v>
      </c>
      <c r="K121" t="n">
        <v>59.89</v>
      </c>
      <c r="L121" t="n">
        <v>30.75</v>
      </c>
      <c r="M121" t="n">
        <v>20</v>
      </c>
      <c r="N121" t="n">
        <v>99</v>
      </c>
      <c r="O121" t="n">
        <v>40272.38</v>
      </c>
      <c r="P121" t="n">
        <v>877.17</v>
      </c>
      <c r="Q121" t="n">
        <v>1367.26</v>
      </c>
      <c r="R121" t="n">
        <v>125.89</v>
      </c>
      <c r="S121" t="n">
        <v>104.26</v>
      </c>
      <c r="T121" t="n">
        <v>9888.860000000001</v>
      </c>
      <c r="U121" t="n">
        <v>0.83</v>
      </c>
      <c r="V121" t="n">
        <v>0.9</v>
      </c>
      <c r="W121" t="n">
        <v>20.68</v>
      </c>
      <c r="X121" t="n">
        <v>0.6</v>
      </c>
      <c r="Y121" t="n">
        <v>1</v>
      </c>
      <c r="Z121" t="n">
        <v>10</v>
      </c>
      <c r="AA121" t="n">
        <v>1827.033588840027</v>
      </c>
      <c r="AB121" t="n">
        <v>2499.827959284188</v>
      </c>
      <c r="AC121" t="n">
        <v>2261.247887380681</v>
      </c>
      <c r="AD121" t="n">
        <v>1827033.588840027</v>
      </c>
      <c r="AE121" t="n">
        <v>2499827.959284188</v>
      </c>
      <c r="AF121" t="n">
        <v>8.755420673127262e-07</v>
      </c>
      <c r="AG121" t="n">
        <v>17</v>
      </c>
      <c r="AH121" t="n">
        <v>2261247.887380681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1.7501</v>
      </c>
      <c r="E122" t="n">
        <v>57.14</v>
      </c>
      <c r="F122" t="n">
        <v>53.17</v>
      </c>
      <c r="G122" t="n">
        <v>145.02</v>
      </c>
      <c r="H122" t="n">
        <v>1.7</v>
      </c>
      <c r="I122" t="n">
        <v>22</v>
      </c>
      <c r="J122" t="n">
        <v>325.21</v>
      </c>
      <c r="K122" t="n">
        <v>59.89</v>
      </c>
      <c r="L122" t="n">
        <v>31</v>
      </c>
      <c r="M122" t="n">
        <v>20</v>
      </c>
      <c r="N122" t="n">
        <v>99.31999999999999</v>
      </c>
      <c r="O122" t="n">
        <v>40343.29</v>
      </c>
      <c r="P122" t="n">
        <v>876.33</v>
      </c>
      <c r="Q122" t="n">
        <v>1367.19</v>
      </c>
      <c r="R122" t="n">
        <v>126.08</v>
      </c>
      <c r="S122" t="n">
        <v>104.26</v>
      </c>
      <c r="T122" t="n">
        <v>9983.940000000001</v>
      </c>
      <c r="U122" t="n">
        <v>0.83</v>
      </c>
      <c r="V122" t="n">
        <v>0.9</v>
      </c>
      <c r="W122" t="n">
        <v>20.68</v>
      </c>
      <c r="X122" t="n">
        <v>0.6</v>
      </c>
      <c r="Y122" t="n">
        <v>1</v>
      </c>
      <c r="Z122" t="n">
        <v>10</v>
      </c>
      <c r="AA122" t="n">
        <v>1825.964460031363</v>
      </c>
      <c r="AB122" t="n">
        <v>2498.365130081539</v>
      </c>
      <c r="AC122" t="n">
        <v>2259.924668544039</v>
      </c>
      <c r="AD122" t="n">
        <v>1825964.460031363</v>
      </c>
      <c r="AE122" t="n">
        <v>2498365.130081539</v>
      </c>
      <c r="AF122" t="n">
        <v>8.754920420546235e-07</v>
      </c>
      <c r="AG122" t="n">
        <v>17</v>
      </c>
      <c r="AH122" t="n">
        <v>2259924.66854404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1.7501</v>
      </c>
      <c r="E123" t="n">
        <v>57.14</v>
      </c>
      <c r="F123" t="n">
        <v>53.17</v>
      </c>
      <c r="G123" t="n">
        <v>145.02</v>
      </c>
      <c r="H123" t="n">
        <v>1.71</v>
      </c>
      <c r="I123" t="n">
        <v>22</v>
      </c>
      <c r="J123" t="n">
        <v>325.78</v>
      </c>
      <c r="K123" t="n">
        <v>59.89</v>
      </c>
      <c r="L123" t="n">
        <v>31.25</v>
      </c>
      <c r="M123" t="n">
        <v>20</v>
      </c>
      <c r="N123" t="n">
        <v>99.65000000000001</v>
      </c>
      <c r="O123" t="n">
        <v>40414.36</v>
      </c>
      <c r="P123" t="n">
        <v>875.34</v>
      </c>
      <c r="Q123" t="n">
        <v>1367.14</v>
      </c>
      <c r="R123" t="n">
        <v>126.24</v>
      </c>
      <c r="S123" t="n">
        <v>104.26</v>
      </c>
      <c r="T123" t="n">
        <v>10066.94</v>
      </c>
      <c r="U123" t="n">
        <v>0.83</v>
      </c>
      <c r="V123" t="n">
        <v>0.9</v>
      </c>
      <c r="W123" t="n">
        <v>20.67</v>
      </c>
      <c r="X123" t="n">
        <v>0.6</v>
      </c>
      <c r="Y123" t="n">
        <v>1</v>
      </c>
      <c r="Z123" t="n">
        <v>10</v>
      </c>
      <c r="AA123" t="n">
        <v>1824.596274345138</v>
      </c>
      <c r="AB123" t="n">
        <v>2496.493118065554</v>
      </c>
      <c r="AC123" t="n">
        <v>2258.231318727474</v>
      </c>
      <c r="AD123" t="n">
        <v>1824596.274345138</v>
      </c>
      <c r="AE123" t="n">
        <v>2496493.118065554</v>
      </c>
      <c r="AF123" t="n">
        <v>8.754920420546235e-07</v>
      </c>
      <c r="AG123" t="n">
        <v>17</v>
      </c>
      <c r="AH123" t="n">
        <v>2258231.318727475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1.7526</v>
      </c>
      <c r="E124" t="n">
        <v>57.06</v>
      </c>
      <c r="F124" t="n">
        <v>53.14</v>
      </c>
      <c r="G124" t="n">
        <v>151.84</v>
      </c>
      <c r="H124" t="n">
        <v>1.72</v>
      </c>
      <c r="I124" t="n">
        <v>21</v>
      </c>
      <c r="J124" t="n">
        <v>326.36</v>
      </c>
      <c r="K124" t="n">
        <v>59.89</v>
      </c>
      <c r="L124" t="n">
        <v>31.5</v>
      </c>
      <c r="M124" t="n">
        <v>19</v>
      </c>
      <c r="N124" t="n">
        <v>99.97</v>
      </c>
      <c r="O124" t="n">
        <v>40485.58</v>
      </c>
      <c r="P124" t="n">
        <v>874.8200000000001</v>
      </c>
      <c r="Q124" t="n">
        <v>1367.22</v>
      </c>
      <c r="R124" t="n">
        <v>124.99</v>
      </c>
      <c r="S124" t="n">
        <v>104.26</v>
      </c>
      <c r="T124" t="n">
        <v>9447.799999999999</v>
      </c>
      <c r="U124" t="n">
        <v>0.83</v>
      </c>
      <c r="V124" t="n">
        <v>0.9</v>
      </c>
      <c r="W124" t="n">
        <v>20.67</v>
      </c>
      <c r="X124" t="n">
        <v>0.57</v>
      </c>
      <c r="Y124" t="n">
        <v>1</v>
      </c>
      <c r="Z124" t="n">
        <v>10</v>
      </c>
      <c r="AA124" t="n">
        <v>1821.369707885204</v>
      </c>
      <c r="AB124" t="n">
        <v>2492.078387489006</v>
      </c>
      <c r="AC124" t="n">
        <v>2254.237923841039</v>
      </c>
      <c r="AD124" t="n">
        <v>1821369.707885204</v>
      </c>
      <c r="AE124" t="n">
        <v>2492078.387489006</v>
      </c>
      <c r="AF124" t="n">
        <v>8.7674267350719e-07</v>
      </c>
      <c r="AG124" t="n">
        <v>17</v>
      </c>
      <c r="AH124" t="n">
        <v>2254237.92384104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1.7529</v>
      </c>
      <c r="E125" t="n">
        <v>57.05</v>
      </c>
      <c r="F125" t="n">
        <v>53.13</v>
      </c>
      <c r="G125" t="n">
        <v>151.81</v>
      </c>
      <c r="H125" t="n">
        <v>1.73</v>
      </c>
      <c r="I125" t="n">
        <v>21</v>
      </c>
      <c r="J125" t="n">
        <v>326.94</v>
      </c>
      <c r="K125" t="n">
        <v>59.89</v>
      </c>
      <c r="L125" t="n">
        <v>31.75</v>
      </c>
      <c r="M125" t="n">
        <v>19</v>
      </c>
      <c r="N125" t="n">
        <v>100.3</v>
      </c>
      <c r="O125" t="n">
        <v>40556.96</v>
      </c>
      <c r="P125" t="n">
        <v>874.74</v>
      </c>
      <c r="Q125" t="n">
        <v>1367.19</v>
      </c>
      <c r="R125" t="n">
        <v>124.67</v>
      </c>
      <c r="S125" t="n">
        <v>104.26</v>
      </c>
      <c r="T125" t="n">
        <v>9284.26</v>
      </c>
      <c r="U125" t="n">
        <v>0.84</v>
      </c>
      <c r="V125" t="n">
        <v>0.9</v>
      </c>
      <c r="W125" t="n">
        <v>20.67</v>
      </c>
      <c r="X125" t="n">
        <v>0.5600000000000001</v>
      </c>
      <c r="Y125" t="n">
        <v>1</v>
      </c>
      <c r="Z125" t="n">
        <v>10</v>
      </c>
      <c r="AA125" t="n">
        <v>1820.911545335036</v>
      </c>
      <c r="AB125" t="n">
        <v>2491.451509275161</v>
      </c>
      <c r="AC125" t="n">
        <v>2253.670874004094</v>
      </c>
      <c r="AD125" t="n">
        <v>1820911.545335036</v>
      </c>
      <c r="AE125" t="n">
        <v>2491451.509275161</v>
      </c>
      <c r="AF125" t="n">
        <v>8.768927492814979e-07</v>
      </c>
      <c r="AG125" t="n">
        <v>17</v>
      </c>
      <c r="AH125" t="n">
        <v>2253670.874004094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1.7528</v>
      </c>
      <c r="E126" t="n">
        <v>57.05</v>
      </c>
      <c r="F126" t="n">
        <v>53.14</v>
      </c>
      <c r="G126" t="n">
        <v>151.82</v>
      </c>
      <c r="H126" t="n">
        <v>1.74</v>
      </c>
      <c r="I126" t="n">
        <v>21</v>
      </c>
      <c r="J126" t="n">
        <v>327.52</v>
      </c>
      <c r="K126" t="n">
        <v>59.89</v>
      </c>
      <c r="L126" t="n">
        <v>32</v>
      </c>
      <c r="M126" t="n">
        <v>19</v>
      </c>
      <c r="N126" t="n">
        <v>100.63</v>
      </c>
      <c r="O126" t="n">
        <v>40628.49</v>
      </c>
      <c r="P126" t="n">
        <v>875.91</v>
      </c>
      <c r="Q126" t="n">
        <v>1367.2</v>
      </c>
      <c r="R126" t="n">
        <v>124.69</v>
      </c>
      <c r="S126" t="n">
        <v>104.26</v>
      </c>
      <c r="T126" t="n">
        <v>9295.969999999999</v>
      </c>
      <c r="U126" t="n">
        <v>0.84</v>
      </c>
      <c r="V126" t="n">
        <v>0.9</v>
      </c>
      <c r="W126" t="n">
        <v>20.68</v>
      </c>
      <c r="X126" t="n">
        <v>0.5600000000000001</v>
      </c>
      <c r="Y126" t="n">
        <v>1</v>
      </c>
      <c r="Z126" t="n">
        <v>10</v>
      </c>
      <c r="AA126" t="n">
        <v>1822.691190634867</v>
      </c>
      <c r="AB126" t="n">
        <v>2493.8864984868</v>
      </c>
      <c r="AC126" t="n">
        <v>2255.873471262903</v>
      </c>
      <c r="AD126" t="n">
        <v>1822691.190634867</v>
      </c>
      <c r="AE126" t="n">
        <v>2493886.4984868</v>
      </c>
      <c r="AF126" t="n">
        <v>8.768427240233953e-07</v>
      </c>
      <c r="AG126" t="n">
        <v>17</v>
      </c>
      <c r="AH126" t="n">
        <v>2255873.471262903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1.7526</v>
      </c>
      <c r="E127" t="n">
        <v>57.06</v>
      </c>
      <c r="F127" t="n">
        <v>53.14</v>
      </c>
      <c r="G127" t="n">
        <v>151.84</v>
      </c>
      <c r="H127" t="n">
        <v>1.75</v>
      </c>
      <c r="I127" t="n">
        <v>21</v>
      </c>
      <c r="J127" t="n">
        <v>328.1</v>
      </c>
      <c r="K127" t="n">
        <v>59.89</v>
      </c>
      <c r="L127" t="n">
        <v>32.25</v>
      </c>
      <c r="M127" t="n">
        <v>19</v>
      </c>
      <c r="N127" t="n">
        <v>100.96</v>
      </c>
      <c r="O127" t="n">
        <v>40700.18</v>
      </c>
      <c r="P127" t="n">
        <v>875.1799999999999</v>
      </c>
      <c r="Q127" t="n">
        <v>1367.24</v>
      </c>
      <c r="R127" t="n">
        <v>124.95</v>
      </c>
      <c r="S127" t="n">
        <v>104.26</v>
      </c>
      <c r="T127" t="n">
        <v>9426.67</v>
      </c>
      <c r="U127" t="n">
        <v>0.83</v>
      </c>
      <c r="V127" t="n">
        <v>0.9</v>
      </c>
      <c r="W127" t="n">
        <v>20.68</v>
      </c>
      <c r="X127" t="n">
        <v>0.57</v>
      </c>
      <c r="Y127" t="n">
        <v>1</v>
      </c>
      <c r="Z127" t="n">
        <v>10</v>
      </c>
      <c r="AA127" t="n">
        <v>1821.86652026151</v>
      </c>
      <c r="AB127" t="n">
        <v>2492.758148100083</v>
      </c>
      <c r="AC127" t="n">
        <v>2254.852809053445</v>
      </c>
      <c r="AD127" t="n">
        <v>1821866.52026151</v>
      </c>
      <c r="AE127" t="n">
        <v>2492758.148100083</v>
      </c>
      <c r="AF127" t="n">
        <v>8.7674267350719e-07</v>
      </c>
      <c r="AG127" t="n">
        <v>17</v>
      </c>
      <c r="AH127" t="n">
        <v>2254852.809053445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1.7524</v>
      </c>
      <c r="E128" t="n">
        <v>57.06</v>
      </c>
      <c r="F128" t="n">
        <v>53.15</v>
      </c>
      <c r="G128" t="n">
        <v>151.86</v>
      </c>
      <c r="H128" t="n">
        <v>1.76</v>
      </c>
      <c r="I128" t="n">
        <v>21</v>
      </c>
      <c r="J128" t="n">
        <v>328.68</v>
      </c>
      <c r="K128" t="n">
        <v>59.89</v>
      </c>
      <c r="L128" t="n">
        <v>32.5</v>
      </c>
      <c r="M128" t="n">
        <v>19</v>
      </c>
      <c r="N128" t="n">
        <v>101.3</v>
      </c>
      <c r="O128" t="n">
        <v>40772.03</v>
      </c>
      <c r="P128" t="n">
        <v>874.59</v>
      </c>
      <c r="Q128" t="n">
        <v>1367.22</v>
      </c>
      <c r="R128" t="n">
        <v>125.18</v>
      </c>
      <c r="S128" t="n">
        <v>104.26</v>
      </c>
      <c r="T128" t="n">
        <v>9542.799999999999</v>
      </c>
      <c r="U128" t="n">
        <v>0.83</v>
      </c>
      <c r="V128" t="n">
        <v>0.9</v>
      </c>
      <c r="W128" t="n">
        <v>20.68</v>
      </c>
      <c r="X128" t="n">
        <v>0.57</v>
      </c>
      <c r="Y128" t="n">
        <v>1</v>
      </c>
      <c r="Z128" t="n">
        <v>10</v>
      </c>
      <c r="AA128" t="n">
        <v>1821.308829296155</v>
      </c>
      <c r="AB128" t="n">
        <v>2491.995090717695</v>
      </c>
      <c r="AC128" t="n">
        <v>2254.162576796675</v>
      </c>
      <c r="AD128" t="n">
        <v>1821308.829296155</v>
      </c>
      <c r="AE128" t="n">
        <v>2491995.090717695</v>
      </c>
      <c r="AF128" t="n">
        <v>8.766426229909847e-07</v>
      </c>
      <c r="AG128" t="n">
        <v>17</v>
      </c>
      <c r="AH128" t="n">
        <v>2254162.576796675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1.7526</v>
      </c>
      <c r="E129" t="n">
        <v>57.06</v>
      </c>
      <c r="F129" t="n">
        <v>53.14</v>
      </c>
      <c r="G129" t="n">
        <v>151.84</v>
      </c>
      <c r="H129" t="n">
        <v>1.77</v>
      </c>
      <c r="I129" t="n">
        <v>21</v>
      </c>
      <c r="J129" t="n">
        <v>329.27</v>
      </c>
      <c r="K129" t="n">
        <v>59.89</v>
      </c>
      <c r="L129" t="n">
        <v>32.75</v>
      </c>
      <c r="M129" t="n">
        <v>19</v>
      </c>
      <c r="N129" t="n">
        <v>101.63</v>
      </c>
      <c r="O129" t="n">
        <v>40844.03</v>
      </c>
      <c r="P129" t="n">
        <v>873.12</v>
      </c>
      <c r="Q129" t="n">
        <v>1367.19</v>
      </c>
      <c r="R129" t="n">
        <v>124.9</v>
      </c>
      <c r="S129" t="n">
        <v>104.26</v>
      </c>
      <c r="T129" t="n">
        <v>9402.709999999999</v>
      </c>
      <c r="U129" t="n">
        <v>0.83</v>
      </c>
      <c r="V129" t="n">
        <v>0.9</v>
      </c>
      <c r="W129" t="n">
        <v>20.68</v>
      </c>
      <c r="X129" t="n">
        <v>0.57</v>
      </c>
      <c r="Y129" t="n">
        <v>1</v>
      </c>
      <c r="Z129" t="n">
        <v>10</v>
      </c>
      <c r="AA129" t="n">
        <v>1819.023649441539</v>
      </c>
      <c r="AB129" t="n">
        <v>2488.868406825589</v>
      </c>
      <c r="AC129" t="n">
        <v>2251.334299226902</v>
      </c>
      <c r="AD129" t="n">
        <v>1819023.649441539</v>
      </c>
      <c r="AE129" t="n">
        <v>2488868.406825589</v>
      </c>
      <c r="AF129" t="n">
        <v>8.7674267350719e-07</v>
      </c>
      <c r="AG129" t="n">
        <v>17</v>
      </c>
      <c r="AH129" t="n">
        <v>2251334.299226902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1.7553</v>
      </c>
      <c r="E130" t="n">
        <v>56.97</v>
      </c>
      <c r="F130" t="n">
        <v>53.11</v>
      </c>
      <c r="G130" t="n">
        <v>159.32</v>
      </c>
      <c r="H130" t="n">
        <v>1.78</v>
      </c>
      <c r="I130" t="n">
        <v>20</v>
      </c>
      <c r="J130" t="n">
        <v>329.85</v>
      </c>
      <c r="K130" t="n">
        <v>59.89</v>
      </c>
      <c r="L130" t="n">
        <v>33</v>
      </c>
      <c r="M130" t="n">
        <v>18</v>
      </c>
      <c r="N130" t="n">
        <v>101.97</v>
      </c>
      <c r="O130" t="n">
        <v>40916.2</v>
      </c>
      <c r="P130" t="n">
        <v>873.42</v>
      </c>
      <c r="Q130" t="n">
        <v>1367.18</v>
      </c>
      <c r="R130" t="n">
        <v>123.77</v>
      </c>
      <c r="S130" t="n">
        <v>104.26</v>
      </c>
      <c r="T130" t="n">
        <v>8839.26</v>
      </c>
      <c r="U130" t="n">
        <v>0.84</v>
      </c>
      <c r="V130" t="n">
        <v>0.9</v>
      </c>
      <c r="W130" t="n">
        <v>20.68</v>
      </c>
      <c r="X130" t="n">
        <v>0.53</v>
      </c>
      <c r="Y130" t="n">
        <v>1</v>
      </c>
      <c r="Z130" t="n">
        <v>10</v>
      </c>
      <c r="AA130" t="n">
        <v>1816.757814730573</v>
      </c>
      <c r="AB130" t="n">
        <v>2485.768191812474</v>
      </c>
      <c r="AC130" t="n">
        <v>2248.52996438346</v>
      </c>
      <c r="AD130" t="n">
        <v>1816757.814730573</v>
      </c>
      <c r="AE130" t="n">
        <v>2485768.191812474</v>
      </c>
      <c r="AF130" t="n">
        <v>8.780933554759618e-07</v>
      </c>
      <c r="AG130" t="n">
        <v>17</v>
      </c>
      <c r="AH130" t="n">
        <v>2248529.96438346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1.7554</v>
      </c>
      <c r="E131" t="n">
        <v>56.97</v>
      </c>
      <c r="F131" t="n">
        <v>53.1</v>
      </c>
      <c r="G131" t="n">
        <v>159.31</v>
      </c>
      <c r="H131" t="n">
        <v>1.79</v>
      </c>
      <c r="I131" t="n">
        <v>20</v>
      </c>
      <c r="J131" t="n">
        <v>330.44</v>
      </c>
      <c r="K131" t="n">
        <v>59.89</v>
      </c>
      <c r="L131" t="n">
        <v>33.25</v>
      </c>
      <c r="M131" t="n">
        <v>18</v>
      </c>
      <c r="N131" t="n">
        <v>102.3</v>
      </c>
      <c r="O131" t="n">
        <v>40988.53</v>
      </c>
      <c r="P131" t="n">
        <v>874.78</v>
      </c>
      <c r="Q131" t="n">
        <v>1367.3</v>
      </c>
      <c r="R131" t="n">
        <v>123.84</v>
      </c>
      <c r="S131" t="n">
        <v>104.26</v>
      </c>
      <c r="T131" t="n">
        <v>8878.17</v>
      </c>
      <c r="U131" t="n">
        <v>0.84</v>
      </c>
      <c r="V131" t="n">
        <v>0.9</v>
      </c>
      <c r="W131" t="n">
        <v>20.67</v>
      </c>
      <c r="X131" t="n">
        <v>0.53</v>
      </c>
      <c r="Y131" t="n">
        <v>1</v>
      </c>
      <c r="Z131" t="n">
        <v>10</v>
      </c>
      <c r="AA131" t="n">
        <v>1818.466959751098</v>
      </c>
      <c r="AB131" t="n">
        <v>2488.106719431712</v>
      </c>
      <c r="AC131" t="n">
        <v>2250.645306208863</v>
      </c>
      <c r="AD131" t="n">
        <v>1818466.959751098</v>
      </c>
      <c r="AE131" t="n">
        <v>2488106.719431712</v>
      </c>
      <c r="AF131" t="n">
        <v>8.781433807340644e-07</v>
      </c>
      <c r="AG131" t="n">
        <v>17</v>
      </c>
      <c r="AH131" t="n">
        <v>2250645.306208862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1.7553</v>
      </c>
      <c r="E132" t="n">
        <v>56.97</v>
      </c>
      <c r="F132" t="n">
        <v>53.11</v>
      </c>
      <c r="G132" t="n">
        <v>159.32</v>
      </c>
      <c r="H132" t="n">
        <v>1.8</v>
      </c>
      <c r="I132" t="n">
        <v>20</v>
      </c>
      <c r="J132" t="n">
        <v>331.03</v>
      </c>
      <c r="K132" t="n">
        <v>59.89</v>
      </c>
      <c r="L132" t="n">
        <v>33.5</v>
      </c>
      <c r="M132" t="n">
        <v>18</v>
      </c>
      <c r="N132" t="n">
        <v>102.64</v>
      </c>
      <c r="O132" t="n">
        <v>41061.02</v>
      </c>
      <c r="P132" t="n">
        <v>875.9</v>
      </c>
      <c r="Q132" t="n">
        <v>1367.15</v>
      </c>
      <c r="R132" t="n">
        <v>123.83</v>
      </c>
      <c r="S132" t="n">
        <v>104.26</v>
      </c>
      <c r="T132" t="n">
        <v>8869.73</v>
      </c>
      <c r="U132" t="n">
        <v>0.84</v>
      </c>
      <c r="V132" t="n">
        <v>0.9</v>
      </c>
      <c r="W132" t="n">
        <v>20.67</v>
      </c>
      <c r="X132" t="n">
        <v>0.53</v>
      </c>
      <c r="Y132" t="n">
        <v>1</v>
      </c>
      <c r="Z132" t="n">
        <v>10</v>
      </c>
      <c r="AA132" t="n">
        <v>1820.175035527539</v>
      </c>
      <c r="AB132" t="n">
        <v>2490.443784064024</v>
      </c>
      <c r="AC132" t="n">
        <v>2252.759324672757</v>
      </c>
      <c r="AD132" t="n">
        <v>1820175.035527539</v>
      </c>
      <c r="AE132" t="n">
        <v>2490443.784064024</v>
      </c>
      <c r="AF132" t="n">
        <v>8.780933554759618e-07</v>
      </c>
      <c r="AG132" t="n">
        <v>17</v>
      </c>
      <c r="AH132" t="n">
        <v>2252759.324672757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1.7551</v>
      </c>
      <c r="E133" t="n">
        <v>56.98</v>
      </c>
      <c r="F133" t="n">
        <v>53.11</v>
      </c>
      <c r="G133" t="n">
        <v>159.34</v>
      </c>
      <c r="H133" t="n">
        <v>1.81</v>
      </c>
      <c r="I133" t="n">
        <v>20</v>
      </c>
      <c r="J133" t="n">
        <v>331.62</v>
      </c>
      <c r="K133" t="n">
        <v>59.89</v>
      </c>
      <c r="L133" t="n">
        <v>33.75</v>
      </c>
      <c r="M133" t="n">
        <v>18</v>
      </c>
      <c r="N133" t="n">
        <v>102.98</v>
      </c>
      <c r="O133" t="n">
        <v>41133.67</v>
      </c>
      <c r="P133" t="n">
        <v>876.29</v>
      </c>
      <c r="Q133" t="n">
        <v>1367.18</v>
      </c>
      <c r="R133" t="n">
        <v>124</v>
      </c>
      <c r="S133" t="n">
        <v>104.26</v>
      </c>
      <c r="T133" t="n">
        <v>8955.809999999999</v>
      </c>
      <c r="U133" t="n">
        <v>0.84</v>
      </c>
      <c r="V133" t="n">
        <v>0.9</v>
      </c>
      <c r="W133" t="n">
        <v>20.67</v>
      </c>
      <c r="X133" t="n">
        <v>0.54</v>
      </c>
      <c r="Y133" t="n">
        <v>1</v>
      </c>
      <c r="Z133" t="n">
        <v>10</v>
      </c>
      <c r="AA133" t="n">
        <v>1820.894689971646</v>
      </c>
      <c r="AB133" t="n">
        <v>2491.428447023364</v>
      </c>
      <c r="AC133" t="n">
        <v>2253.650012781241</v>
      </c>
      <c r="AD133" t="n">
        <v>1820894.689971646</v>
      </c>
      <c r="AE133" t="n">
        <v>2491428.447023364</v>
      </c>
      <c r="AF133" t="n">
        <v>8.779933049597566e-07</v>
      </c>
      <c r="AG133" t="n">
        <v>17</v>
      </c>
      <c r="AH133" t="n">
        <v>2253650.012781241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1.7548</v>
      </c>
      <c r="E134" t="n">
        <v>56.99</v>
      </c>
      <c r="F134" t="n">
        <v>53.12</v>
      </c>
      <c r="G134" t="n">
        <v>159.37</v>
      </c>
      <c r="H134" t="n">
        <v>1.82</v>
      </c>
      <c r="I134" t="n">
        <v>20</v>
      </c>
      <c r="J134" t="n">
        <v>332.21</v>
      </c>
      <c r="K134" t="n">
        <v>59.89</v>
      </c>
      <c r="L134" t="n">
        <v>34</v>
      </c>
      <c r="M134" t="n">
        <v>18</v>
      </c>
      <c r="N134" t="n">
        <v>103.32</v>
      </c>
      <c r="O134" t="n">
        <v>41206.49</v>
      </c>
      <c r="P134" t="n">
        <v>876.2</v>
      </c>
      <c r="Q134" t="n">
        <v>1367.21</v>
      </c>
      <c r="R134" t="n">
        <v>124.31</v>
      </c>
      <c r="S134" t="n">
        <v>104.26</v>
      </c>
      <c r="T134" t="n">
        <v>9111.799999999999</v>
      </c>
      <c r="U134" t="n">
        <v>0.84</v>
      </c>
      <c r="V134" t="n">
        <v>0.9</v>
      </c>
      <c r="W134" t="n">
        <v>20.67</v>
      </c>
      <c r="X134" t="n">
        <v>0.55</v>
      </c>
      <c r="Y134" t="n">
        <v>1</v>
      </c>
      <c r="Z134" t="n">
        <v>10</v>
      </c>
      <c r="AA134" t="n">
        <v>1821.117963521896</v>
      </c>
      <c r="AB134" t="n">
        <v>2491.73393974495</v>
      </c>
      <c r="AC134" t="n">
        <v>2253.926349706241</v>
      </c>
      <c r="AD134" t="n">
        <v>1821117.963521896</v>
      </c>
      <c r="AE134" t="n">
        <v>2491733.93974495</v>
      </c>
      <c r="AF134" t="n">
        <v>8.778432291854485e-07</v>
      </c>
      <c r="AG134" t="n">
        <v>17</v>
      </c>
      <c r="AH134" t="n">
        <v>2253926.349706241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1.7551</v>
      </c>
      <c r="E135" t="n">
        <v>56.98</v>
      </c>
      <c r="F135" t="n">
        <v>53.11</v>
      </c>
      <c r="G135" t="n">
        <v>159.34</v>
      </c>
      <c r="H135" t="n">
        <v>1.83</v>
      </c>
      <c r="I135" t="n">
        <v>20</v>
      </c>
      <c r="J135" t="n">
        <v>332.8</v>
      </c>
      <c r="K135" t="n">
        <v>59.89</v>
      </c>
      <c r="L135" t="n">
        <v>34.25</v>
      </c>
      <c r="M135" t="n">
        <v>18</v>
      </c>
      <c r="N135" t="n">
        <v>103.66</v>
      </c>
      <c r="O135" t="n">
        <v>41279.48</v>
      </c>
      <c r="P135" t="n">
        <v>875.13</v>
      </c>
      <c r="Q135" t="n">
        <v>1367.19</v>
      </c>
      <c r="R135" t="n">
        <v>124.09</v>
      </c>
      <c r="S135" t="n">
        <v>104.26</v>
      </c>
      <c r="T135" t="n">
        <v>8999.690000000001</v>
      </c>
      <c r="U135" t="n">
        <v>0.84</v>
      </c>
      <c r="V135" t="n">
        <v>0.9</v>
      </c>
      <c r="W135" t="n">
        <v>20.67</v>
      </c>
      <c r="X135" t="n">
        <v>0.54</v>
      </c>
      <c r="Y135" t="n">
        <v>1</v>
      </c>
      <c r="Z135" t="n">
        <v>10</v>
      </c>
      <c r="AA135" t="n">
        <v>1819.296130361197</v>
      </c>
      <c r="AB135" t="n">
        <v>2489.241227240876</v>
      </c>
      <c r="AC135" t="n">
        <v>2251.67153818501</v>
      </c>
      <c r="AD135" t="n">
        <v>1819296.130361197</v>
      </c>
      <c r="AE135" t="n">
        <v>2489241.227240875</v>
      </c>
      <c r="AF135" t="n">
        <v>8.779933049597566e-07</v>
      </c>
      <c r="AG135" t="n">
        <v>17</v>
      </c>
      <c r="AH135" t="n">
        <v>2251671.53818501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1.7545</v>
      </c>
      <c r="E136" t="n">
        <v>57</v>
      </c>
      <c r="F136" t="n">
        <v>53.13</v>
      </c>
      <c r="G136" t="n">
        <v>159.4</v>
      </c>
      <c r="H136" t="n">
        <v>1.84</v>
      </c>
      <c r="I136" t="n">
        <v>20</v>
      </c>
      <c r="J136" t="n">
        <v>333.39</v>
      </c>
      <c r="K136" t="n">
        <v>59.89</v>
      </c>
      <c r="L136" t="n">
        <v>34.5</v>
      </c>
      <c r="M136" t="n">
        <v>18</v>
      </c>
      <c r="N136" t="n">
        <v>104.01</v>
      </c>
      <c r="O136" t="n">
        <v>41352.63</v>
      </c>
      <c r="P136" t="n">
        <v>872.7</v>
      </c>
      <c r="Q136" t="n">
        <v>1367.18</v>
      </c>
      <c r="R136" t="n">
        <v>124.41</v>
      </c>
      <c r="S136" t="n">
        <v>104.26</v>
      </c>
      <c r="T136" t="n">
        <v>9163.5</v>
      </c>
      <c r="U136" t="n">
        <v>0.84</v>
      </c>
      <c r="V136" t="n">
        <v>0.9</v>
      </c>
      <c r="W136" t="n">
        <v>20.68</v>
      </c>
      <c r="X136" t="n">
        <v>0.5600000000000001</v>
      </c>
      <c r="Y136" t="n">
        <v>1</v>
      </c>
      <c r="Z136" t="n">
        <v>10</v>
      </c>
      <c r="AA136" t="n">
        <v>1816.640492372729</v>
      </c>
      <c r="AB136" t="n">
        <v>2485.607666186574</v>
      </c>
      <c r="AC136" t="n">
        <v>2248.384759097997</v>
      </c>
      <c r="AD136" t="n">
        <v>1816640.492372729</v>
      </c>
      <c r="AE136" t="n">
        <v>2485607.666186574</v>
      </c>
      <c r="AF136" t="n">
        <v>8.776931534111405e-07</v>
      </c>
      <c r="AG136" t="n">
        <v>17</v>
      </c>
      <c r="AH136" t="n">
        <v>2248384.759097997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1.7574</v>
      </c>
      <c r="E137" t="n">
        <v>56.9</v>
      </c>
      <c r="F137" t="n">
        <v>53.09</v>
      </c>
      <c r="G137" t="n">
        <v>167.65</v>
      </c>
      <c r="H137" t="n">
        <v>1.85</v>
      </c>
      <c r="I137" t="n">
        <v>19</v>
      </c>
      <c r="J137" t="n">
        <v>333.99</v>
      </c>
      <c r="K137" t="n">
        <v>59.89</v>
      </c>
      <c r="L137" t="n">
        <v>34.75</v>
      </c>
      <c r="M137" t="n">
        <v>17</v>
      </c>
      <c r="N137" t="n">
        <v>104.35</v>
      </c>
      <c r="O137" t="n">
        <v>41426.07</v>
      </c>
      <c r="P137" t="n">
        <v>871.7</v>
      </c>
      <c r="Q137" t="n">
        <v>1367.23</v>
      </c>
      <c r="R137" t="n">
        <v>123.28</v>
      </c>
      <c r="S137" t="n">
        <v>104.26</v>
      </c>
      <c r="T137" t="n">
        <v>8600.200000000001</v>
      </c>
      <c r="U137" t="n">
        <v>0.85</v>
      </c>
      <c r="V137" t="n">
        <v>0.9</v>
      </c>
      <c r="W137" t="n">
        <v>20.67</v>
      </c>
      <c r="X137" t="n">
        <v>0.51</v>
      </c>
      <c r="Y137" t="n">
        <v>1</v>
      </c>
      <c r="Z137" t="n">
        <v>10</v>
      </c>
      <c r="AA137" t="n">
        <v>1812.336584618632</v>
      </c>
      <c r="AB137" t="n">
        <v>2479.718869722409</v>
      </c>
      <c r="AC137" t="n">
        <v>2243.057981103394</v>
      </c>
      <c r="AD137" t="n">
        <v>1812336.584618632</v>
      </c>
      <c r="AE137" t="n">
        <v>2479718.869722409</v>
      </c>
      <c r="AF137" t="n">
        <v>8.791438858961177e-07</v>
      </c>
      <c r="AG137" t="n">
        <v>17</v>
      </c>
      <c r="AH137" t="n">
        <v>2243057.981103394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1.7574</v>
      </c>
      <c r="E138" t="n">
        <v>56.9</v>
      </c>
      <c r="F138" t="n">
        <v>53.09</v>
      </c>
      <c r="G138" t="n">
        <v>167.65</v>
      </c>
      <c r="H138" t="n">
        <v>1.86</v>
      </c>
      <c r="I138" t="n">
        <v>19</v>
      </c>
      <c r="J138" t="n">
        <v>334.58</v>
      </c>
      <c r="K138" t="n">
        <v>59.89</v>
      </c>
      <c r="L138" t="n">
        <v>35</v>
      </c>
      <c r="M138" t="n">
        <v>17</v>
      </c>
      <c r="N138" t="n">
        <v>104.7</v>
      </c>
      <c r="O138" t="n">
        <v>41499.57</v>
      </c>
      <c r="P138" t="n">
        <v>872.75</v>
      </c>
      <c r="Q138" t="n">
        <v>1367.22</v>
      </c>
      <c r="R138" t="n">
        <v>123.32</v>
      </c>
      <c r="S138" t="n">
        <v>104.26</v>
      </c>
      <c r="T138" t="n">
        <v>8621.290000000001</v>
      </c>
      <c r="U138" t="n">
        <v>0.85</v>
      </c>
      <c r="V138" t="n">
        <v>0.9</v>
      </c>
      <c r="W138" t="n">
        <v>20.67</v>
      </c>
      <c r="X138" t="n">
        <v>0.51</v>
      </c>
      <c r="Y138" t="n">
        <v>1</v>
      </c>
      <c r="Z138" t="n">
        <v>10</v>
      </c>
      <c r="AA138" t="n">
        <v>1813.781662952864</v>
      </c>
      <c r="AB138" t="n">
        <v>2481.696089651662</v>
      </c>
      <c r="AC138" t="n">
        <v>2244.846497937645</v>
      </c>
      <c r="AD138" t="n">
        <v>1813781.662952864</v>
      </c>
      <c r="AE138" t="n">
        <v>2481696.089651662</v>
      </c>
      <c r="AF138" t="n">
        <v>8.791438858961177e-07</v>
      </c>
      <c r="AG138" t="n">
        <v>17</v>
      </c>
      <c r="AH138" t="n">
        <v>2244846.497937645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1.7572</v>
      </c>
      <c r="E139" t="n">
        <v>56.91</v>
      </c>
      <c r="F139" t="n">
        <v>53.1</v>
      </c>
      <c r="G139" t="n">
        <v>167.67</v>
      </c>
      <c r="H139" t="n">
        <v>1.87</v>
      </c>
      <c r="I139" t="n">
        <v>19</v>
      </c>
      <c r="J139" t="n">
        <v>335.18</v>
      </c>
      <c r="K139" t="n">
        <v>59.89</v>
      </c>
      <c r="L139" t="n">
        <v>35.25</v>
      </c>
      <c r="M139" t="n">
        <v>17</v>
      </c>
      <c r="N139" t="n">
        <v>105.04</v>
      </c>
      <c r="O139" t="n">
        <v>41573.23</v>
      </c>
      <c r="P139" t="n">
        <v>873.21</v>
      </c>
      <c r="Q139" t="n">
        <v>1367.2</v>
      </c>
      <c r="R139" t="n">
        <v>123.32</v>
      </c>
      <c r="S139" t="n">
        <v>104.26</v>
      </c>
      <c r="T139" t="n">
        <v>8622.700000000001</v>
      </c>
      <c r="U139" t="n">
        <v>0.85</v>
      </c>
      <c r="V139" t="n">
        <v>0.9</v>
      </c>
      <c r="W139" t="n">
        <v>20.68</v>
      </c>
      <c r="X139" t="n">
        <v>0.52</v>
      </c>
      <c r="Y139" t="n">
        <v>1</v>
      </c>
      <c r="Z139" t="n">
        <v>10</v>
      </c>
      <c r="AA139" t="n">
        <v>1814.669817998067</v>
      </c>
      <c r="AB139" t="n">
        <v>2482.911302567144</v>
      </c>
      <c r="AC139" t="n">
        <v>2245.945732638035</v>
      </c>
      <c r="AD139" t="n">
        <v>1814669.817998067</v>
      </c>
      <c r="AE139" t="n">
        <v>2482911.302567144</v>
      </c>
      <c r="AF139" t="n">
        <v>8.790438353799124e-07</v>
      </c>
      <c r="AG139" t="n">
        <v>17</v>
      </c>
      <c r="AH139" t="n">
        <v>2245945.732638035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1.7574</v>
      </c>
      <c r="E140" t="n">
        <v>56.9</v>
      </c>
      <c r="F140" t="n">
        <v>53.09</v>
      </c>
      <c r="G140" t="n">
        <v>167.65</v>
      </c>
      <c r="H140" t="n">
        <v>1.88</v>
      </c>
      <c r="I140" t="n">
        <v>19</v>
      </c>
      <c r="J140" t="n">
        <v>335.78</v>
      </c>
      <c r="K140" t="n">
        <v>59.89</v>
      </c>
      <c r="L140" t="n">
        <v>35.5</v>
      </c>
      <c r="M140" t="n">
        <v>17</v>
      </c>
      <c r="N140" t="n">
        <v>105.39</v>
      </c>
      <c r="O140" t="n">
        <v>41647.07</v>
      </c>
      <c r="P140" t="n">
        <v>873.62</v>
      </c>
      <c r="Q140" t="n">
        <v>1367.2</v>
      </c>
      <c r="R140" t="n">
        <v>123.25</v>
      </c>
      <c r="S140" t="n">
        <v>104.26</v>
      </c>
      <c r="T140" t="n">
        <v>8586.290000000001</v>
      </c>
      <c r="U140" t="n">
        <v>0.85</v>
      </c>
      <c r="V140" t="n">
        <v>0.9</v>
      </c>
      <c r="W140" t="n">
        <v>20.67</v>
      </c>
      <c r="X140" t="n">
        <v>0.51</v>
      </c>
      <c r="Y140" t="n">
        <v>1</v>
      </c>
      <c r="Z140" t="n">
        <v>10</v>
      </c>
      <c r="AA140" t="n">
        <v>1814.979013572657</v>
      </c>
      <c r="AB140" t="n">
        <v>2483.334357593044</v>
      </c>
      <c r="AC140" t="n">
        <v>2246.328411886024</v>
      </c>
      <c r="AD140" t="n">
        <v>1814979.013572657</v>
      </c>
      <c r="AE140" t="n">
        <v>2483334.357593044</v>
      </c>
      <c r="AF140" t="n">
        <v>8.791438858961177e-07</v>
      </c>
      <c r="AG140" t="n">
        <v>17</v>
      </c>
      <c r="AH140" t="n">
        <v>2246328.411886024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1.7572</v>
      </c>
      <c r="E141" t="n">
        <v>56.91</v>
      </c>
      <c r="F141" t="n">
        <v>53.09</v>
      </c>
      <c r="G141" t="n">
        <v>167.67</v>
      </c>
      <c r="H141" t="n">
        <v>1.89</v>
      </c>
      <c r="I141" t="n">
        <v>19</v>
      </c>
      <c r="J141" t="n">
        <v>336.38</v>
      </c>
      <c r="K141" t="n">
        <v>59.89</v>
      </c>
      <c r="L141" t="n">
        <v>35.75</v>
      </c>
      <c r="M141" t="n">
        <v>17</v>
      </c>
      <c r="N141" t="n">
        <v>105.74</v>
      </c>
      <c r="O141" t="n">
        <v>41721.08</v>
      </c>
      <c r="P141" t="n">
        <v>873.21</v>
      </c>
      <c r="Q141" t="n">
        <v>1367.17</v>
      </c>
      <c r="R141" t="n">
        <v>123.35</v>
      </c>
      <c r="S141" t="n">
        <v>104.26</v>
      </c>
      <c r="T141" t="n">
        <v>8633.92</v>
      </c>
      <c r="U141" t="n">
        <v>0.85</v>
      </c>
      <c r="V141" t="n">
        <v>0.9</v>
      </c>
      <c r="W141" t="n">
        <v>20.67</v>
      </c>
      <c r="X141" t="n">
        <v>0.52</v>
      </c>
      <c r="Y141" t="n">
        <v>1</v>
      </c>
      <c r="Z141" t="n">
        <v>10</v>
      </c>
      <c r="AA141" t="n">
        <v>1814.59607919346</v>
      </c>
      <c r="AB141" t="n">
        <v>2482.810409881555</v>
      </c>
      <c r="AC141" t="n">
        <v>2245.854469008755</v>
      </c>
      <c r="AD141" t="n">
        <v>1814596.07919346</v>
      </c>
      <c r="AE141" t="n">
        <v>2482810.409881555</v>
      </c>
      <c r="AF141" t="n">
        <v>8.790438353799124e-07</v>
      </c>
      <c r="AG141" t="n">
        <v>17</v>
      </c>
      <c r="AH141" t="n">
        <v>2245854.469008755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1.7574</v>
      </c>
      <c r="E142" t="n">
        <v>56.9</v>
      </c>
      <c r="F142" t="n">
        <v>53.09</v>
      </c>
      <c r="G142" t="n">
        <v>167.65</v>
      </c>
      <c r="H142" t="n">
        <v>1.9</v>
      </c>
      <c r="I142" t="n">
        <v>19</v>
      </c>
      <c r="J142" t="n">
        <v>336.98</v>
      </c>
      <c r="K142" t="n">
        <v>59.89</v>
      </c>
      <c r="L142" t="n">
        <v>36</v>
      </c>
      <c r="M142" t="n">
        <v>17</v>
      </c>
      <c r="N142" t="n">
        <v>106.09</v>
      </c>
      <c r="O142" t="n">
        <v>41795.26</v>
      </c>
      <c r="P142" t="n">
        <v>873.05</v>
      </c>
      <c r="Q142" t="n">
        <v>1367.18</v>
      </c>
      <c r="R142" t="n">
        <v>123.13</v>
      </c>
      <c r="S142" t="n">
        <v>104.26</v>
      </c>
      <c r="T142" t="n">
        <v>8527.360000000001</v>
      </c>
      <c r="U142" t="n">
        <v>0.85</v>
      </c>
      <c r="V142" t="n">
        <v>0.9</v>
      </c>
      <c r="W142" t="n">
        <v>20.68</v>
      </c>
      <c r="X142" t="n">
        <v>0.51</v>
      </c>
      <c r="Y142" t="n">
        <v>1</v>
      </c>
      <c r="Z142" t="n">
        <v>10</v>
      </c>
      <c r="AA142" t="n">
        <v>1814.19454247693</v>
      </c>
      <c r="AB142" t="n">
        <v>2482.261009631449</v>
      </c>
      <c r="AC142" t="n">
        <v>2245.357502747431</v>
      </c>
      <c r="AD142" t="n">
        <v>1814194.54247693</v>
      </c>
      <c r="AE142" t="n">
        <v>2482261.009631449</v>
      </c>
      <c r="AF142" t="n">
        <v>8.791438858961177e-07</v>
      </c>
      <c r="AG142" t="n">
        <v>17</v>
      </c>
      <c r="AH142" t="n">
        <v>2245357.502747431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1.7574</v>
      </c>
      <c r="E143" t="n">
        <v>56.9</v>
      </c>
      <c r="F143" t="n">
        <v>53.09</v>
      </c>
      <c r="G143" t="n">
        <v>167.65</v>
      </c>
      <c r="H143" t="n">
        <v>1.91</v>
      </c>
      <c r="I143" t="n">
        <v>19</v>
      </c>
      <c r="J143" t="n">
        <v>337.58</v>
      </c>
      <c r="K143" t="n">
        <v>59.89</v>
      </c>
      <c r="L143" t="n">
        <v>36.25</v>
      </c>
      <c r="M143" t="n">
        <v>17</v>
      </c>
      <c r="N143" t="n">
        <v>106.45</v>
      </c>
      <c r="O143" t="n">
        <v>41869.62</v>
      </c>
      <c r="P143" t="n">
        <v>872.64</v>
      </c>
      <c r="Q143" t="n">
        <v>1367.24</v>
      </c>
      <c r="R143" t="n">
        <v>123.19</v>
      </c>
      <c r="S143" t="n">
        <v>104.26</v>
      </c>
      <c r="T143" t="n">
        <v>8557.139999999999</v>
      </c>
      <c r="U143" t="n">
        <v>0.85</v>
      </c>
      <c r="V143" t="n">
        <v>0.9</v>
      </c>
      <c r="W143" t="n">
        <v>20.67</v>
      </c>
      <c r="X143" t="n">
        <v>0.51</v>
      </c>
      <c r="Y143" t="n">
        <v>1</v>
      </c>
      <c r="Z143" t="n">
        <v>10</v>
      </c>
      <c r="AA143" t="n">
        <v>1813.63027379404</v>
      </c>
      <c r="AB143" t="n">
        <v>2481.48895232574</v>
      </c>
      <c r="AC143" t="n">
        <v>2244.65912950739</v>
      </c>
      <c r="AD143" t="n">
        <v>1813630.27379404</v>
      </c>
      <c r="AE143" t="n">
        <v>2481488.95232574</v>
      </c>
      <c r="AF143" t="n">
        <v>8.791438858961177e-07</v>
      </c>
      <c r="AG143" t="n">
        <v>17</v>
      </c>
      <c r="AH143" t="n">
        <v>2244659.12950739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1.7574</v>
      </c>
      <c r="E144" t="n">
        <v>56.9</v>
      </c>
      <c r="F144" t="n">
        <v>53.09</v>
      </c>
      <c r="G144" t="n">
        <v>167.65</v>
      </c>
      <c r="H144" t="n">
        <v>1.92</v>
      </c>
      <c r="I144" t="n">
        <v>19</v>
      </c>
      <c r="J144" t="n">
        <v>338.19</v>
      </c>
      <c r="K144" t="n">
        <v>59.89</v>
      </c>
      <c r="L144" t="n">
        <v>36.5</v>
      </c>
      <c r="M144" t="n">
        <v>17</v>
      </c>
      <c r="N144" t="n">
        <v>106.8</v>
      </c>
      <c r="O144" t="n">
        <v>41944.15</v>
      </c>
      <c r="P144" t="n">
        <v>871.67</v>
      </c>
      <c r="Q144" t="n">
        <v>1367.2</v>
      </c>
      <c r="R144" t="n">
        <v>123.3</v>
      </c>
      <c r="S144" t="n">
        <v>104.26</v>
      </c>
      <c r="T144" t="n">
        <v>8611.030000000001</v>
      </c>
      <c r="U144" t="n">
        <v>0.85</v>
      </c>
      <c r="V144" t="n">
        <v>0.9</v>
      </c>
      <c r="W144" t="n">
        <v>20.67</v>
      </c>
      <c r="X144" t="n">
        <v>0.51</v>
      </c>
      <c r="Y144" t="n">
        <v>1</v>
      </c>
      <c r="Z144" t="n">
        <v>10</v>
      </c>
      <c r="AA144" t="n">
        <v>1812.295296666224</v>
      </c>
      <c r="AB144" t="n">
        <v>2479.662377724429</v>
      </c>
      <c r="AC144" t="n">
        <v>2243.006880622414</v>
      </c>
      <c r="AD144" t="n">
        <v>1812295.296666224</v>
      </c>
      <c r="AE144" t="n">
        <v>2479662.37772443</v>
      </c>
      <c r="AF144" t="n">
        <v>8.791438858961177e-07</v>
      </c>
      <c r="AG144" t="n">
        <v>17</v>
      </c>
      <c r="AH144" t="n">
        <v>2243006.880622414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1.7605</v>
      </c>
      <c r="E145" t="n">
        <v>56.8</v>
      </c>
      <c r="F145" t="n">
        <v>53.04</v>
      </c>
      <c r="G145" t="n">
        <v>176.8</v>
      </c>
      <c r="H145" t="n">
        <v>1.93</v>
      </c>
      <c r="I145" t="n">
        <v>18</v>
      </c>
      <c r="J145" t="n">
        <v>338.79</v>
      </c>
      <c r="K145" t="n">
        <v>59.89</v>
      </c>
      <c r="L145" t="n">
        <v>36.75</v>
      </c>
      <c r="M145" t="n">
        <v>16</v>
      </c>
      <c r="N145" t="n">
        <v>107.16</v>
      </c>
      <c r="O145" t="n">
        <v>42018.86</v>
      </c>
      <c r="P145" t="n">
        <v>870.7</v>
      </c>
      <c r="Q145" t="n">
        <v>1367.14</v>
      </c>
      <c r="R145" t="n">
        <v>121.67</v>
      </c>
      <c r="S145" t="n">
        <v>104.26</v>
      </c>
      <c r="T145" t="n">
        <v>7800.73</v>
      </c>
      <c r="U145" t="n">
        <v>0.86</v>
      </c>
      <c r="V145" t="n">
        <v>0.9</v>
      </c>
      <c r="W145" t="n">
        <v>20.67</v>
      </c>
      <c r="X145" t="n">
        <v>0.46</v>
      </c>
      <c r="Y145" t="n">
        <v>1</v>
      </c>
      <c r="Z145" t="n">
        <v>10</v>
      </c>
      <c r="AA145" t="n">
        <v>1807.792986215667</v>
      </c>
      <c r="AB145" t="n">
        <v>2473.502117938059</v>
      </c>
      <c r="AC145" t="n">
        <v>2237.434547384076</v>
      </c>
      <c r="AD145" t="n">
        <v>1807792.986215668</v>
      </c>
      <c r="AE145" t="n">
        <v>2473502.117938059</v>
      </c>
      <c r="AF145" t="n">
        <v>8.806946688973001e-07</v>
      </c>
      <c r="AG145" t="n">
        <v>17</v>
      </c>
      <c r="AH145" t="n">
        <v>2237434.547384076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1.7598</v>
      </c>
      <c r="E146" t="n">
        <v>56.83</v>
      </c>
      <c r="F146" t="n">
        <v>53.06</v>
      </c>
      <c r="G146" t="n">
        <v>176.87</v>
      </c>
      <c r="H146" t="n">
        <v>1.94</v>
      </c>
      <c r="I146" t="n">
        <v>18</v>
      </c>
      <c r="J146" t="n">
        <v>339.4</v>
      </c>
      <c r="K146" t="n">
        <v>59.89</v>
      </c>
      <c r="L146" t="n">
        <v>37</v>
      </c>
      <c r="M146" t="n">
        <v>16</v>
      </c>
      <c r="N146" t="n">
        <v>107.51</v>
      </c>
      <c r="O146" t="n">
        <v>42093.75</v>
      </c>
      <c r="P146" t="n">
        <v>871.91</v>
      </c>
      <c r="Q146" t="n">
        <v>1367.17</v>
      </c>
      <c r="R146" t="n">
        <v>122.32</v>
      </c>
      <c r="S146" t="n">
        <v>104.26</v>
      </c>
      <c r="T146" t="n">
        <v>8126.71</v>
      </c>
      <c r="U146" t="n">
        <v>0.85</v>
      </c>
      <c r="V146" t="n">
        <v>0.9</v>
      </c>
      <c r="W146" t="n">
        <v>20.67</v>
      </c>
      <c r="X146" t="n">
        <v>0.49</v>
      </c>
      <c r="Y146" t="n">
        <v>1</v>
      </c>
      <c r="Z146" t="n">
        <v>10</v>
      </c>
      <c r="AA146" t="n">
        <v>1810.234354009347</v>
      </c>
      <c r="AB146" t="n">
        <v>2476.842505058917</v>
      </c>
      <c r="AC146" t="n">
        <v>2240.456132646382</v>
      </c>
      <c r="AD146" t="n">
        <v>1810234.354009347</v>
      </c>
      <c r="AE146" t="n">
        <v>2476842.505058917</v>
      </c>
      <c r="AF146" t="n">
        <v>8.803444920905815e-07</v>
      </c>
      <c r="AG146" t="n">
        <v>17</v>
      </c>
      <c r="AH146" t="n">
        <v>2240456.132646382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1.7593</v>
      </c>
      <c r="E147" t="n">
        <v>56.84</v>
      </c>
      <c r="F147" t="n">
        <v>53.08</v>
      </c>
      <c r="G147" t="n">
        <v>176.93</v>
      </c>
      <c r="H147" t="n">
        <v>1.95</v>
      </c>
      <c r="I147" t="n">
        <v>18</v>
      </c>
      <c r="J147" t="n">
        <v>340.01</v>
      </c>
      <c r="K147" t="n">
        <v>59.89</v>
      </c>
      <c r="L147" t="n">
        <v>37.25</v>
      </c>
      <c r="M147" t="n">
        <v>16</v>
      </c>
      <c r="N147" t="n">
        <v>107.87</v>
      </c>
      <c r="O147" t="n">
        <v>42168.82</v>
      </c>
      <c r="P147" t="n">
        <v>873.16</v>
      </c>
      <c r="Q147" t="n">
        <v>1367.21</v>
      </c>
      <c r="R147" t="n">
        <v>122.89</v>
      </c>
      <c r="S147" t="n">
        <v>104.26</v>
      </c>
      <c r="T147" t="n">
        <v>8411.969999999999</v>
      </c>
      <c r="U147" t="n">
        <v>0.85</v>
      </c>
      <c r="V147" t="n">
        <v>0.9</v>
      </c>
      <c r="W147" t="n">
        <v>20.67</v>
      </c>
      <c r="X147" t="n">
        <v>0.5</v>
      </c>
      <c r="Y147" t="n">
        <v>1</v>
      </c>
      <c r="Z147" t="n">
        <v>10</v>
      </c>
      <c r="AA147" t="n">
        <v>1812.551735564839</v>
      </c>
      <c r="AB147" t="n">
        <v>2480.013248738799</v>
      </c>
      <c r="AC147" t="n">
        <v>2243.324264999623</v>
      </c>
      <c r="AD147" t="n">
        <v>1812551.735564839</v>
      </c>
      <c r="AE147" t="n">
        <v>2480013.248738799</v>
      </c>
      <c r="AF147" t="n">
        <v>8.800943658000682e-07</v>
      </c>
      <c r="AG147" t="n">
        <v>17</v>
      </c>
      <c r="AH147" t="n">
        <v>2243324.264999623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1.7593</v>
      </c>
      <c r="E148" t="n">
        <v>56.84</v>
      </c>
      <c r="F148" t="n">
        <v>53.08</v>
      </c>
      <c r="G148" t="n">
        <v>176.93</v>
      </c>
      <c r="H148" t="n">
        <v>1.96</v>
      </c>
      <c r="I148" t="n">
        <v>18</v>
      </c>
      <c r="J148" t="n">
        <v>340.62</v>
      </c>
      <c r="K148" t="n">
        <v>59.89</v>
      </c>
      <c r="L148" t="n">
        <v>37.5</v>
      </c>
      <c r="M148" t="n">
        <v>16</v>
      </c>
      <c r="N148" t="n">
        <v>108.23</v>
      </c>
      <c r="O148" t="n">
        <v>42244.08</v>
      </c>
      <c r="P148" t="n">
        <v>873.1799999999999</v>
      </c>
      <c r="Q148" t="n">
        <v>1367.16</v>
      </c>
      <c r="R148" t="n">
        <v>122.94</v>
      </c>
      <c r="S148" t="n">
        <v>104.26</v>
      </c>
      <c r="T148" t="n">
        <v>8434.860000000001</v>
      </c>
      <c r="U148" t="n">
        <v>0.85</v>
      </c>
      <c r="V148" t="n">
        <v>0.9</v>
      </c>
      <c r="W148" t="n">
        <v>20.67</v>
      </c>
      <c r="X148" t="n">
        <v>0.5</v>
      </c>
      <c r="Y148" t="n">
        <v>1</v>
      </c>
      <c r="Z148" t="n">
        <v>10</v>
      </c>
      <c r="AA148" t="n">
        <v>1812.579231139806</v>
      </c>
      <c r="AB148" t="n">
        <v>2480.050869397488</v>
      </c>
      <c r="AC148" t="n">
        <v>2243.358295195448</v>
      </c>
      <c r="AD148" t="n">
        <v>1812579.231139806</v>
      </c>
      <c r="AE148" t="n">
        <v>2480050.869397488</v>
      </c>
      <c r="AF148" t="n">
        <v>8.800943658000682e-07</v>
      </c>
      <c r="AG148" t="n">
        <v>17</v>
      </c>
      <c r="AH148" t="n">
        <v>2243358.295195448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1.7595</v>
      </c>
      <c r="E149" t="n">
        <v>56.83</v>
      </c>
      <c r="F149" t="n">
        <v>53.07</v>
      </c>
      <c r="G149" t="n">
        <v>176.9</v>
      </c>
      <c r="H149" t="n">
        <v>1.97</v>
      </c>
      <c r="I149" t="n">
        <v>18</v>
      </c>
      <c r="J149" t="n">
        <v>341.23</v>
      </c>
      <c r="K149" t="n">
        <v>59.89</v>
      </c>
      <c r="L149" t="n">
        <v>37.75</v>
      </c>
      <c r="M149" t="n">
        <v>16</v>
      </c>
      <c r="N149" t="n">
        <v>108.59</v>
      </c>
      <c r="O149" t="n">
        <v>42319.51</v>
      </c>
      <c r="P149" t="n">
        <v>873.36</v>
      </c>
      <c r="Q149" t="n">
        <v>1367.16</v>
      </c>
      <c r="R149" t="n">
        <v>122.56</v>
      </c>
      <c r="S149" t="n">
        <v>104.26</v>
      </c>
      <c r="T149" t="n">
        <v>8246.52</v>
      </c>
      <c r="U149" t="n">
        <v>0.85</v>
      </c>
      <c r="V149" t="n">
        <v>0.9</v>
      </c>
      <c r="W149" t="n">
        <v>20.67</v>
      </c>
      <c r="X149" t="n">
        <v>0.49</v>
      </c>
      <c r="Y149" t="n">
        <v>1</v>
      </c>
      <c r="Z149" t="n">
        <v>10</v>
      </c>
      <c r="AA149" t="n">
        <v>1812.572132147023</v>
      </c>
      <c r="AB149" t="n">
        <v>2480.041156242379</v>
      </c>
      <c r="AC149" t="n">
        <v>2243.34950905023</v>
      </c>
      <c r="AD149" t="n">
        <v>1812572.132147023</v>
      </c>
      <c r="AE149" t="n">
        <v>2480041.156242379</v>
      </c>
      <c r="AF149" t="n">
        <v>8.801944163162734e-07</v>
      </c>
      <c r="AG149" t="n">
        <v>17</v>
      </c>
      <c r="AH149" t="n">
        <v>2243349.50905023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1.7598</v>
      </c>
      <c r="E150" t="n">
        <v>56.82</v>
      </c>
      <c r="F150" t="n">
        <v>53.06</v>
      </c>
      <c r="G150" t="n">
        <v>176.87</v>
      </c>
      <c r="H150" t="n">
        <v>1.98</v>
      </c>
      <c r="I150" t="n">
        <v>18</v>
      </c>
      <c r="J150" t="n">
        <v>341.84</v>
      </c>
      <c r="K150" t="n">
        <v>59.89</v>
      </c>
      <c r="L150" t="n">
        <v>38</v>
      </c>
      <c r="M150" t="n">
        <v>16</v>
      </c>
      <c r="N150" t="n">
        <v>108.96</v>
      </c>
      <c r="O150" t="n">
        <v>42395.13</v>
      </c>
      <c r="P150" t="n">
        <v>873.0700000000001</v>
      </c>
      <c r="Q150" t="n">
        <v>1367.2</v>
      </c>
      <c r="R150" t="n">
        <v>122.37</v>
      </c>
      <c r="S150" t="n">
        <v>104.26</v>
      </c>
      <c r="T150" t="n">
        <v>8150.7</v>
      </c>
      <c r="U150" t="n">
        <v>0.85</v>
      </c>
      <c r="V150" t="n">
        <v>0.9</v>
      </c>
      <c r="W150" t="n">
        <v>20.67</v>
      </c>
      <c r="X150" t="n">
        <v>0.48</v>
      </c>
      <c r="Y150" t="n">
        <v>1</v>
      </c>
      <c r="Z150" t="n">
        <v>10</v>
      </c>
      <c r="AA150" t="n">
        <v>1811.828644253863</v>
      </c>
      <c r="AB150" t="n">
        <v>2479.023883306585</v>
      </c>
      <c r="AC150" t="n">
        <v>2242.429323215677</v>
      </c>
      <c r="AD150" t="n">
        <v>1811828.644253863</v>
      </c>
      <c r="AE150" t="n">
        <v>2479023.883306585</v>
      </c>
      <c r="AF150" t="n">
        <v>8.803444920905815e-07</v>
      </c>
      <c r="AG150" t="n">
        <v>17</v>
      </c>
      <c r="AH150" t="n">
        <v>2242429.323215677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1.7601</v>
      </c>
      <c r="E151" t="n">
        <v>56.82</v>
      </c>
      <c r="F151" t="n">
        <v>53.05</v>
      </c>
      <c r="G151" t="n">
        <v>176.84</v>
      </c>
      <c r="H151" t="n">
        <v>1.99</v>
      </c>
      <c r="I151" t="n">
        <v>18</v>
      </c>
      <c r="J151" t="n">
        <v>342.46</v>
      </c>
      <c r="K151" t="n">
        <v>59.89</v>
      </c>
      <c r="L151" t="n">
        <v>38.25</v>
      </c>
      <c r="M151" t="n">
        <v>16</v>
      </c>
      <c r="N151" t="n">
        <v>109.32</v>
      </c>
      <c r="O151" t="n">
        <v>42470.94</v>
      </c>
      <c r="P151" t="n">
        <v>872.5</v>
      </c>
      <c r="Q151" t="n">
        <v>1367.19</v>
      </c>
      <c r="R151" t="n">
        <v>122.01</v>
      </c>
      <c r="S151" t="n">
        <v>104.26</v>
      </c>
      <c r="T151" t="n">
        <v>7971.69</v>
      </c>
      <c r="U151" t="n">
        <v>0.85</v>
      </c>
      <c r="V151" t="n">
        <v>0.9</v>
      </c>
      <c r="W151" t="n">
        <v>20.67</v>
      </c>
      <c r="X151" t="n">
        <v>0.48</v>
      </c>
      <c r="Y151" t="n">
        <v>1</v>
      </c>
      <c r="Z151" t="n">
        <v>10</v>
      </c>
      <c r="AA151" t="n">
        <v>1810.700646720444</v>
      </c>
      <c r="AB151" t="n">
        <v>2477.480507317621</v>
      </c>
      <c r="AC151" t="n">
        <v>2241.033244864958</v>
      </c>
      <c r="AD151" t="n">
        <v>1810700.646720444</v>
      </c>
      <c r="AE151" t="n">
        <v>2477480.507317621</v>
      </c>
      <c r="AF151" t="n">
        <v>8.804945678648894e-07</v>
      </c>
      <c r="AG151" t="n">
        <v>17</v>
      </c>
      <c r="AH151" t="n">
        <v>2241033.244864958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1.7596</v>
      </c>
      <c r="E152" t="n">
        <v>56.83</v>
      </c>
      <c r="F152" t="n">
        <v>53.07</v>
      </c>
      <c r="G152" t="n">
        <v>176.89</v>
      </c>
      <c r="H152" t="n">
        <v>2</v>
      </c>
      <c r="I152" t="n">
        <v>18</v>
      </c>
      <c r="J152" t="n">
        <v>343.08</v>
      </c>
      <c r="K152" t="n">
        <v>59.89</v>
      </c>
      <c r="L152" t="n">
        <v>38.5</v>
      </c>
      <c r="M152" t="n">
        <v>16</v>
      </c>
      <c r="N152" t="n">
        <v>109.69</v>
      </c>
      <c r="O152" t="n">
        <v>42546.93</v>
      </c>
      <c r="P152" t="n">
        <v>872.3099999999999</v>
      </c>
      <c r="Q152" t="n">
        <v>1367.15</v>
      </c>
      <c r="R152" t="n">
        <v>122.51</v>
      </c>
      <c r="S152" t="n">
        <v>104.26</v>
      </c>
      <c r="T152" t="n">
        <v>8219.66</v>
      </c>
      <c r="U152" t="n">
        <v>0.85</v>
      </c>
      <c r="V152" t="n">
        <v>0.9</v>
      </c>
      <c r="W152" t="n">
        <v>20.67</v>
      </c>
      <c r="X152" t="n">
        <v>0.49</v>
      </c>
      <c r="Y152" t="n">
        <v>1</v>
      </c>
      <c r="Z152" t="n">
        <v>10</v>
      </c>
      <c r="AA152" t="n">
        <v>1811.038421802324</v>
      </c>
      <c r="AB152" t="n">
        <v>2477.942666086236</v>
      </c>
      <c r="AC152" t="n">
        <v>2241.45129584934</v>
      </c>
      <c r="AD152" t="n">
        <v>1811038.421802324</v>
      </c>
      <c r="AE152" t="n">
        <v>2477942.666086236</v>
      </c>
      <c r="AF152" t="n">
        <v>8.802444415743762e-07</v>
      </c>
      <c r="AG152" t="n">
        <v>17</v>
      </c>
      <c r="AH152" t="n">
        <v>2241451.29584934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1.7596</v>
      </c>
      <c r="E153" t="n">
        <v>56.83</v>
      </c>
      <c r="F153" t="n">
        <v>53.07</v>
      </c>
      <c r="G153" t="n">
        <v>176.9</v>
      </c>
      <c r="H153" t="n">
        <v>2.01</v>
      </c>
      <c r="I153" t="n">
        <v>18</v>
      </c>
      <c r="J153" t="n">
        <v>343.69</v>
      </c>
      <c r="K153" t="n">
        <v>59.89</v>
      </c>
      <c r="L153" t="n">
        <v>38.75</v>
      </c>
      <c r="M153" t="n">
        <v>16</v>
      </c>
      <c r="N153" t="n">
        <v>110.06</v>
      </c>
      <c r="O153" t="n">
        <v>42623.24</v>
      </c>
      <c r="P153" t="n">
        <v>871.6</v>
      </c>
      <c r="Q153" t="n">
        <v>1367.15</v>
      </c>
      <c r="R153" t="n">
        <v>122.8</v>
      </c>
      <c r="S153" t="n">
        <v>104.26</v>
      </c>
      <c r="T153" t="n">
        <v>8364.610000000001</v>
      </c>
      <c r="U153" t="n">
        <v>0.85</v>
      </c>
      <c r="V153" t="n">
        <v>0.9</v>
      </c>
      <c r="W153" t="n">
        <v>20.67</v>
      </c>
      <c r="X153" t="n">
        <v>0.49</v>
      </c>
      <c r="Y153" t="n">
        <v>1</v>
      </c>
      <c r="Z153" t="n">
        <v>10</v>
      </c>
      <c r="AA153" t="n">
        <v>1810.062495308288</v>
      </c>
      <c r="AB153" t="n">
        <v>2476.607360402257</v>
      </c>
      <c r="AC153" t="n">
        <v>2240.243429865727</v>
      </c>
      <c r="AD153" t="n">
        <v>1810062.495308288</v>
      </c>
      <c r="AE153" t="n">
        <v>2476607.360402257</v>
      </c>
      <c r="AF153" t="n">
        <v>8.802444415743762e-07</v>
      </c>
      <c r="AG153" t="n">
        <v>17</v>
      </c>
      <c r="AH153" t="n">
        <v>2240243.429865727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1.7617</v>
      </c>
      <c r="E154" t="n">
        <v>56.76</v>
      </c>
      <c r="F154" t="n">
        <v>53.05</v>
      </c>
      <c r="G154" t="n">
        <v>187.23</v>
      </c>
      <c r="H154" t="n">
        <v>2.02</v>
      </c>
      <c r="I154" t="n">
        <v>17</v>
      </c>
      <c r="J154" t="n">
        <v>344.31</v>
      </c>
      <c r="K154" t="n">
        <v>59.89</v>
      </c>
      <c r="L154" t="n">
        <v>39</v>
      </c>
      <c r="M154" t="n">
        <v>15</v>
      </c>
      <c r="N154" t="n">
        <v>110.43</v>
      </c>
      <c r="O154" t="n">
        <v>42699.62</v>
      </c>
      <c r="P154" t="n">
        <v>870.95</v>
      </c>
      <c r="Q154" t="n">
        <v>1367.2</v>
      </c>
      <c r="R154" t="n">
        <v>121.87</v>
      </c>
      <c r="S154" t="n">
        <v>104.26</v>
      </c>
      <c r="T154" t="n">
        <v>7908.64</v>
      </c>
      <c r="U154" t="n">
        <v>0.86</v>
      </c>
      <c r="V154" t="n">
        <v>0.9</v>
      </c>
      <c r="W154" t="n">
        <v>20.67</v>
      </c>
      <c r="X154" t="n">
        <v>0.47</v>
      </c>
      <c r="Y154" t="n">
        <v>1</v>
      </c>
      <c r="Z154" t="n">
        <v>10</v>
      </c>
      <c r="AA154" t="n">
        <v>1807.129046935512</v>
      </c>
      <c r="AB154" t="n">
        <v>2472.593686924017</v>
      </c>
      <c r="AC154" t="n">
        <v>2236.612815751023</v>
      </c>
      <c r="AD154" t="n">
        <v>1807129.046935512</v>
      </c>
      <c r="AE154" t="n">
        <v>2472593.686924017</v>
      </c>
      <c r="AF154" t="n">
        <v>8.81294971994532e-07</v>
      </c>
      <c r="AG154" t="n">
        <v>17</v>
      </c>
      <c r="AH154" t="n">
        <v>2236612.815751023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1.7621</v>
      </c>
      <c r="E155" t="n">
        <v>56.75</v>
      </c>
      <c r="F155" t="n">
        <v>53.04</v>
      </c>
      <c r="G155" t="n">
        <v>187.2</v>
      </c>
      <c r="H155" t="n">
        <v>2.03</v>
      </c>
      <c r="I155" t="n">
        <v>17</v>
      </c>
      <c r="J155" t="n">
        <v>344.93</v>
      </c>
      <c r="K155" t="n">
        <v>59.89</v>
      </c>
      <c r="L155" t="n">
        <v>39.25</v>
      </c>
      <c r="M155" t="n">
        <v>15</v>
      </c>
      <c r="N155" t="n">
        <v>110.8</v>
      </c>
      <c r="O155" t="n">
        <v>42776.18</v>
      </c>
      <c r="P155" t="n">
        <v>871.04</v>
      </c>
      <c r="Q155" t="n">
        <v>1367.17</v>
      </c>
      <c r="R155" t="n">
        <v>121.5</v>
      </c>
      <c r="S155" t="n">
        <v>104.26</v>
      </c>
      <c r="T155" t="n">
        <v>7721.44</v>
      </c>
      <c r="U155" t="n">
        <v>0.86</v>
      </c>
      <c r="V155" t="n">
        <v>0.9</v>
      </c>
      <c r="W155" t="n">
        <v>20.67</v>
      </c>
      <c r="X155" t="n">
        <v>0.46</v>
      </c>
      <c r="Y155" t="n">
        <v>1</v>
      </c>
      <c r="Z155" t="n">
        <v>10</v>
      </c>
      <c r="AA155" t="n">
        <v>1806.81904041914</v>
      </c>
      <c r="AB155" t="n">
        <v>2472.169522331794</v>
      </c>
      <c r="AC155" t="n">
        <v>2236.229132832164</v>
      </c>
      <c r="AD155" t="n">
        <v>1806819.04041914</v>
      </c>
      <c r="AE155" t="n">
        <v>2472169.522331794</v>
      </c>
      <c r="AF155" t="n">
        <v>8.814950730269427e-07</v>
      </c>
      <c r="AG155" t="n">
        <v>17</v>
      </c>
      <c r="AH155" t="n">
        <v>2236229.132832164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1.7628</v>
      </c>
      <c r="E156" t="n">
        <v>56.73</v>
      </c>
      <c r="F156" t="n">
        <v>53.01</v>
      </c>
      <c r="G156" t="n">
        <v>187.11</v>
      </c>
      <c r="H156" t="n">
        <v>2.04</v>
      </c>
      <c r="I156" t="n">
        <v>17</v>
      </c>
      <c r="J156" t="n">
        <v>345.56</v>
      </c>
      <c r="K156" t="n">
        <v>59.89</v>
      </c>
      <c r="L156" t="n">
        <v>39.5</v>
      </c>
      <c r="M156" t="n">
        <v>15</v>
      </c>
      <c r="N156" t="n">
        <v>111.17</v>
      </c>
      <c r="O156" t="n">
        <v>42852.94</v>
      </c>
      <c r="P156" t="n">
        <v>871.39</v>
      </c>
      <c r="Q156" t="n">
        <v>1367.21</v>
      </c>
      <c r="R156" t="n">
        <v>120.86</v>
      </c>
      <c r="S156" t="n">
        <v>104.26</v>
      </c>
      <c r="T156" t="n">
        <v>7400.47</v>
      </c>
      <c r="U156" t="n">
        <v>0.86</v>
      </c>
      <c r="V156" t="n">
        <v>0.9</v>
      </c>
      <c r="W156" t="n">
        <v>20.67</v>
      </c>
      <c r="X156" t="n">
        <v>0.44</v>
      </c>
      <c r="Y156" t="n">
        <v>1</v>
      </c>
      <c r="Z156" t="n">
        <v>10</v>
      </c>
      <c r="AA156" t="n">
        <v>1806.44910631679</v>
      </c>
      <c r="AB156" t="n">
        <v>2471.663362172618</v>
      </c>
      <c r="AC156" t="n">
        <v>2235.771279888179</v>
      </c>
      <c r="AD156" t="n">
        <v>1806449.10631679</v>
      </c>
      <c r="AE156" t="n">
        <v>2471663.362172618</v>
      </c>
      <c r="AF156" t="n">
        <v>8.818452498336612e-07</v>
      </c>
      <c r="AG156" t="n">
        <v>17</v>
      </c>
      <c r="AH156" t="n">
        <v>2235771.279888179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1.7627</v>
      </c>
      <c r="E157" t="n">
        <v>56.73</v>
      </c>
      <c r="F157" t="n">
        <v>53.02</v>
      </c>
      <c r="G157" t="n">
        <v>187.12</v>
      </c>
      <c r="H157" t="n">
        <v>2.05</v>
      </c>
      <c r="I157" t="n">
        <v>17</v>
      </c>
      <c r="J157" t="n">
        <v>346.18</v>
      </c>
      <c r="K157" t="n">
        <v>59.89</v>
      </c>
      <c r="L157" t="n">
        <v>39.75</v>
      </c>
      <c r="M157" t="n">
        <v>15</v>
      </c>
      <c r="N157" t="n">
        <v>111.54</v>
      </c>
      <c r="O157" t="n">
        <v>42929.9</v>
      </c>
      <c r="P157" t="n">
        <v>872.01</v>
      </c>
      <c r="Q157" t="n">
        <v>1367.14</v>
      </c>
      <c r="R157" t="n">
        <v>121.2</v>
      </c>
      <c r="S157" t="n">
        <v>104.26</v>
      </c>
      <c r="T157" t="n">
        <v>7570.43</v>
      </c>
      <c r="U157" t="n">
        <v>0.86</v>
      </c>
      <c r="V157" t="n">
        <v>0.9</v>
      </c>
      <c r="W157" t="n">
        <v>20.66</v>
      </c>
      <c r="X157" t="n">
        <v>0.44</v>
      </c>
      <c r="Y157" t="n">
        <v>1</v>
      </c>
      <c r="Z157" t="n">
        <v>10</v>
      </c>
      <c r="AA157" t="n">
        <v>1807.463266127905</v>
      </c>
      <c r="AB157" t="n">
        <v>2473.050980367758</v>
      </c>
      <c r="AC157" t="n">
        <v>2237.02646575031</v>
      </c>
      <c r="AD157" t="n">
        <v>1807463.266127905</v>
      </c>
      <c r="AE157" t="n">
        <v>2473050.980367758</v>
      </c>
      <c r="AF157" t="n">
        <v>8.817952245755585e-07</v>
      </c>
      <c r="AG157" t="n">
        <v>17</v>
      </c>
      <c r="AH157" t="n">
        <v>2237026.46575031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1.7625</v>
      </c>
      <c r="E158" t="n">
        <v>56.74</v>
      </c>
      <c r="F158" t="n">
        <v>53.02</v>
      </c>
      <c r="G158" t="n">
        <v>187.15</v>
      </c>
      <c r="H158" t="n">
        <v>2.06</v>
      </c>
      <c r="I158" t="n">
        <v>17</v>
      </c>
      <c r="J158" t="n">
        <v>346.81</v>
      </c>
      <c r="K158" t="n">
        <v>59.89</v>
      </c>
      <c r="L158" t="n">
        <v>40</v>
      </c>
      <c r="M158" t="n">
        <v>15</v>
      </c>
      <c r="N158" t="n">
        <v>111.92</v>
      </c>
      <c r="O158" t="n">
        <v>43007.05</v>
      </c>
      <c r="P158" t="n">
        <v>872.78</v>
      </c>
      <c r="Q158" t="n">
        <v>1367.23</v>
      </c>
      <c r="R158" t="n">
        <v>121.04</v>
      </c>
      <c r="S158" t="n">
        <v>104.26</v>
      </c>
      <c r="T158" t="n">
        <v>7490.32</v>
      </c>
      <c r="U158" t="n">
        <v>0.86</v>
      </c>
      <c r="V158" t="n">
        <v>0.9</v>
      </c>
      <c r="W158" t="n">
        <v>20.67</v>
      </c>
      <c r="X158" t="n">
        <v>0.45</v>
      </c>
      <c r="Y158" t="n">
        <v>1</v>
      </c>
      <c r="Z158" t="n">
        <v>10</v>
      </c>
      <c r="AA158" t="n">
        <v>1808.699923998387</v>
      </c>
      <c r="AB158" t="n">
        <v>2474.743030223647</v>
      </c>
      <c r="AC158" t="n">
        <v>2238.557028742759</v>
      </c>
      <c r="AD158" t="n">
        <v>1808699.923998387</v>
      </c>
      <c r="AE158" t="n">
        <v>2474743.030223647</v>
      </c>
      <c r="AF158" t="n">
        <v>8.816951740593532e-07</v>
      </c>
      <c r="AG158" t="n">
        <v>17</v>
      </c>
      <c r="AH158" t="n">
        <v>2238557.028742759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1.056</v>
      </c>
      <c r="E2" t="n">
        <v>94.7</v>
      </c>
      <c r="F2" t="n">
        <v>71.66</v>
      </c>
      <c r="G2" t="n">
        <v>6.69</v>
      </c>
      <c r="H2" t="n">
        <v>0.11</v>
      </c>
      <c r="I2" t="n">
        <v>643</v>
      </c>
      <c r="J2" t="n">
        <v>159.12</v>
      </c>
      <c r="K2" t="n">
        <v>50.28</v>
      </c>
      <c r="L2" t="n">
        <v>1</v>
      </c>
      <c r="M2" t="n">
        <v>641</v>
      </c>
      <c r="N2" t="n">
        <v>27.84</v>
      </c>
      <c r="O2" t="n">
        <v>19859.16</v>
      </c>
      <c r="P2" t="n">
        <v>890.22</v>
      </c>
      <c r="Q2" t="n">
        <v>1370.19</v>
      </c>
      <c r="R2" t="n">
        <v>728.61</v>
      </c>
      <c r="S2" t="n">
        <v>104.26</v>
      </c>
      <c r="T2" t="n">
        <v>308147.97</v>
      </c>
      <c r="U2" t="n">
        <v>0.14</v>
      </c>
      <c r="V2" t="n">
        <v>0.67</v>
      </c>
      <c r="W2" t="n">
        <v>21.68</v>
      </c>
      <c r="X2" t="n">
        <v>19.02</v>
      </c>
      <c r="Y2" t="n">
        <v>1</v>
      </c>
      <c r="Z2" t="n">
        <v>10</v>
      </c>
      <c r="AA2" t="n">
        <v>3084.157842704384</v>
      </c>
      <c r="AB2" t="n">
        <v>4219.880823829523</v>
      </c>
      <c r="AC2" t="n">
        <v>3817.141320643008</v>
      </c>
      <c r="AD2" t="n">
        <v>3084157.842704384</v>
      </c>
      <c r="AE2" t="n">
        <v>4219880.823829523</v>
      </c>
      <c r="AF2" t="n">
        <v>5.737199816397279e-07</v>
      </c>
      <c r="AG2" t="n">
        <v>28</v>
      </c>
      <c r="AH2" t="n">
        <v>3817141.320643008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66.63</v>
      </c>
      <c r="G3" t="n">
        <v>8.380000000000001</v>
      </c>
      <c r="H3" t="n">
        <v>0.14</v>
      </c>
      <c r="I3" t="n">
        <v>477</v>
      </c>
      <c r="J3" t="n">
        <v>159.48</v>
      </c>
      <c r="K3" t="n">
        <v>50.28</v>
      </c>
      <c r="L3" t="n">
        <v>1.25</v>
      </c>
      <c r="M3" t="n">
        <v>475</v>
      </c>
      <c r="N3" t="n">
        <v>27.95</v>
      </c>
      <c r="O3" t="n">
        <v>19902.91</v>
      </c>
      <c r="P3" t="n">
        <v>827.16</v>
      </c>
      <c r="Q3" t="n">
        <v>1369.2</v>
      </c>
      <c r="R3" t="n">
        <v>563.03</v>
      </c>
      <c r="S3" t="n">
        <v>104.26</v>
      </c>
      <c r="T3" t="n">
        <v>226187.07</v>
      </c>
      <c r="U3" t="n">
        <v>0.19</v>
      </c>
      <c r="V3" t="n">
        <v>0.72</v>
      </c>
      <c r="W3" t="n">
        <v>21.45</v>
      </c>
      <c r="X3" t="n">
        <v>14.01</v>
      </c>
      <c r="Y3" t="n">
        <v>1</v>
      </c>
      <c r="Z3" t="n">
        <v>10</v>
      </c>
      <c r="AA3" t="n">
        <v>2574.362111886137</v>
      </c>
      <c r="AB3" t="n">
        <v>3522.355814323623</v>
      </c>
      <c r="AC3" t="n">
        <v>3186.187119061878</v>
      </c>
      <c r="AD3" t="n">
        <v>2574362.111886138</v>
      </c>
      <c r="AE3" t="n">
        <v>3522355.814323623</v>
      </c>
      <c r="AF3" t="n">
        <v>6.442397293829446e-07</v>
      </c>
      <c r="AG3" t="n">
        <v>25</v>
      </c>
      <c r="AH3" t="n">
        <v>3186187.119061877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1.2793</v>
      </c>
      <c r="E4" t="n">
        <v>78.17</v>
      </c>
      <c r="F4" t="n">
        <v>63.63</v>
      </c>
      <c r="G4" t="n">
        <v>10.07</v>
      </c>
      <c r="H4" t="n">
        <v>0.17</v>
      </c>
      <c r="I4" t="n">
        <v>379</v>
      </c>
      <c r="J4" t="n">
        <v>159.83</v>
      </c>
      <c r="K4" t="n">
        <v>50.28</v>
      </c>
      <c r="L4" t="n">
        <v>1.5</v>
      </c>
      <c r="M4" t="n">
        <v>377</v>
      </c>
      <c r="N4" t="n">
        <v>28.05</v>
      </c>
      <c r="O4" t="n">
        <v>19946.71</v>
      </c>
      <c r="P4" t="n">
        <v>788.98</v>
      </c>
      <c r="Q4" t="n">
        <v>1368.7</v>
      </c>
      <c r="R4" t="n">
        <v>466</v>
      </c>
      <c r="S4" t="n">
        <v>104.26</v>
      </c>
      <c r="T4" t="n">
        <v>178162.48</v>
      </c>
      <c r="U4" t="n">
        <v>0.22</v>
      </c>
      <c r="V4" t="n">
        <v>0.75</v>
      </c>
      <c r="W4" t="n">
        <v>21.25</v>
      </c>
      <c r="X4" t="n">
        <v>11.02</v>
      </c>
      <c r="Y4" t="n">
        <v>1</v>
      </c>
      <c r="Z4" t="n">
        <v>10</v>
      </c>
      <c r="AA4" t="n">
        <v>2287.482071185958</v>
      </c>
      <c r="AB4" t="n">
        <v>3129.833886383453</v>
      </c>
      <c r="AC4" t="n">
        <v>2831.126933016347</v>
      </c>
      <c r="AD4" t="n">
        <v>2287482.071185958</v>
      </c>
      <c r="AE4" t="n">
        <v>3129833.886383453</v>
      </c>
      <c r="AF4" t="n">
        <v>6.950378527572955e-07</v>
      </c>
      <c r="AG4" t="n">
        <v>23</v>
      </c>
      <c r="AH4" t="n">
        <v>2831126.933016347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1.3476</v>
      </c>
      <c r="E5" t="n">
        <v>74.2</v>
      </c>
      <c r="F5" t="n">
        <v>61.73</v>
      </c>
      <c r="G5" t="n">
        <v>11.76</v>
      </c>
      <c r="H5" t="n">
        <v>0.19</v>
      </c>
      <c r="I5" t="n">
        <v>315</v>
      </c>
      <c r="J5" t="n">
        <v>160.19</v>
      </c>
      <c r="K5" t="n">
        <v>50.28</v>
      </c>
      <c r="L5" t="n">
        <v>1.75</v>
      </c>
      <c r="M5" t="n">
        <v>313</v>
      </c>
      <c r="N5" t="n">
        <v>28.16</v>
      </c>
      <c r="O5" t="n">
        <v>19990.53</v>
      </c>
      <c r="P5" t="n">
        <v>764.41</v>
      </c>
      <c r="Q5" t="n">
        <v>1368.53</v>
      </c>
      <c r="R5" t="n">
        <v>404.2</v>
      </c>
      <c r="S5" t="n">
        <v>104.26</v>
      </c>
      <c r="T5" t="n">
        <v>147579.59</v>
      </c>
      <c r="U5" t="n">
        <v>0.26</v>
      </c>
      <c r="V5" t="n">
        <v>0.78</v>
      </c>
      <c r="W5" t="n">
        <v>21.15</v>
      </c>
      <c r="X5" t="n">
        <v>9.119999999999999</v>
      </c>
      <c r="Y5" t="n">
        <v>1</v>
      </c>
      <c r="Z5" t="n">
        <v>10</v>
      </c>
      <c r="AA5" t="n">
        <v>2114.693326431407</v>
      </c>
      <c r="AB5" t="n">
        <v>2893.416702908675</v>
      </c>
      <c r="AC5" t="n">
        <v>2617.273073718918</v>
      </c>
      <c r="AD5" t="n">
        <v>2114693.326431407</v>
      </c>
      <c r="AE5" t="n">
        <v>2893416.702908675</v>
      </c>
      <c r="AF5" t="n">
        <v>7.321449311152437e-07</v>
      </c>
      <c r="AG5" t="n">
        <v>22</v>
      </c>
      <c r="AH5" t="n">
        <v>2617273.073718918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1.4016</v>
      </c>
      <c r="E6" t="n">
        <v>71.34999999999999</v>
      </c>
      <c r="F6" t="n">
        <v>60.35</v>
      </c>
      <c r="G6" t="n">
        <v>13.46</v>
      </c>
      <c r="H6" t="n">
        <v>0.22</v>
      </c>
      <c r="I6" t="n">
        <v>269</v>
      </c>
      <c r="J6" t="n">
        <v>160.54</v>
      </c>
      <c r="K6" t="n">
        <v>50.28</v>
      </c>
      <c r="L6" t="n">
        <v>2</v>
      </c>
      <c r="M6" t="n">
        <v>267</v>
      </c>
      <c r="N6" t="n">
        <v>28.26</v>
      </c>
      <c r="O6" t="n">
        <v>20034.4</v>
      </c>
      <c r="P6" t="n">
        <v>746.22</v>
      </c>
      <c r="Q6" t="n">
        <v>1368.7</v>
      </c>
      <c r="R6" t="n">
        <v>359.88</v>
      </c>
      <c r="S6" t="n">
        <v>104.26</v>
      </c>
      <c r="T6" t="n">
        <v>125652.93</v>
      </c>
      <c r="U6" t="n">
        <v>0.29</v>
      </c>
      <c r="V6" t="n">
        <v>0.79</v>
      </c>
      <c r="W6" t="n">
        <v>21.05</v>
      </c>
      <c r="X6" t="n">
        <v>7.75</v>
      </c>
      <c r="Y6" t="n">
        <v>1</v>
      </c>
      <c r="Z6" t="n">
        <v>10</v>
      </c>
      <c r="AA6" t="n">
        <v>1989.750802110202</v>
      </c>
      <c r="AB6" t="n">
        <v>2722.464829057253</v>
      </c>
      <c r="AC6" t="n">
        <v>2462.636606775414</v>
      </c>
      <c r="AD6" t="n">
        <v>1989750.802110202</v>
      </c>
      <c r="AE6" t="n">
        <v>2722464.829057253</v>
      </c>
      <c r="AF6" t="n">
        <v>7.614828847218206e-07</v>
      </c>
      <c r="AG6" t="n">
        <v>21</v>
      </c>
      <c r="AH6" t="n">
        <v>2462636.606775414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1.443</v>
      </c>
      <c r="E7" t="n">
        <v>69.3</v>
      </c>
      <c r="F7" t="n">
        <v>59.4</v>
      </c>
      <c r="G7" t="n">
        <v>15.17</v>
      </c>
      <c r="H7" t="n">
        <v>0.25</v>
      </c>
      <c r="I7" t="n">
        <v>235</v>
      </c>
      <c r="J7" t="n">
        <v>160.9</v>
      </c>
      <c r="K7" t="n">
        <v>50.28</v>
      </c>
      <c r="L7" t="n">
        <v>2.25</v>
      </c>
      <c r="M7" t="n">
        <v>233</v>
      </c>
      <c r="N7" t="n">
        <v>28.37</v>
      </c>
      <c r="O7" t="n">
        <v>20078.3</v>
      </c>
      <c r="P7" t="n">
        <v>733.29</v>
      </c>
      <c r="Q7" t="n">
        <v>1368.1</v>
      </c>
      <c r="R7" t="n">
        <v>327.76</v>
      </c>
      <c r="S7" t="n">
        <v>104.26</v>
      </c>
      <c r="T7" t="n">
        <v>109761.82</v>
      </c>
      <c r="U7" t="n">
        <v>0.32</v>
      </c>
      <c r="V7" t="n">
        <v>0.8100000000000001</v>
      </c>
      <c r="W7" t="n">
        <v>21.05</v>
      </c>
      <c r="X7" t="n">
        <v>6.81</v>
      </c>
      <c r="Y7" t="n">
        <v>1</v>
      </c>
      <c r="Z7" t="n">
        <v>10</v>
      </c>
      <c r="AA7" t="n">
        <v>1911.265584177531</v>
      </c>
      <c r="AB7" t="n">
        <v>2615.077891358328</v>
      </c>
      <c r="AC7" t="n">
        <v>2365.498527691961</v>
      </c>
      <c r="AD7" t="n">
        <v>1911265.584177531</v>
      </c>
      <c r="AE7" t="n">
        <v>2615077.891358328</v>
      </c>
      <c r="AF7" t="n">
        <v>7.839753158201966e-07</v>
      </c>
      <c r="AG7" t="n">
        <v>21</v>
      </c>
      <c r="AH7" t="n">
        <v>2365498.527691961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1.4773</v>
      </c>
      <c r="E8" t="n">
        <v>67.69</v>
      </c>
      <c r="F8" t="n">
        <v>58.63</v>
      </c>
      <c r="G8" t="n">
        <v>16.83</v>
      </c>
      <c r="H8" t="n">
        <v>0.27</v>
      </c>
      <c r="I8" t="n">
        <v>209</v>
      </c>
      <c r="J8" t="n">
        <v>161.26</v>
      </c>
      <c r="K8" t="n">
        <v>50.28</v>
      </c>
      <c r="L8" t="n">
        <v>2.5</v>
      </c>
      <c r="M8" t="n">
        <v>207</v>
      </c>
      <c r="N8" t="n">
        <v>28.48</v>
      </c>
      <c r="O8" t="n">
        <v>20122.23</v>
      </c>
      <c r="P8" t="n">
        <v>722.5700000000001</v>
      </c>
      <c r="Q8" t="n">
        <v>1368</v>
      </c>
      <c r="R8" t="n">
        <v>302.92</v>
      </c>
      <c r="S8" t="n">
        <v>104.26</v>
      </c>
      <c r="T8" t="n">
        <v>97469.09</v>
      </c>
      <c r="U8" t="n">
        <v>0.34</v>
      </c>
      <c r="V8" t="n">
        <v>0.82</v>
      </c>
      <c r="W8" t="n">
        <v>20.99</v>
      </c>
      <c r="X8" t="n">
        <v>6.04</v>
      </c>
      <c r="Y8" t="n">
        <v>1</v>
      </c>
      <c r="Z8" t="n">
        <v>10</v>
      </c>
      <c r="AA8" t="n">
        <v>1837.832611617825</v>
      </c>
      <c r="AB8" t="n">
        <v>2514.603658668031</v>
      </c>
      <c r="AC8" t="n">
        <v>2274.613414753154</v>
      </c>
      <c r="AD8" t="n">
        <v>1837832.611617825</v>
      </c>
      <c r="AE8" t="n">
        <v>2514603.658668031</v>
      </c>
      <c r="AF8" t="n">
        <v>8.026103493147444e-07</v>
      </c>
      <c r="AG8" t="n">
        <v>20</v>
      </c>
      <c r="AH8" t="n">
        <v>2274613.414753154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1.5083</v>
      </c>
      <c r="E9" t="n">
        <v>66.3</v>
      </c>
      <c r="F9" t="n">
        <v>57.95</v>
      </c>
      <c r="G9" t="n">
        <v>18.59</v>
      </c>
      <c r="H9" t="n">
        <v>0.3</v>
      </c>
      <c r="I9" t="n">
        <v>187</v>
      </c>
      <c r="J9" t="n">
        <v>161.61</v>
      </c>
      <c r="K9" t="n">
        <v>50.28</v>
      </c>
      <c r="L9" t="n">
        <v>2.75</v>
      </c>
      <c r="M9" t="n">
        <v>185</v>
      </c>
      <c r="N9" t="n">
        <v>28.58</v>
      </c>
      <c r="O9" t="n">
        <v>20166.2</v>
      </c>
      <c r="P9" t="n">
        <v>712.9299999999999</v>
      </c>
      <c r="Q9" t="n">
        <v>1367.92</v>
      </c>
      <c r="R9" t="n">
        <v>281.22</v>
      </c>
      <c r="S9" t="n">
        <v>104.26</v>
      </c>
      <c r="T9" t="n">
        <v>86733.64</v>
      </c>
      <c r="U9" t="n">
        <v>0.37</v>
      </c>
      <c r="V9" t="n">
        <v>0.83</v>
      </c>
      <c r="W9" t="n">
        <v>20.94</v>
      </c>
      <c r="X9" t="n">
        <v>5.35</v>
      </c>
      <c r="Y9" t="n">
        <v>1</v>
      </c>
      <c r="Z9" t="n">
        <v>10</v>
      </c>
      <c r="AA9" t="n">
        <v>1784.771916832146</v>
      </c>
      <c r="AB9" t="n">
        <v>2442.003675189622</v>
      </c>
      <c r="AC9" t="n">
        <v>2208.942271803208</v>
      </c>
      <c r="AD9" t="n">
        <v>1784771.916832146</v>
      </c>
      <c r="AE9" t="n">
        <v>2442003.675189622</v>
      </c>
      <c r="AF9" t="n">
        <v>8.194525078666682e-07</v>
      </c>
      <c r="AG9" t="n">
        <v>20</v>
      </c>
      <c r="AH9" t="n">
        <v>2208942.271803208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1.5316</v>
      </c>
      <c r="E10" t="n">
        <v>65.29000000000001</v>
      </c>
      <c r="F10" t="n">
        <v>57.49</v>
      </c>
      <c r="G10" t="n">
        <v>20.29</v>
      </c>
      <c r="H10" t="n">
        <v>0.33</v>
      </c>
      <c r="I10" t="n">
        <v>170</v>
      </c>
      <c r="J10" t="n">
        <v>161.97</v>
      </c>
      <c r="K10" t="n">
        <v>50.28</v>
      </c>
      <c r="L10" t="n">
        <v>3</v>
      </c>
      <c r="M10" t="n">
        <v>168</v>
      </c>
      <c r="N10" t="n">
        <v>28.69</v>
      </c>
      <c r="O10" t="n">
        <v>20210.21</v>
      </c>
      <c r="P10" t="n">
        <v>706.11</v>
      </c>
      <c r="Q10" t="n">
        <v>1367.75</v>
      </c>
      <c r="R10" t="n">
        <v>265.59</v>
      </c>
      <c r="S10" t="n">
        <v>104.26</v>
      </c>
      <c r="T10" t="n">
        <v>78999.41</v>
      </c>
      <c r="U10" t="n">
        <v>0.39</v>
      </c>
      <c r="V10" t="n">
        <v>0.83</v>
      </c>
      <c r="W10" t="n">
        <v>20.94</v>
      </c>
      <c r="X10" t="n">
        <v>4.9</v>
      </c>
      <c r="Y10" t="n">
        <v>1</v>
      </c>
      <c r="Z10" t="n">
        <v>10</v>
      </c>
      <c r="AA10" t="n">
        <v>1735.477888250309</v>
      </c>
      <c r="AB10" t="n">
        <v>2374.557410584896</v>
      </c>
      <c r="AC10" t="n">
        <v>2147.93298403093</v>
      </c>
      <c r="AD10" t="n">
        <v>1735477.88825031</v>
      </c>
      <c r="AE10" t="n">
        <v>2374557.410584896</v>
      </c>
      <c r="AF10" t="n">
        <v>8.321112915524691e-07</v>
      </c>
      <c r="AG10" t="n">
        <v>19</v>
      </c>
      <c r="AH10" t="n">
        <v>2147932.98403093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1.5527</v>
      </c>
      <c r="E11" t="n">
        <v>64.40000000000001</v>
      </c>
      <c r="F11" t="n">
        <v>57.05</v>
      </c>
      <c r="G11" t="n">
        <v>21.94</v>
      </c>
      <c r="H11" t="n">
        <v>0.35</v>
      </c>
      <c r="I11" t="n">
        <v>156</v>
      </c>
      <c r="J11" t="n">
        <v>162.33</v>
      </c>
      <c r="K11" t="n">
        <v>50.28</v>
      </c>
      <c r="L11" t="n">
        <v>3.25</v>
      </c>
      <c r="M11" t="n">
        <v>154</v>
      </c>
      <c r="N11" t="n">
        <v>28.8</v>
      </c>
      <c r="O11" t="n">
        <v>20254.26</v>
      </c>
      <c r="P11" t="n">
        <v>699.63</v>
      </c>
      <c r="Q11" t="n">
        <v>1368.07</v>
      </c>
      <c r="R11" t="n">
        <v>251.71</v>
      </c>
      <c r="S11" t="n">
        <v>104.26</v>
      </c>
      <c r="T11" t="n">
        <v>72132.89</v>
      </c>
      <c r="U11" t="n">
        <v>0.41</v>
      </c>
      <c r="V11" t="n">
        <v>0.84</v>
      </c>
      <c r="W11" t="n">
        <v>20.9</v>
      </c>
      <c r="X11" t="n">
        <v>4.46</v>
      </c>
      <c r="Y11" t="n">
        <v>1</v>
      </c>
      <c r="Z11" t="n">
        <v>10</v>
      </c>
      <c r="AA11" t="n">
        <v>1701.906176636639</v>
      </c>
      <c r="AB11" t="n">
        <v>2328.623113675684</v>
      </c>
      <c r="AC11" t="n">
        <v>2106.382591949543</v>
      </c>
      <c r="AD11" t="n">
        <v>1701906.176636639</v>
      </c>
      <c r="AE11" t="n">
        <v>2328623.113675684</v>
      </c>
      <c r="AF11" t="n">
        <v>8.435748252765204e-07</v>
      </c>
      <c r="AG11" t="n">
        <v>19</v>
      </c>
      <c r="AH11" t="n">
        <v>2106382.591949543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1.5723</v>
      </c>
      <c r="E12" t="n">
        <v>63.6</v>
      </c>
      <c r="F12" t="n">
        <v>56.67</v>
      </c>
      <c r="G12" t="n">
        <v>23.78</v>
      </c>
      <c r="H12" t="n">
        <v>0.38</v>
      </c>
      <c r="I12" t="n">
        <v>143</v>
      </c>
      <c r="J12" t="n">
        <v>162.68</v>
      </c>
      <c r="K12" t="n">
        <v>50.28</v>
      </c>
      <c r="L12" t="n">
        <v>3.5</v>
      </c>
      <c r="M12" t="n">
        <v>141</v>
      </c>
      <c r="N12" t="n">
        <v>28.9</v>
      </c>
      <c r="O12" t="n">
        <v>20298.34</v>
      </c>
      <c r="P12" t="n">
        <v>693.5700000000001</v>
      </c>
      <c r="Q12" t="n">
        <v>1367.84</v>
      </c>
      <c r="R12" t="n">
        <v>239.78</v>
      </c>
      <c r="S12" t="n">
        <v>104.26</v>
      </c>
      <c r="T12" t="n">
        <v>66231.39999999999</v>
      </c>
      <c r="U12" t="n">
        <v>0.43</v>
      </c>
      <c r="V12" t="n">
        <v>0.85</v>
      </c>
      <c r="W12" t="n">
        <v>20.87</v>
      </c>
      <c r="X12" t="n">
        <v>4.08</v>
      </c>
      <c r="Y12" t="n">
        <v>1</v>
      </c>
      <c r="Z12" t="n">
        <v>10</v>
      </c>
      <c r="AA12" t="n">
        <v>1671.657423970058</v>
      </c>
      <c r="AB12" t="n">
        <v>2287.235435796483</v>
      </c>
      <c r="AC12" t="n">
        <v>2068.944895959163</v>
      </c>
      <c r="AD12" t="n">
        <v>1671657.423970058</v>
      </c>
      <c r="AE12" t="n">
        <v>2287235.435796483</v>
      </c>
      <c r="AF12" t="n">
        <v>8.542234158448336e-07</v>
      </c>
      <c r="AG12" t="n">
        <v>19</v>
      </c>
      <c r="AH12" t="n">
        <v>2068944.895959163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1.5881</v>
      </c>
      <c r="E13" t="n">
        <v>62.97</v>
      </c>
      <c r="F13" t="n">
        <v>56.36</v>
      </c>
      <c r="G13" t="n">
        <v>25.43</v>
      </c>
      <c r="H13" t="n">
        <v>0.41</v>
      </c>
      <c r="I13" t="n">
        <v>133</v>
      </c>
      <c r="J13" t="n">
        <v>163.04</v>
      </c>
      <c r="K13" t="n">
        <v>50.28</v>
      </c>
      <c r="L13" t="n">
        <v>3.75</v>
      </c>
      <c r="M13" t="n">
        <v>131</v>
      </c>
      <c r="N13" t="n">
        <v>29.01</v>
      </c>
      <c r="O13" t="n">
        <v>20342.46</v>
      </c>
      <c r="P13" t="n">
        <v>688.52</v>
      </c>
      <c r="Q13" t="n">
        <v>1367.76</v>
      </c>
      <c r="R13" t="n">
        <v>229.39</v>
      </c>
      <c r="S13" t="n">
        <v>104.26</v>
      </c>
      <c r="T13" t="n">
        <v>61088.43</v>
      </c>
      <c r="U13" t="n">
        <v>0.45</v>
      </c>
      <c r="V13" t="n">
        <v>0.85</v>
      </c>
      <c r="W13" t="n">
        <v>20.86</v>
      </c>
      <c r="X13" t="n">
        <v>3.77</v>
      </c>
      <c r="Y13" t="n">
        <v>1</v>
      </c>
      <c r="Z13" t="n">
        <v>10</v>
      </c>
      <c r="AA13" t="n">
        <v>1647.541362644745</v>
      </c>
      <c r="AB13" t="n">
        <v>2254.238776765652</v>
      </c>
      <c r="AC13" t="n">
        <v>2039.097391755133</v>
      </c>
      <c r="AD13" t="n">
        <v>1647541.362644745</v>
      </c>
      <c r="AE13" t="n">
        <v>2254238.776765652</v>
      </c>
      <c r="AF13" t="n">
        <v>8.628074837519432e-07</v>
      </c>
      <c r="AG13" t="n">
        <v>19</v>
      </c>
      <c r="AH13" t="n">
        <v>2039097.391755132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1.6014</v>
      </c>
      <c r="E14" t="n">
        <v>62.45</v>
      </c>
      <c r="F14" t="n">
        <v>56.13</v>
      </c>
      <c r="G14" t="n">
        <v>27.16</v>
      </c>
      <c r="H14" t="n">
        <v>0.43</v>
      </c>
      <c r="I14" t="n">
        <v>124</v>
      </c>
      <c r="J14" t="n">
        <v>163.4</v>
      </c>
      <c r="K14" t="n">
        <v>50.28</v>
      </c>
      <c r="L14" t="n">
        <v>4</v>
      </c>
      <c r="M14" t="n">
        <v>122</v>
      </c>
      <c r="N14" t="n">
        <v>29.12</v>
      </c>
      <c r="O14" t="n">
        <v>20386.62</v>
      </c>
      <c r="P14" t="n">
        <v>684.64</v>
      </c>
      <c r="Q14" t="n">
        <v>1367.72</v>
      </c>
      <c r="R14" t="n">
        <v>222.14</v>
      </c>
      <c r="S14" t="n">
        <v>104.26</v>
      </c>
      <c r="T14" t="n">
        <v>57504.77</v>
      </c>
      <c r="U14" t="n">
        <v>0.47</v>
      </c>
      <c r="V14" t="n">
        <v>0.85</v>
      </c>
      <c r="W14" t="n">
        <v>20.84</v>
      </c>
      <c r="X14" t="n">
        <v>3.54</v>
      </c>
      <c r="Y14" t="n">
        <v>1</v>
      </c>
      <c r="Z14" t="n">
        <v>10</v>
      </c>
      <c r="AA14" t="n">
        <v>1628.373049984712</v>
      </c>
      <c r="AB14" t="n">
        <v>2228.011845737923</v>
      </c>
      <c r="AC14" t="n">
        <v>2015.373522214961</v>
      </c>
      <c r="AD14" t="n">
        <v>1628373.049984712</v>
      </c>
      <c r="AE14" t="n">
        <v>2228011.845737923</v>
      </c>
      <c r="AF14" t="n">
        <v>8.700333130661556e-07</v>
      </c>
      <c r="AG14" t="n">
        <v>19</v>
      </c>
      <c r="AH14" t="n">
        <v>2015373.522214961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1.615</v>
      </c>
      <c r="E15" t="n">
        <v>61.92</v>
      </c>
      <c r="F15" t="n">
        <v>55.86</v>
      </c>
      <c r="G15" t="n">
        <v>28.89</v>
      </c>
      <c r="H15" t="n">
        <v>0.46</v>
      </c>
      <c r="I15" t="n">
        <v>116</v>
      </c>
      <c r="J15" t="n">
        <v>163.76</v>
      </c>
      <c r="K15" t="n">
        <v>50.28</v>
      </c>
      <c r="L15" t="n">
        <v>4.25</v>
      </c>
      <c r="M15" t="n">
        <v>114</v>
      </c>
      <c r="N15" t="n">
        <v>29.23</v>
      </c>
      <c r="O15" t="n">
        <v>20430.81</v>
      </c>
      <c r="P15" t="n">
        <v>679.98</v>
      </c>
      <c r="Q15" t="n">
        <v>1367.62</v>
      </c>
      <c r="R15" t="n">
        <v>213.28</v>
      </c>
      <c r="S15" t="n">
        <v>104.26</v>
      </c>
      <c r="T15" t="n">
        <v>53115.61</v>
      </c>
      <c r="U15" t="n">
        <v>0.49</v>
      </c>
      <c r="V15" t="n">
        <v>0.86</v>
      </c>
      <c r="W15" t="n">
        <v>20.83</v>
      </c>
      <c r="X15" t="n">
        <v>3.27</v>
      </c>
      <c r="Y15" t="n">
        <v>1</v>
      </c>
      <c r="Z15" t="n">
        <v>10</v>
      </c>
      <c r="AA15" t="n">
        <v>1595.986743257055</v>
      </c>
      <c r="AB15" t="n">
        <v>2183.69947209013</v>
      </c>
      <c r="AC15" t="n">
        <v>1975.290259315306</v>
      </c>
      <c r="AD15" t="n">
        <v>1595986.743257056</v>
      </c>
      <c r="AE15" t="n">
        <v>2183699.47209013</v>
      </c>
      <c r="AF15" t="n">
        <v>8.774221310115158e-07</v>
      </c>
      <c r="AG15" t="n">
        <v>18</v>
      </c>
      <c r="AH15" t="n">
        <v>1975290.259315306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1.6255</v>
      </c>
      <c r="E16" t="n">
        <v>61.52</v>
      </c>
      <c r="F16" t="n">
        <v>55.68</v>
      </c>
      <c r="G16" t="n">
        <v>30.65</v>
      </c>
      <c r="H16" t="n">
        <v>0.49</v>
      </c>
      <c r="I16" t="n">
        <v>109</v>
      </c>
      <c r="J16" t="n">
        <v>164.12</v>
      </c>
      <c r="K16" t="n">
        <v>50.28</v>
      </c>
      <c r="L16" t="n">
        <v>4.5</v>
      </c>
      <c r="M16" t="n">
        <v>107</v>
      </c>
      <c r="N16" t="n">
        <v>29.34</v>
      </c>
      <c r="O16" t="n">
        <v>20475.04</v>
      </c>
      <c r="P16" t="n">
        <v>676.61</v>
      </c>
      <c r="Q16" t="n">
        <v>1367.69</v>
      </c>
      <c r="R16" t="n">
        <v>207.6</v>
      </c>
      <c r="S16" t="n">
        <v>104.26</v>
      </c>
      <c r="T16" t="n">
        <v>50310.07</v>
      </c>
      <c r="U16" t="n">
        <v>0.5</v>
      </c>
      <c r="V16" t="n">
        <v>0.86</v>
      </c>
      <c r="W16" t="n">
        <v>20.81</v>
      </c>
      <c r="X16" t="n">
        <v>3.1</v>
      </c>
      <c r="Y16" t="n">
        <v>1</v>
      </c>
      <c r="Z16" t="n">
        <v>10</v>
      </c>
      <c r="AA16" t="n">
        <v>1580.888337768633</v>
      </c>
      <c r="AB16" t="n">
        <v>2163.041167606231</v>
      </c>
      <c r="AC16" t="n">
        <v>1956.603554417238</v>
      </c>
      <c r="AD16" t="n">
        <v>1580888.337768633</v>
      </c>
      <c r="AE16" t="n">
        <v>2163041.167606231</v>
      </c>
      <c r="AF16" t="n">
        <v>8.831267331016835e-07</v>
      </c>
      <c r="AG16" t="n">
        <v>18</v>
      </c>
      <c r="AH16" t="n">
        <v>1956603.554417238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1.6344</v>
      </c>
      <c r="E17" t="n">
        <v>61.18</v>
      </c>
      <c r="F17" t="n">
        <v>55.54</v>
      </c>
      <c r="G17" t="n">
        <v>32.35</v>
      </c>
      <c r="H17" t="n">
        <v>0.51</v>
      </c>
      <c r="I17" t="n">
        <v>103</v>
      </c>
      <c r="J17" t="n">
        <v>164.48</v>
      </c>
      <c r="K17" t="n">
        <v>50.28</v>
      </c>
      <c r="L17" t="n">
        <v>4.75</v>
      </c>
      <c r="M17" t="n">
        <v>101</v>
      </c>
      <c r="N17" t="n">
        <v>29.45</v>
      </c>
      <c r="O17" t="n">
        <v>20519.3</v>
      </c>
      <c r="P17" t="n">
        <v>673.36</v>
      </c>
      <c r="Q17" t="n">
        <v>1367.62</v>
      </c>
      <c r="R17" t="n">
        <v>202.63</v>
      </c>
      <c r="S17" t="n">
        <v>104.26</v>
      </c>
      <c r="T17" t="n">
        <v>47854.25</v>
      </c>
      <c r="U17" t="n">
        <v>0.51</v>
      </c>
      <c r="V17" t="n">
        <v>0.86</v>
      </c>
      <c r="W17" t="n">
        <v>20.82</v>
      </c>
      <c r="X17" t="n">
        <v>2.96</v>
      </c>
      <c r="Y17" t="n">
        <v>1</v>
      </c>
      <c r="Z17" t="n">
        <v>10</v>
      </c>
      <c r="AA17" t="n">
        <v>1567.74089736849</v>
      </c>
      <c r="AB17" t="n">
        <v>2145.05225962662</v>
      </c>
      <c r="AC17" t="n">
        <v>1940.331482567609</v>
      </c>
      <c r="AD17" t="n">
        <v>1567740.89736849</v>
      </c>
      <c r="AE17" t="n">
        <v>2145052.25962662</v>
      </c>
      <c r="AF17" t="n">
        <v>8.879620624923972e-07</v>
      </c>
      <c r="AG17" t="n">
        <v>18</v>
      </c>
      <c r="AH17" t="n">
        <v>1940331.482567609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1.6448</v>
      </c>
      <c r="E18" t="n">
        <v>60.8</v>
      </c>
      <c r="F18" t="n">
        <v>55.35</v>
      </c>
      <c r="G18" t="n">
        <v>34.23</v>
      </c>
      <c r="H18" t="n">
        <v>0.54</v>
      </c>
      <c r="I18" t="n">
        <v>97</v>
      </c>
      <c r="J18" t="n">
        <v>164.83</v>
      </c>
      <c r="K18" t="n">
        <v>50.28</v>
      </c>
      <c r="L18" t="n">
        <v>5</v>
      </c>
      <c r="M18" t="n">
        <v>95</v>
      </c>
      <c r="N18" t="n">
        <v>29.55</v>
      </c>
      <c r="O18" t="n">
        <v>20563.61</v>
      </c>
      <c r="P18" t="n">
        <v>670.17</v>
      </c>
      <c r="Q18" t="n">
        <v>1367.54</v>
      </c>
      <c r="R18" t="n">
        <v>196.19</v>
      </c>
      <c r="S18" t="n">
        <v>104.26</v>
      </c>
      <c r="T18" t="n">
        <v>44664.54</v>
      </c>
      <c r="U18" t="n">
        <v>0.53</v>
      </c>
      <c r="V18" t="n">
        <v>0.87</v>
      </c>
      <c r="W18" t="n">
        <v>20.81</v>
      </c>
      <c r="X18" t="n">
        <v>2.76</v>
      </c>
      <c r="Y18" t="n">
        <v>1</v>
      </c>
      <c r="Z18" t="n">
        <v>10</v>
      </c>
      <c r="AA18" t="n">
        <v>1553.28312789776</v>
      </c>
      <c r="AB18" t="n">
        <v>2125.270501604996</v>
      </c>
      <c r="AC18" t="n">
        <v>1922.437667767698</v>
      </c>
      <c r="AD18" t="n">
        <v>1553283.12789776</v>
      </c>
      <c r="AE18" t="n">
        <v>2125270.501604996</v>
      </c>
      <c r="AF18" t="n">
        <v>8.93612335038849e-07</v>
      </c>
      <c r="AG18" t="n">
        <v>18</v>
      </c>
      <c r="AH18" t="n">
        <v>1922437.667767697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1.6532</v>
      </c>
      <c r="E19" t="n">
        <v>60.49</v>
      </c>
      <c r="F19" t="n">
        <v>55.2</v>
      </c>
      <c r="G19" t="n">
        <v>36</v>
      </c>
      <c r="H19" t="n">
        <v>0.5600000000000001</v>
      </c>
      <c r="I19" t="n">
        <v>92</v>
      </c>
      <c r="J19" t="n">
        <v>165.19</v>
      </c>
      <c r="K19" t="n">
        <v>50.28</v>
      </c>
      <c r="L19" t="n">
        <v>5.25</v>
      </c>
      <c r="M19" t="n">
        <v>90</v>
      </c>
      <c r="N19" t="n">
        <v>29.66</v>
      </c>
      <c r="O19" t="n">
        <v>20607.95</v>
      </c>
      <c r="P19" t="n">
        <v>666.72</v>
      </c>
      <c r="Q19" t="n">
        <v>1367.55</v>
      </c>
      <c r="R19" t="n">
        <v>191.27</v>
      </c>
      <c r="S19" t="n">
        <v>104.26</v>
      </c>
      <c r="T19" t="n">
        <v>42231.1</v>
      </c>
      <c r="U19" t="n">
        <v>0.55</v>
      </c>
      <c r="V19" t="n">
        <v>0.87</v>
      </c>
      <c r="W19" t="n">
        <v>20.8</v>
      </c>
      <c r="X19" t="n">
        <v>2.62</v>
      </c>
      <c r="Y19" t="n">
        <v>1</v>
      </c>
      <c r="Z19" t="n">
        <v>10</v>
      </c>
      <c r="AA19" t="n">
        <v>1540.482578448408</v>
      </c>
      <c r="AB19" t="n">
        <v>2107.756225128006</v>
      </c>
      <c r="AC19" t="n">
        <v>1906.59492925623</v>
      </c>
      <c r="AD19" t="n">
        <v>1540482.578448408</v>
      </c>
      <c r="AE19" t="n">
        <v>2107756.225128006</v>
      </c>
      <c r="AF19" t="n">
        <v>8.981760167109833e-07</v>
      </c>
      <c r="AG19" t="n">
        <v>18</v>
      </c>
      <c r="AH19" t="n">
        <v>1906594.92925623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1.6601</v>
      </c>
      <c r="E20" t="n">
        <v>60.24</v>
      </c>
      <c r="F20" t="n">
        <v>55.08</v>
      </c>
      <c r="G20" t="n">
        <v>37.55</v>
      </c>
      <c r="H20" t="n">
        <v>0.59</v>
      </c>
      <c r="I20" t="n">
        <v>88</v>
      </c>
      <c r="J20" t="n">
        <v>165.55</v>
      </c>
      <c r="K20" t="n">
        <v>50.28</v>
      </c>
      <c r="L20" t="n">
        <v>5.5</v>
      </c>
      <c r="M20" t="n">
        <v>86</v>
      </c>
      <c r="N20" t="n">
        <v>29.77</v>
      </c>
      <c r="O20" t="n">
        <v>20652.33</v>
      </c>
      <c r="P20" t="n">
        <v>664.36</v>
      </c>
      <c r="Q20" t="n">
        <v>1367.44</v>
      </c>
      <c r="R20" t="n">
        <v>187.76</v>
      </c>
      <c r="S20" t="n">
        <v>104.26</v>
      </c>
      <c r="T20" t="n">
        <v>40498.4</v>
      </c>
      <c r="U20" t="n">
        <v>0.5600000000000001</v>
      </c>
      <c r="V20" t="n">
        <v>0.87</v>
      </c>
      <c r="W20" t="n">
        <v>20.79</v>
      </c>
      <c r="X20" t="n">
        <v>2.5</v>
      </c>
      <c r="Y20" t="n">
        <v>1</v>
      </c>
      <c r="Z20" t="n">
        <v>10</v>
      </c>
      <c r="AA20" t="n">
        <v>1530.775543330219</v>
      </c>
      <c r="AB20" t="n">
        <v>2094.474631435134</v>
      </c>
      <c r="AC20" t="n">
        <v>1894.580912224572</v>
      </c>
      <c r="AD20" t="n">
        <v>1530775.543330219</v>
      </c>
      <c r="AE20" t="n">
        <v>2094474.631435134</v>
      </c>
      <c r="AF20" t="n">
        <v>9.019247552273791e-07</v>
      </c>
      <c r="AG20" t="n">
        <v>18</v>
      </c>
      <c r="AH20" t="n">
        <v>1894580.912224572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1.6667</v>
      </c>
      <c r="E21" t="n">
        <v>60</v>
      </c>
      <c r="F21" t="n">
        <v>54.97</v>
      </c>
      <c r="G21" t="n">
        <v>39.26</v>
      </c>
      <c r="H21" t="n">
        <v>0.61</v>
      </c>
      <c r="I21" t="n">
        <v>84</v>
      </c>
      <c r="J21" t="n">
        <v>165.91</v>
      </c>
      <c r="K21" t="n">
        <v>50.28</v>
      </c>
      <c r="L21" t="n">
        <v>5.75</v>
      </c>
      <c r="M21" t="n">
        <v>82</v>
      </c>
      <c r="N21" t="n">
        <v>29.88</v>
      </c>
      <c r="O21" t="n">
        <v>20696.74</v>
      </c>
      <c r="P21" t="n">
        <v>661.8200000000001</v>
      </c>
      <c r="Q21" t="n">
        <v>1367.65</v>
      </c>
      <c r="R21" t="n">
        <v>184.25</v>
      </c>
      <c r="S21" t="n">
        <v>104.26</v>
      </c>
      <c r="T21" t="n">
        <v>38760.59</v>
      </c>
      <c r="U21" t="n">
        <v>0.57</v>
      </c>
      <c r="V21" t="n">
        <v>0.87</v>
      </c>
      <c r="W21" t="n">
        <v>20.78</v>
      </c>
      <c r="X21" t="n">
        <v>2.38</v>
      </c>
      <c r="Y21" t="n">
        <v>1</v>
      </c>
      <c r="Z21" t="n">
        <v>10</v>
      </c>
      <c r="AA21" t="n">
        <v>1521.185756326601</v>
      </c>
      <c r="AB21" t="n">
        <v>2081.35346178524</v>
      </c>
      <c r="AC21" t="n">
        <v>1882.712008590387</v>
      </c>
      <c r="AD21" t="n">
        <v>1521185.756326601</v>
      </c>
      <c r="AE21" t="n">
        <v>2081353.46178524</v>
      </c>
      <c r="AF21" t="n">
        <v>9.055105051126275e-07</v>
      </c>
      <c r="AG21" t="n">
        <v>18</v>
      </c>
      <c r="AH21" t="n">
        <v>1882712.008590387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1.6734</v>
      </c>
      <c r="E22" t="n">
        <v>59.76</v>
      </c>
      <c r="F22" t="n">
        <v>54.85</v>
      </c>
      <c r="G22" t="n">
        <v>41.14</v>
      </c>
      <c r="H22" t="n">
        <v>0.64</v>
      </c>
      <c r="I22" t="n">
        <v>80</v>
      </c>
      <c r="J22" t="n">
        <v>166.27</v>
      </c>
      <c r="K22" t="n">
        <v>50.28</v>
      </c>
      <c r="L22" t="n">
        <v>6</v>
      </c>
      <c r="M22" t="n">
        <v>78</v>
      </c>
      <c r="N22" t="n">
        <v>29.99</v>
      </c>
      <c r="O22" t="n">
        <v>20741.2</v>
      </c>
      <c r="P22" t="n">
        <v>659.3099999999999</v>
      </c>
      <c r="Q22" t="n">
        <v>1367.41</v>
      </c>
      <c r="R22" t="n">
        <v>180.38</v>
      </c>
      <c r="S22" t="n">
        <v>104.26</v>
      </c>
      <c r="T22" t="n">
        <v>36846.77</v>
      </c>
      <c r="U22" t="n">
        <v>0.58</v>
      </c>
      <c r="V22" t="n">
        <v>0.87</v>
      </c>
      <c r="W22" t="n">
        <v>20.78</v>
      </c>
      <c r="X22" t="n">
        <v>2.27</v>
      </c>
      <c r="Y22" t="n">
        <v>1</v>
      </c>
      <c r="Z22" t="n">
        <v>10</v>
      </c>
      <c r="AA22" t="n">
        <v>1511.574779032671</v>
      </c>
      <c r="AB22" t="n">
        <v>2068.203298645292</v>
      </c>
      <c r="AC22" t="n">
        <v>1870.816878564145</v>
      </c>
      <c r="AD22" t="n">
        <v>1511574.779032671</v>
      </c>
      <c r="AE22" t="n">
        <v>2068203.298645292</v>
      </c>
      <c r="AF22" t="n">
        <v>9.091505845415916e-07</v>
      </c>
      <c r="AG22" t="n">
        <v>18</v>
      </c>
      <c r="AH22" t="n">
        <v>1870816.878564145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1.6786</v>
      </c>
      <c r="E23" t="n">
        <v>59.58</v>
      </c>
      <c r="F23" t="n">
        <v>54.77</v>
      </c>
      <c r="G23" t="n">
        <v>42.68</v>
      </c>
      <c r="H23" t="n">
        <v>0.66</v>
      </c>
      <c r="I23" t="n">
        <v>77</v>
      </c>
      <c r="J23" t="n">
        <v>166.64</v>
      </c>
      <c r="K23" t="n">
        <v>50.28</v>
      </c>
      <c r="L23" t="n">
        <v>6.25</v>
      </c>
      <c r="M23" t="n">
        <v>75</v>
      </c>
      <c r="N23" t="n">
        <v>30.11</v>
      </c>
      <c r="O23" t="n">
        <v>20785.69</v>
      </c>
      <c r="P23" t="n">
        <v>656.58</v>
      </c>
      <c r="Q23" t="n">
        <v>1367.54</v>
      </c>
      <c r="R23" t="n">
        <v>177.57</v>
      </c>
      <c r="S23" t="n">
        <v>104.26</v>
      </c>
      <c r="T23" t="n">
        <v>35457.64</v>
      </c>
      <c r="U23" t="n">
        <v>0.59</v>
      </c>
      <c r="V23" t="n">
        <v>0.88</v>
      </c>
      <c r="W23" t="n">
        <v>20.77</v>
      </c>
      <c r="X23" t="n">
        <v>2.19</v>
      </c>
      <c r="Y23" t="n">
        <v>1</v>
      </c>
      <c r="Z23" t="n">
        <v>10</v>
      </c>
      <c r="AA23" t="n">
        <v>1503.123812176656</v>
      </c>
      <c r="AB23" t="n">
        <v>2056.640312962547</v>
      </c>
      <c r="AC23" t="n">
        <v>1860.357448006209</v>
      </c>
      <c r="AD23" t="n">
        <v>1503123.812176656</v>
      </c>
      <c r="AE23" t="n">
        <v>2056640.312962547</v>
      </c>
      <c r="AF23" t="n">
        <v>9.119757208148177e-07</v>
      </c>
      <c r="AG23" t="n">
        <v>18</v>
      </c>
      <c r="AH23" t="n">
        <v>1860357.448006209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1.6861</v>
      </c>
      <c r="E24" t="n">
        <v>59.31</v>
      </c>
      <c r="F24" t="n">
        <v>54.63</v>
      </c>
      <c r="G24" t="n">
        <v>44.9</v>
      </c>
      <c r="H24" t="n">
        <v>0.6899999999999999</v>
      </c>
      <c r="I24" t="n">
        <v>73</v>
      </c>
      <c r="J24" t="n">
        <v>167</v>
      </c>
      <c r="K24" t="n">
        <v>50.28</v>
      </c>
      <c r="L24" t="n">
        <v>6.5</v>
      </c>
      <c r="M24" t="n">
        <v>71</v>
      </c>
      <c r="N24" t="n">
        <v>30.22</v>
      </c>
      <c r="O24" t="n">
        <v>20830.22</v>
      </c>
      <c r="P24" t="n">
        <v>653.54</v>
      </c>
      <c r="Q24" t="n">
        <v>1367.49</v>
      </c>
      <c r="R24" t="n">
        <v>173.29</v>
      </c>
      <c r="S24" t="n">
        <v>104.26</v>
      </c>
      <c r="T24" t="n">
        <v>33336.72</v>
      </c>
      <c r="U24" t="n">
        <v>0.6</v>
      </c>
      <c r="V24" t="n">
        <v>0.88</v>
      </c>
      <c r="W24" t="n">
        <v>20.76</v>
      </c>
      <c r="X24" t="n">
        <v>2.05</v>
      </c>
      <c r="Y24" t="n">
        <v>1</v>
      </c>
      <c r="Z24" t="n">
        <v>10</v>
      </c>
      <c r="AA24" t="n">
        <v>1492.160985788708</v>
      </c>
      <c r="AB24" t="n">
        <v>2041.640490252791</v>
      </c>
      <c r="AC24" t="n">
        <v>1846.789187323489</v>
      </c>
      <c r="AD24" t="n">
        <v>1492160.985788708</v>
      </c>
      <c r="AE24" t="n">
        <v>2041640.490252791</v>
      </c>
      <c r="AF24" t="n">
        <v>9.160504365935089e-07</v>
      </c>
      <c r="AG24" t="n">
        <v>18</v>
      </c>
      <c r="AH24" t="n">
        <v>1846789.187323489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1.689</v>
      </c>
      <c r="E25" t="n">
        <v>59.21</v>
      </c>
      <c r="F25" t="n">
        <v>54.6</v>
      </c>
      <c r="G25" t="n">
        <v>46.14</v>
      </c>
      <c r="H25" t="n">
        <v>0.71</v>
      </c>
      <c r="I25" t="n">
        <v>71</v>
      </c>
      <c r="J25" t="n">
        <v>167.36</v>
      </c>
      <c r="K25" t="n">
        <v>50.28</v>
      </c>
      <c r="L25" t="n">
        <v>6.75</v>
      </c>
      <c r="M25" t="n">
        <v>69</v>
      </c>
      <c r="N25" t="n">
        <v>30.33</v>
      </c>
      <c r="O25" t="n">
        <v>20874.78</v>
      </c>
      <c r="P25" t="n">
        <v>652.25</v>
      </c>
      <c r="Q25" t="n">
        <v>1367.4</v>
      </c>
      <c r="R25" t="n">
        <v>171.84</v>
      </c>
      <c r="S25" t="n">
        <v>104.26</v>
      </c>
      <c r="T25" t="n">
        <v>32619.77</v>
      </c>
      <c r="U25" t="n">
        <v>0.61</v>
      </c>
      <c r="V25" t="n">
        <v>0.88</v>
      </c>
      <c r="W25" t="n">
        <v>20.77</v>
      </c>
      <c r="X25" t="n">
        <v>2.02</v>
      </c>
      <c r="Y25" t="n">
        <v>1</v>
      </c>
      <c r="Z25" t="n">
        <v>10</v>
      </c>
      <c r="AA25" t="n">
        <v>1487.934029811417</v>
      </c>
      <c r="AB25" t="n">
        <v>2035.856982604524</v>
      </c>
      <c r="AC25" t="n">
        <v>1841.557649527968</v>
      </c>
      <c r="AD25" t="n">
        <v>1487934.029811417</v>
      </c>
      <c r="AE25" t="n">
        <v>2035856.982604524</v>
      </c>
      <c r="AF25" t="n">
        <v>9.176259933612696e-07</v>
      </c>
      <c r="AG25" t="n">
        <v>18</v>
      </c>
      <c r="AH25" t="n">
        <v>1841557.649527968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1.6945</v>
      </c>
      <c r="E26" t="n">
        <v>59.02</v>
      </c>
      <c r="F26" t="n">
        <v>54.5</v>
      </c>
      <c r="G26" t="n">
        <v>48.09</v>
      </c>
      <c r="H26" t="n">
        <v>0.74</v>
      </c>
      <c r="I26" t="n">
        <v>68</v>
      </c>
      <c r="J26" t="n">
        <v>167.72</v>
      </c>
      <c r="K26" t="n">
        <v>50.28</v>
      </c>
      <c r="L26" t="n">
        <v>7</v>
      </c>
      <c r="M26" t="n">
        <v>66</v>
      </c>
      <c r="N26" t="n">
        <v>30.44</v>
      </c>
      <c r="O26" t="n">
        <v>20919.39</v>
      </c>
      <c r="P26" t="n">
        <v>649.73</v>
      </c>
      <c r="Q26" t="n">
        <v>1367.51</v>
      </c>
      <c r="R26" t="n">
        <v>168.9</v>
      </c>
      <c r="S26" t="n">
        <v>104.26</v>
      </c>
      <c r="T26" t="n">
        <v>31167.05</v>
      </c>
      <c r="U26" t="n">
        <v>0.62</v>
      </c>
      <c r="V26" t="n">
        <v>0.88</v>
      </c>
      <c r="W26" t="n">
        <v>20.76</v>
      </c>
      <c r="X26" t="n">
        <v>1.92</v>
      </c>
      <c r="Y26" t="n">
        <v>1</v>
      </c>
      <c r="Z26" t="n">
        <v>10</v>
      </c>
      <c r="AA26" t="n">
        <v>1479.585407391047</v>
      </c>
      <c r="AB26" t="n">
        <v>2024.434029093748</v>
      </c>
      <c r="AC26" t="n">
        <v>1831.224886668045</v>
      </c>
      <c r="AD26" t="n">
        <v>1479585.407391047</v>
      </c>
      <c r="AE26" t="n">
        <v>2024434.029093748</v>
      </c>
      <c r="AF26" t="n">
        <v>9.206141182656429e-07</v>
      </c>
      <c r="AG26" t="n">
        <v>18</v>
      </c>
      <c r="AH26" t="n">
        <v>1831224.886668045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1.6991</v>
      </c>
      <c r="E27" t="n">
        <v>58.85</v>
      </c>
      <c r="F27" t="n">
        <v>54.44</v>
      </c>
      <c r="G27" t="n">
        <v>50.25</v>
      </c>
      <c r="H27" t="n">
        <v>0.76</v>
      </c>
      <c r="I27" t="n">
        <v>65</v>
      </c>
      <c r="J27" t="n">
        <v>168.08</v>
      </c>
      <c r="K27" t="n">
        <v>50.28</v>
      </c>
      <c r="L27" t="n">
        <v>7.25</v>
      </c>
      <c r="M27" t="n">
        <v>63</v>
      </c>
      <c r="N27" t="n">
        <v>30.55</v>
      </c>
      <c r="O27" t="n">
        <v>20964.03</v>
      </c>
      <c r="P27" t="n">
        <v>647.83</v>
      </c>
      <c r="Q27" t="n">
        <v>1367.42</v>
      </c>
      <c r="R27" t="n">
        <v>166.63</v>
      </c>
      <c r="S27" t="n">
        <v>104.26</v>
      </c>
      <c r="T27" t="n">
        <v>30048.23</v>
      </c>
      <c r="U27" t="n">
        <v>0.63</v>
      </c>
      <c r="V27" t="n">
        <v>0.88</v>
      </c>
      <c r="W27" t="n">
        <v>20.76</v>
      </c>
      <c r="X27" t="n">
        <v>1.85</v>
      </c>
      <c r="Y27" t="n">
        <v>1</v>
      </c>
      <c r="Z27" t="n">
        <v>10</v>
      </c>
      <c r="AA27" t="n">
        <v>1473.085951222042</v>
      </c>
      <c r="AB27" t="n">
        <v>2015.541186427545</v>
      </c>
      <c r="AC27" t="n">
        <v>1823.180764424721</v>
      </c>
      <c r="AD27" t="n">
        <v>1473085.951222042</v>
      </c>
      <c r="AE27" t="n">
        <v>2015541.186427545</v>
      </c>
      <c r="AF27" t="n">
        <v>9.231132772765737e-07</v>
      </c>
      <c r="AG27" t="n">
        <v>18</v>
      </c>
      <c r="AH27" t="n">
        <v>1823180.764424721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1.7026</v>
      </c>
      <c r="E28" t="n">
        <v>58.73</v>
      </c>
      <c r="F28" t="n">
        <v>54.38</v>
      </c>
      <c r="G28" t="n">
        <v>51.79</v>
      </c>
      <c r="H28" t="n">
        <v>0.79</v>
      </c>
      <c r="I28" t="n">
        <v>63</v>
      </c>
      <c r="J28" t="n">
        <v>168.44</v>
      </c>
      <c r="K28" t="n">
        <v>50.28</v>
      </c>
      <c r="L28" t="n">
        <v>7.5</v>
      </c>
      <c r="M28" t="n">
        <v>61</v>
      </c>
      <c r="N28" t="n">
        <v>30.66</v>
      </c>
      <c r="O28" t="n">
        <v>21008.71</v>
      </c>
      <c r="P28" t="n">
        <v>645.97</v>
      </c>
      <c r="Q28" t="n">
        <v>1367.33</v>
      </c>
      <c r="R28" t="n">
        <v>165.11</v>
      </c>
      <c r="S28" t="n">
        <v>104.26</v>
      </c>
      <c r="T28" t="n">
        <v>29296.51</v>
      </c>
      <c r="U28" t="n">
        <v>0.63</v>
      </c>
      <c r="V28" t="n">
        <v>0.88</v>
      </c>
      <c r="W28" t="n">
        <v>20.75</v>
      </c>
      <c r="X28" t="n">
        <v>1.8</v>
      </c>
      <c r="Y28" t="n">
        <v>1</v>
      </c>
      <c r="Z28" t="n">
        <v>10</v>
      </c>
      <c r="AA28" t="n">
        <v>1455.638343463934</v>
      </c>
      <c r="AB28" t="n">
        <v>1991.668599758773</v>
      </c>
      <c r="AC28" t="n">
        <v>1801.586543922231</v>
      </c>
      <c r="AD28" t="n">
        <v>1455638.343463934</v>
      </c>
      <c r="AE28" t="n">
        <v>1991668.599758773</v>
      </c>
      <c r="AF28" t="n">
        <v>9.250148113066295e-07</v>
      </c>
      <c r="AG28" t="n">
        <v>17</v>
      </c>
      <c r="AH28" t="n">
        <v>1801586.543922231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1.7076</v>
      </c>
      <c r="E29" t="n">
        <v>58.56</v>
      </c>
      <c r="F29" t="n">
        <v>54.27</v>
      </c>
      <c r="G29" t="n">
        <v>53.38</v>
      </c>
      <c r="H29" t="n">
        <v>0.8100000000000001</v>
      </c>
      <c r="I29" t="n">
        <v>61</v>
      </c>
      <c r="J29" t="n">
        <v>168.81</v>
      </c>
      <c r="K29" t="n">
        <v>50.28</v>
      </c>
      <c r="L29" t="n">
        <v>7.75</v>
      </c>
      <c r="M29" t="n">
        <v>59</v>
      </c>
      <c r="N29" t="n">
        <v>30.78</v>
      </c>
      <c r="O29" t="n">
        <v>21053.43</v>
      </c>
      <c r="P29" t="n">
        <v>643.1900000000001</v>
      </c>
      <c r="Q29" t="n">
        <v>1367.27</v>
      </c>
      <c r="R29" t="n">
        <v>161.64</v>
      </c>
      <c r="S29" t="n">
        <v>104.26</v>
      </c>
      <c r="T29" t="n">
        <v>27571.84</v>
      </c>
      <c r="U29" t="n">
        <v>0.65</v>
      </c>
      <c r="V29" t="n">
        <v>0.88</v>
      </c>
      <c r="W29" t="n">
        <v>20.74</v>
      </c>
      <c r="X29" t="n">
        <v>1.69</v>
      </c>
      <c r="Y29" t="n">
        <v>1</v>
      </c>
      <c r="Z29" t="n">
        <v>10</v>
      </c>
      <c r="AA29" t="n">
        <v>1447.356732898744</v>
      </c>
      <c r="AB29" t="n">
        <v>1980.337334824608</v>
      </c>
      <c r="AC29" t="n">
        <v>1791.336719009852</v>
      </c>
      <c r="AD29" t="n">
        <v>1447356.732898744</v>
      </c>
      <c r="AE29" t="n">
        <v>1980337.334824608</v>
      </c>
      <c r="AF29" t="n">
        <v>9.277312884924237e-07</v>
      </c>
      <c r="AG29" t="n">
        <v>17</v>
      </c>
      <c r="AH29" t="n">
        <v>1791336.719009853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1.711</v>
      </c>
      <c r="E30" t="n">
        <v>58.44</v>
      </c>
      <c r="F30" t="n">
        <v>54.22</v>
      </c>
      <c r="G30" t="n">
        <v>55.14</v>
      </c>
      <c r="H30" t="n">
        <v>0.84</v>
      </c>
      <c r="I30" t="n">
        <v>59</v>
      </c>
      <c r="J30" t="n">
        <v>169.17</v>
      </c>
      <c r="K30" t="n">
        <v>50.28</v>
      </c>
      <c r="L30" t="n">
        <v>8</v>
      </c>
      <c r="M30" t="n">
        <v>57</v>
      </c>
      <c r="N30" t="n">
        <v>30.89</v>
      </c>
      <c r="O30" t="n">
        <v>21098.19</v>
      </c>
      <c r="P30" t="n">
        <v>641.53</v>
      </c>
      <c r="Q30" t="n">
        <v>1367.42</v>
      </c>
      <c r="R30" t="n">
        <v>159.83</v>
      </c>
      <c r="S30" t="n">
        <v>104.26</v>
      </c>
      <c r="T30" t="n">
        <v>26678.41</v>
      </c>
      <c r="U30" t="n">
        <v>0.65</v>
      </c>
      <c r="V30" t="n">
        <v>0.88</v>
      </c>
      <c r="W30" t="n">
        <v>20.74</v>
      </c>
      <c r="X30" t="n">
        <v>1.64</v>
      </c>
      <c r="Y30" t="n">
        <v>1</v>
      </c>
      <c r="Z30" t="n">
        <v>10</v>
      </c>
      <c r="AA30" t="n">
        <v>1442.2306499881</v>
      </c>
      <c r="AB30" t="n">
        <v>1973.323602039447</v>
      </c>
      <c r="AC30" t="n">
        <v>1784.992367037871</v>
      </c>
      <c r="AD30" t="n">
        <v>1442230.6499881</v>
      </c>
      <c r="AE30" t="n">
        <v>1973323.602039447</v>
      </c>
      <c r="AF30" t="n">
        <v>9.295784929787637e-07</v>
      </c>
      <c r="AG30" t="n">
        <v>17</v>
      </c>
      <c r="AH30" t="n">
        <v>1784992.367037871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1.7139</v>
      </c>
      <c r="E31" t="n">
        <v>58.35</v>
      </c>
      <c r="F31" t="n">
        <v>54.19</v>
      </c>
      <c r="G31" t="n">
        <v>57.04</v>
      </c>
      <c r="H31" t="n">
        <v>0.86</v>
      </c>
      <c r="I31" t="n">
        <v>57</v>
      </c>
      <c r="J31" t="n">
        <v>169.53</v>
      </c>
      <c r="K31" t="n">
        <v>50.28</v>
      </c>
      <c r="L31" t="n">
        <v>8.25</v>
      </c>
      <c r="M31" t="n">
        <v>55</v>
      </c>
      <c r="N31" t="n">
        <v>31</v>
      </c>
      <c r="O31" t="n">
        <v>21142.98</v>
      </c>
      <c r="P31" t="n">
        <v>639.63</v>
      </c>
      <c r="Q31" t="n">
        <v>1367.29</v>
      </c>
      <c r="R31" t="n">
        <v>159.08</v>
      </c>
      <c r="S31" t="n">
        <v>104.26</v>
      </c>
      <c r="T31" t="n">
        <v>26312.89</v>
      </c>
      <c r="U31" t="n">
        <v>0.66</v>
      </c>
      <c r="V31" t="n">
        <v>0.88</v>
      </c>
      <c r="W31" t="n">
        <v>20.73</v>
      </c>
      <c r="X31" t="n">
        <v>1.61</v>
      </c>
      <c r="Y31" t="n">
        <v>1</v>
      </c>
      <c r="Z31" t="n">
        <v>10</v>
      </c>
      <c r="AA31" t="n">
        <v>1437.268710645054</v>
      </c>
      <c r="AB31" t="n">
        <v>1966.534457724978</v>
      </c>
      <c r="AC31" t="n">
        <v>1778.851169128152</v>
      </c>
      <c r="AD31" t="n">
        <v>1437268.710645054</v>
      </c>
      <c r="AE31" t="n">
        <v>1966534.457724978</v>
      </c>
      <c r="AF31" t="n">
        <v>9.311540497465244e-07</v>
      </c>
      <c r="AG31" t="n">
        <v>17</v>
      </c>
      <c r="AH31" t="n">
        <v>1778851.169128152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1.7176</v>
      </c>
      <c r="E32" t="n">
        <v>58.22</v>
      </c>
      <c r="F32" t="n">
        <v>54.12</v>
      </c>
      <c r="G32" t="n">
        <v>59.04</v>
      </c>
      <c r="H32" t="n">
        <v>0.89</v>
      </c>
      <c r="I32" t="n">
        <v>55</v>
      </c>
      <c r="J32" t="n">
        <v>169.9</v>
      </c>
      <c r="K32" t="n">
        <v>50.28</v>
      </c>
      <c r="L32" t="n">
        <v>8.5</v>
      </c>
      <c r="M32" t="n">
        <v>53</v>
      </c>
      <c r="N32" t="n">
        <v>31.12</v>
      </c>
      <c r="O32" t="n">
        <v>21187.82</v>
      </c>
      <c r="P32" t="n">
        <v>638.22</v>
      </c>
      <c r="Q32" t="n">
        <v>1367.32</v>
      </c>
      <c r="R32" t="n">
        <v>156.81</v>
      </c>
      <c r="S32" t="n">
        <v>104.26</v>
      </c>
      <c r="T32" t="n">
        <v>25183.82</v>
      </c>
      <c r="U32" t="n">
        <v>0.66</v>
      </c>
      <c r="V32" t="n">
        <v>0.89</v>
      </c>
      <c r="W32" t="n">
        <v>20.73</v>
      </c>
      <c r="X32" t="n">
        <v>1.54</v>
      </c>
      <c r="Y32" t="n">
        <v>1</v>
      </c>
      <c r="Z32" t="n">
        <v>10</v>
      </c>
      <c r="AA32" t="n">
        <v>1432.196565009533</v>
      </c>
      <c r="AB32" t="n">
        <v>1959.594524299185</v>
      </c>
      <c r="AC32" t="n">
        <v>1772.573573208258</v>
      </c>
      <c r="AD32" t="n">
        <v>1432196.565009533</v>
      </c>
      <c r="AE32" t="n">
        <v>1959594.524299185</v>
      </c>
      <c r="AF32" t="n">
        <v>9.331642428640122e-07</v>
      </c>
      <c r="AG32" t="n">
        <v>17</v>
      </c>
      <c r="AH32" t="n">
        <v>1772573.573208258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1.7212</v>
      </c>
      <c r="E33" t="n">
        <v>58.1</v>
      </c>
      <c r="F33" t="n">
        <v>54.07</v>
      </c>
      <c r="G33" t="n">
        <v>61.21</v>
      </c>
      <c r="H33" t="n">
        <v>0.91</v>
      </c>
      <c r="I33" t="n">
        <v>53</v>
      </c>
      <c r="J33" t="n">
        <v>170.26</v>
      </c>
      <c r="K33" t="n">
        <v>50.28</v>
      </c>
      <c r="L33" t="n">
        <v>8.75</v>
      </c>
      <c r="M33" t="n">
        <v>51</v>
      </c>
      <c r="N33" t="n">
        <v>31.23</v>
      </c>
      <c r="O33" t="n">
        <v>21232.69</v>
      </c>
      <c r="P33" t="n">
        <v>635.4</v>
      </c>
      <c r="Q33" t="n">
        <v>1367.19</v>
      </c>
      <c r="R33" t="n">
        <v>154.94</v>
      </c>
      <c r="S33" t="n">
        <v>104.26</v>
      </c>
      <c r="T33" t="n">
        <v>24262.75</v>
      </c>
      <c r="U33" t="n">
        <v>0.67</v>
      </c>
      <c r="V33" t="n">
        <v>0.89</v>
      </c>
      <c r="W33" t="n">
        <v>20.73</v>
      </c>
      <c r="X33" t="n">
        <v>1.49</v>
      </c>
      <c r="Y33" t="n">
        <v>1</v>
      </c>
      <c r="Z33" t="n">
        <v>10</v>
      </c>
      <c r="AA33" t="n">
        <v>1425.357919901865</v>
      </c>
      <c r="AB33" t="n">
        <v>1950.237588363144</v>
      </c>
      <c r="AC33" t="n">
        <v>1764.109650105411</v>
      </c>
      <c r="AD33" t="n">
        <v>1425357.919901865</v>
      </c>
      <c r="AE33" t="n">
        <v>1950237.588363144</v>
      </c>
      <c r="AF33" t="n">
        <v>9.351201064377838e-07</v>
      </c>
      <c r="AG33" t="n">
        <v>17</v>
      </c>
      <c r="AH33" t="n">
        <v>1764109.650105411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1.7227</v>
      </c>
      <c r="E34" t="n">
        <v>58.05</v>
      </c>
      <c r="F34" t="n">
        <v>54.05</v>
      </c>
      <c r="G34" t="n">
        <v>62.36</v>
      </c>
      <c r="H34" t="n">
        <v>0.9399999999999999</v>
      </c>
      <c r="I34" t="n">
        <v>52</v>
      </c>
      <c r="J34" t="n">
        <v>170.62</v>
      </c>
      <c r="K34" t="n">
        <v>50.28</v>
      </c>
      <c r="L34" t="n">
        <v>9</v>
      </c>
      <c r="M34" t="n">
        <v>50</v>
      </c>
      <c r="N34" t="n">
        <v>31.34</v>
      </c>
      <c r="O34" t="n">
        <v>21277.6</v>
      </c>
      <c r="P34" t="n">
        <v>634.55</v>
      </c>
      <c r="Q34" t="n">
        <v>1367.22</v>
      </c>
      <c r="R34" t="n">
        <v>154.23</v>
      </c>
      <c r="S34" t="n">
        <v>104.26</v>
      </c>
      <c r="T34" t="n">
        <v>23910.71</v>
      </c>
      <c r="U34" t="n">
        <v>0.68</v>
      </c>
      <c r="V34" t="n">
        <v>0.89</v>
      </c>
      <c r="W34" t="n">
        <v>20.73</v>
      </c>
      <c r="X34" t="n">
        <v>1.47</v>
      </c>
      <c r="Y34" t="n">
        <v>1</v>
      </c>
      <c r="Z34" t="n">
        <v>10</v>
      </c>
      <c r="AA34" t="n">
        <v>1422.978291172931</v>
      </c>
      <c r="AB34" t="n">
        <v>1946.981675354407</v>
      </c>
      <c r="AC34" t="n">
        <v>1761.164476864525</v>
      </c>
      <c r="AD34" t="n">
        <v>1422978.291172931</v>
      </c>
      <c r="AE34" t="n">
        <v>1946981.675354407</v>
      </c>
      <c r="AF34" t="n">
        <v>9.359350495935221e-07</v>
      </c>
      <c r="AG34" t="n">
        <v>17</v>
      </c>
      <c r="AH34" t="n">
        <v>1761164.476864525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1.7271</v>
      </c>
      <c r="E35" t="n">
        <v>57.9</v>
      </c>
      <c r="F35" t="n">
        <v>53.96</v>
      </c>
      <c r="G35" t="n">
        <v>64.76000000000001</v>
      </c>
      <c r="H35" t="n">
        <v>0.96</v>
      </c>
      <c r="I35" t="n">
        <v>50</v>
      </c>
      <c r="J35" t="n">
        <v>170.99</v>
      </c>
      <c r="K35" t="n">
        <v>50.28</v>
      </c>
      <c r="L35" t="n">
        <v>9.25</v>
      </c>
      <c r="M35" t="n">
        <v>48</v>
      </c>
      <c r="N35" t="n">
        <v>31.46</v>
      </c>
      <c r="O35" t="n">
        <v>21322.55</v>
      </c>
      <c r="P35" t="n">
        <v>632.04</v>
      </c>
      <c r="Q35" t="n">
        <v>1367.3</v>
      </c>
      <c r="R35" t="n">
        <v>151.51</v>
      </c>
      <c r="S35" t="n">
        <v>104.26</v>
      </c>
      <c r="T35" t="n">
        <v>22559.81</v>
      </c>
      <c r="U35" t="n">
        <v>0.6899999999999999</v>
      </c>
      <c r="V35" t="n">
        <v>0.89</v>
      </c>
      <c r="W35" t="n">
        <v>20.73</v>
      </c>
      <c r="X35" t="n">
        <v>1.38</v>
      </c>
      <c r="Y35" t="n">
        <v>1</v>
      </c>
      <c r="Z35" t="n">
        <v>10</v>
      </c>
      <c r="AA35" t="n">
        <v>1415.808206261283</v>
      </c>
      <c r="AB35" t="n">
        <v>1937.171248856468</v>
      </c>
      <c r="AC35" t="n">
        <v>1752.29034370253</v>
      </c>
      <c r="AD35" t="n">
        <v>1415808.206261283</v>
      </c>
      <c r="AE35" t="n">
        <v>1937171.248856468</v>
      </c>
      <c r="AF35" t="n">
        <v>9.38325549517021e-07</v>
      </c>
      <c r="AG35" t="n">
        <v>17</v>
      </c>
      <c r="AH35" t="n">
        <v>1752290.34370253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1.7283</v>
      </c>
      <c r="E36" t="n">
        <v>57.86</v>
      </c>
      <c r="F36" t="n">
        <v>53.96</v>
      </c>
      <c r="G36" t="n">
        <v>66.06999999999999</v>
      </c>
      <c r="H36" t="n">
        <v>0.98</v>
      </c>
      <c r="I36" t="n">
        <v>49</v>
      </c>
      <c r="J36" t="n">
        <v>171.35</v>
      </c>
      <c r="K36" t="n">
        <v>50.28</v>
      </c>
      <c r="L36" t="n">
        <v>9.5</v>
      </c>
      <c r="M36" t="n">
        <v>47</v>
      </c>
      <c r="N36" t="n">
        <v>31.57</v>
      </c>
      <c r="O36" t="n">
        <v>21367.54</v>
      </c>
      <c r="P36" t="n">
        <v>630.77</v>
      </c>
      <c r="Q36" t="n">
        <v>1367.35</v>
      </c>
      <c r="R36" t="n">
        <v>151.17</v>
      </c>
      <c r="S36" t="n">
        <v>104.26</v>
      </c>
      <c r="T36" t="n">
        <v>22394.41</v>
      </c>
      <c r="U36" t="n">
        <v>0.6899999999999999</v>
      </c>
      <c r="V36" t="n">
        <v>0.89</v>
      </c>
      <c r="W36" t="n">
        <v>20.73</v>
      </c>
      <c r="X36" t="n">
        <v>1.38</v>
      </c>
      <c r="Y36" t="n">
        <v>1</v>
      </c>
      <c r="Z36" t="n">
        <v>10</v>
      </c>
      <c r="AA36" t="n">
        <v>1413.188764361206</v>
      </c>
      <c r="AB36" t="n">
        <v>1933.587212887162</v>
      </c>
      <c r="AC36" t="n">
        <v>1749.048363095908</v>
      </c>
      <c r="AD36" t="n">
        <v>1413188.764361206</v>
      </c>
      <c r="AE36" t="n">
        <v>1933587.212887162</v>
      </c>
      <c r="AF36" t="n">
        <v>9.389775040416116e-07</v>
      </c>
      <c r="AG36" t="n">
        <v>17</v>
      </c>
      <c r="AH36" t="n">
        <v>1749048.363095908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1.7302</v>
      </c>
      <c r="E37" t="n">
        <v>57.8</v>
      </c>
      <c r="F37" t="n">
        <v>53.92</v>
      </c>
      <c r="G37" t="n">
        <v>67.41</v>
      </c>
      <c r="H37" t="n">
        <v>1.01</v>
      </c>
      <c r="I37" t="n">
        <v>48</v>
      </c>
      <c r="J37" t="n">
        <v>171.72</v>
      </c>
      <c r="K37" t="n">
        <v>50.28</v>
      </c>
      <c r="L37" t="n">
        <v>9.75</v>
      </c>
      <c r="M37" t="n">
        <v>46</v>
      </c>
      <c r="N37" t="n">
        <v>31.69</v>
      </c>
      <c r="O37" t="n">
        <v>21412.57</v>
      </c>
      <c r="P37" t="n">
        <v>628.84</v>
      </c>
      <c r="Q37" t="n">
        <v>1367.33</v>
      </c>
      <c r="R37" t="n">
        <v>150.61</v>
      </c>
      <c r="S37" t="n">
        <v>104.26</v>
      </c>
      <c r="T37" t="n">
        <v>22119.97</v>
      </c>
      <c r="U37" t="n">
        <v>0.6899999999999999</v>
      </c>
      <c r="V37" t="n">
        <v>0.89</v>
      </c>
      <c r="W37" t="n">
        <v>20.71</v>
      </c>
      <c r="X37" t="n">
        <v>1.35</v>
      </c>
      <c r="Y37" t="n">
        <v>1</v>
      </c>
      <c r="Z37" t="n">
        <v>10</v>
      </c>
      <c r="AA37" t="n">
        <v>1408.919183273935</v>
      </c>
      <c r="AB37" t="n">
        <v>1927.745383682935</v>
      </c>
      <c r="AC37" t="n">
        <v>1743.764069871874</v>
      </c>
      <c r="AD37" t="n">
        <v>1408919.183273935</v>
      </c>
      <c r="AE37" t="n">
        <v>1927745.383682935</v>
      </c>
      <c r="AF37" t="n">
        <v>9.400097653722133e-07</v>
      </c>
      <c r="AG37" t="n">
        <v>17</v>
      </c>
      <c r="AH37" t="n">
        <v>1743764.069871874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1.7338</v>
      </c>
      <c r="E38" t="n">
        <v>57.68</v>
      </c>
      <c r="F38" t="n">
        <v>53.87</v>
      </c>
      <c r="G38" t="n">
        <v>70.27</v>
      </c>
      <c r="H38" t="n">
        <v>1.03</v>
      </c>
      <c r="I38" t="n">
        <v>46</v>
      </c>
      <c r="J38" t="n">
        <v>172.08</v>
      </c>
      <c r="K38" t="n">
        <v>50.28</v>
      </c>
      <c r="L38" t="n">
        <v>10</v>
      </c>
      <c r="M38" t="n">
        <v>44</v>
      </c>
      <c r="N38" t="n">
        <v>31.8</v>
      </c>
      <c r="O38" t="n">
        <v>21457.64</v>
      </c>
      <c r="P38" t="n">
        <v>626.97</v>
      </c>
      <c r="Q38" t="n">
        <v>1367.39</v>
      </c>
      <c r="R38" t="n">
        <v>148.8</v>
      </c>
      <c r="S38" t="n">
        <v>104.26</v>
      </c>
      <c r="T38" t="n">
        <v>21225.24</v>
      </c>
      <c r="U38" t="n">
        <v>0.7</v>
      </c>
      <c r="V38" t="n">
        <v>0.89</v>
      </c>
      <c r="W38" t="n">
        <v>20.71</v>
      </c>
      <c r="X38" t="n">
        <v>1.29</v>
      </c>
      <c r="Y38" t="n">
        <v>1</v>
      </c>
      <c r="Z38" t="n">
        <v>10</v>
      </c>
      <c r="AA38" t="n">
        <v>1403.503817288419</v>
      </c>
      <c r="AB38" t="n">
        <v>1920.335841032465</v>
      </c>
      <c r="AC38" t="n">
        <v>1737.061683572607</v>
      </c>
      <c r="AD38" t="n">
        <v>1403503.817288419</v>
      </c>
      <c r="AE38" t="n">
        <v>1920335.841032465</v>
      </c>
      <c r="AF38" t="n">
        <v>9.419656289459851e-07</v>
      </c>
      <c r="AG38" t="n">
        <v>17</v>
      </c>
      <c r="AH38" t="n">
        <v>1737061.683572607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1.7356</v>
      </c>
      <c r="E39" t="n">
        <v>57.62</v>
      </c>
      <c r="F39" t="n">
        <v>53.84</v>
      </c>
      <c r="G39" t="n">
        <v>71.79000000000001</v>
      </c>
      <c r="H39" t="n">
        <v>1.05</v>
      </c>
      <c r="I39" t="n">
        <v>45</v>
      </c>
      <c r="J39" t="n">
        <v>172.45</v>
      </c>
      <c r="K39" t="n">
        <v>50.28</v>
      </c>
      <c r="L39" t="n">
        <v>10.25</v>
      </c>
      <c r="M39" t="n">
        <v>43</v>
      </c>
      <c r="N39" t="n">
        <v>31.92</v>
      </c>
      <c r="O39" t="n">
        <v>21502.75</v>
      </c>
      <c r="P39" t="n">
        <v>625.76</v>
      </c>
      <c r="Q39" t="n">
        <v>1367.27</v>
      </c>
      <c r="R39" t="n">
        <v>147.4</v>
      </c>
      <c r="S39" t="n">
        <v>104.26</v>
      </c>
      <c r="T39" t="n">
        <v>20532.95</v>
      </c>
      <c r="U39" t="n">
        <v>0.71</v>
      </c>
      <c r="V39" t="n">
        <v>0.89</v>
      </c>
      <c r="W39" t="n">
        <v>20.72</v>
      </c>
      <c r="X39" t="n">
        <v>1.26</v>
      </c>
      <c r="Y39" t="n">
        <v>1</v>
      </c>
      <c r="Z39" t="n">
        <v>10</v>
      </c>
      <c r="AA39" t="n">
        <v>1400.391106458548</v>
      </c>
      <c r="AB39" t="n">
        <v>1916.076892751926</v>
      </c>
      <c r="AC39" t="n">
        <v>1733.209203338491</v>
      </c>
      <c r="AD39" t="n">
        <v>1400391.106458548</v>
      </c>
      <c r="AE39" t="n">
        <v>1916076.892751926</v>
      </c>
      <c r="AF39" t="n">
        <v>9.429435607328712e-07</v>
      </c>
      <c r="AG39" t="n">
        <v>17</v>
      </c>
      <c r="AH39" t="n">
        <v>1733209.203338491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1.737</v>
      </c>
      <c r="E40" t="n">
        <v>57.57</v>
      </c>
      <c r="F40" t="n">
        <v>53.83</v>
      </c>
      <c r="G40" t="n">
        <v>73.40000000000001</v>
      </c>
      <c r="H40" t="n">
        <v>1.08</v>
      </c>
      <c r="I40" t="n">
        <v>44</v>
      </c>
      <c r="J40" t="n">
        <v>172.82</v>
      </c>
      <c r="K40" t="n">
        <v>50.28</v>
      </c>
      <c r="L40" t="n">
        <v>10.5</v>
      </c>
      <c r="M40" t="n">
        <v>42</v>
      </c>
      <c r="N40" t="n">
        <v>32.04</v>
      </c>
      <c r="O40" t="n">
        <v>21547.89</v>
      </c>
      <c r="P40" t="n">
        <v>624.15</v>
      </c>
      <c r="Q40" t="n">
        <v>1367.23</v>
      </c>
      <c r="R40" t="n">
        <v>147.52</v>
      </c>
      <c r="S40" t="n">
        <v>104.26</v>
      </c>
      <c r="T40" t="n">
        <v>20594.96</v>
      </c>
      <c r="U40" t="n">
        <v>0.71</v>
      </c>
      <c r="V40" t="n">
        <v>0.89</v>
      </c>
      <c r="W40" t="n">
        <v>20.71</v>
      </c>
      <c r="X40" t="n">
        <v>1.25</v>
      </c>
      <c r="Y40" t="n">
        <v>1</v>
      </c>
      <c r="Z40" t="n">
        <v>10</v>
      </c>
      <c r="AA40" t="n">
        <v>1397.123725920984</v>
      </c>
      <c r="AB40" t="n">
        <v>1911.606318553774</v>
      </c>
      <c r="AC40" t="n">
        <v>1729.16529446732</v>
      </c>
      <c r="AD40" t="n">
        <v>1397123.725920984</v>
      </c>
      <c r="AE40" t="n">
        <v>1911606.318553774</v>
      </c>
      <c r="AF40" t="n">
        <v>9.437041743448935e-07</v>
      </c>
      <c r="AG40" t="n">
        <v>17</v>
      </c>
      <c r="AH40" t="n">
        <v>1729165.29446732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1.7398</v>
      </c>
      <c r="E41" t="n">
        <v>57.48</v>
      </c>
      <c r="F41" t="n">
        <v>53.77</v>
      </c>
      <c r="G41" t="n">
        <v>75.03</v>
      </c>
      <c r="H41" t="n">
        <v>1.1</v>
      </c>
      <c r="I41" t="n">
        <v>43</v>
      </c>
      <c r="J41" t="n">
        <v>173.18</v>
      </c>
      <c r="K41" t="n">
        <v>50.28</v>
      </c>
      <c r="L41" t="n">
        <v>10.75</v>
      </c>
      <c r="M41" t="n">
        <v>41</v>
      </c>
      <c r="N41" t="n">
        <v>32.15</v>
      </c>
      <c r="O41" t="n">
        <v>21593.08</v>
      </c>
      <c r="P41" t="n">
        <v>622.08</v>
      </c>
      <c r="Q41" t="n">
        <v>1367.32</v>
      </c>
      <c r="R41" t="n">
        <v>144.91</v>
      </c>
      <c r="S41" t="n">
        <v>104.26</v>
      </c>
      <c r="T41" t="n">
        <v>19295.89</v>
      </c>
      <c r="U41" t="n">
        <v>0.72</v>
      </c>
      <c r="V41" t="n">
        <v>0.89</v>
      </c>
      <c r="W41" t="n">
        <v>20.72</v>
      </c>
      <c r="X41" t="n">
        <v>1.19</v>
      </c>
      <c r="Y41" t="n">
        <v>1</v>
      </c>
      <c r="Z41" t="n">
        <v>10</v>
      </c>
      <c r="AA41" t="n">
        <v>1391.962234889902</v>
      </c>
      <c r="AB41" t="n">
        <v>1904.544138816135</v>
      </c>
      <c r="AC41" t="n">
        <v>1722.77711925201</v>
      </c>
      <c r="AD41" t="n">
        <v>1391962.234889902</v>
      </c>
      <c r="AE41" t="n">
        <v>1904544.138816135</v>
      </c>
      <c r="AF41" t="n">
        <v>9.452254015689383e-07</v>
      </c>
      <c r="AG41" t="n">
        <v>17</v>
      </c>
      <c r="AH41" t="n">
        <v>1722777.11925201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1.7414</v>
      </c>
      <c r="E42" t="n">
        <v>57.43</v>
      </c>
      <c r="F42" t="n">
        <v>53.75</v>
      </c>
      <c r="G42" t="n">
        <v>76.78</v>
      </c>
      <c r="H42" t="n">
        <v>1.12</v>
      </c>
      <c r="I42" t="n">
        <v>42</v>
      </c>
      <c r="J42" t="n">
        <v>173.55</v>
      </c>
      <c r="K42" t="n">
        <v>50.28</v>
      </c>
      <c r="L42" t="n">
        <v>11</v>
      </c>
      <c r="M42" t="n">
        <v>40</v>
      </c>
      <c r="N42" t="n">
        <v>32.27</v>
      </c>
      <c r="O42" t="n">
        <v>21638.31</v>
      </c>
      <c r="P42" t="n">
        <v>620.63</v>
      </c>
      <c r="Q42" t="n">
        <v>1367.24</v>
      </c>
      <c r="R42" t="n">
        <v>144.67</v>
      </c>
      <c r="S42" t="n">
        <v>104.26</v>
      </c>
      <c r="T42" t="n">
        <v>19180.55</v>
      </c>
      <c r="U42" t="n">
        <v>0.72</v>
      </c>
      <c r="V42" t="n">
        <v>0.89</v>
      </c>
      <c r="W42" t="n">
        <v>20.71</v>
      </c>
      <c r="X42" t="n">
        <v>1.17</v>
      </c>
      <c r="Y42" t="n">
        <v>1</v>
      </c>
      <c r="Z42" t="n">
        <v>10</v>
      </c>
      <c r="AA42" t="n">
        <v>1388.735297511437</v>
      </c>
      <c r="AB42" t="n">
        <v>1900.12890073249</v>
      </c>
      <c r="AC42" t="n">
        <v>1718.783265294242</v>
      </c>
      <c r="AD42" t="n">
        <v>1388735.297511437</v>
      </c>
      <c r="AE42" t="n">
        <v>1900128.90073249</v>
      </c>
      <c r="AF42" t="n">
        <v>9.460946742683923e-07</v>
      </c>
      <c r="AG42" t="n">
        <v>17</v>
      </c>
      <c r="AH42" t="n">
        <v>1718783.265294242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1.7436</v>
      </c>
      <c r="E43" t="n">
        <v>57.35</v>
      </c>
      <c r="F43" t="n">
        <v>53.71</v>
      </c>
      <c r="G43" t="n">
        <v>78.59999999999999</v>
      </c>
      <c r="H43" t="n">
        <v>1.15</v>
      </c>
      <c r="I43" t="n">
        <v>41</v>
      </c>
      <c r="J43" t="n">
        <v>173.92</v>
      </c>
      <c r="K43" t="n">
        <v>50.28</v>
      </c>
      <c r="L43" t="n">
        <v>11.25</v>
      </c>
      <c r="M43" t="n">
        <v>39</v>
      </c>
      <c r="N43" t="n">
        <v>32.39</v>
      </c>
      <c r="O43" t="n">
        <v>21683.57</v>
      </c>
      <c r="P43" t="n">
        <v>618.79</v>
      </c>
      <c r="Q43" t="n">
        <v>1367.32</v>
      </c>
      <c r="R43" t="n">
        <v>143.38</v>
      </c>
      <c r="S43" t="n">
        <v>104.26</v>
      </c>
      <c r="T43" t="n">
        <v>18540.63</v>
      </c>
      <c r="U43" t="n">
        <v>0.73</v>
      </c>
      <c r="V43" t="n">
        <v>0.89</v>
      </c>
      <c r="W43" t="n">
        <v>20.71</v>
      </c>
      <c r="X43" t="n">
        <v>1.13</v>
      </c>
      <c r="Y43" t="n">
        <v>1</v>
      </c>
      <c r="Z43" t="n">
        <v>10</v>
      </c>
      <c r="AA43" t="n">
        <v>1384.445986927674</v>
      </c>
      <c r="AB43" t="n">
        <v>1894.260076760757</v>
      </c>
      <c r="AC43" t="n">
        <v>1713.474553645425</v>
      </c>
      <c r="AD43" t="n">
        <v>1384445.986927674</v>
      </c>
      <c r="AE43" t="n">
        <v>1894260.076760757</v>
      </c>
      <c r="AF43" t="n">
        <v>9.472899242301418e-07</v>
      </c>
      <c r="AG43" t="n">
        <v>17</v>
      </c>
      <c r="AH43" t="n">
        <v>1713474.553645425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1.7448</v>
      </c>
      <c r="E44" t="n">
        <v>57.31</v>
      </c>
      <c r="F44" t="n">
        <v>53.7</v>
      </c>
      <c r="G44" t="n">
        <v>80.55</v>
      </c>
      <c r="H44" t="n">
        <v>1.17</v>
      </c>
      <c r="I44" t="n">
        <v>40</v>
      </c>
      <c r="J44" t="n">
        <v>174.28</v>
      </c>
      <c r="K44" t="n">
        <v>50.28</v>
      </c>
      <c r="L44" t="n">
        <v>11.5</v>
      </c>
      <c r="M44" t="n">
        <v>38</v>
      </c>
      <c r="N44" t="n">
        <v>32.5</v>
      </c>
      <c r="O44" t="n">
        <v>21728.87</v>
      </c>
      <c r="P44" t="n">
        <v>617.95</v>
      </c>
      <c r="Q44" t="n">
        <v>1367.28</v>
      </c>
      <c r="R44" t="n">
        <v>143.12</v>
      </c>
      <c r="S44" t="n">
        <v>104.26</v>
      </c>
      <c r="T44" t="n">
        <v>18416.29</v>
      </c>
      <c r="U44" t="n">
        <v>0.73</v>
      </c>
      <c r="V44" t="n">
        <v>0.89</v>
      </c>
      <c r="W44" t="n">
        <v>20.71</v>
      </c>
      <c r="X44" t="n">
        <v>1.12</v>
      </c>
      <c r="Y44" t="n">
        <v>1</v>
      </c>
      <c r="Z44" t="n">
        <v>10</v>
      </c>
      <c r="AA44" t="n">
        <v>1382.408821011657</v>
      </c>
      <c r="AB44" t="n">
        <v>1891.472736481046</v>
      </c>
      <c r="AC44" t="n">
        <v>1710.953233209953</v>
      </c>
      <c r="AD44" t="n">
        <v>1382408.821011657</v>
      </c>
      <c r="AE44" t="n">
        <v>1891472.736481046</v>
      </c>
      <c r="AF44" t="n">
        <v>9.479418787547322e-07</v>
      </c>
      <c r="AG44" t="n">
        <v>17</v>
      </c>
      <c r="AH44" t="n">
        <v>1710953.233209953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1.7462</v>
      </c>
      <c r="E45" t="n">
        <v>57.27</v>
      </c>
      <c r="F45" t="n">
        <v>53.69</v>
      </c>
      <c r="G45" t="n">
        <v>82.59</v>
      </c>
      <c r="H45" t="n">
        <v>1.19</v>
      </c>
      <c r="I45" t="n">
        <v>39</v>
      </c>
      <c r="J45" t="n">
        <v>174.65</v>
      </c>
      <c r="K45" t="n">
        <v>50.28</v>
      </c>
      <c r="L45" t="n">
        <v>11.75</v>
      </c>
      <c r="M45" t="n">
        <v>37</v>
      </c>
      <c r="N45" t="n">
        <v>32.62</v>
      </c>
      <c r="O45" t="n">
        <v>21774.22</v>
      </c>
      <c r="P45" t="n">
        <v>615.88</v>
      </c>
      <c r="Q45" t="n">
        <v>1367.33</v>
      </c>
      <c r="R45" t="n">
        <v>142.31</v>
      </c>
      <c r="S45" t="n">
        <v>104.26</v>
      </c>
      <c r="T45" t="n">
        <v>18016.45</v>
      </c>
      <c r="U45" t="n">
        <v>0.73</v>
      </c>
      <c r="V45" t="n">
        <v>0.89</v>
      </c>
      <c r="W45" t="n">
        <v>20.72</v>
      </c>
      <c r="X45" t="n">
        <v>1.11</v>
      </c>
      <c r="Y45" t="n">
        <v>1</v>
      </c>
      <c r="Z45" t="n">
        <v>10</v>
      </c>
      <c r="AA45" t="n">
        <v>1378.535929595991</v>
      </c>
      <c r="AB45" t="n">
        <v>1886.17367558622</v>
      </c>
      <c r="AC45" t="n">
        <v>1706.159907249651</v>
      </c>
      <c r="AD45" t="n">
        <v>1378535.929595991</v>
      </c>
      <c r="AE45" t="n">
        <v>1886173.67558622</v>
      </c>
      <c r="AF45" t="n">
        <v>9.487024923667547e-07</v>
      </c>
      <c r="AG45" t="n">
        <v>17</v>
      </c>
      <c r="AH45" t="n">
        <v>1706159.907249651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1.7493</v>
      </c>
      <c r="E46" t="n">
        <v>57.17</v>
      </c>
      <c r="F46" t="n">
        <v>53.62</v>
      </c>
      <c r="G46" t="n">
        <v>84.66</v>
      </c>
      <c r="H46" t="n">
        <v>1.22</v>
      </c>
      <c r="I46" t="n">
        <v>38</v>
      </c>
      <c r="J46" t="n">
        <v>175.02</v>
      </c>
      <c r="K46" t="n">
        <v>50.28</v>
      </c>
      <c r="L46" t="n">
        <v>12</v>
      </c>
      <c r="M46" t="n">
        <v>36</v>
      </c>
      <c r="N46" t="n">
        <v>32.74</v>
      </c>
      <c r="O46" t="n">
        <v>21819.6</v>
      </c>
      <c r="P46" t="n">
        <v>613.45</v>
      </c>
      <c r="Q46" t="n">
        <v>1367.25</v>
      </c>
      <c r="R46" t="n">
        <v>140.34</v>
      </c>
      <c r="S46" t="n">
        <v>104.26</v>
      </c>
      <c r="T46" t="n">
        <v>17035.04</v>
      </c>
      <c r="U46" t="n">
        <v>0.74</v>
      </c>
      <c r="V46" t="n">
        <v>0.89</v>
      </c>
      <c r="W46" t="n">
        <v>20.7</v>
      </c>
      <c r="X46" t="n">
        <v>1.04</v>
      </c>
      <c r="Y46" t="n">
        <v>1</v>
      </c>
      <c r="Z46" t="n">
        <v>10</v>
      </c>
      <c r="AA46" t="n">
        <v>1372.672874911964</v>
      </c>
      <c r="AB46" t="n">
        <v>1878.151585507818</v>
      </c>
      <c r="AC46" t="n">
        <v>1698.903434189258</v>
      </c>
      <c r="AD46" t="n">
        <v>1372672.874911964</v>
      </c>
      <c r="AE46" t="n">
        <v>1878151.585507818</v>
      </c>
      <c r="AF46" t="n">
        <v>9.503867082219471e-07</v>
      </c>
      <c r="AG46" t="n">
        <v>17</v>
      </c>
      <c r="AH46" t="n">
        <v>1698903.434189258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1.7509</v>
      </c>
      <c r="E47" t="n">
        <v>57.12</v>
      </c>
      <c r="F47" t="n">
        <v>53.6</v>
      </c>
      <c r="G47" t="n">
        <v>86.92</v>
      </c>
      <c r="H47" t="n">
        <v>1.24</v>
      </c>
      <c r="I47" t="n">
        <v>37</v>
      </c>
      <c r="J47" t="n">
        <v>175.39</v>
      </c>
      <c r="K47" t="n">
        <v>50.28</v>
      </c>
      <c r="L47" t="n">
        <v>12.25</v>
      </c>
      <c r="M47" t="n">
        <v>35</v>
      </c>
      <c r="N47" t="n">
        <v>32.86</v>
      </c>
      <c r="O47" t="n">
        <v>21865.03</v>
      </c>
      <c r="P47" t="n">
        <v>612.17</v>
      </c>
      <c r="Q47" t="n">
        <v>1367.3</v>
      </c>
      <c r="R47" t="n">
        <v>139.67</v>
      </c>
      <c r="S47" t="n">
        <v>104.26</v>
      </c>
      <c r="T47" t="n">
        <v>16708.06</v>
      </c>
      <c r="U47" t="n">
        <v>0.75</v>
      </c>
      <c r="V47" t="n">
        <v>0.89</v>
      </c>
      <c r="W47" t="n">
        <v>20.7</v>
      </c>
      <c r="X47" t="n">
        <v>1.02</v>
      </c>
      <c r="Y47" t="n">
        <v>1</v>
      </c>
      <c r="Z47" t="n">
        <v>10</v>
      </c>
      <c r="AA47" t="n">
        <v>1369.715906740135</v>
      </c>
      <c r="AB47" t="n">
        <v>1874.105731202892</v>
      </c>
      <c r="AC47" t="n">
        <v>1695.243710540801</v>
      </c>
      <c r="AD47" t="n">
        <v>1369715.906740135</v>
      </c>
      <c r="AE47" t="n">
        <v>1874105.731202892</v>
      </c>
      <c r="AF47" t="n">
        <v>9.512559809214013e-07</v>
      </c>
      <c r="AG47" t="n">
        <v>17</v>
      </c>
      <c r="AH47" t="n">
        <v>1695243.710540801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1.7526</v>
      </c>
      <c r="E48" t="n">
        <v>57.06</v>
      </c>
      <c r="F48" t="n">
        <v>53.57</v>
      </c>
      <c r="G48" t="n">
        <v>89.29000000000001</v>
      </c>
      <c r="H48" t="n">
        <v>1.26</v>
      </c>
      <c r="I48" t="n">
        <v>36</v>
      </c>
      <c r="J48" t="n">
        <v>175.76</v>
      </c>
      <c r="K48" t="n">
        <v>50.28</v>
      </c>
      <c r="L48" t="n">
        <v>12.5</v>
      </c>
      <c r="M48" t="n">
        <v>34</v>
      </c>
      <c r="N48" t="n">
        <v>32.98</v>
      </c>
      <c r="O48" t="n">
        <v>21910.49</v>
      </c>
      <c r="P48" t="n">
        <v>609.89</v>
      </c>
      <c r="Q48" t="n">
        <v>1367.19</v>
      </c>
      <c r="R48" t="n">
        <v>138.79</v>
      </c>
      <c r="S48" t="n">
        <v>104.26</v>
      </c>
      <c r="T48" t="n">
        <v>16269.79</v>
      </c>
      <c r="U48" t="n">
        <v>0.75</v>
      </c>
      <c r="V48" t="n">
        <v>0.89</v>
      </c>
      <c r="W48" t="n">
        <v>20.7</v>
      </c>
      <c r="X48" t="n">
        <v>0.99</v>
      </c>
      <c r="Y48" t="n">
        <v>1</v>
      </c>
      <c r="Z48" t="n">
        <v>10</v>
      </c>
      <c r="AA48" t="n">
        <v>1365.258030428417</v>
      </c>
      <c r="AB48" t="n">
        <v>1868.006268165576</v>
      </c>
      <c r="AC48" t="n">
        <v>1689.726371695117</v>
      </c>
      <c r="AD48" t="n">
        <v>1365258.030428417</v>
      </c>
      <c r="AE48" t="n">
        <v>1868006.268165576</v>
      </c>
      <c r="AF48" t="n">
        <v>9.521795831645712e-07</v>
      </c>
      <c r="AG48" t="n">
        <v>17</v>
      </c>
      <c r="AH48" t="n">
        <v>1689726.371695117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1.7519</v>
      </c>
      <c r="E49" t="n">
        <v>57.08</v>
      </c>
      <c r="F49" t="n">
        <v>53.6</v>
      </c>
      <c r="G49" t="n">
        <v>89.33</v>
      </c>
      <c r="H49" t="n">
        <v>1.28</v>
      </c>
      <c r="I49" t="n">
        <v>36</v>
      </c>
      <c r="J49" t="n">
        <v>176.12</v>
      </c>
      <c r="K49" t="n">
        <v>50.28</v>
      </c>
      <c r="L49" t="n">
        <v>12.75</v>
      </c>
      <c r="M49" t="n">
        <v>34</v>
      </c>
      <c r="N49" t="n">
        <v>33.09</v>
      </c>
      <c r="O49" t="n">
        <v>21956</v>
      </c>
      <c r="P49" t="n">
        <v>609</v>
      </c>
      <c r="Q49" t="n">
        <v>1367.23</v>
      </c>
      <c r="R49" t="n">
        <v>139.33</v>
      </c>
      <c r="S49" t="n">
        <v>104.26</v>
      </c>
      <c r="T49" t="n">
        <v>16543.27</v>
      </c>
      <c r="U49" t="n">
        <v>0.75</v>
      </c>
      <c r="V49" t="n">
        <v>0.89</v>
      </c>
      <c r="W49" t="n">
        <v>20.71</v>
      </c>
      <c r="X49" t="n">
        <v>1.02</v>
      </c>
      <c r="Y49" t="n">
        <v>1</v>
      </c>
      <c r="Z49" t="n">
        <v>10</v>
      </c>
      <c r="AA49" t="n">
        <v>1364.673416992337</v>
      </c>
      <c r="AB49" t="n">
        <v>1867.206374271008</v>
      </c>
      <c r="AC49" t="n">
        <v>1689.002818551188</v>
      </c>
      <c r="AD49" t="n">
        <v>1364673.416992337</v>
      </c>
      <c r="AE49" t="n">
        <v>1867206.374271008</v>
      </c>
      <c r="AF49" t="n">
        <v>9.517992763585601e-07</v>
      </c>
      <c r="AG49" t="n">
        <v>17</v>
      </c>
      <c r="AH49" t="n">
        <v>1689002.818551188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1.7533</v>
      </c>
      <c r="E50" t="n">
        <v>57.04</v>
      </c>
      <c r="F50" t="n">
        <v>53.58</v>
      </c>
      <c r="G50" t="n">
        <v>91.86</v>
      </c>
      <c r="H50" t="n">
        <v>1.31</v>
      </c>
      <c r="I50" t="n">
        <v>35</v>
      </c>
      <c r="J50" t="n">
        <v>176.49</v>
      </c>
      <c r="K50" t="n">
        <v>50.28</v>
      </c>
      <c r="L50" t="n">
        <v>13</v>
      </c>
      <c r="M50" t="n">
        <v>33</v>
      </c>
      <c r="N50" t="n">
        <v>33.21</v>
      </c>
      <c r="O50" t="n">
        <v>22001.54</v>
      </c>
      <c r="P50" t="n">
        <v>608.13</v>
      </c>
      <c r="Q50" t="n">
        <v>1367.21</v>
      </c>
      <c r="R50" t="n">
        <v>139.45</v>
      </c>
      <c r="S50" t="n">
        <v>104.26</v>
      </c>
      <c r="T50" t="n">
        <v>16606.6</v>
      </c>
      <c r="U50" t="n">
        <v>0.75</v>
      </c>
      <c r="V50" t="n">
        <v>0.89</v>
      </c>
      <c r="W50" t="n">
        <v>20.7</v>
      </c>
      <c r="X50" t="n">
        <v>1.01</v>
      </c>
      <c r="Y50" t="n">
        <v>1</v>
      </c>
      <c r="Z50" t="n">
        <v>10</v>
      </c>
      <c r="AA50" t="n">
        <v>1362.425909670176</v>
      </c>
      <c r="AB50" t="n">
        <v>1864.131235599801</v>
      </c>
      <c r="AC50" t="n">
        <v>1686.221166798777</v>
      </c>
      <c r="AD50" t="n">
        <v>1362425.909670176</v>
      </c>
      <c r="AE50" t="n">
        <v>1864131.235599801</v>
      </c>
      <c r="AF50" t="n">
        <v>9.525598899705824e-07</v>
      </c>
      <c r="AG50" t="n">
        <v>17</v>
      </c>
      <c r="AH50" t="n">
        <v>1686221.166798777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1.7564</v>
      </c>
      <c r="E51" t="n">
        <v>56.94</v>
      </c>
      <c r="F51" t="n">
        <v>53.52</v>
      </c>
      <c r="G51" t="n">
        <v>94.44</v>
      </c>
      <c r="H51" t="n">
        <v>1.33</v>
      </c>
      <c r="I51" t="n">
        <v>34</v>
      </c>
      <c r="J51" t="n">
        <v>176.86</v>
      </c>
      <c r="K51" t="n">
        <v>50.28</v>
      </c>
      <c r="L51" t="n">
        <v>13.25</v>
      </c>
      <c r="M51" t="n">
        <v>32</v>
      </c>
      <c r="N51" t="n">
        <v>33.33</v>
      </c>
      <c r="O51" t="n">
        <v>22047.13</v>
      </c>
      <c r="P51" t="n">
        <v>605</v>
      </c>
      <c r="Q51" t="n">
        <v>1367.27</v>
      </c>
      <c r="R51" t="n">
        <v>136.8</v>
      </c>
      <c r="S51" t="n">
        <v>104.26</v>
      </c>
      <c r="T51" t="n">
        <v>15288.1</v>
      </c>
      <c r="U51" t="n">
        <v>0.76</v>
      </c>
      <c r="V51" t="n">
        <v>0.9</v>
      </c>
      <c r="W51" t="n">
        <v>20.7</v>
      </c>
      <c r="X51" t="n">
        <v>0.9399999999999999</v>
      </c>
      <c r="Y51" t="n">
        <v>1</v>
      </c>
      <c r="Z51" t="n">
        <v>10</v>
      </c>
      <c r="AA51" t="n">
        <v>1355.710790558659</v>
      </c>
      <c r="AB51" t="n">
        <v>1854.943313381277</v>
      </c>
      <c r="AC51" t="n">
        <v>1677.910126981458</v>
      </c>
      <c r="AD51" t="n">
        <v>1355710.790558659</v>
      </c>
      <c r="AE51" t="n">
        <v>1854943.313381277</v>
      </c>
      <c r="AF51" t="n">
        <v>9.542441058257749e-07</v>
      </c>
      <c r="AG51" t="n">
        <v>17</v>
      </c>
      <c r="AH51" t="n">
        <v>1677910.126981458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1.7556</v>
      </c>
      <c r="E52" t="n">
        <v>56.96</v>
      </c>
      <c r="F52" t="n">
        <v>53.54</v>
      </c>
      <c r="G52" t="n">
        <v>94.48999999999999</v>
      </c>
      <c r="H52" t="n">
        <v>1.35</v>
      </c>
      <c r="I52" t="n">
        <v>34</v>
      </c>
      <c r="J52" t="n">
        <v>177.23</v>
      </c>
      <c r="K52" t="n">
        <v>50.28</v>
      </c>
      <c r="L52" t="n">
        <v>13.5</v>
      </c>
      <c r="M52" t="n">
        <v>32</v>
      </c>
      <c r="N52" t="n">
        <v>33.45</v>
      </c>
      <c r="O52" t="n">
        <v>22092.76</v>
      </c>
      <c r="P52" t="n">
        <v>604.64</v>
      </c>
      <c r="Q52" t="n">
        <v>1367.3</v>
      </c>
      <c r="R52" t="n">
        <v>137.99</v>
      </c>
      <c r="S52" t="n">
        <v>104.26</v>
      </c>
      <c r="T52" t="n">
        <v>15882.78</v>
      </c>
      <c r="U52" t="n">
        <v>0.76</v>
      </c>
      <c r="V52" t="n">
        <v>0.9</v>
      </c>
      <c r="W52" t="n">
        <v>20.7</v>
      </c>
      <c r="X52" t="n">
        <v>0.96</v>
      </c>
      <c r="Y52" t="n">
        <v>1</v>
      </c>
      <c r="Z52" t="n">
        <v>10</v>
      </c>
      <c r="AA52" t="n">
        <v>1355.85967352316</v>
      </c>
      <c r="AB52" t="n">
        <v>1855.147021621561</v>
      </c>
      <c r="AC52" t="n">
        <v>1678.094393593196</v>
      </c>
      <c r="AD52" t="n">
        <v>1355859.67352316</v>
      </c>
      <c r="AE52" t="n">
        <v>1855147.021621561</v>
      </c>
      <c r="AF52" t="n">
        <v>9.538094694760478e-07</v>
      </c>
      <c r="AG52" t="n">
        <v>17</v>
      </c>
      <c r="AH52" t="n">
        <v>1678094.393593196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1.7586</v>
      </c>
      <c r="E53" t="n">
        <v>56.86</v>
      </c>
      <c r="F53" t="n">
        <v>53.48</v>
      </c>
      <c r="G53" t="n">
        <v>97.23</v>
      </c>
      <c r="H53" t="n">
        <v>1.37</v>
      </c>
      <c r="I53" t="n">
        <v>33</v>
      </c>
      <c r="J53" t="n">
        <v>177.6</v>
      </c>
      <c r="K53" t="n">
        <v>50.28</v>
      </c>
      <c r="L53" t="n">
        <v>13.75</v>
      </c>
      <c r="M53" t="n">
        <v>31</v>
      </c>
      <c r="N53" t="n">
        <v>33.57</v>
      </c>
      <c r="O53" t="n">
        <v>22138.42</v>
      </c>
      <c r="P53" t="n">
        <v>602.85</v>
      </c>
      <c r="Q53" t="n">
        <v>1367.3</v>
      </c>
      <c r="R53" t="n">
        <v>135.58</v>
      </c>
      <c r="S53" t="n">
        <v>104.26</v>
      </c>
      <c r="T53" t="n">
        <v>14680.97</v>
      </c>
      <c r="U53" t="n">
        <v>0.77</v>
      </c>
      <c r="V53" t="n">
        <v>0.9</v>
      </c>
      <c r="W53" t="n">
        <v>20.7</v>
      </c>
      <c r="X53" t="n">
        <v>0.9</v>
      </c>
      <c r="Y53" t="n">
        <v>1</v>
      </c>
      <c r="Z53" t="n">
        <v>10</v>
      </c>
      <c r="AA53" t="n">
        <v>1351.07302814727</v>
      </c>
      <c r="AB53" t="n">
        <v>1848.597722246377</v>
      </c>
      <c r="AC53" t="n">
        <v>1672.17015015838</v>
      </c>
      <c r="AD53" t="n">
        <v>1351073.02814727</v>
      </c>
      <c r="AE53" t="n">
        <v>1848597.722246377</v>
      </c>
      <c r="AF53" t="n">
        <v>9.554393557875244e-07</v>
      </c>
      <c r="AG53" t="n">
        <v>17</v>
      </c>
      <c r="AH53" t="n">
        <v>1672170.15015838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1.7599</v>
      </c>
      <c r="E54" t="n">
        <v>56.82</v>
      </c>
      <c r="F54" t="n">
        <v>53.46</v>
      </c>
      <c r="G54" t="n">
        <v>100.25</v>
      </c>
      <c r="H54" t="n">
        <v>1.4</v>
      </c>
      <c r="I54" t="n">
        <v>32</v>
      </c>
      <c r="J54" t="n">
        <v>177.97</v>
      </c>
      <c r="K54" t="n">
        <v>50.28</v>
      </c>
      <c r="L54" t="n">
        <v>14</v>
      </c>
      <c r="M54" t="n">
        <v>30</v>
      </c>
      <c r="N54" t="n">
        <v>33.69</v>
      </c>
      <c r="O54" t="n">
        <v>22184.13</v>
      </c>
      <c r="P54" t="n">
        <v>601.27</v>
      </c>
      <c r="Q54" t="n">
        <v>1367.24</v>
      </c>
      <c r="R54" t="n">
        <v>135.5</v>
      </c>
      <c r="S54" t="n">
        <v>104.26</v>
      </c>
      <c r="T54" t="n">
        <v>14647.37</v>
      </c>
      <c r="U54" t="n">
        <v>0.77</v>
      </c>
      <c r="V54" t="n">
        <v>0.9</v>
      </c>
      <c r="W54" t="n">
        <v>20.69</v>
      </c>
      <c r="X54" t="n">
        <v>0.89</v>
      </c>
      <c r="Y54" t="n">
        <v>1</v>
      </c>
      <c r="Z54" t="n">
        <v>10</v>
      </c>
      <c r="AA54" t="n">
        <v>1347.934249632984</v>
      </c>
      <c r="AB54" t="n">
        <v>1844.303107009997</v>
      </c>
      <c r="AC54" t="n">
        <v>1668.28540697263</v>
      </c>
      <c r="AD54" t="n">
        <v>1347934.249632984</v>
      </c>
      <c r="AE54" t="n">
        <v>1844303.107009997</v>
      </c>
      <c r="AF54" t="n">
        <v>9.561456398558308e-07</v>
      </c>
      <c r="AG54" t="n">
        <v>17</v>
      </c>
      <c r="AH54" t="n">
        <v>1668285.40697263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1.7596</v>
      </c>
      <c r="E55" t="n">
        <v>56.83</v>
      </c>
      <c r="F55" t="n">
        <v>53.48</v>
      </c>
      <c r="G55" t="n">
        <v>100.27</v>
      </c>
      <c r="H55" t="n">
        <v>1.42</v>
      </c>
      <c r="I55" t="n">
        <v>32</v>
      </c>
      <c r="J55" t="n">
        <v>178.34</v>
      </c>
      <c r="K55" t="n">
        <v>50.28</v>
      </c>
      <c r="L55" t="n">
        <v>14.25</v>
      </c>
      <c r="M55" t="n">
        <v>30</v>
      </c>
      <c r="N55" t="n">
        <v>33.82</v>
      </c>
      <c r="O55" t="n">
        <v>22229.88</v>
      </c>
      <c r="P55" t="n">
        <v>599.0700000000001</v>
      </c>
      <c r="Q55" t="n">
        <v>1367.2</v>
      </c>
      <c r="R55" t="n">
        <v>135.54</v>
      </c>
      <c r="S55" t="n">
        <v>104.26</v>
      </c>
      <c r="T55" t="n">
        <v>14667.46</v>
      </c>
      <c r="U55" t="n">
        <v>0.77</v>
      </c>
      <c r="V55" t="n">
        <v>0.9</v>
      </c>
      <c r="W55" t="n">
        <v>20.7</v>
      </c>
      <c r="X55" t="n">
        <v>0.9</v>
      </c>
      <c r="Y55" t="n">
        <v>1</v>
      </c>
      <c r="Z55" t="n">
        <v>10</v>
      </c>
      <c r="AA55" t="n">
        <v>1345.22472720144</v>
      </c>
      <c r="AB55" t="n">
        <v>1840.595818883465</v>
      </c>
      <c r="AC55" t="n">
        <v>1664.931937221683</v>
      </c>
      <c r="AD55" t="n">
        <v>1345224.72720144</v>
      </c>
      <c r="AE55" t="n">
        <v>1840595.818883464</v>
      </c>
      <c r="AF55" t="n">
        <v>9.559826512246832e-07</v>
      </c>
      <c r="AG55" t="n">
        <v>17</v>
      </c>
      <c r="AH55" t="n">
        <v>1664931.937221683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1.7619</v>
      </c>
      <c r="E56" t="n">
        <v>56.76</v>
      </c>
      <c r="F56" t="n">
        <v>53.43</v>
      </c>
      <c r="G56" t="n">
        <v>103.42</v>
      </c>
      <c r="H56" t="n">
        <v>1.44</v>
      </c>
      <c r="I56" t="n">
        <v>31</v>
      </c>
      <c r="J56" t="n">
        <v>178.72</v>
      </c>
      <c r="K56" t="n">
        <v>50.28</v>
      </c>
      <c r="L56" t="n">
        <v>14.5</v>
      </c>
      <c r="M56" t="n">
        <v>29</v>
      </c>
      <c r="N56" t="n">
        <v>33.94</v>
      </c>
      <c r="O56" t="n">
        <v>22275.67</v>
      </c>
      <c r="P56" t="n">
        <v>598.55</v>
      </c>
      <c r="Q56" t="n">
        <v>1367.17</v>
      </c>
      <c r="R56" t="n">
        <v>134.25</v>
      </c>
      <c r="S56" t="n">
        <v>104.26</v>
      </c>
      <c r="T56" t="n">
        <v>14024.75</v>
      </c>
      <c r="U56" t="n">
        <v>0.78</v>
      </c>
      <c r="V56" t="n">
        <v>0.9</v>
      </c>
      <c r="W56" t="n">
        <v>20.7</v>
      </c>
      <c r="X56" t="n">
        <v>0.86</v>
      </c>
      <c r="Y56" t="n">
        <v>1</v>
      </c>
      <c r="Z56" t="n">
        <v>10</v>
      </c>
      <c r="AA56" t="n">
        <v>1342.721943151521</v>
      </c>
      <c r="AB56" t="n">
        <v>1837.171399331326</v>
      </c>
      <c r="AC56" t="n">
        <v>1661.834339465397</v>
      </c>
      <c r="AD56" t="n">
        <v>1342721.943151521</v>
      </c>
      <c r="AE56" t="n">
        <v>1837171.399331326</v>
      </c>
      <c r="AF56" t="n">
        <v>9.572322307301483e-07</v>
      </c>
      <c r="AG56" t="n">
        <v>17</v>
      </c>
      <c r="AH56" t="n">
        <v>1661834.339465397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1.7639</v>
      </c>
      <c r="E57" t="n">
        <v>56.69</v>
      </c>
      <c r="F57" t="n">
        <v>53.4</v>
      </c>
      <c r="G57" t="n">
        <v>106.8</v>
      </c>
      <c r="H57" t="n">
        <v>1.46</v>
      </c>
      <c r="I57" t="n">
        <v>30</v>
      </c>
      <c r="J57" t="n">
        <v>179.09</v>
      </c>
      <c r="K57" t="n">
        <v>50.28</v>
      </c>
      <c r="L57" t="n">
        <v>14.75</v>
      </c>
      <c r="M57" t="n">
        <v>28</v>
      </c>
      <c r="N57" t="n">
        <v>34.06</v>
      </c>
      <c r="O57" t="n">
        <v>22321.5</v>
      </c>
      <c r="P57" t="n">
        <v>595.61</v>
      </c>
      <c r="Q57" t="n">
        <v>1367.25</v>
      </c>
      <c r="R57" t="n">
        <v>133.2</v>
      </c>
      <c r="S57" t="n">
        <v>104.26</v>
      </c>
      <c r="T57" t="n">
        <v>13505.87</v>
      </c>
      <c r="U57" t="n">
        <v>0.78</v>
      </c>
      <c r="V57" t="n">
        <v>0.9</v>
      </c>
      <c r="W57" t="n">
        <v>20.69</v>
      </c>
      <c r="X57" t="n">
        <v>0.82</v>
      </c>
      <c r="Y57" t="n">
        <v>1</v>
      </c>
      <c r="Z57" t="n">
        <v>10</v>
      </c>
      <c r="AA57" t="n">
        <v>1337.21979405454</v>
      </c>
      <c r="AB57" t="n">
        <v>1829.643116199151</v>
      </c>
      <c r="AC57" t="n">
        <v>1655.024545109345</v>
      </c>
      <c r="AD57" t="n">
        <v>1337219.79405454</v>
      </c>
      <c r="AE57" t="n">
        <v>1829643.116199151</v>
      </c>
      <c r="AF57" t="n">
        <v>9.583188216044662e-07</v>
      </c>
      <c r="AG57" t="n">
        <v>17</v>
      </c>
      <c r="AH57" t="n">
        <v>1655024.545109345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1.7637</v>
      </c>
      <c r="E58" t="n">
        <v>56.7</v>
      </c>
      <c r="F58" t="n">
        <v>53.41</v>
      </c>
      <c r="G58" t="n">
        <v>106.82</v>
      </c>
      <c r="H58" t="n">
        <v>1.48</v>
      </c>
      <c r="I58" t="n">
        <v>30</v>
      </c>
      <c r="J58" t="n">
        <v>179.46</v>
      </c>
      <c r="K58" t="n">
        <v>50.28</v>
      </c>
      <c r="L58" t="n">
        <v>15</v>
      </c>
      <c r="M58" t="n">
        <v>28</v>
      </c>
      <c r="N58" t="n">
        <v>34.18</v>
      </c>
      <c r="O58" t="n">
        <v>22367.38</v>
      </c>
      <c r="P58" t="n">
        <v>595</v>
      </c>
      <c r="Q58" t="n">
        <v>1367.21</v>
      </c>
      <c r="R58" t="n">
        <v>133.56</v>
      </c>
      <c r="S58" t="n">
        <v>104.26</v>
      </c>
      <c r="T58" t="n">
        <v>13688.25</v>
      </c>
      <c r="U58" t="n">
        <v>0.78</v>
      </c>
      <c r="V58" t="n">
        <v>0.9</v>
      </c>
      <c r="W58" t="n">
        <v>20.69</v>
      </c>
      <c r="X58" t="n">
        <v>0.83</v>
      </c>
      <c r="Y58" t="n">
        <v>1</v>
      </c>
      <c r="Z58" t="n">
        <v>10</v>
      </c>
      <c r="AA58" t="n">
        <v>1336.57138955023</v>
      </c>
      <c r="AB58" t="n">
        <v>1828.755940550765</v>
      </c>
      <c r="AC58" t="n">
        <v>1654.222040259682</v>
      </c>
      <c r="AD58" t="n">
        <v>1336571.38955023</v>
      </c>
      <c r="AE58" t="n">
        <v>1828755.940550765</v>
      </c>
      <c r="AF58" t="n">
        <v>9.582101625170342e-07</v>
      </c>
      <c r="AG58" t="n">
        <v>17</v>
      </c>
      <c r="AH58" t="n">
        <v>1654222.040259682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1.7654</v>
      </c>
      <c r="E59" t="n">
        <v>56.64</v>
      </c>
      <c r="F59" t="n">
        <v>53.38</v>
      </c>
      <c r="G59" t="n">
        <v>110.45</v>
      </c>
      <c r="H59" t="n">
        <v>1.5</v>
      </c>
      <c r="I59" t="n">
        <v>29</v>
      </c>
      <c r="J59" t="n">
        <v>179.83</v>
      </c>
      <c r="K59" t="n">
        <v>50.28</v>
      </c>
      <c r="L59" t="n">
        <v>15.25</v>
      </c>
      <c r="M59" t="n">
        <v>27</v>
      </c>
      <c r="N59" t="n">
        <v>34.3</v>
      </c>
      <c r="O59" t="n">
        <v>22413.29</v>
      </c>
      <c r="P59" t="n">
        <v>593.49</v>
      </c>
      <c r="Q59" t="n">
        <v>1367.28</v>
      </c>
      <c r="R59" t="n">
        <v>132.7</v>
      </c>
      <c r="S59" t="n">
        <v>104.26</v>
      </c>
      <c r="T59" t="n">
        <v>13262.59</v>
      </c>
      <c r="U59" t="n">
        <v>0.79</v>
      </c>
      <c r="V59" t="n">
        <v>0.9</v>
      </c>
      <c r="W59" t="n">
        <v>20.69</v>
      </c>
      <c r="X59" t="n">
        <v>0.8100000000000001</v>
      </c>
      <c r="Y59" t="n">
        <v>1</v>
      </c>
      <c r="Z59" t="n">
        <v>10</v>
      </c>
      <c r="AA59" t="n">
        <v>1333.232673570469</v>
      </c>
      <c r="AB59" t="n">
        <v>1824.187762053503</v>
      </c>
      <c r="AC59" t="n">
        <v>1650.08984230672</v>
      </c>
      <c r="AD59" t="n">
        <v>1333232.673570469</v>
      </c>
      <c r="AE59" t="n">
        <v>1824187.762053503</v>
      </c>
      <c r="AF59" t="n">
        <v>9.591337647602044e-07</v>
      </c>
      <c r="AG59" t="n">
        <v>17</v>
      </c>
      <c r="AH59" t="n">
        <v>1650089.84230672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1.7656</v>
      </c>
      <c r="E60" t="n">
        <v>56.64</v>
      </c>
      <c r="F60" t="n">
        <v>53.38</v>
      </c>
      <c r="G60" t="n">
        <v>110.44</v>
      </c>
      <c r="H60" t="n">
        <v>1.53</v>
      </c>
      <c r="I60" t="n">
        <v>29</v>
      </c>
      <c r="J60" t="n">
        <v>180.2</v>
      </c>
      <c r="K60" t="n">
        <v>50.28</v>
      </c>
      <c r="L60" t="n">
        <v>15.5</v>
      </c>
      <c r="M60" t="n">
        <v>27</v>
      </c>
      <c r="N60" t="n">
        <v>34.43</v>
      </c>
      <c r="O60" t="n">
        <v>22459.24</v>
      </c>
      <c r="P60" t="n">
        <v>592.8</v>
      </c>
      <c r="Q60" t="n">
        <v>1367.32</v>
      </c>
      <c r="R60" t="n">
        <v>132.73</v>
      </c>
      <c r="S60" t="n">
        <v>104.26</v>
      </c>
      <c r="T60" t="n">
        <v>13277.92</v>
      </c>
      <c r="U60" t="n">
        <v>0.79</v>
      </c>
      <c r="V60" t="n">
        <v>0.9</v>
      </c>
      <c r="W60" t="n">
        <v>20.69</v>
      </c>
      <c r="X60" t="n">
        <v>0.8</v>
      </c>
      <c r="Y60" t="n">
        <v>1</v>
      </c>
      <c r="Z60" t="n">
        <v>10</v>
      </c>
      <c r="AA60" t="n">
        <v>1332.159420731032</v>
      </c>
      <c r="AB60" t="n">
        <v>1822.719290170011</v>
      </c>
      <c r="AC60" t="n">
        <v>1648.761519318775</v>
      </c>
      <c r="AD60" t="n">
        <v>1332159.420731032</v>
      </c>
      <c r="AE60" t="n">
        <v>1822719.290170011</v>
      </c>
      <c r="AF60" t="n">
        <v>9.592424238476361e-07</v>
      </c>
      <c r="AG60" t="n">
        <v>17</v>
      </c>
      <c r="AH60" t="n">
        <v>1648761.519318775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1.7673</v>
      </c>
      <c r="E61" t="n">
        <v>56.58</v>
      </c>
      <c r="F61" t="n">
        <v>53.36</v>
      </c>
      <c r="G61" t="n">
        <v>114.34</v>
      </c>
      <c r="H61" t="n">
        <v>1.55</v>
      </c>
      <c r="I61" t="n">
        <v>28</v>
      </c>
      <c r="J61" t="n">
        <v>180.58</v>
      </c>
      <c r="K61" t="n">
        <v>50.28</v>
      </c>
      <c r="L61" t="n">
        <v>15.75</v>
      </c>
      <c r="M61" t="n">
        <v>26</v>
      </c>
      <c r="N61" t="n">
        <v>34.55</v>
      </c>
      <c r="O61" t="n">
        <v>22505.24</v>
      </c>
      <c r="P61" t="n">
        <v>590.36</v>
      </c>
      <c r="Q61" t="n">
        <v>1367.27</v>
      </c>
      <c r="R61" t="n">
        <v>131.85</v>
      </c>
      <c r="S61" t="n">
        <v>104.26</v>
      </c>
      <c r="T61" t="n">
        <v>12843.08</v>
      </c>
      <c r="U61" t="n">
        <v>0.79</v>
      </c>
      <c r="V61" t="n">
        <v>0.9</v>
      </c>
      <c r="W61" t="n">
        <v>20.69</v>
      </c>
      <c r="X61" t="n">
        <v>0.78</v>
      </c>
      <c r="Y61" t="n">
        <v>1</v>
      </c>
      <c r="Z61" t="n">
        <v>10</v>
      </c>
      <c r="AA61" t="n">
        <v>1327.615148308634</v>
      </c>
      <c r="AB61" t="n">
        <v>1816.501616162536</v>
      </c>
      <c r="AC61" t="n">
        <v>1643.137251392013</v>
      </c>
      <c r="AD61" t="n">
        <v>1327615.148308634</v>
      </c>
      <c r="AE61" t="n">
        <v>1816501.616162536</v>
      </c>
      <c r="AF61" t="n">
        <v>9.601660260908061e-07</v>
      </c>
      <c r="AG61" t="n">
        <v>17</v>
      </c>
      <c r="AH61" t="n">
        <v>1643137.251392013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1.7679</v>
      </c>
      <c r="E62" t="n">
        <v>56.56</v>
      </c>
      <c r="F62" t="n">
        <v>53.34</v>
      </c>
      <c r="G62" t="n">
        <v>114.29</v>
      </c>
      <c r="H62" t="n">
        <v>1.57</v>
      </c>
      <c r="I62" t="n">
        <v>28</v>
      </c>
      <c r="J62" t="n">
        <v>180.95</v>
      </c>
      <c r="K62" t="n">
        <v>50.28</v>
      </c>
      <c r="L62" t="n">
        <v>16</v>
      </c>
      <c r="M62" t="n">
        <v>26</v>
      </c>
      <c r="N62" t="n">
        <v>34.67</v>
      </c>
      <c r="O62" t="n">
        <v>22551.28</v>
      </c>
      <c r="P62" t="n">
        <v>588.6799999999999</v>
      </c>
      <c r="Q62" t="n">
        <v>1367.28</v>
      </c>
      <c r="R62" t="n">
        <v>131.13</v>
      </c>
      <c r="S62" t="n">
        <v>104.26</v>
      </c>
      <c r="T62" t="n">
        <v>12483.54</v>
      </c>
      <c r="U62" t="n">
        <v>0.8</v>
      </c>
      <c r="V62" t="n">
        <v>0.9</v>
      </c>
      <c r="W62" t="n">
        <v>20.69</v>
      </c>
      <c r="X62" t="n">
        <v>0.76</v>
      </c>
      <c r="Y62" t="n">
        <v>1</v>
      </c>
      <c r="Z62" t="n">
        <v>10</v>
      </c>
      <c r="AA62" t="n">
        <v>1324.816347223544</v>
      </c>
      <c r="AB62" t="n">
        <v>1812.672173043526</v>
      </c>
      <c r="AC62" t="n">
        <v>1639.673284949625</v>
      </c>
      <c r="AD62" t="n">
        <v>1324816.347223544</v>
      </c>
      <c r="AE62" t="n">
        <v>1812672.173043526</v>
      </c>
      <c r="AF62" t="n">
        <v>9.604920033531014e-07</v>
      </c>
      <c r="AG62" t="n">
        <v>17</v>
      </c>
      <c r="AH62" t="n">
        <v>1639673.284949624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1.7694</v>
      </c>
      <c r="E63" t="n">
        <v>56.52</v>
      </c>
      <c r="F63" t="n">
        <v>53.32</v>
      </c>
      <c r="G63" t="n">
        <v>118.49</v>
      </c>
      <c r="H63" t="n">
        <v>1.59</v>
      </c>
      <c r="I63" t="n">
        <v>27</v>
      </c>
      <c r="J63" t="n">
        <v>181.32</v>
      </c>
      <c r="K63" t="n">
        <v>50.28</v>
      </c>
      <c r="L63" t="n">
        <v>16.25</v>
      </c>
      <c r="M63" t="n">
        <v>25</v>
      </c>
      <c r="N63" t="n">
        <v>34.79</v>
      </c>
      <c r="O63" t="n">
        <v>22597.36</v>
      </c>
      <c r="P63" t="n">
        <v>587.1900000000001</v>
      </c>
      <c r="Q63" t="n">
        <v>1367.29</v>
      </c>
      <c r="R63" t="n">
        <v>130.95</v>
      </c>
      <c r="S63" t="n">
        <v>104.26</v>
      </c>
      <c r="T63" t="n">
        <v>12395.15</v>
      </c>
      <c r="U63" t="n">
        <v>0.8</v>
      </c>
      <c r="V63" t="n">
        <v>0.9</v>
      </c>
      <c r="W63" t="n">
        <v>20.68</v>
      </c>
      <c r="X63" t="n">
        <v>0.74</v>
      </c>
      <c r="Y63" t="n">
        <v>1</v>
      </c>
      <c r="Z63" t="n">
        <v>10</v>
      </c>
      <c r="AA63" t="n">
        <v>1321.709921919155</v>
      </c>
      <c r="AB63" t="n">
        <v>1808.42182489625</v>
      </c>
      <c r="AC63" t="n">
        <v>1635.828584064123</v>
      </c>
      <c r="AD63" t="n">
        <v>1321709.921919155</v>
      </c>
      <c r="AE63" t="n">
        <v>1808421.824896249</v>
      </c>
      <c r="AF63" t="n">
        <v>9.613069465088396e-07</v>
      </c>
      <c r="AG63" t="n">
        <v>17</v>
      </c>
      <c r="AH63" t="n">
        <v>1635828.584064123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1.7696</v>
      </c>
      <c r="E64" t="n">
        <v>56.51</v>
      </c>
      <c r="F64" t="n">
        <v>53.32</v>
      </c>
      <c r="G64" t="n">
        <v>118.48</v>
      </c>
      <c r="H64" t="n">
        <v>1.61</v>
      </c>
      <c r="I64" t="n">
        <v>27</v>
      </c>
      <c r="J64" t="n">
        <v>181.7</v>
      </c>
      <c r="K64" t="n">
        <v>50.28</v>
      </c>
      <c r="L64" t="n">
        <v>16.5</v>
      </c>
      <c r="M64" t="n">
        <v>25</v>
      </c>
      <c r="N64" t="n">
        <v>34.92</v>
      </c>
      <c r="O64" t="n">
        <v>22643.61</v>
      </c>
      <c r="P64" t="n">
        <v>584.47</v>
      </c>
      <c r="Q64" t="n">
        <v>1367.23</v>
      </c>
      <c r="R64" t="n">
        <v>130.61</v>
      </c>
      <c r="S64" t="n">
        <v>104.26</v>
      </c>
      <c r="T64" t="n">
        <v>12223.9</v>
      </c>
      <c r="U64" t="n">
        <v>0.8</v>
      </c>
      <c r="V64" t="n">
        <v>0.9</v>
      </c>
      <c r="W64" t="n">
        <v>20.69</v>
      </c>
      <c r="X64" t="n">
        <v>0.74</v>
      </c>
      <c r="Y64" t="n">
        <v>1</v>
      </c>
      <c r="Z64" t="n">
        <v>10</v>
      </c>
      <c r="AA64" t="n">
        <v>1317.865840423618</v>
      </c>
      <c r="AB64" t="n">
        <v>1803.162183005149</v>
      </c>
      <c r="AC64" t="n">
        <v>1631.070915013155</v>
      </c>
      <c r="AD64" t="n">
        <v>1317865.840423618</v>
      </c>
      <c r="AE64" t="n">
        <v>1803162.183005149</v>
      </c>
      <c r="AF64" t="n">
        <v>9.614156055962714e-07</v>
      </c>
      <c r="AG64" t="n">
        <v>17</v>
      </c>
      <c r="AH64" t="n">
        <v>1631070.915013155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1.7715</v>
      </c>
      <c r="E65" t="n">
        <v>56.45</v>
      </c>
      <c r="F65" t="n">
        <v>53.29</v>
      </c>
      <c r="G65" t="n">
        <v>122.97</v>
      </c>
      <c r="H65" t="n">
        <v>1.63</v>
      </c>
      <c r="I65" t="n">
        <v>26</v>
      </c>
      <c r="J65" t="n">
        <v>182.07</v>
      </c>
      <c r="K65" t="n">
        <v>50.28</v>
      </c>
      <c r="L65" t="n">
        <v>16.75</v>
      </c>
      <c r="M65" t="n">
        <v>24</v>
      </c>
      <c r="N65" t="n">
        <v>35.04</v>
      </c>
      <c r="O65" t="n">
        <v>22689.77</v>
      </c>
      <c r="P65" t="n">
        <v>582.66</v>
      </c>
      <c r="Q65" t="n">
        <v>1367.33</v>
      </c>
      <c r="R65" t="n">
        <v>129.56</v>
      </c>
      <c r="S65" t="n">
        <v>104.26</v>
      </c>
      <c r="T65" t="n">
        <v>11707.92</v>
      </c>
      <c r="U65" t="n">
        <v>0.8</v>
      </c>
      <c r="V65" t="n">
        <v>0.9</v>
      </c>
      <c r="W65" t="n">
        <v>20.68</v>
      </c>
      <c r="X65" t="n">
        <v>0.71</v>
      </c>
      <c r="Y65" t="n">
        <v>1</v>
      </c>
      <c r="Z65" t="n">
        <v>10</v>
      </c>
      <c r="AA65" t="n">
        <v>1314.021099364876</v>
      </c>
      <c r="AB65" t="n">
        <v>1797.901638670573</v>
      </c>
      <c r="AC65" t="n">
        <v>1626.312429646651</v>
      </c>
      <c r="AD65" t="n">
        <v>1314021.099364876</v>
      </c>
      <c r="AE65" t="n">
        <v>1797901.638670573</v>
      </c>
      <c r="AF65" t="n">
        <v>9.624478669268731e-07</v>
      </c>
      <c r="AG65" t="n">
        <v>17</v>
      </c>
      <c r="AH65" t="n">
        <v>1626312.429646651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1.7714</v>
      </c>
      <c r="E66" t="n">
        <v>56.45</v>
      </c>
      <c r="F66" t="n">
        <v>53.29</v>
      </c>
      <c r="G66" t="n">
        <v>122.98</v>
      </c>
      <c r="H66" t="n">
        <v>1.65</v>
      </c>
      <c r="I66" t="n">
        <v>26</v>
      </c>
      <c r="J66" t="n">
        <v>182.45</v>
      </c>
      <c r="K66" t="n">
        <v>50.28</v>
      </c>
      <c r="L66" t="n">
        <v>17</v>
      </c>
      <c r="M66" t="n">
        <v>24</v>
      </c>
      <c r="N66" t="n">
        <v>35.17</v>
      </c>
      <c r="O66" t="n">
        <v>22735.98</v>
      </c>
      <c r="P66" t="n">
        <v>582.73</v>
      </c>
      <c r="Q66" t="n">
        <v>1367.17</v>
      </c>
      <c r="R66" t="n">
        <v>129.7</v>
      </c>
      <c r="S66" t="n">
        <v>104.26</v>
      </c>
      <c r="T66" t="n">
        <v>11778.47</v>
      </c>
      <c r="U66" t="n">
        <v>0.8</v>
      </c>
      <c r="V66" t="n">
        <v>0.9</v>
      </c>
      <c r="W66" t="n">
        <v>20.69</v>
      </c>
      <c r="X66" t="n">
        <v>0.71</v>
      </c>
      <c r="Y66" t="n">
        <v>1</v>
      </c>
      <c r="Z66" t="n">
        <v>10</v>
      </c>
      <c r="AA66" t="n">
        <v>1314.179402503602</v>
      </c>
      <c r="AB66" t="n">
        <v>1798.11823600882</v>
      </c>
      <c r="AC66" t="n">
        <v>1626.508355238932</v>
      </c>
      <c r="AD66" t="n">
        <v>1314179.402503602</v>
      </c>
      <c r="AE66" t="n">
        <v>1798118.23600882</v>
      </c>
      <c r="AF66" t="n">
        <v>9.623935373831575e-07</v>
      </c>
      <c r="AG66" t="n">
        <v>17</v>
      </c>
      <c r="AH66" t="n">
        <v>1626508.355238932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1.7734</v>
      </c>
      <c r="E67" t="n">
        <v>56.39</v>
      </c>
      <c r="F67" t="n">
        <v>53.26</v>
      </c>
      <c r="G67" t="n">
        <v>127.82</v>
      </c>
      <c r="H67" t="n">
        <v>1.67</v>
      </c>
      <c r="I67" t="n">
        <v>25</v>
      </c>
      <c r="J67" t="n">
        <v>182.82</v>
      </c>
      <c r="K67" t="n">
        <v>50.28</v>
      </c>
      <c r="L67" t="n">
        <v>17.25</v>
      </c>
      <c r="M67" t="n">
        <v>23</v>
      </c>
      <c r="N67" t="n">
        <v>35.29</v>
      </c>
      <c r="O67" t="n">
        <v>22782.23</v>
      </c>
      <c r="P67" t="n">
        <v>578.74</v>
      </c>
      <c r="Q67" t="n">
        <v>1367.14</v>
      </c>
      <c r="R67" t="n">
        <v>128.95</v>
      </c>
      <c r="S67" t="n">
        <v>104.26</v>
      </c>
      <c r="T67" t="n">
        <v>11407.64</v>
      </c>
      <c r="U67" t="n">
        <v>0.8100000000000001</v>
      </c>
      <c r="V67" t="n">
        <v>0.9</v>
      </c>
      <c r="W67" t="n">
        <v>20.68</v>
      </c>
      <c r="X67" t="n">
        <v>0.68</v>
      </c>
      <c r="Y67" t="n">
        <v>1</v>
      </c>
      <c r="Z67" t="n">
        <v>10</v>
      </c>
      <c r="AA67" t="n">
        <v>1307.306877198849</v>
      </c>
      <c r="AB67" t="n">
        <v>1788.71494369244</v>
      </c>
      <c r="AC67" t="n">
        <v>1618.002499943623</v>
      </c>
      <c r="AD67" t="n">
        <v>1307306.877198849</v>
      </c>
      <c r="AE67" t="n">
        <v>1788714.94369244</v>
      </c>
      <c r="AF67" t="n">
        <v>9.63480128257475e-07</v>
      </c>
      <c r="AG67" t="n">
        <v>17</v>
      </c>
      <c r="AH67" t="n">
        <v>1618002.499943623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1.7732</v>
      </c>
      <c r="E68" t="n">
        <v>56.39</v>
      </c>
      <c r="F68" t="n">
        <v>53.26</v>
      </c>
      <c r="G68" t="n">
        <v>127.83</v>
      </c>
      <c r="H68" t="n">
        <v>1.69</v>
      </c>
      <c r="I68" t="n">
        <v>25</v>
      </c>
      <c r="J68" t="n">
        <v>183.2</v>
      </c>
      <c r="K68" t="n">
        <v>50.28</v>
      </c>
      <c r="L68" t="n">
        <v>17.5</v>
      </c>
      <c r="M68" t="n">
        <v>23</v>
      </c>
      <c r="N68" t="n">
        <v>35.42</v>
      </c>
      <c r="O68" t="n">
        <v>22828.53</v>
      </c>
      <c r="P68" t="n">
        <v>579.4400000000001</v>
      </c>
      <c r="Q68" t="n">
        <v>1367.19</v>
      </c>
      <c r="R68" t="n">
        <v>128.83</v>
      </c>
      <c r="S68" t="n">
        <v>104.26</v>
      </c>
      <c r="T68" t="n">
        <v>11347.85</v>
      </c>
      <c r="U68" t="n">
        <v>0.8100000000000001</v>
      </c>
      <c r="V68" t="n">
        <v>0.9</v>
      </c>
      <c r="W68" t="n">
        <v>20.69</v>
      </c>
      <c r="X68" t="n">
        <v>0.6899999999999999</v>
      </c>
      <c r="Y68" t="n">
        <v>1</v>
      </c>
      <c r="Z68" t="n">
        <v>10</v>
      </c>
      <c r="AA68" t="n">
        <v>1308.386245875003</v>
      </c>
      <c r="AB68" t="n">
        <v>1790.191783533539</v>
      </c>
      <c r="AC68" t="n">
        <v>1619.338392263046</v>
      </c>
      <c r="AD68" t="n">
        <v>1308386.245875003</v>
      </c>
      <c r="AE68" t="n">
        <v>1790191.783533539</v>
      </c>
      <c r="AF68" t="n">
        <v>9.633714691700433e-07</v>
      </c>
      <c r="AG68" t="n">
        <v>17</v>
      </c>
      <c r="AH68" t="n">
        <v>1619338.392263046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1.7733</v>
      </c>
      <c r="E69" t="n">
        <v>56.39</v>
      </c>
      <c r="F69" t="n">
        <v>53.26</v>
      </c>
      <c r="G69" t="n">
        <v>127.83</v>
      </c>
      <c r="H69" t="n">
        <v>1.72</v>
      </c>
      <c r="I69" t="n">
        <v>25</v>
      </c>
      <c r="J69" t="n">
        <v>183.57</v>
      </c>
      <c r="K69" t="n">
        <v>50.28</v>
      </c>
      <c r="L69" t="n">
        <v>17.75</v>
      </c>
      <c r="M69" t="n">
        <v>23</v>
      </c>
      <c r="N69" t="n">
        <v>35.54</v>
      </c>
      <c r="O69" t="n">
        <v>22874.86</v>
      </c>
      <c r="P69" t="n">
        <v>576.73</v>
      </c>
      <c r="Q69" t="n">
        <v>1367.19</v>
      </c>
      <c r="R69" t="n">
        <v>128.89</v>
      </c>
      <c r="S69" t="n">
        <v>104.26</v>
      </c>
      <c r="T69" t="n">
        <v>11375.32</v>
      </c>
      <c r="U69" t="n">
        <v>0.8100000000000001</v>
      </c>
      <c r="V69" t="n">
        <v>0.9</v>
      </c>
      <c r="W69" t="n">
        <v>20.68</v>
      </c>
      <c r="X69" t="n">
        <v>0.6899999999999999</v>
      </c>
      <c r="Y69" t="n">
        <v>1</v>
      </c>
      <c r="Z69" t="n">
        <v>10</v>
      </c>
      <c r="AA69" t="n">
        <v>1304.627668037174</v>
      </c>
      <c r="AB69" t="n">
        <v>1785.04913151907</v>
      </c>
      <c r="AC69" t="n">
        <v>1614.68654773908</v>
      </c>
      <c r="AD69" t="n">
        <v>1304627.668037174</v>
      </c>
      <c r="AE69" t="n">
        <v>1785049.131519069</v>
      </c>
      <c r="AF69" t="n">
        <v>9.634257987137592e-07</v>
      </c>
      <c r="AG69" t="n">
        <v>17</v>
      </c>
      <c r="AH69" t="n">
        <v>1614686.54773908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1.7756</v>
      </c>
      <c r="E70" t="n">
        <v>56.32</v>
      </c>
      <c r="F70" t="n">
        <v>53.22</v>
      </c>
      <c r="G70" t="n">
        <v>133.05</v>
      </c>
      <c r="H70" t="n">
        <v>1.74</v>
      </c>
      <c r="I70" t="n">
        <v>24</v>
      </c>
      <c r="J70" t="n">
        <v>183.95</v>
      </c>
      <c r="K70" t="n">
        <v>50.28</v>
      </c>
      <c r="L70" t="n">
        <v>18</v>
      </c>
      <c r="M70" t="n">
        <v>22</v>
      </c>
      <c r="N70" t="n">
        <v>35.67</v>
      </c>
      <c r="O70" t="n">
        <v>22921.24</v>
      </c>
      <c r="P70" t="n">
        <v>575.15</v>
      </c>
      <c r="Q70" t="n">
        <v>1367.25</v>
      </c>
      <c r="R70" t="n">
        <v>127.46</v>
      </c>
      <c r="S70" t="n">
        <v>104.26</v>
      </c>
      <c r="T70" t="n">
        <v>10664.55</v>
      </c>
      <c r="U70" t="n">
        <v>0.82</v>
      </c>
      <c r="V70" t="n">
        <v>0.9</v>
      </c>
      <c r="W70" t="n">
        <v>20.68</v>
      </c>
      <c r="X70" t="n">
        <v>0.64</v>
      </c>
      <c r="Y70" t="n">
        <v>1</v>
      </c>
      <c r="Z70" t="n">
        <v>10</v>
      </c>
      <c r="AA70" t="n">
        <v>1300.811983162957</v>
      </c>
      <c r="AB70" t="n">
        <v>1779.82834313803</v>
      </c>
      <c r="AC70" t="n">
        <v>1609.964024073704</v>
      </c>
      <c r="AD70" t="n">
        <v>1300811.983162957</v>
      </c>
      <c r="AE70" t="n">
        <v>1779828.34313803</v>
      </c>
      <c r="AF70" t="n">
        <v>9.646753782192245e-07</v>
      </c>
      <c r="AG70" t="n">
        <v>17</v>
      </c>
      <c r="AH70" t="n">
        <v>1609964.024073704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1.7748</v>
      </c>
      <c r="E71" t="n">
        <v>56.35</v>
      </c>
      <c r="F71" t="n">
        <v>53.25</v>
      </c>
      <c r="G71" t="n">
        <v>133.12</v>
      </c>
      <c r="H71" t="n">
        <v>1.76</v>
      </c>
      <c r="I71" t="n">
        <v>24</v>
      </c>
      <c r="J71" t="n">
        <v>184.33</v>
      </c>
      <c r="K71" t="n">
        <v>50.28</v>
      </c>
      <c r="L71" t="n">
        <v>18.25</v>
      </c>
      <c r="M71" t="n">
        <v>22</v>
      </c>
      <c r="N71" t="n">
        <v>35.8</v>
      </c>
      <c r="O71" t="n">
        <v>22967.66</v>
      </c>
      <c r="P71" t="n">
        <v>575.01</v>
      </c>
      <c r="Q71" t="n">
        <v>1367.28</v>
      </c>
      <c r="R71" t="n">
        <v>128.22</v>
      </c>
      <c r="S71" t="n">
        <v>104.26</v>
      </c>
      <c r="T71" t="n">
        <v>11048.13</v>
      </c>
      <c r="U71" t="n">
        <v>0.8100000000000001</v>
      </c>
      <c r="V71" t="n">
        <v>0.9</v>
      </c>
      <c r="W71" t="n">
        <v>20.69</v>
      </c>
      <c r="X71" t="n">
        <v>0.67</v>
      </c>
      <c r="Y71" t="n">
        <v>1</v>
      </c>
      <c r="Z71" t="n">
        <v>10</v>
      </c>
      <c r="AA71" t="n">
        <v>1301.293435477536</v>
      </c>
      <c r="AB71" t="n">
        <v>1780.487087435013</v>
      </c>
      <c r="AC71" t="n">
        <v>1610.559898739537</v>
      </c>
      <c r="AD71" t="n">
        <v>1301293.435477536</v>
      </c>
      <c r="AE71" t="n">
        <v>1780487.087435013</v>
      </c>
      <c r="AF71" t="n">
        <v>9.642407418694972e-07</v>
      </c>
      <c r="AG71" t="n">
        <v>17</v>
      </c>
      <c r="AH71" t="n">
        <v>1610559.898739537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1.7751</v>
      </c>
      <c r="E72" t="n">
        <v>56.33</v>
      </c>
      <c r="F72" t="n">
        <v>53.24</v>
      </c>
      <c r="G72" t="n">
        <v>133.09</v>
      </c>
      <c r="H72" t="n">
        <v>1.78</v>
      </c>
      <c r="I72" t="n">
        <v>24</v>
      </c>
      <c r="J72" t="n">
        <v>184.7</v>
      </c>
      <c r="K72" t="n">
        <v>50.28</v>
      </c>
      <c r="L72" t="n">
        <v>18.5</v>
      </c>
      <c r="M72" t="n">
        <v>22</v>
      </c>
      <c r="N72" t="n">
        <v>35.92</v>
      </c>
      <c r="O72" t="n">
        <v>23014.13</v>
      </c>
      <c r="P72" t="n">
        <v>573.0599999999999</v>
      </c>
      <c r="Q72" t="n">
        <v>1367.2</v>
      </c>
      <c r="R72" t="n">
        <v>128.07</v>
      </c>
      <c r="S72" t="n">
        <v>104.26</v>
      </c>
      <c r="T72" t="n">
        <v>10968.92</v>
      </c>
      <c r="U72" t="n">
        <v>0.8100000000000001</v>
      </c>
      <c r="V72" t="n">
        <v>0.9</v>
      </c>
      <c r="W72" t="n">
        <v>20.68</v>
      </c>
      <c r="X72" t="n">
        <v>0.66</v>
      </c>
      <c r="Y72" t="n">
        <v>1</v>
      </c>
      <c r="Z72" t="n">
        <v>10</v>
      </c>
      <c r="AA72" t="n">
        <v>1298.391737959077</v>
      </c>
      <c r="AB72" t="n">
        <v>1776.516856876398</v>
      </c>
      <c r="AC72" t="n">
        <v>1606.968581413183</v>
      </c>
      <c r="AD72" t="n">
        <v>1298391.737959077</v>
      </c>
      <c r="AE72" t="n">
        <v>1776516.856876398</v>
      </c>
      <c r="AF72" t="n">
        <v>9.64403730500645e-07</v>
      </c>
      <c r="AG72" t="n">
        <v>17</v>
      </c>
      <c r="AH72" t="n">
        <v>1606968.581413183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1.7774</v>
      </c>
      <c r="E73" t="n">
        <v>56.26</v>
      </c>
      <c r="F73" t="n">
        <v>53.2</v>
      </c>
      <c r="G73" t="n">
        <v>138.78</v>
      </c>
      <c r="H73" t="n">
        <v>1.8</v>
      </c>
      <c r="I73" t="n">
        <v>23</v>
      </c>
      <c r="J73" t="n">
        <v>185.08</v>
      </c>
      <c r="K73" t="n">
        <v>50.28</v>
      </c>
      <c r="L73" t="n">
        <v>18.75</v>
      </c>
      <c r="M73" t="n">
        <v>21</v>
      </c>
      <c r="N73" t="n">
        <v>36.05</v>
      </c>
      <c r="O73" t="n">
        <v>23060.64</v>
      </c>
      <c r="P73" t="n">
        <v>572.54</v>
      </c>
      <c r="Q73" t="n">
        <v>1367.26</v>
      </c>
      <c r="R73" t="n">
        <v>126.79</v>
      </c>
      <c r="S73" t="n">
        <v>104.26</v>
      </c>
      <c r="T73" t="n">
        <v>10334.67</v>
      </c>
      <c r="U73" t="n">
        <v>0.82</v>
      </c>
      <c r="V73" t="n">
        <v>0.9</v>
      </c>
      <c r="W73" t="n">
        <v>20.68</v>
      </c>
      <c r="X73" t="n">
        <v>0.62</v>
      </c>
      <c r="Y73" t="n">
        <v>1</v>
      </c>
      <c r="Z73" t="n">
        <v>10</v>
      </c>
      <c r="AA73" t="n">
        <v>1296.030412271905</v>
      </c>
      <c r="AB73" t="n">
        <v>1773.285986896873</v>
      </c>
      <c r="AC73" t="n">
        <v>1604.046061129949</v>
      </c>
      <c r="AD73" t="n">
        <v>1296030.412271905</v>
      </c>
      <c r="AE73" t="n">
        <v>1773285.986896873</v>
      </c>
      <c r="AF73" t="n">
        <v>9.656533100061102e-07</v>
      </c>
      <c r="AG73" t="n">
        <v>17</v>
      </c>
      <c r="AH73" t="n">
        <v>1604046.061129949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1.7771</v>
      </c>
      <c r="E74" t="n">
        <v>56.27</v>
      </c>
      <c r="F74" t="n">
        <v>53.2</v>
      </c>
      <c r="G74" t="n">
        <v>138.8</v>
      </c>
      <c r="H74" t="n">
        <v>1.82</v>
      </c>
      <c r="I74" t="n">
        <v>23</v>
      </c>
      <c r="J74" t="n">
        <v>185.46</v>
      </c>
      <c r="K74" t="n">
        <v>50.28</v>
      </c>
      <c r="L74" t="n">
        <v>19</v>
      </c>
      <c r="M74" t="n">
        <v>21</v>
      </c>
      <c r="N74" t="n">
        <v>36.18</v>
      </c>
      <c r="O74" t="n">
        <v>23107.19</v>
      </c>
      <c r="P74" t="n">
        <v>570.39</v>
      </c>
      <c r="Q74" t="n">
        <v>1367.26</v>
      </c>
      <c r="R74" t="n">
        <v>126.92</v>
      </c>
      <c r="S74" t="n">
        <v>104.26</v>
      </c>
      <c r="T74" t="n">
        <v>10399.66</v>
      </c>
      <c r="U74" t="n">
        <v>0.82</v>
      </c>
      <c r="V74" t="n">
        <v>0.9</v>
      </c>
      <c r="W74" t="n">
        <v>20.68</v>
      </c>
      <c r="X74" t="n">
        <v>0.63</v>
      </c>
      <c r="Y74" t="n">
        <v>1</v>
      </c>
      <c r="Z74" t="n">
        <v>10</v>
      </c>
      <c r="AA74" t="n">
        <v>1293.288781220763</v>
      </c>
      <c r="AB74" t="n">
        <v>1769.534766340474</v>
      </c>
      <c r="AC74" t="n">
        <v>1600.652851798581</v>
      </c>
      <c r="AD74" t="n">
        <v>1293288.781220763</v>
      </c>
      <c r="AE74" t="n">
        <v>1769534.766340474</v>
      </c>
      <c r="AF74" t="n">
        <v>9.654903213749627e-07</v>
      </c>
      <c r="AG74" t="n">
        <v>17</v>
      </c>
      <c r="AH74" t="n">
        <v>1600652.851798581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1.7761</v>
      </c>
      <c r="E75" t="n">
        <v>56.3</v>
      </c>
      <c r="F75" t="n">
        <v>53.24</v>
      </c>
      <c r="G75" t="n">
        <v>138.88</v>
      </c>
      <c r="H75" t="n">
        <v>1.84</v>
      </c>
      <c r="I75" t="n">
        <v>23</v>
      </c>
      <c r="J75" t="n">
        <v>185.84</v>
      </c>
      <c r="K75" t="n">
        <v>50.28</v>
      </c>
      <c r="L75" t="n">
        <v>19.25</v>
      </c>
      <c r="M75" t="n">
        <v>21</v>
      </c>
      <c r="N75" t="n">
        <v>36.31</v>
      </c>
      <c r="O75" t="n">
        <v>23153.78</v>
      </c>
      <c r="P75" t="n">
        <v>568.08</v>
      </c>
      <c r="Q75" t="n">
        <v>1367.31</v>
      </c>
      <c r="R75" t="n">
        <v>128.14</v>
      </c>
      <c r="S75" t="n">
        <v>104.26</v>
      </c>
      <c r="T75" t="n">
        <v>11008.92</v>
      </c>
      <c r="U75" t="n">
        <v>0.8100000000000001</v>
      </c>
      <c r="V75" t="n">
        <v>0.9</v>
      </c>
      <c r="W75" t="n">
        <v>20.68</v>
      </c>
      <c r="X75" t="n">
        <v>0.66</v>
      </c>
      <c r="Y75" t="n">
        <v>1</v>
      </c>
      <c r="Z75" t="n">
        <v>10</v>
      </c>
      <c r="AA75" t="n">
        <v>1290.993299269549</v>
      </c>
      <c r="AB75" t="n">
        <v>1766.393986665307</v>
      </c>
      <c r="AC75" t="n">
        <v>1597.8118237275</v>
      </c>
      <c r="AD75" t="n">
        <v>1290993.299269549</v>
      </c>
      <c r="AE75" t="n">
        <v>1766393.986665307</v>
      </c>
      <c r="AF75" t="n">
        <v>9.649470259378038e-07</v>
      </c>
      <c r="AG75" t="n">
        <v>17</v>
      </c>
      <c r="AH75" t="n">
        <v>1597811.8237275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1.7796</v>
      </c>
      <c r="E76" t="n">
        <v>56.19</v>
      </c>
      <c r="F76" t="n">
        <v>53.16</v>
      </c>
      <c r="G76" t="n">
        <v>144.98</v>
      </c>
      <c r="H76" t="n">
        <v>1.86</v>
      </c>
      <c r="I76" t="n">
        <v>22</v>
      </c>
      <c r="J76" t="n">
        <v>186.21</v>
      </c>
      <c r="K76" t="n">
        <v>50.28</v>
      </c>
      <c r="L76" t="n">
        <v>19.5</v>
      </c>
      <c r="M76" t="n">
        <v>20</v>
      </c>
      <c r="N76" t="n">
        <v>36.43</v>
      </c>
      <c r="O76" t="n">
        <v>23200.42</v>
      </c>
      <c r="P76" t="n">
        <v>566.74</v>
      </c>
      <c r="Q76" t="n">
        <v>1367.3</v>
      </c>
      <c r="R76" t="n">
        <v>125.31</v>
      </c>
      <c r="S76" t="n">
        <v>104.26</v>
      </c>
      <c r="T76" t="n">
        <v>9600.75</v>
      </c>
      <c r="U76" t="n">
        <v>0.83</v>
      </c>
      <c r="V76" t="n">
        <v>0.9</v>
      </c>
      <c r="W76" t="n">
        <v>20.68</v>
      </c>
      <c r="X76" t="n">
        <v>0.58</v>
      </c>
      <c r="Y76" t="n">
        <v>1</v>
      </c>
      <c r="Z76" t="n">
        <v>10</v>
      </c>
      <c r="AA76" t="n">
        <v>1286.56045370584</v>
      </c>
      <c r="AB76" t="n">
        <v>1760.328771801696</v>
      </c>
      <c r="AC76" t="n">
        <v>1592.32546445789</v>
      </c>
      <c r="AD76" t="n">
        <v>1286560.45370584</v>
      </c>
      <c r="AE76" t="n">
        <v>1760328.771801696</v>
      </c>
      <c r="AF76" t="n">
        <v>9.668485599678597e-07</v>
      </c>
      <c r="AG76" t="n">
        <v>17</v>
      </c>
      <c r="AH76" t="n">
        <v>1592325.46445789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1.779</v>
      </c>
      <c r="E77" t="n">
        <v>56.21</v>
      </c>
      <c r="F77" t="n">
        <v>53.18</v>
      </c>
      <c r="G77" t="n">
        <v>145.03</v>
      </c>
      <c r="H77" t="n">
        <v>1.88</v>
      </c>
      <c r="I77" t="n">
        <v>22</v>
      </c>
      <c r="J77" t="n">
        <v>186.59</v>
      </c>
      <c r="K77" t="n">
        <v>50.28</v>
      </c>
      <c r="L77" t="n">
        <v>19.75</v>
      </c>
      <c r="M77" t="n">
        <v>20</v>
      </c>
      <c r="N77" t="n">
        <v>36.56</v>
      </c>
      <c r="O77" t="n">
        <v>23247.1</v>
      </c>
      <c r="P77" t="n">
        <v>565.75</v>
      </c>
      <c r="Q77" t="n">
        <v>1367.24</v>
      </c>
      <c r="R77" t="n">
        <v>125.86</v>
      </c>
      <c r="S77" t="n">
        <v>104.26</v>
      </c>
      <c r="T77" t="n">
        <v>9878.17</v>
      </c>
      <c r="U77" t="n">
        <v>0.83</v>
      </c>
      <c r="V77" t="n">
        <v>0.9</v>
      </c>
      <c r="W77" t="n">
        <v>20.69</v>
      </c>
      <c r="X77" t="n">
        <v>0.6</v>
      </c>
      <c r="Y77" t="n">
        <v>1</v>
      </c>
      <c r="Z77" t="n">
        <v>10</v>
      </c>
      <c r="AA77" t="n">
        <v>1285.697933632079</v>
      </c>
      <c r="AB77" t="n">
        <v>1759.148633785077</v>
      </c>
      <c r="AC77" t="n">
        <v>1591.257957157242</v>
      </c>
      <c r="AD77" t="n">
        <v>1285697.933632079</v>
      </c>
      <c r="AE77" t="n">
        <v>1759148.633785076</v>
      </c>
      <c r="AF77" t="n">
        <v>9.665225827055644e-07</v>
      </c>
      <c r="AG77" t="n">
        <v>17</v>
      </c>
      <c r="AH77" t="n">
        <v>1591257.957157242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1.779</v>
      </c>
      <c r="E78" t="n">
        <v>56.21</v>
      </c>
      <c r="F78" t="n">
        <v>53.18</v>
      </c>
      <c r="G78" t="n">
        <v>145.03</v>
      </c>
      <c r="H78" t="n">
        <v>1.9</v>
      </c>
      <c r="I78" t="n">
        <v>22</v>
      </c>
      <c r="J78" t="n">
        <v>186.97</v>
      </c>
      <c r="K78" t="n">
        <v>50.28</v>
      </c>
      <c r="L78" t="n">
        <v>20</v>
      </c>
      <c r="M78" t="n">
        <v>20</v>
      </c>
      <c r="N78" t="n">
        <v>36.69</v>
      </c>
      <c r="O78" t="n">
        <v>23293.82</v>
      </c>
      <c r="P78" t="n">
        <v>563.16</v>
      </c>
      <c r="Q78" t="n">
        <v>1367.17</v>
      </c>
      <c r="R78" t="n">
        <v>126.22</v>
      </c>
      <c r="S78" t="n">
        <v>104.26</v>
      </c>
      <c r="T78" t="n">
        <v>10057.29</v>
      </c>
      <c r="U78" t="n">
        <v>0.83</v>
      </c>
      <c r="V78" t="n">
        <v>0.9</v>
      </c>
      <c r="W78" t="n">
        <v>20.67</v>
      </c>
      <c r="X78" t="n">
        <v>0.6</v>
      </c>
      <c r="Y78" t="n">
        <v>1</v>
      </c>
      <c r="Z78" t="n">
        <v>10</v>
      </c>
      <c r="AA78" t="n">
        <v>1282.176686317502</v>
      </c>
      <c r="AB78" t="n">
        <v>1754.330707862804</v>
      </c>
      <c r="AC78" t="n">
        <v>1586.89984732299</v>
      </c>
      <c r="AD78" t="n">
        <v>1282176.686317502</v>
      </c>
      <c r="AE78" t="n">
        <v>1754330.707862804</v>
      </c>
      <c r="AF78" t="n">
        <v>9.665225827055644e-07</v>
      </c>
      <c r="AG78" t="n">
        <v>17</v>
      </c>
      <c r="AH78" t="n">
        <v>1586899.84732299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1.7813</v>
      </c>
      <c r="E79" t="n">
        <v>56.14</v>
      </c>
      <c r="F79" t="n">
        <v>53.14</v>
      </c>
      <c r="G79" t="n">
        <v>151.82</v>
      </c>
      <c r="H79" t="n">
        <v>1.92</v>
      </c>
      <c r="I79" t="n">
        <v>21</v>
      </c>
      <c r="J79" t="n">
        <v>187.35</v>
      </c>
      <c r="K79" t="n">
        <v>50.28</v>
      </c>
      <c r="L79" t="n">
        <v>20.25</v>
      </c>
      <c r="M79" t="n">
        <v>19</v>
      </c>
      <c r="N79" t="n">
        <v>36.82</v>
      </c>
      <c r="O79" t="n">
        <v>23340.59</v>
      </c>
      <c r="P79" t="n">
        <v>560.71</v>
      </c>
      <c r="Q79" t="n">
        <v>1367.25</v>
      </c>
      <c r="R79" t="n">
        <v>124.64</v>
      </c>
      <c r="S79" t="n">
        <v>104.26</v>
      </c>
      <c r="T79" t="n">
        <v>9269.74</v>
      </c>
      <c r="U79" t="n">
        <v>0.84</v>
      </c>
      <c r="V79" t="n">
        <v>0.9</v>
      </c>
      <c r="W79" t="n">
        <v>20.68</v>
      </c>
      <c r="X79" t="n">
        <v>0.5600000000000001</v>
      </c>
      <c r="Y79" t="n">
        <v>1</v>
      </c>
      <c r="Z79" t="n">
        <v>10</v>
      </c>
      <c r="AA79" t="n">
        <v>1277.220914249951</v>
      </c>
      <c r="AB79" t="n">
        <v>1747.550001886748</v>
      </c>
      <c r="AC79" t="n">
        <v>1580.766282408508</v>
      </c>
      <c r="AD79" t="n">
        <v>1277220.914249951</v>
      </c>
      <c r="AE79" t="n">
        <v>1747550.001886748</v>
      </c>
      <c r="AF79" t="n">
        <v>9.677721622110299e-07</v>
      </c>
      <c r="AG79" t="n">
        <v>17</v>
      </c>
      <c r="AH79" t="n">
        <v>1580766.282408508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1.7814</v>
      </c>
      <c r="E80" t="n">
        <v>56.14</v>
      </c>
      <c r="F80" t="n">
        <v>53.14</v>
      </c>
      <c r="G80" t="n">
        <v>151.82</v>
      </c>
      <c r="H80" t="n">
        <v>1.94</v>
      </c>
      <c r="I80" t="n">
        <v>21</v>
      </c>
      <c r="J80" t="n">
        <v>187.73</v>
      </c>
      <c r="K80" t="n">
        <v>50.28</v>
      </c>
      <c r="L80" t="n">
        <v>20.5</v>
      </c>
      <c r="M80" t="n">
        <v>19</v>
      </c>
      <c r="N80" t="n">
        <v>36.95</v>
      </c>
      <c r="O80" t="n">
        <v>23387.4</v>
      </c>
      <c r="P80" t="n">
        <v>560.79</v>
      </c>
      <c r="Q80" t="n">
        <v>1367.24</v>
      </c>
      <c r="R80" t="n">
        <v>124.64</v>
      </c>
      <c r="S80" t="n">
        <v>104.26</v>
      </c>
      <c r="T80" t="n">
        <v>9269.85</v>
      </c>
      <c r="U80" t="n">
        <v>0.84</v>
      </c>
      <c r="V80" t="n">
        <v>0.9</v>
      </c>
      <c r="W80" t="n">
        <v>20.68</v>
      </c>
      <c r="X80" t="n">
        <v>0.5600000000000001</v>
      </c>
      <c r="Y80" t="n">
        <v>1</v>
      </c>
      <c r="Z80" t="n">
        <v>10</v>
      </c>
      <c r="AA80" t="n">
        <v>1277.269224049192</v>
      </c>
      <c r="AB80" t="n">
        <v>1747.616101485348</v>
      </c>
      <c r="AC80" t="n">
        <v>1580.826073554189</v>
      </c>
      <c r="AD80" t="n">
        <v>1277269.224049192</v>
      </c>
      <c r="AE80" t="n">
        <v>1747616.101485348</v>
      </c>
      <c r="AF80" t="n">
        <v>9.678264917547457e-07</v>
      </c>
      <c r="AG80" t="n">
        <v>17</v>
      </c>
      <c r="AH80" t="n">
        <v>1580826.073554189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1.7811</v>
      </c>
      <c r="E81" t="n">
        <v>56.14</v>
      </c>
      <c r="F81" t="n">
        <v>53.14</v>
      </c>
      <c r="G81" t="n">
        <v>151.84</v>
      </c>
      <c r="H81" t="n">
        <v>1.96</v>
      </c>
      <c r="I81" t="n">
        <v>21</v>
      </c>
      <c r="J81" t="n">
        <v>188.11</v>
      </c>
      <c r="K81" t="n">
        <v>50.28</v>
      </c>
      <c r="L81" t="n">
        <v>20.75</v>
      </c>
      <c r="M81" t="n">
        <v>19</v>
      </c>
      <c r="N81" t="n">
        <v>37.08</v>
      </c>
      <c r="O81" t="n">
        <v>23434.26</v>
      </c>
      <c r="P81" t="n">
        <v>557.9</v>
      </c>
      <c r="Q81" t="n">
        <v>1367.17</v>
      </c>
      <c r="R81" t="n">
        <v>124.97</v>
      </c>
      <c r="S81" t="n">
        <v>104.26</v>
      </c>
      <c r="T81" t="n">
        <v>9437.09</v>
      </c>
      <c r="U81" t="n">
        <v>0.83</v>
      </c>
      <c r="V81" t="n">
        <v>0.9</v>
      </c>
      <c r="W81" t="n">
        <v>20.68</v>
      </c>
      <c r="X81" t="n">
        <v>0.57</v>
      </c>
      <c r="Y81" t="n">
        <v>1</v>
      </c>
      <c r="Z81" t="n">
        <v>10</v>
      </c>
      <c r="AA81" t="n">
        <v>1273.525705659479</v>
      </c>
      <c r="AB81" t="n">
        <v>1742.494054472166</v>
      </c>
      <c r="AC81" t="n">
        <v>1576.192867519107</v>
      </c>
      <c r="AD81" t="n">
        <v>1273525.705659479</v>
      </c>
      <c r="AE81" t="n">
        <v>1742494.054472166</v>
      </c>
      <c r="AF81" t="n">
        <v>9.676635031235979e-07</v>
      </c>
      <c r="AG81" t="n">
        <v>17</v>
      </c>
      <c r="AH81" t="n">
        <v>1576192.867519107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1.7833</v>
      </c>
      <c r="E82" t="n">
        <v>56.08</v>
      </c>
      <c r="F82" t="n">
        <v>53.11</v>
      </c>
      <c r="G82" t="n">
        <v>159.32</v>
      </c>
      <c r="H82" t="n">
        <v>1.98</v>
      </c>
      <c r="I82" t="n">
        <v>20</v>
      </c>
      <c r="J82" t="n">
        <v>188.49</v>
      </c>
      <c r="K82" t="n">
        <v>50.28</v>
      </c>
      <c r="L82" t="n">
        <v>21</v>
      </c>
      <c r="M82" t="n">
        <v>17</v>
      </c>
      <c r="N82" t="n">
        <v>37.21</v>
      </c>
      <c r="O82" t="n">
        <v>23481.16</v>
      </c>
      <c r="P82" t="n">
        <v>555.6900000000001</v>
      </c>
      <c r="Q82" t="n">
        <v>1367.24</v>
      </c>
      <c r="R82" t="n">
        <v>123.66</v>
      </c>
      <c r="S82" t="n">
        <v>104.26</v>
      </c>
      <c r="T82" t="n">
        <v>8788.200000000001</v>
      </c>
      <c r="U82" t="n">
        <v>0.84</v>
      </c>
      <c r="V82" t="n">
        <v>0.9</v>
      </c>
      <c r="W82" t="n">
        <v>20.68</v>
      </c>
      <c r="X82" t="n">
        <v>0.53</v>
      </c>
      <c r="Y82" t="n">
        <v>1</v>
      </c>
      <c r="Z82" t="n">
        <v>10</v>
      </c>
      <c r="AA82" t="n">
        <v>1269.031026346355</v>
      </c>
      <c r="AB82" t="n">
        <v>1736.344235944694</v>
      </c>
      <c r="AC82" t="n">
        <v>1570.629979040573</v>
      </c>
      <c r="AD82" t="n">
        <v>1269031.026346355</v>
      </c>
      <c r="AE82" t="n">
        <v>1736344.235944694</v>
      </c>
      <c r="AF82" t="n">
        <v>9.688587530853474e-07</v>
      </c>
      <c r="AG82" t="n">
        <v>17</v>
      </c>
      <c r="AH82" t="n">
        <v>1570629.979040573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1.7833</v>
      </c>
      <c r="E83" t="n">
        <v>56.08</v>
      </c>
      <c r="F83" t="n">
        <v>53.11</v>
      </c>
      <c r="G83" t="n">
        <v>159.32</v>
      </c>
      <c r="H83" t="n">
        <v>2</v>
      </c>
      <c r="I83" t="n">
        <v>20</v>
      </c>
      <c r="J83" t="n">
        <v>188.87</v>
      </c>
      <c r="K83" t="n">
        <v>50.28</v>
      </c>
      <c r="L83" t="n">
        <v>21.25</v>
      </c>
      <c r="M83" t="n">
        <v>18</v>
      </c>
      <c r="N83" t="n">
        <v>37.34</v>
      </c>
      <c r="O83" t="n">
        <v>23528.1</v>
      </c>
      <c r="P83" t="n">
        <v>557.1799999999999</v>
      </c>
      <c r="Q83" t="n">
        <v>1367.16</v>
      </c>
      <c r="R83" t="n">
        <v>123.83</v>
      </c>
      <c r="S83" t="n">
        <v>104.26</v>
      </c>
      <c r="T83" t="n">
        <v>8870.4</v>
      </c>
      <c r="U83" t="n">
        <v>0.84</v>
      </c>
      <c r="V83" t="n">
        <v>0.9</v>
      </c>
      <c r="W83" t="n">
        <v>20.67</v>
      </c>
      <c r="X83" t="n">
        <v>0.53</v>
      </c>
      <c r="Y83" t="n">
        <v>1</v>
      </c>
      <c r="Z83" t="n">
        <v>10</v>
      </c>
      <c r="AA83" t="n">
        <v>1271.05187864011</v>
      </c>
      <c r="AB83" t="n">
        <v>1739.10925520672</v>
      </c>
      <c r="AC83" t="n">
        <v>1573.131108744959</v>
      </c>
      <c r="AD83" t="n">
        <v>1271051.87864011</v>
      </c>
      <c r="AE83" t="n">
        <v>1739109.25520672</v>
      </c>
      <c r="AF83" t="n">
        <v>9.688587530853474e-07</v>
      </c>
      <c r="AG83" t="n">
        <v>17</v>
      </c>
      <c r="AH83" t="n">
        <v>1573131.108744959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1.7828</v>
      </c>
      <c r="E84" t="n">
        <v>56.09</v>
      </c>
      <c r="F84" t="n">
        <v>53.12</v>
      </c>
      <c r="G84" t="n">
        <v>159.36</v>
      </c>
      <c r="H84" t="n">
        <v>2.02</v>
      </c>
      <c r="I84" t="n">
        <v>20</v>
      </c>
      <c r="J84" t="n">
        <v>189.25</v>
      </c>
      <c r="K84" t="n">
        <v>50.28</v>
      </c>
      <c r="L84" t="n">
        <v>21.5</v>
      </c>
      <c r="M84" t="n">
        <v>17</v>
      </c>
      <c r="N84" t="n">
        <v>37.47</v>
      </c>
      <c r="O84" t="n">
        <v>23575.09</v>
      </c>
      <c r="P84" t="n">
        <v>556.36</v>
      </c>
      <c r="Q84" t="n">
        <v>1367.21</v>
      </c>
      <c r="R84" t="n">
        <v>124.07</v>
      </c>
      <c r="S84" t="n">
        <v>104.26</v>
      </c>
      <c r="T84" t="n">
        <v>8989.290000000001</v>
      </c>
      <c r="U84" t="n">
        <v>0.84</v>
      </c>
      <c r="V84" t="n">
        <v>0.9</v>
      </c>
      <c r="W84" t="n">
        <v>20.68</v>
      </c>
      <c r="X84" t="n">
        <v>0.55</v>
      </c>
      <c r="Y84" t="n">
        <v>1</v>
      </c>
      <c r="Z84" t="n">
        <v>10</v>
      </c>
      <c r="AA84" t="n">
        <v>1270.297843919688</v>
      </c>
      <c r="AB84" t="n">
        <v>1738.077551636576</v>
      </c>
      <c r="AC84" t="n">
        <v>1572.197869515545</v>
      </c>
      <c r="AD84" t="n">
        <v>1270297.843919688</v>
      </c>
      <c r="AE84" t="n">
        <v>1738077.551636576</v>
      </c>
      <c r="AF84" t="n">
        <v>9.685871053667679e-07</v>
      </c>
      <c r="AG84" t="n">
        <v>17</v>
      </c>
      <c r="AH84" t="n">
        <v>1572197.869515545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1.7827</v>
      </c>
      <c r="E85" t="n">
        <v>56.1</v>
      </c>
      <c r="F85" t="n">
        <v>53.13</v>
      </c>
      <c r="G85" t="n">
        <v>159.38</v>
      </c>
      <c r="H85" t="n">
        <v>2.04</v>
      </c>
      <c r="I85" t="n">
        <v>20</v>
      </c>
      <c r="J85" t="n">
        <v>189.63</v>
      </c>
      <c r="K85" t="n">
        <v>50.28</v>
      </c>
      <c r="L85" t="n">
        <v>21.75</v>
      </c>
      <c r="M85" t="n">
        <v>16</v>
      </c>
      <c r="N85" t="n">
        <v>37.6</v>
      </c>
      <c r="O85" t="n">
        <v>23622.13</v>
      </c>
      <c r="P85" t="n">
        <v>551.38</v>
      </c>
      <c r="Q85" t="n">
        <v>1367.19</v>
      </c>
      <c r="R85" t="n">
        <v>124.24</v>
      </c>
      <c r="S85" t="n">
        <v>104.26</v>
      </c>
      <c r="T85" t="n">
        <v>9074.85</v>
      </c>
      <c r="U85" t="n">
        <v>0.84</v>
      </c>
      <c r="V85" t="n">
        <v>0.9</v>
      </c>
      <c r="W85" t="n">
        <v>20.68</v>
      </c>
      <c r="X85" t="n">
        <v>0.55</v>
      </c>
      <c r="Y85" t="n">
        <v>1</v>
      </c>
      <c r="Z85" t="n">
        <v>10</v>
      </c>
      <c r="AA85" t="n">
        <v>1263.660042409509</v>
      </c>
      <c r="AB85" t="n">
        <v>1728.995418771213</v>
      </c>
      <c r="AC85" t="n">
        <v>1563.982522663999</v>
      </c>
      <c r="AD85" t="n">
        <v>1263660.042409509</v>
      </c>
      <c r="AE85" t="n">
        <v>1728995.418771213</v>
      </c>
      <c r="AF85" t="n">
        <v>9.685327758230521e-07</v>
      </c>
      <c r="AG85" t="n">
        <v>17</v>
      </c>
      <c r="AH85" t="n">
        <v>1563982.522663999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1.7849</v>
      </c>
      <c r="E86" t="n">
        <v>56.03</v>
      </c>
      <c r="F86" t="n">
        <v>53.09</v>
      </c>
      <c r="G86" t="n">
        <v>167.65</v>
      </c>
      <c r="H86" t="n">
        <v>2.05</v>
      </c>
      <c r="I86" t="n">
        <v>19</v>
      </c>
      <c r="J86" t="n">
        <v>190.01</v>
      </c>
      <c r="K86" t="n">
        <v>50.28</v>
      </c>
      <c r="L86" t="n">
        <v>22</v>
      </c>
      <c r="M86" t="n">
        <v>15</v>
      </c>
      <c r="N86" t="n">
        <v>37.74</v>
      </c>
      <c r="O86" t="n">
        <v>23669.2</v>
      </c>
      <c r="P86" t="n">
        <v>549.87</v>
      </c>
      <c r="Q86" t="n">
        <v>1367.22</v>
      </c>
      <c r="R86" t="n">
        <v>123.11</v>
      </c>
      <c r="S86" t="n">
        <v>104.26</v>
      </c>
      <c r="T86" t="n">
        <v>8516.879999999999</v>
      </c>
      <c r="U86" t="n">
        <v>0.85</v>
      </c>
      <c r="V86" t="n">
        <v>0.9</v>
      </c>
      <c r="W86" t="n">
        <v>20.68</v>
      </c>
      <c r="X86" t="n">
        <v>0.51</v>
      </c>
      <c r="Y86" t="n">
        <v>1</v>
      </c>
      <c r="Z86" t="n">
        <v>10</v>
      </c>
      <c r="AA86" t="n">
        <v>1260.071313377366</v>
      </c>
      <c r="AB86" t="n">
        <v>1724.085161385884</v>
      </c>
      <c r="AC86" t="n">
        <v>1559.540893351936</v>
      </c>
      <c r="AD86" t="n">
        <v>1260071.313377366</v>
      </c>
      <c r="AE86" t="n">
        <v>1724085.161385884</v>
      </c>
      <c r="AF86" t="n">
        <v>9.697280257848016e-07</v>
      </c>
      <c r="AG86" t="n">
        <v>17</v>
      </c>
      <c r="AH86" t="n">
        <v>1559540.893351936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1.7845</v>
      </c>
      <c r="E87" t="n">
        <v>56.04</v>
      </c>
      <c r="F87" t="n">
        <v>53.1</v>
      </c>
      <c r="G87" t="n">
        <v>167.69</v>
      </c>
      <c r="H87" t="n">
        <v>2.07</v>
      </c>
      <c r="I87" t="n">
        <v>19</v>
      </c>
      <c r="J87" t="n">
        <v>190.4</v>
      </c>
      <c r="K87" t="n">
        <v>50.28</v>
      </c>
      <c r="L87" t="n">
        <v>22.25</v>
      </c>
      <c r="M87" t="n">
        <v>12</v>
      </c>
      <c r="N87" t="n">
        <v>37.87</v>
      </c>
      <c r="O87" t="n">
        <v>23716.33</v>
      </c>
      <c r="P87" t="n">
        <v>549.74</v>
      </c>
      <c r="Q87" t="n">
        <v>1367.19</v>
      </c>
      <c r="R87" t="n">
        <v>123.47</v>
      </c>
      <c r="S87" t="n">
        <v>104.26</v>
      </c>
      <c r="T87" t="n">
        <v>8697.450000000001</v>
      </c>
      <c r="U87" t="n">
        <v>0.84</v>
      </c>
      <c r="V87" t="n">
        <v>0.9</v>
      </c>
      <c r="W87" t="n">
        <v>20.68</v>
      </c>
      <c r="X87" t="n">
        <v>0.52</v>
      </c>
      <c r="Y87" t="n">
        <v>1</v>
      </c>
      <c r="Z87" t="n">
        <v>10</v>
      </c>
      <c r="AA87" t="n">
        <v>1260.190879691721</v>
      </c>
      <c r="AB87" t="n">
        <v>1724.248757292078</v>
      </c>
      <c r="AC87" t="n">
        <v>1559.688875894451</v>
      </c>
      <c r="AD87" t="n">
        <v>1260190.879691721</v>
      </c>
      <c r="AE87" t="n">
        <v>1724248.757292078</v>
      </c>
      <c r="AF87" t="n">
        <v>9.69510707609938e-07</v>
      </c>
      <c r="AG87" t="n">
        <v>17</v>
      </c>
      <c r="AH87" t="n">
        <v>1559688.875894451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1.7848</v>
      </c>
      <c r="E88" t="n">
        <v>56.03</v>
      </c>
      <c r="F88" t="n">
        <v>53.09</v>
      </c>
      <c r="G88" t="n">
        <v>167.66</v>
      </c>
      <c r="H88" t="n">
        <v>2.09</v>
      </c>
      <c r="I88" t="n">
        <v>19</v>
      </c>
      <c r="J88" t="n">
        <v>190.78</v>
      </c>
      <c r="K88" t="n">
        <v>50.28</v>
      </c>
      <c r="L88" t="n">
        <v>22.5</v>
      </c>
      <c r="M88" t="n">
        <v>13</v>
      </c>
      <c r="N88" t="n">
        <v>38</v>
      </c>
      <c r="O88" t="n">
        <v>23763.49</v>
      </c>
      <c r="P88" t="n">
        <v>548.95</v>
      </c>
      <c r="Q88" t="n">
        <v>1367.15</v>
      </c>
      <c r="R88" t="n">
        <v>123</v>
      </c>
      <c r="S88" t="n">
        <v>104.26</v>
      </c>
      <c r="T88" t="n">
        <v>8459.200000000001</v>
      </c>
      <c r="U88" t="n">
        <v>0.85</v>
      </c>
      <c r="V88" t="n">
        <v>0.9</v>
      </c>
      <c r="W88" t="n">
        <v>20.68</v>
      </c>
      <c r="X88" t="n">
        <v>0.52</v>
      </c>
      <c r="Y88" t="n">
        <v>1</v>
      </c>
      <c r="Z88" t="n">
        <v>10</v>
      </c>
      <c r="AA88" t="n">
        <v>1258.883819782498</v>
      </c>
      <c r="AB88" t="n">
        <v>1722.460380260865</v>
      </c>
      <c r="AC88" t="n">
        <v>1558.071179057095</v>
      </c>
      <c r="AD88" t="n">
        <v>1258883.819782498</v>
      </c>
      <c r="AE88" t="n">
        <v>1722460.380260865</v>
      </c>
      <c r="AF88" t="n">
        <v>9.696736962410858e-07</v>
      </c>
      <c r="AG88" t="n">
        <v>17</v>
      </c>
      <c r="AH88" t="n">
        <v>1558071.179057095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1.7843</v>
      </c>
      <c r="E89" t="n">
        <v>56.05</v>
      </c>
      <c r="F89" t="n">
        <v>53.11</v>
      </c>
      <c r="G89" t="n">
        <v>167.71</v>
      </c>
      <c r="H89" t="n">
        <v>2.11</v>
      </c>
      <c r="I89" t="n">
        <v>19</v>
      </c>
      <c r="J89" t="n">
        <v>191.16</v>
      </c>
      <c r="K89" t="n">
        <v>50.28</v>
      </c>
      <c r="L89" t="n">
        <v>22.75</v>
      </c>
      <c r="M89" t="n">
        <v>7</v>
      </c>
      <c r="N89" t="n">
        <v>38.13</v>
      </c>
      <c r="O89" t="n">
        <v>23810.71</v>
      </c>
      <c r="P89" t="n">
        <v>548.17</v>
      </c>
      <c r="Q89" t="n">
        <v>1367.27</v>
      </c>
      <c r="R89" t="n">
        <v>123.36</v>
      </c>
      <c r="S89" t="n">
        <v>104.26</v>
      </c>
      <c r="T89" t="n">
        <v>8639.26</v>
      </c>
      <c r="U89" t="n">
        <v>0.85</v>
      </c>
      <c r="V89" t="n">
        <v>0.9</v>
      </c>
      <c r="W89" t="n">
        <v>20.69</v>
      </c>
      <c r="X89" t="n">
        <v>0.53</v>
      </c>
      <c r="Y89" t="n">
        <v>1</v>
      </c>
      <c r="Z89" t="n">
        <v>10</v>
      </c>
      <c r="AA89" t="n">
        <v>1258.240031107386</v>
      </c>
      <c r="AB89" t="n">
        <v>1721.579520193625</v>
      </c>
      <c r="AC89" t="n">
        <v>1557.274387038377</v>
      </c>
      <c r="AD89" t="n">
        <v>1258240.031107386</v>
      </c>
      <c r="AE89" t="n">
        <v>1721579.520193625</v>
      </c>
      <c r="AF89" t="n">
        <v>9.694020485225063e-07</v>
      </c>
      <c r="AG89" t="n">
        <v>17</v>
      </c>
      <c r="AH89" t="n">
        <v>1557274.387038377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1.7842</v>
      </c>
      <c r="E90" t="n">
        <v>56.05</v>
      </c>
      <c r="F90" t="n">
        <v>53.11</v>
      </c>
      <c r="G90" t="n">
        <v>167.72</v>
      </c>
      <c r="H90" t="n">
        <v>2.13</v>
      </c>
      <c r="I90" t="n">
        <v>19</v>
      </c>
      <c r="J90" t="n">
        <v>191.55</v>
      </c>
      <c r="K90" t="n">
        <v>50.28</v>
      </c>
      <c r="L90" t="n">
        <v>23</v>
      </c>
      <c r="M90" t="n">
        <v>6</v>
      </c>
      <c r="N90" t="n">
        <v>38.27</v>
      </c>
      <c r="O90" t="n">
        <v>23857.96</v>
      </c>
      <c r="P90" t="n">
        <v>548.34</v>
      </c>
      <c r="Q90" t="n">
        <v>1367.34</v>
      </c>
      <c r="R90" t="n">
        <v>123.27</v>
      </c>
      <c r="S90" t="n">
        <v>104.26</v>
      </c>
      <c r="T90" t="n">
        <v>8593.74</v>
      </c>
      <c r="U90" t="n">
        <v>0.85</v>
      </c>
      <c r="V90" t="n">
        <v>0.9</v>
      </c>
      <c r="W90" t="n">
        <v>20.69</v>
      </c>
      <c r="X90" t="n">
        <v>0.53</v>
      </c>
      <c r="Y90" t="n">
        <v>1</v>
      </c>
      <c r="Z90" t="n">
        <v>10</v>
      </c>
      <c r="AA90" t="n">
        <v>1258.529631431516</v>
      </c>
      <c r="AB90" t="n">
        <v>1721.975764133364</v>
      </c>
      <c r="AC90" t="n">
        <v>1557.632814012639</v>
      </c>
      <c r="AD90" t="n">
        <v>1258529.631431516</v>
      </c>
      <c r="AE90" t="n">
        <v>1721975.764133364</v>
      </c>
      <c r="AF90" t="n">
        <v>9.693477189787905e-07</v>
      </c>
      <c r="AG90" t="n">
        <v>17</v>
      </c>
      <c r="AH90" t="n">
        <v>1557632.814012639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1.7842</v>
      </c>
      <c r="E91" t="n">
        <v>56.05</v>
      </c>
      <c r="F91" t="n">
        <v>53.11</v>
      </c>
      <c r="G91" t="n">
        <v>167.72</v>
      </c>
      <c r="H91" t="n">
        <v>2.15</v>
      </c>
      <c r="I91" t="n">
        <v>19</v>
      </c>
      <c r="J91" t="n">
        <v>191.93</v>
      </c>
      <c r="K91" t="n">
        <v>50.28</v>
      </c>
      <c r="L91" t="n">
        <v>23.25</v>
      </c>
      <c r="M91" t="n">
        <v>5</v>
      </c>
      <c r="N91" t="n">
        <v>38.4</v>
      </c>
      <c r="O91" t="n">
        <v>23905.27</v>
      </c>
      <c r="P91" t="n">
        <v>548.25</v>
      </c>
      <c r="Q91" t="n">
        <v>1367.3</v>
      </c>
      <c r="R91" t="n">
        <v>123.38</v>
      </c>
      <c r="S91" t="n">
        <v>104.26</v>
      </c>
      <c r="T91" t="n">
        <v>8652.48</v>
      </c>
      <c r="U91" t="n">
        <v>0.85</v>
      </c>
      <c r="V91" t="n">
        <v>0.9</v>
      </c>
      <c r="W91" t="n">
        <v>20.69</v>
      </c>
      <c r="X91" t="n">
        <v>0.53</v>
      </c>
      <c r="Y91" t="n">
        <v>1</v>
      </c>
      <c r="Z91" t="n">
        <v>10</v>
      </c>
      <c r="AA91" t="n">
        <v>1258.407628100791</v>
      </c>
      <c r="AB91" t="n">
        <v>1721.80883379386</v>
      </c>
      <c r="AC91" t="n">
        <v>1557.481815270449</v>
      </c>
      <c r="AD91" t="n">
        <v>1258407.628100791</v>
      </c>
      <c r="AE91" t="n">
        <v>1721808.83379386</v>
      </c>
      <c r="AF91" t="n">
        <v>9.693477189787905e-07</v>
      </c>
      <c r="AG91" t="n">
        <v>17</v>
      </c>
      <c r="AH91" t="n">
        <v>1557481.815270449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1.7842</v>
      </c>
      <c r="E92" t="n">
        <v>56.05</v>
      </c>
      <c r="F92" t="n">
        <v>53.11</v>
      </c>
      <c r="G92" t="n">
        <v>167.72</v>
      </c>
      <c r="H92" t="n">
        <v>2.17</v>
      </c>
      <c r="I92" t="n">
        <v>19</v>
      </c>
      <c r="J92" t="n">
        <v>192.31</v>
      </c>
      <c r="K92" t="n">
        <v>50.28</v>
      </c>
      <c r="L92" t="n">
        <v>23.5</v>
      </c>
      <c r="M92" t="n">
        <v>3</v>
      </c>
      <c r="N92" t="n">
        <v>38.53</v>
      </c>
      <c r="O92" t="n">
        <v>23952.62</v>
      </c>
      <c r="P92" t="n">
        <v>548.01</v>
      </c>
      <c r="Q92" t="n">
        <v>1367.3</v>
      </c>
      <c r="R92" t="n">
        <v>123.28</v>
      </c>
      <c r="S92" t="n">
        <v>104.26</v>
      </c>
      <c r="T92" t="n">
        <v>8601.549999999999</v>
      </c>
      <c r="U92" t="n">
        <v>0.85</v>
      </c>
      <c r="V92" t="n">
        <v>0.9</v>
      </c>
      <c r="W92" t="n">
        <v>20.69</v>
      </c>
      <c r="X92" t="n">
        <v>0.53</v>
      </c>
      <c r="Y92" t="n">
        <v>1</v>
      </c>
      <c r="Z92" t="n">
        <v>10</v>
      </c>
      <c r="AA92" t="n">
        <v>1258.082285885527</v>
      </c>
      <c r="AB92" t="n">
        <v>1721.363686221849</v>
      </c>
      <c r="AC92" t="n">
        <v>1557.079151957942</v>
      </c>
      <c r="AD92" t="n">
        <v>1258082.285885527</v>
      </c>
      <c r="AE92" t="n">
        <v>1721363.686221849</v>
      </c>
      <c r="AF92" t="n">
        <v>9.693477189787905e-07</v>
      </c>
      <c r="AG92" t="n">
        <v>17</v>
      </c>
      <c r="AH92" t="n">
        <v>1557079.151957942</v>
      </c>
    </row>
    <row r="93">
      <c r="A93" t="n">
        <v>91</v>
      </c>
      <c r="B93" t="n">
        <v>80</v>
      </c>
      <c r="C93" t="inlineStr">
        <is>
          <t xml:space="preserve">CONCLUIDO	</t>
        </is>
      </c>
      <c r="D93" t="n">
        <v>1.7839</v>
      </c>
      <c r="E93" t="n">
        <v>56.06</v>
      </c>
      <c r="F93" t="n">
        <v>53.12</v>
      </c>
      <c r="G93" t="n">
        <v>167.75</v>
      </c>
      <c r="H93" t="n">
        <v>2.19</v>
      </c>
      <c r="I93" t="n">
        <v>19</v>
      </c>
      <c r="J93" t="n">
        <v>192.7</v>
      </c>
      <c r="K93" t="n">
        <v>50.28</v>
      </c>
      <c r="L93" t="n">
        <v>23.75</v>
      </c>
      <c r="M93" t="n">
        <v>0</v>
      </c>
      <c r="N93" t="n">
        <v>38.67</v>
      </c>
      <c r="O93" t="n">
        <v>24000.01</v>
      </c>
      <c r="P93" t="n">
        <v>548.73</v>
      </c>
      <c r="Q93" t="n">
        <v>1367.34</v>
      </c>
      <c r="R93" t="n">
        <v>123.4</v>
      </c>
      <c r="S93" t="n">
        <v>104.26</v>
      </c>
      <c r="T93" t="n">
        <v>8659.450000000001</v>
      </c>
      <c r="U93" t="n">
        <v>0.84</v>
      </c>
      <c r="V93" t="n">
        <v>0.9</v>
      </c>
      <c r="W93" t="n">
        <v>20.7</v>
      </c>
      <c r="X93" t="n">
        <v>0.54</v>
      </c>
      <c r="Y93" t="n">
        <v>1</v>
      </c>
      <c r="Z93" t="n">
        <v>10</v>
      </c>
      <c r="AA93" t="n">
        <v>1259.294743181452</v>
      </c>
      <c r="AB93" t="n">
        <v>1723.022623783975</v>
      </c>
      <c r="AC93" t="n">
        <v>1558.579762847472</v>
      </c>
      <c r="AD93" t="n">
        <v>1259294.743181452</v>
      </c>
      <c r="AE93" t="n">
        <v>1723022.623783975</v>
      </c>
      <c r="AF93" t="n">
        <v>9.691847303476427e-07</v>
      </c>
      <c r="AG93" t="n">
        <v>17</v>
      </c>
      <c r="AH93" t="n">
        <v>1558579.762847472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79.18000000000001</v>
      </c>
      <c r="G2" t="n">
        <v>5.39</v>
      </c>
      <c r="H2" t="n">
        <v>0.08</v>
      </c>
      <c r="I2" t="n">
        <v>882</v>
      </c>
      <c r="J2" t="n">
        <v>222.93</v>
      </c>
      <c r="K2" t="n">
        <v>56.94</v>
      </c>
      <c r="L2" t="n">
        <v>1</v>
      </c>
      <c r="M2" t="n">
        <v>880</v>
      </c>
      <c r="N2" t="n">
        <v>49.99</v>
      </c>
      <c r="O2" t="n">
        <v>27728.69</v>
      </c>
      <c r="P2" t="n">
        <v>1218.43</v>
      </c>
      <c r="Q2" t="n">
        <v>1371.24</v>
      </c>
      <c r="R2" t="n">
        <v>974.35</v>
      </c>
      <c r="S2" t="n">
        <v>104.26</v>
      </c>
      <c r="T2" t="n">
        <v>429821.55</v>
      </c>
      <c r="U2" t="n">
        <v>0.11</v>
      </c>
      <c r="V2" t="n">
        <v>0.61</v>
      </c>
      <c r="W2" t="n">
        <v>22.08</v>
      </c>
      <c r="X2" t="n">
        <v>26.53</v>
      </c>
      <c r="Y2" t="n">
        <v>1</v>
      </c>
      <c r="Z2" t="n">
        <v>10</v>
      </c>
      <c r="AA2" t="n">
        <v>5153.544625009068</v>
      </c>
      <c r="AB2" t="n">
        <v>7051.30711428052</v>
      </c>
      <c r="AC2" t="n">
        <v>6378.340259865012</v>
      </c>
      <c r="AD2" t="n">
        <v>5153544.625009068</v>
      </c>
      <c r="AE2" t="n">
        <v>7051307.11428052</v>
      </c>
      <c r="AF2" t="n">
        <v>4.260702950493225e-07</v>
      </c>
      <c r="AG2" t="n">
        <v>35</v>
      </c>
      <c r="AH2" t="n">
        <v>6378340.259865012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0.9807</v>
      </c>
      <c r="E3" t="n">
        <v>101.96</v>
      </c>
      <c r="F3" t="n">
        <v>71.43000000000001</v>
      </c>
      <c r="G3" t="n">
        <v>6.75</v>
      </c>
      <c r="H3" t="n">
        <v>0.1</v>
      </c>
      <c r="I3" t="n">
        <v>635</v>
      </c>
      <c r="J3" t="n">
        <v>223.35</v>
      </c>
      <c r="K3" t="n">
        <v>56.94</v>
      </c>
      <c r="L3" t="n">
        <v>1.25</v>
      </c>
      <c r="M3" t="n">
        <v>633</v>
      </c>
      <c r="N3" t="n">
        <v>50.15</v>
      </c>
      <c r="O3" t="n">
        <v>27780.03</v>
      </c>
      <c r="P3" t="n">
        <v>1099.46</v>
      </c>
      <c r="Q3" t="n">
        <v>1370.05</v>
      </c>
      <c r="R3" t="n">
        <v>720.59</v>
      </c>
      <c r="S3" t="n">
        <v>104.26</v>
      </c>
      <c r="T3" t="n">
        <v>304175.6</v>
      </c>
      <c r="U3" t="n">
        <v>0.14</v>
      </c>
      <c r="V3" t="n">
        <v>0.67</v>
      </c>
      <c r="W3" t="n">
        <v>21.68</v>
      </c>
      <c r="X3" t="n">
        <v>18.8</v>
      </c>
      <c r="Y3" t="n">
        <v>1</v>
      </c>
      <c r="Z3" t="n">
        <v>10</v>
      </c>
      <c r="AA3" t="n">
        <v>3974.807236850363</v>
      </c>
      <c r="AB3" t="n">
        <v>5438.506617578253</v>
      </c>
      <c r="AC3" t="n">
        <v>4919.463178988357</v>
      </c>
      <c r="AD3" t="n">
        <v>3974807.236850363</v>
      </c>
      <c r="AE3" t="n">
        <v>5438506.617578253</v>
      </c>
      <c r="AF3" t="n">
        <v>5.037337412355281e-07</v>
      </c>
      <c r="AG3" t="n">
        <v>30</v>
      </c>
      <c r="AH3" t="n">
        <v>4919463.178988357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1.0895</v>
      </c>
      <c r="E4" t="n">
        <v>91.78</v>
      </c>
      <c r="F4" t="n">
        <v>67.27</v>
      </c>
      <c r="G4" t="n">
        <v>8.1</v>
      </c>
      <c r="H4" t="n">
        <v>0.12</v>
      </c>
      <c r="I4" t="n">
        <v>498</v>
      </c>
      <c r="J4" t="n">
        <v>223.76</v>
      </c>
      <c r="K4" t="n">
        <v>56.94</v>
      </c>
      <c r="L4" t="n">
        <v>1.5</v>
      </c>
      <c r="M4" t="n">
        <v>496</v>
      </c>
      <c r="N4" t="n">
        <v>50.32</v>
      </c>
      <c r="O4" t="n">
        <v>27831.42</v>
      </c>
      <c r="P4" t="n">
        <v>1035.17</v>
      </c>
      <c r="Q4" t="n">
        <v>1369.23</v>
      </c>
      <c r="R4" t="n">
        <v>584.5700000000001</v>
      </c>
      <c r="S4" t="n">
        <v>104.26</v>
      </c>
      <c r="T4" t="n">
        <v>236852.95</v>
      </c>
      <c r="U4" t="n">
        <v>0.18</v>
      </c>
      <c r="V4" t="n">
        <v>0.71</v>
      </c>
      <c r="W4" t="n">
        <v>21.46</v>
      </c>
      <c r="X4" t="n">
        <v>14.65</v>
      </c>
      <c r="Y4" t="n">
        <v>1</v>
      </c>
      <c r="Z4" t="n">
        <v>10</v>
      </c>
      <c r="AA4" t="n">
        <v>3388.870387430712</v>
      </c>
      <c r="AB4" t="n">
        <v>4636.801970492826</v>
      </c>
      <c r="AC4" t="n">
        <v>4194.272098221255</v>
      </c>
      <c r="AD4" t="n">
        <v>3388870.387430712</v>
      </c>
      <c r="AE4" t="n">
        <v>4636801.970492826</v>
      </c>
      <c r="AF4" t="n">
        <v>5.59618549073221e-07</v>
      </c>
      <c r="AG4" t="n">
        <v>27</v>
      </c>
      <c r="AH4" t="n">
        <v>4194272.098221255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1.1745</v>
      </c>
      <c r="E5" t="n">
        <v>85.14</v>
      </c>
      <c r="F5" t="n">
        <v>64.53</v>
      </c>
      <c r="G5" t="n">
        <v>9.470000000000001</v>
      </c>
      <c r="H5" t="n">
        <v>0.14</v>
      </c>
      <c r="I5" t="n">
        <v>409</v>
      </c>
      <c r="J5" t="n">
        <v>224.18</v>
      </c>
      <c r="K5" t="n">
        <v>56.94</v>
      </c>
      <c r="L5" t="n">
        <v>1.75</v>
      </c>
      <c r="M5" t="n">
        <v>407</v>
      </c>
      <c r="N5" t="n">
        <v>50.49</v>
      </c>
      <c r="O5" t="n">
        <v>27882.87</v>
      </c>
      <c r="P5" t="n">
        <v>992.79</v>
      </c>
      <c r="Q5" t="n">
        <v>1368.98</v>
      </c>
      <c r="R5" t="n">
        <v>495.35</v>
      </c>
      <c r="S5" t="n">
        <v>104.26</v>
      </c>
      <c r="T5" t="n">
        <v>192686.83</v>
      </c>
      <c r="U5" t="n">
        <v>0.21</v>
      </c>
      <c r="V5" t="n">
        <v>0.74</v>
      </c>
      <c r="W5" t="n">
        <v>21.31</v>
      </c>
      <c r="X5" t="n">
        <v>11.92</v>
      </c>
      <c r="Y5" t="n">
        <v>1</v>
      </c>
      <c r="Z5" t="n">
        <v>10</v>
      </c>
      <c r="AA5" t="n">
        <v>3027.533182979799</v>
      </c>
      <c r="AB5" t="n">
        <v>4142.404466290663</v>
      </c>
      <c r="AC5" t="n">
        <v>3747.059197928909</v>
      </c>
      <c r="AD5" t="n">
        <v>3027533.182979799</v>
      </c>
      <c r="AE5" t="n">
        <v>4142404.466290663</v>
      </c>
      <c r="AF5" t="n">
        <v>6.032785551964187e-07</v>
      </c>
      <c r="AG5" t="n">
        <v>25</v>
      </c>
      <c r="AH5" t="n">
        <v>3747059.197928909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1.24</v>
      </c>
      <c r="E6" t="n">
        <v>80.64</v>
      </c>
      <c r="F6" t="n">
        <v>62.71</v>
      </c>
      <c r="G6" t="n">
        <v>10.81</v>
      </c>
      <c r="H6" t="n">
        <v>0.16</v>
      </c>
      <c r="I6" t="n">
        <v>348</v>
      </c>
      <c r="J6" t="n">
        <v>224.6</v>
      </c>
      <c r="K6" t="n">
        <v>56.94</v>
      </c>
      <c r="L6" t="n">
        <v>2</v>
      </c>
      <c r="M6" t="n">
        <v>346</v>
      </c>
      <c r="N6" t="n">
        <v>50.65</v>
      </c>
      <c r="O6" t="n">
        <v>27934.37</v>
      </c>
      <c r="P6" t="n">
        <v>964.3200000000001</v>
      </c>
      <c r="Q6" t="n">
        <v>1368.59</v>
      </c>
      <c r="R6" t="n">
        <v>435.64</v>
      </c>
      <c r="S6" t="n">
        <v>104.26</v>
      </c>
      <c r="T6" t="n">
        <v>163138.09</v>
      </c>
      <c r="U6" t="n">
        <v>0.24</v>
      </c>
      <c r="V6" t="n">
        <v>0.76</v>
      </c>
      <c r="W6" t="n">
        <v>21.21</v>
      </c>
      <c r="X6" t="n">
        <v>10.1</v>
      </c>
      <c r="Y6" t="n">
        <v>1</v>
      </c>
      <c r="Z6" t="n">
        <v>10</v>
      </c>
      <c r="AA6" t="n">
        <v>2798.359986061836</v>
      </c>
      <c r="AB6" t="n">
        <v>3828.839587859596</v>
      </c>
      <c r="AC6" t="n">
        <v>3463.420511404244</v>
      </c>
      <c r="AD6" t="n">
        <v>2798359.986061836</v>
      </c>
      <c r="AE6" t="n">
        <v>3828839.587859596</v>
      </c>
      <c r="AF6" t="n">
        <v>6.369224422678239e-07</v>
      </c>
      <c r="AG6" t="n">
        <v>24</v>
      </c>
      <c r="AH6" t="n">
        <v>3463420.511404244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1.2941</v>
      </c>
      <c r="E7" t="n">
        <v>77.28</v>
      </c>
      <c r="F7" t="n">
        <v>61.36</v>
      </c>
      <c r="G7" t="n">
        <v>12.19</v>
      </c>
      <c r="H7" t="n">
        <v>0.18</v>
      </c>
      <c r="I7" t="n">
        <v>302</v>
      </c>
      <c r="J7" t="n">
        <v>225.01</v>
      </c>
      <c r="K7" t="n">
        <v>56.94</v>
      </c>
      <c r="L7" t="n">
        <v>2.25</v>
      </c>
      <c r="M7" t="n">
        <v>300</v>
      </c>
      <c r="N7" t="n">
        <v>50.82</v>
      </c>
      <c r="O7" t="n">
        <v>27985.94</v>
      </c>
      <c r="P7" t="n">
        <v>943.01</v>
      </c>
      <c r="Q7" t="n">
        <v>1368.69</v>
      </c>
      <c r="R7" t="n">
        <v>391.59</v>
      </c>
      <c r="S7" t="n">
        <v>104.26</v>
      </c>
      <c r="T7" t="n">
        <v>141339.1</v>
      </c>
      <c r="U7" t="n">
        <v>0.27</v>
      </c>
      <c r="V7" t="n">
        <v>0.78</v>
      </c>
      <c r="W7" t="n">
        <v>21.14</v>
      </c>
      <c r="X7" t="n">
        <v>8.75</v>
      </c>
      <c r="Y7" t="n">
        <v>1</v>
      </c>
      <c r="Z7" t="n">
        <v>10</v>
      </c>
      <c r="AA7" t="n">
        <v>2628.978624409212</v>
      </c>
      <c r="AB7" t="n">
        <v>3597.084536268174</v>
      </c>
      <c r="AC7" t="n">
        <v>3253.783836666458</v>
      </c>
      <c r="AD7" t="n">
        <v>2628978.624409211</v>
      </c>
      <c r="AE7" t="n">
        <v>3597084.536268174</v>
      </c>
      <c r="AF7" t="n">
        <v>6.64710752047412e-07</v>
      </c>
      <c r="AG7" t="n">
        <v>23</v>
      </c>
      <c r="AH7" t="n">
        <v>3253783.836666458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1.3388</v>
      </c>
      <c r="E8" t="n">
        <v>74.69</v>
      </c>
      <c r="F8" t="n">
        <v>60.31</v>
      </c>
      <c r="G8" t="n">
        <v>13.55</v>
      </c>
      <c r="H8" t="n">
        <v>0.2</v>
      </c>
      <c r="I8" t="n">
        <v>267</v>
      </c>
      <c r="J8" t="n">
        <v>225.43</v>
      </c>
      <c r="K8" t="n">
        <v>56.94</v>
      </c>
      <c r="L8" t="n">
        <v>2.5</v>
      </c>
      <c r="M8" t="n">
        <v>265</v>
      </c>
      <c r="N8" t="n">
        <v>50.99</v>
      </c>
      <c r="O8" t="n">
        <v>28037.57</v>
      </c>
      <c r="P8" t="n">
        <v>926.4</v>
      </c>
      <c r="Q8" t="n">
        <v>1368.44</v>
      </c>
      <c r="R8" t="n">
        <v>358.2</v>
      </c>
      <c r="S8" t="n">
        <v>104.26</v>
      </c>
      <c r="T8" t="n">
        <v>124821.12</v>
      </c>
      <c r="U8" t="n">
        <v>0.29</v>
      </c>
      <c r="V8" t="n">
        <v>0.8</v>
      </c>
      <c r="W8" t="n">
        <v>21.07</v>
      </c>
      <c r="X8" t="n">
        <v>7.71</v>
      </c>
      <c r="Y8" t="n">
        <v>1</v>
      </c>
      <c r="Z8" t="n">
        <v>10</v>
      </c>
      <c r="AA8" t="n">
        <v>2498.800158835525</v>
      </c>
      <c r="AB8" t="n">
        <v>3418.96861660167</v>
      </c>
      <c r="AC8" t="n">
        <v>3092.667050385669</v>
      </c>
      <c r="AD8" t="n">
        <v>2498800.158835525</v>
      </c>
      <c r="AE8" t="n">
        <v>3418968.61660167</v>
      </c>
      <c r="AF8" t="n">
        <v>6.876707787969053e-07</v>
      </c>
      <c r="AG8" t="n">
        <v>22</v>
      </c>
      <c r="AH8" t="n">
        <v>3092667.050385669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1.3748</v>
      </c>
      <c r="E9" t="n">
        <v>72.73999999999999</v>
      </c>
      <c r="F9" t="n">
        <v>59.54</v>
      </c>
      <c r="G9" t="n">
        <v>14.89</v>
      </c>
      <c r="H9" t="n">
        <v>0.22</v>
      </c>
      <c r="I9" t="n">
        <v>240</v>
      </c>
      <c r="J9" t="n">
        <v>225.85</v>
      </c>
      <c r="K9" t="n">
        <v>56.94</v>
      </c>
      <c r="L9" t="n">
        <v>2.75</v>
      </c>
      <c r="M9" t="n">
        <v>238</v>
      </c>
      <c r="N9" t="n">
        <v>51.16</v>
      </c>
      <c r="O9" t="n">
        <v>28089.25</v>
      </c>
      <c r="P9" t="n">
        <v>913.95</v>
      </c>
      <c r="Q9" t="n">
        <v>1368.26</v>
      </c>
      <c r="R9" t="n">
        <v>331.74</v>
      </c>
      <c r="S9" t="n">
        <v>104.26</v>
      </c>
      <c r="T9" t="n">
        <v>111727.97</v>
      </c>
      <c r="U9" t="n">
        <v>0.31</v>
      </c>
      <c r="V9" t="n">
        <v>0.8100000000000001</v>
      </c>
      <c r="W9" t="n">
        <v>21.06</v>
      </c>
      <c r="X9" t="n">
        <v>6.94</v>
      </c>
      <c r="Y9" t="n">
        <v>1</v>
      </c>
      <c r="Z9" t="n">
        <v>10</v>
      </c>
      <c r="AA9" t="n">
        <v>2411.942561133344</v>
      </c>
      <c r="AB9" t="n">
        <v>3300.12621953877</v>
      </c>
      <c r="AC9" t="n">
        <v>2985.166804902105</v>
      </c>
      <c r="AD9" t="n">
        <v>2411942.561133344</v>
      </c>
      <c r="AE9" t="n">
        <v>3300126.21953877</v>
      </c>
      <c r="AF9" t="n">
        <v>7.061620755079067e-07</v>
      </c>
      <c r="AG9" t="n">
        <v>22</v>
      </c>
      <c r="AH9" t="n">
        <v>2985166.804902105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1.4079</v>
      </c>
      <c r="E10" t="n">
        <v>71.03</v>
      </c>
      <c r="F10" t="n">
        <v>58.84</v>
      </c>
      <c r="G10" t="n">
        <v>16.27</v>
      </c>
      <c r="H10" t="n">
        <v>0.24</v>
      </c>
      <c r="I10" t="n">
        <v>217</v>
      </c>
      <c r="J10" t="n">
        <v>226.27</v>
      </c>
      <c r="K10" t="n">
        <v>56.94</v>
      </c>
      <c r="L10" t="n">
        <v>3</v>
      </c>
      <c r="M10" t="n">
        <v>215</v>
      </c>
      <c r="N10" t="n">
        <v>51.33</v>
      </c>
      <c r="O10" t="n">
        <v>28140.99</v>
      </c>
      <c r="P10" t="n">
        <v>902.58</v>
      </c>
      <c r="Q10" t="n">
        <v>1368.15</v>
      </c>
      <c r="R10" t="n">
        <v>309.7</v>
      </c>
      <c r="S10" t="n">
        <v>104.26</v>
      </c>
      <c r="T10" t="n">
        <v>100821.62</v>
      </c>
      <c r="U10" t="n">
        <v>0.34</v>
      </c>
      <c r="V10" t="n">
        <v>0.8100000000000001</v>
      </c>
      <c r="W10" t="n">
        <v>21.01</v>
      </c>
      <c r="X10" t="n">
        <v>6.25</v>
      </c>
      <c r="Y10" t="n">
        <v>1</v>
      </c>
      <c r="Z10" t="n">
        <v>10</v>
      </c>
      <c r="AA10" t="n">
        <v>2323.630854007564</v>
      </c>
      <c r="AB10" t="n">
        <v>3179.294245811721</v>
      </c>
      <c r="AC10" t="n">
        <v>2875.86686515883</v>
      </c>
      <c r="AD10" t="n">
        <v>2323630.854007564</v>
      </c>
      <c r="AE10" t="n">
        <v>3179294.245811721</v>
      </c>
      <c r="AF10" t="n">
        <v>7.231637955394107e-07</v>
      </c>
      <c r="AG10" t="n">
        <v>21</v>
      </c>
      <c r="AH10" t="n">
        <v>2875866.86515883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1.4342</v>
      </c>
      <c r="E11" t="n">
        <v>69.72</v>
      </c>
      <c r="F11" t="n">
        <v>58.33</v>
      </c>
      <c r="G11" t="n">
        <v>17.59</v>
      </c>
      <c r="H11" t="n">
        <v>0.25</v>
      </c>
      <c r="I11" t="n">
        <v>199</v>
      </c>
      <c r="J11" t="n">
        <v>226.69</v>
      </c>
      <c r="K11" t="n">
        <v>56.94</v>
      </c>
      <c r="L11" t="n">
        <v>3.25</v>
      </c>
      <c r="M11" t="n">
        <v>197</v>
      </c>
      <c r="N11" t="n">
        <v>51.5</v>
      </c>
      <c r="O11" t="n">
        <v>28192.8</v>
      </c>
      <c r="P11" t="n">
        <v>894.01</v>
      </c>
      <c r="Q11" t="n">
        <v>1367.91</v>
      </c>
      <c r="R11" t="n">
        <v>293.22</v>
      </c>
      <c r="S11" t="n">
        <v>104.26</v>
      </c>
      <c r="T11" t="n">
        <v>92672.3</v>
      </c>
      <c r="U11" t="n">
        <v>0.36</v>
      </c>
      <c r="V11" t="n">
        <v>0.82</v>
      </c>
      <c r="W11" t="n">
        <v>20.97</v>
      </c>
      <c r="X11" t="n">
        <v>5.74</v>
      </c>
      <c r="Y11" t="n">
        <v>1</v>
      </c>
      <c r="Z11" t="n">
        <v>10</v>
      </c>
      <c r="AA11" t="n">
        <v>2267.117213378754</v>
      </c>
      <c r="AB11" t="n">
        <v>3101.969789497516</v>
      </c>
      <c r="AC11" t="n">
        <v>2805.922146429698</v>
      </c>
      <c r="AD11" t="n">
        <v>2267117.213378754</v>
      </c>
      <c r="AE11" t="n">
        <v>3101969.789497516</v>
      </c>
      <c r="AF11" t="n">
        <v>7.366727150810589e-07</v>
      </c>
      <c r="AG11" t="n">
        <v>21</v>
      </c>
      <c r="AH11" t="n">
        <v>2805922.146429698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1.4594</v>
      </c>
      <c r="E12" t="n">
        <v>68.52</v>
      </c>
      <c r="F12" t="n">
        <v>57.83</v>
      </c>
      <c r="G12" t="n">
        <v>18.96</v>
      </c>
      <c r="H12" t="n">
        <v>0.27</v>
      </c>
      <c r="I12" t="n">
        <v>183</v>
      </c>
      <c r="J12" t="n">
        <v>227.11</v>
      </c>
      <c r="K12" t="n">
        <v>56.94</v>
      </c>
      <c r="L12" t="n">
        <v>3.5</v>
      </c>
      <c r="M12" t="n">
        <v>181</v>
      </c>
      <c r="N12" t="n">
        <v>51.67</v>
      </c>
      <c r="O12" t="n">
        <v>28244.66</v>
      </c>
      <c r="P12" t="n">
        <v>885.86</v>
      </c>
      <c r="Q12" t="n">
        <v>1367.85</v>
      </c>
      <c r="R12" t="n">
        <v>277.81</v>
      </c>
      <c r="S12" t="n">
        <v>104.26</v>
      </c>
      <c r="T12" t="n">
        <v>85045.92999999999</v>
      </c>
      <c r="U12" t="n">
        <v>0.38</v>
      </c>
      <c r="V12" t="n">
        <v>0.83</v>
      </c>
      <c r="W12" t="n">
        <v>20.92</v>
      </c>
      <c r="X12" t="n">
        <v>5.24</v>
      </c>
      <c r="Y12" t="n">
        <v>1</v>
      </c>
      <c r="Z12" t="n">
        <v>10</v>
      </c>
      <c r="AA12" t="n">
        <v>2202.314100915612</v>
      </c>
      <c r="AB12" t="n">
        <v>3013.303312113891</v>
      </c>
      <c r="AC12" t="n">
        <v>2725.717873203389</v>
      </c>
      <c r="AD12" t="n">
        <v>2202314.100915613</v>
      </c>
      <c r="AE12" t="n">
        <v>3013303.312113891</v>
      </c>
      <c r="AF12" t="n">
        <v>7.496166227787598e-07</v>
      </c>
      <c r="AG12" t="n">
        <v>20</v>
      </c>
      <c r="AH12" t="n">
        <v>2725717.873203388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1.4793</v>
      </c>
      <c r="E13" t="n">
        <v>67.59999999999999</v>
      </c>
      <c r="F13" t="n">
        <v>57.48</v>
      </c>
      <c r="G13" t="n">
        <v>20.29</v>
      </c>
      <c r="H13" t="n">
        <v>0.29</v>
      </c>
      <c r="I13" t="n">
        <v>170</v>
      </c>
      <c r="J13" t="n">
        <v>227.53</v>
      </c>
      <c r="K13" t="n">
        <v>56.94</v>
      </c>
      <c r="L13" t="n">
        <v>3.75</v>
      </c>
      <c r="M13" t="n">
        <v>168</v>
      </c>
      <c r="N13" t="n">
        <v>51.84</v>
      </c>
      <c r="O13" t="n">
        <v>28296.58</v>
      </c>
      <c r="P13" t="n">
        <v>879.8</v>
      </c>
      <c r="Q13" t="n">
        <v>1367.71</v>
      </c>
      <c r="R13" t="n">
        <v>265.79</v>
      </c>
      <c r="S13" t="n">
        <v>104.26</v>
      </c>
      <c r="T13" t="n">
        <v>79101.64999999999</v>
      </c>
      <c r="U13" t="n">
        <v>0.39</v>
      </c>
      <c r="V13" t="n">
        <v>0.83</v>
      </c>
      <c r="W13" t="n">
        <v>20.92</v>
      </c>
      <c r="X13" t="n">
        <v>4.89</v>
      </c>
      <c r="Y13" t="n">
        <v>1</v>
      </c>
      <c r="Z13" t="n">
        <v>10</v>
      </c>
      <c r="AA13" t="n">
        <v>2163.308181545514</v>
      </c>
      <c r="AB13" t="n">
        <v>2959.933692411836</v>
      </c>
      <c r="AC13" t="n">
        <v>2677.441775101079</v>
      </c>
      <c r="AD13" t="n">
        <v>2163308.181545514</v>
      </c>
      <c r="AE13" t="n">
        <v>2959933.692411836</v>
      </c>
      <c r="AF13" t="n">
        <v>7.598382006828967e-07</v>
      </c>
      <c r="AG13" t="n">
        <v>20</v>
      </c>
      <c r="AH13" t="n">
        <v>2677441.775101079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1.4994</v>
      </c>
      <c r="E14" t="n">
        <v>66.7</v>
      </c>
      <c r="F14" t="n">
        <v>57.1</v>
      </c>
      <c r="G14" t="n">
        <v>21.68</v>
      </c>
      <c r="H14" t="n">
        <v>0.31</v>
      </c>
      <c r="I14" t="n">
        <v>158</v>
      </c>
      <c r="J14" t="n">
        <v>227.95</v>
      </c>
      <c r="K14" t="n">
        <v>56.94</v>
      </c>
      <c r="L14" t="n">
        <v>4</v>
      </c>
      <c r="M14" t="n">
        <v>156</v>
      </c>
      <c r="N14" t="n">
        <v>52.01</v>
      </c>
      <c r="O14" t="n">
        <v>28348.56</v>
      </c>
      <c r="P14" t="n">
        <v>873.42</v>
      </c>
      <c r="Q14" t="n">
        <v>1367.84</v>
      </c>
      <c r="R14" t="n">
        <v>253.68</v>
      </c>
      <c r="S14" t="n">
        <v>104.26</v>
      </c>
      <c r="T14" t="n">
        <v>73106.96000000001</v>
      </c>
      <c r="U14" t="n">
        <v>0.41</v>
      </c>
      <c r="V14" t="n">
        <v>0.84</v>
      </c>
      <c r="W14" t="n">
        <v>20.89</v>
      </c>
      <c r="X14" t="n">
        <v>4.51</v>
      </c>
      <c r="Y14" t="n">
        <v>1</v>
      </c>
      <c r="Z14" t="n">
        <v>10</v>
      </c>
      <c r="AA14" t="n">
        <v>2124.328813627909</v>
      </c>
      <c r="AB14" t="n">
        <v>2906.600401578623</v>
      </c>
      <c r="AC14" t="n">
        <v>2629.198538691244</v>
      </c>
      <c r="AD14" t="n">
        <v>2124328.813627909</v>
      </c>
      <c r="AE14" t="n">
        <v>2906600.401578623</v>
      </c>
      <c r="AF14" t="n">
        <v>7.701625080132058e-07</v>
      </c>
      <c r="AG14" t="n">
        <v>20</v>
      </c>
      <c r="AH14" t="n">
        <v>2629198.538691244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1.5156</v>
      </c>
      <c r="E15" t="n">
        <v>65.98</v>
      </c>
      <c r="F15" t="n">
        <v>56.82</v>
      </c>
      <c r="G15" t="n">
        <v>23.04</v>
      </c>
      <c r="H15" t="n">
        <v>0.33</v>
      </c>
      <c r="I15" t="n">
        <v>148</v>
      </c>
      <c r="J15" t="n">
        <v>228.38</v>
      </c>
      <c r="K15" t="n">
        <v>56.94</v>
      </c>
      <c r="L15" t="n">
        <v>4.25</v>
      </c>
      <c r="M15" t="n">
        <v>146</v>
      </c>
      <c r="N15" t="n">
        <v>52.18</v>
      </c>
      <c r="O15" t="n">
        <v>28400.61</v>
      </c>
      <c r="P15" t="n">
        <v>868.51</v>
      </c>
      <c r="Q15" t="n">
        <v>1367.85</v>
      </c>
      <c r="R15" t="n">
        <v>244</v>
      </c>
      <c r="S15" t="n">
        <v>104.26</v>
      </c>
      <c r="T15" t="n">
        <v>68316.98</v>
      </c>
      <c r="U15" t="n">
        <v>0.43</v>
      </c>
      <c r="V15" t="n">
        <v>0.84</v>
      </c>
      <c r="W15" t="n">
        <v>20.89</v>
      </c>
      <c r="X15" t="n">
        <v>4.23</v>
      </c>
      <c r="Y15" t="n">
        <v>1</v>
      </c>
      <c r="Z15" t="n">
        <v>10</v>
      </c>
      <c r="AA15" t="n">
        <v>2094.245944477075</v>
      </c>
      <c r="AB15" t="n">
        <v>2865.439692843931</v>
      </c>
      <c r="AC15" t="n">
        <v>2591.966150228773</v>
      </c>
      <c r="AD15" t="n">
        <v>2094245.944477075</v>
      </c>
      <c r="AE15" t="n">
        <v>2865439.692843931</v>
      </c>
      <c r="AF15" t="n">
        <v>7.784835915331563e-07</v>
      </c>
      <c r="AG15" t="n">
        <v>20</v>
      </c>
      <c r="AH15" t="n">
        <v>2591966.150228773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1.5306</v>
      </c>
      <c r="E16" t="n">
        <v>65.33</v>
      </c>
      <c r="F16" t="n">
        <v>56.57</v>
      </c>
      <c r="G16" t="n">
        <v>24.42</v>
      </c>
      <c r="H16" t="n">
        <v>0.35</v>
      </c>
      <c r="I16" t="n">
        <v>139</v>
      </c>
      <c r="J16" t="n">
        <v>228.8</v>
      </c>
      <c r="K16" t="n">
        <v>56.94</v>
      </c>
      <c r="L16" t="n">
        <v>4.5</v>
      </c>
      <c r="M16" t="n">
        <v>137</v>
      </c>
      <c r="N16" t="n">
        <v>52.36</v>
      </c>
      <c r="O16" t="n">
        <v>28452.71</v>
      </c>
      <c r="P16" t="n">
        <v>864.1</v>
      </c>
      <c r="Q16" t="n">
        <v>1367.76</v>
      </c>
      <c r="R16" t="n">
        <v>236.01</v>
      </c>
      <c r="S16" t="n">
        <v>104.26</v>
      </c>
      <c r="T16" t="n">
        <v>64367.23</v>
      </c>
      <c r="U16" t="n">
        <v>0.44</v>
      </c>
      <c r="V16" t="n">
        <v>0.85</v>
      </c>
      <c r="W16" t="n">
        <v>20.88</v>
      </c>
      <c r="X16" t="n">
        <v>3.99</v>
      </c>
      <c r="Y16" t="n">
        <v>1</v>
      </c>
      <c r="Z16" t="n">
        <v>10</v>
      </c>
      <c r="AA16" t="n">
        <v>2054.676327494307</v>
      </c>
      <c r="AB16" t="n">
        <v>2811.298797199811</v>
      </c>
      <c r="AC16" t="n">
        <v>2542.992385677704</v>
      </c>
      <c r="AD16" t="n">
        <v>2054676.327494307</v>
      </c>
      <c r="AE16" t="n">
        <v>2811298.797199811</v>
      </c>
      <c r="AF16" t="n">
        <v>7.861882984960735e-07</v>
      </c>
      <c r="AG16" t="n">
        <v>19</v>
      </c>
      <c r="AH16" t="n">
        <v>2542992.385677704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1.5446</v>
      </c>
      <c r="E17" t="n">
        <v>64.73999999999999</v>
      </c>
      <c r="F17" t="n">
        <v>56.33</v>
      </c>
      <c r="G17" t="n">
        <v>25.8</v>
      </c>
      <c r="H17" t="n">
        <v>0.37</v>
      </c>
      <c r="I17" t="n">
        <v>131</v>
      </c>
      <c r="J17" t="n">
        <v>229.22</v>
      </c>
      <c r="K17" t="n">
        <v>56.94</v>
      </c>
      <c r="L17" t="n">
        <v>4.75</v>
      </c>
      <c r="M17" t="n">
        <v>129</v>
      </c>
      <c r="N17" t="n">
        <v>52.53</v>
      </c>
      <c r="O17" t="n">
        <v>28504.87</v>
      </c>
      <c r="P17" t="n">
        <v>859.85</v>
      </c>
      <c r="Q17" t="n">
        <v>1367.66</v>
      </c>
      <c r="R17" t="n">
        <v>227.85</v>
      </c>
      <c r="S17" t="n">
        <v>104.26</v>
      </c>
      <c r="T17" t="n">
        <v>60324.47</v>
      </c>
      <c r="U17" t="n">
        <v>0.46</v>
      </c>
      <c r="V17" t="n">
        <v>0.85</v>
      </c>
      <c r="W17" t="n">
        <v>20.87</v>
      </c>
      <c r="X17" t="n">
        <v>3.75</v>
      </c>
      <c r="Y17" t="n">
        <v>1</v>
      </c>
      <c r="Z17" t="n">
        <v>10</v>
      </c>
      <c r="AA17" t="n">
        <v>2029.689162992965</v>
      </c>
      <c r="AB17" t="n">
        <v>2777.110256373178</v>
      </c>
      <c r="AC17" t="n">
        <v>2512.066751203647</v>
      </c>
      <c r="AD17" t="n">
        <v>2029689.162992965</v>
      </c>
      <c r="AE17" t="n">
        <v>2777110.256373178</v>
      </c>
      <c r="AF17" t="n">
        <v>7.933793583281296e-07</v>
      </c>
      <c r="AG17" t="n">
        <v>19</v>
      </c>
      <c r="AH17" t="n">
        <v>2512066.751203646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1.5563</v>
      </c>
      <c r="E18" t="n">
        <v>64.25</v>
      </c>
      <c r="F18" t="n">
        <v>56.15</v>
      </c>
      <c r="G18" t="n">
        <v>27.17</v>
      </c>
      <c r="H18" t="n">
        <v>0.39</v>
      </c>
      <c r="I18" t="n">
        <v>124</v>
      </c>
      <c r="J18" t="n">
        <v>229.65</v>
      </c>
      <c r="K18" t="n">
        <v>56.94</v>
      </c>
      <c r="L18" t="n">
        <v>5</v>
      </c>
      <c r="M18" t="n">
        <v>122</v>
      </c>
      <c r="N18" t="n">
        <v>52.7</v>
      </c>
      <c r="O18" t="n">
        <v>28557.1</v>
      </c>
      <c r="P18" t="n">
        <v>856.4299999999999</v>
      </c>
      <c r="Q18" t="n">
        <v>1367.61</v>
      </c>
      <c r="R18" t="n">
        <v>221.92</v>
      </c>
      <c r="S18" t="n">
        <v>104.26</v>
      </c>
      <c r="T18" t="n">
        <v>57393.81</v>
      </c>
      <c r="U18" t="n">
        <v>0.47</v>
      </c>
      <c r="V18" t="n">
        <v>0.85</v>
      </c>
      <c r="W18" t="n">
        <v>20.87</v>
      </c>
      <c r="X18" t="n">
        <v>3.57</v>
      </c>
      <c r="Y18" t="n">
        <v>1</v>
      </c>
      <c r="Z18" t="n">
        <v>10</v>
      </c>
      <c r="AA18" t="n">
        <v>2009.517224648544</v>
      </c>
      <c r="AB18" t="n">
        <v>2749.51012040723</v>
      </c>
      <c r="AC18" t="n">
        <v>2487.100733477253</v>
      </c>
      <c r="AD18" t="n">
        <v>2009517.224648545</v>
      </c>
      <c r="AE18" t="n">
        <v>2749510.12040723</v>
      </c>
      <c r="AF18" t="n">
        <v>7.993890297592051e-07</v>
      </c>
      <c r="AG18" t="n">
        <v>19</v>
      </c>
      <c r="AH18" t="n">
        <v>2487100.733477253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1.5682</v>
      </c>
      <c r="E19" t="n">
        <v>63.77</v>
      </c>
      <c r="F19" t="n">
        <v>55.93</v>
      </c>
      <c r="G19" t="n">
        <v>28.44</v>
      </c>
      <c r="H19" t="n">
        <v>0.41</v>
      </c>
      <c r="I19" t="n">
        <v>118</v>
      </c>
      <c r="J19" t="n">
        <v>230.07</v>
      </c>
      <c r="K19" t="n">
        <v>56.94</v>
      </c>
      <c r="L19" t="n">
        <v>5.25</v>
      </c>
      <c r="M19" t="n">
        <v>116</v>
      </c>
      <c r="N19" t="n">
        <v>52.88</v>
      </c>
      <c r="O19" t="n">
        <v>28609.38</v>
      </c>
      <c r="P19" t="n">
        <v>852.34</v>
      </c>
      <c r="Q19" t="n">
        <v>1367.54</v>
      </c>
      <c r="R19" t="n">
        <v>215.73</v>
      </c>
      <c r="S19" t="n">
        <v>104.26</v>
      </c>
      <c r="T19" t="n">
        <v>54328.98</v>
      </c>
      <c r="U19" t="n">
        <v>0.48</v>
      </c>
      <c r="V19" t="n">
        <v>0.86</v>
      </c>
      <c r="W19" t="n">
        <v>20.82</v>
      </c>
      <c r="X19" t="n">
        <v>3.34</v>
      </c>
      <c r="Y19" t="n">
        <v>1</v>
      </c>
      <c r="Z19" t="n">
        <v>10</v>
      </c>
      <c r="AA19" t="n">
        <v>1988.080071752552</v>
      </c>
      <c r="AB19" t="n">
        <v>2720.178862074493</v>
      </c>
      <c r="AC19" t="n">
        <v>2460.568809273114</v>
      </c>
      <c r="AD19" t="n">
        <v>1988080.071752552</v>
      </c>
      <c r="AE19" t="n">
        <v>2720178.862074493</v>
      </c>
      <c r="AF19" t="n">
        <v>8.055014306164526e-07</v>
      </c>
      <c r="AG19" t="n">
        <v>19</v>
      </c>
      <c r="AH19" t="n">
        <v>2460568.809273114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1.5785</v>
      </c>
      <c r="E20" t="n">
        <v>63.35</v>
      </c>
      <c r="F20" t="n">
        <v>55.77</v>
      </c>
      <c r="G20" t="n">
        <v>29.88</v>
      </c>
      <c r="H20" t="n">
        <v>0.42</v>
      </c>
      <c r="I20" t="n">
        <v>112</v>
      </c>
      <c r="J20" t="n">
        <v>230.49</v>
      </c>
      <c r="K20" t="n">
        <v>56.94</v>
      </c>
      <c r="L20" t="n">
        <v>5.5</v>
      </c>
      <c r="M20" t="n">
        <v>110</v>
      </c>
      <c r="N20" t="n">
        <v>53.05</v>
      </c>
      <c r="O20" t="n">
        <v>28661.73</v>
      </c>
      <c r="P20" t="n">
        <v>849.4299999999999</v>
      </c>
      <c r="Q20" t="n">
        <v>1367.65</v>
      </c>
      <c r="R20" t="n">
        <v>210.19</v>
      </c>
      <c r="S20" t="n">
        <v>104.26</v>
      </c>
      <c r="T20" t="n">
        <v>51592.36</v>
      </c>
      <c r="U20" t="n">
        <v>0.5</v>
      </c>
      <c r="V20" t="n">
        <v>0.86</v>
      </c>
      <c r="W20" t="n">
        <v>20.83</v>
      </c>
      <c r="X20" t="n">
        <v>3.19</v>
      </c>
      <c r="Y20" t="n">
        <v>1</v>
      </c>
      <c r="Z20" t="n">
        <v>10</v>
      </c>
      <c r="AA20" t="n">
        <v>1970.985692938458</v>
      </c>
      <c r="AB20" t="n">
        <v>2696.789578830281</v>
      </c>
      <c r="AC20" t="n">
        <v>2439.411766394665</v>
      </c>
      <c r="AD20" t="n">
        <v>1970985.692938457</v>
      </c>
      <c r="AE20" t="n">
        <v>2696789.578830281</v>
      </c>
      <c r="AF20" t="n">
        <v>8.107919960643225e-07</v>
      </c>
      <c r="AG20" t="n">
        <v>19</v>
      </c>
      <c r="AH20" t="n">
        <v>2439411.766394665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1.5876</v>
      </c>
      <c r="E21" t="n">
        <v>62.99</v>
      </c>
      <c r="F21" t="n">
        <v>55.63</v>
      </c>
      <c r="G21" t="n">
        <v>31.2</v>
      </c>
      <c r="H21" t="n">
        <v>0.44</v>
      </c>
      <c r="I21" t="n">
        <v>107</v>
      </c>
      <c r="J21" t="n">
        <v>230.92</v>
      </c>
      <c r="K21" t="n">
        <v>56.94</v>
      </c>
      <c r="L21" t="n">
        <v>5.75</v>
      </c>
      <c r="M21" t="n">
        <v>105</v>
      </c>
      <c r="N21" t="n">
        <v>53.23</v>
      </c>
      <c r="O21" t="n">
        <v>28714.14</v>
      </c>
      <c r="P21" t="n">
        <v>846.52</v>
      </c>
      <c r="Q21" t="n">
        <v>1367.59</v>
      </c>
      <c r="R21" t="n">
        <v>205.47</v>
      </c>
      <c r="S21" t="n">
        <v>104.26</v>
      </c>
      <c r="T21" t="n">
        <v>49256.46</v>
      </c>
      <c r="U21" t="n">
        <v>0.51</v>
      </c>
      <c r="V21" t="n">
        <v>0.86</v>
      </c>
      <c r="W21" t="n">
        <v>20.82</v>
      </c>
      <c r="X21" t="n">
        <v>3.04</v>
      </c>
      <c r="Y21" t="n">
        <v>1</v>
      </c>
      <c r="Z21" t="n">
        <v>10</v>
      </c>
      <c r="AA21" t="n">
        <v>1955.561344663812</v>
      </c>
      <c r="AB21" t="n">
        <v>2675.685305046691</v>
      </c>
      <c r="AC21" t="n">
        <v>2420.321654880946</v>
      </c>
      <c r="AD21" t="n">
        <v>1955561.344663812</v>
      </c>
      <c r="AE21" t="n">
        <v>2675685.305046691</v>
      </c>
      <c r="AF21" t="n">
        <v>8.154661849551589e-07</v>
      </c>
      <c r="AG21" t="n">
        <v>19</v>
      </c>
      <c r="AH21" t="n">
        <v>2420321.654880946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1.5973</v>
      </c>
      <c r="E22" t="n">
        <v>62.61</v>
      </c>
      <c r="F22" t="n">
        <v>55.47</v>
      </c>
      <c r="G22" t="n">
        <v>32.63</v>
      </c>
      <c r="H22" t="n">
        <v>0.46</v>
      </c>
      <c r="I22" t="n">
        <v>102</v>
      </c>
      <c r="J22" t="n">
        <v>231.34</v>
      </c>
      <c r="K22" t="n">
        <v>56.94</v>
      </c>
      <c r="L22" t="n">
        <v>6</v>
      </c>
      <c r="M22" t="n">
        <v>100</v>
      </c>
      <c r="N22" t="n">
        <v>53.4</v>
      </c>
      <c r="O22" t="n">
        <v>28766.61</v>
      </c>
      <c r="P22" t="n">
        <v>843.29</v>
      </c>
      <c r="Q22" t="n">
        <v>1367.53</v>
      </c>
      <c r="R22" t="n">
        <v>200.77</v>
      </c>
      <c r="S22" t="n">
        <v>104.26</v>
      </c>
      <c r="T22" t="n">
        <v>46929.55</v>
      </c>
      <c r="U22" t="n">
        <v>0.52</v>
      </c>
      <c r="V22" t="n">
        <v>0.86</v>
      </c>
      <c r="W22" t="n">
        <v>20.8</v>
      </c>
      <c r="X22" t="n">
        <v>2.89</v>
      </c>
      <c r="Y22" t="n">
        <v>1</v>
      </c>
      <c r="Z22" t="n">
        <v>10</v>
      </c>
      <c r="AA22" t="n">
        <v>1939.037610874351</v>
      </c>
      <c r="AB22" t="n">
        <v>2653.076803500265</v>
      </c>
      <c r="AC22" t="n">
        <v>2399.870876990879</v>
      </c>
      <c r="AD22" t="n">
        <v>1939037.610874351</v>
      </c>
      <c r="AE22" t="n">
        <v>2653076.803500265</v>
      </c>
      <c r="AF22" t="n">
        <v>8.204485621245121e-07</v>
      </c>
      <c r="AG22" t="n">
        <v>19</v>
      </c>
      <c r="AH22" t="n">
        <v>2399870.876990879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1.6039</v>
      </c>
      <c r="E23" t="n">
        <v>62.35</v>
      </c>
      <c r="F23" t="n">
        <v>55.39</v>
      </c>
      <c r="G23" t="n">
        <v>33.91</v>
      </c>
      <c r="H23" t="n">
        <v>0.48</v>
      </c>
      <c r="I23" t="n">
        <v>98</v>
      </c>
      <c r="J23" t="n">
        <v>231.77</v>
      </c>
      <c r="K23" t="n">
        <v>56.94</v>
      </c>
      <c r="L23" t="n">
        <v>6.25</v>
      </c>
      <c r="M23" t="n">
        <v>96</v>
      </c>
      <c r="N23" t="n">
        <v>53.58</v>
      </c>
      <c r="O23" t="n">
        <v>28819.14</v>
      </c>
      <c r="P23" t="n">
        <v>841.45</v>
      </c>
      <c r="Q23" t="n">
        <v>1367.62</v>
      </c>
      <c r="R23" t="n">
        <v>197.7</v>
      </c>
      <c r="S23" t="n">
        <v>104.26</v>
      </c>
      <c r="T23" t="n">
        <v>45417.77</v>
      </c>
      <c r="U23" t="n">
        <v>0.53</v>
      </c>
      <c r="V23" t="n">
        <v>0.87</v>
      </c>
      <c r="W23" t="n">
        <v>20.8</v>
      </c>
      <c r="X23" t="n">
        <v>2.8</v>
      </c>
      <c r="Y23" t="n">
        <v>1</v>
      </c>
      <c r="Z23" t="n">
        <v>10</v>
      </c>
      <c r="AA23" t="n">
        <v>1928.666963082128</v>
      </c>
      <c r="AB23" t="n">
        <v>2638.887225670255</v>
      </c>
      <c r="AC23" t="n">
        <v>2387.035532553768</v>
      </c>
      <c r="AD23" t="n">
        <v>1928666.963082128</v>
      </c>
      <c r="AE23" t="n">
        <v>2638887.225670255</v>
      </c>
      <c r="AF23" t="n">
        <v>8.238386331881958e-07</v>
      </c>
      <c r="AG23" t="n">
        <v>19</v>
      </c>
      <c r="AH23" t="n">
        <v>2387035.532553768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1.6112</v>
      </c>
      <c r="E24" t="n">
        <v>62.07</v>
      </c>
      <c r="F24" t="n">
        <v>55.28</v>
      </c>
      <c r="G24" t="n">
        <v>35.28</v>
      </c>
      <c r="H24" t="n">
        <v>0.5</v>
      </c>
      <c r="I24" t="n">
        <v>94</v>
      </c>
      <c r="J24" t="n">
        <v>232.2</v>
      </c>
      <c r="K24" t="n">
        <v>56.94</v>
      </c>
      <c r="L24" t="n">
        <v>6.5</v>
      </c>
      <c r="M24" t="n">
        <v>92</v>
      </c>
      <c r="N24" t="n">
        <v>53.75</v>
      </c>
      <c r="O24" t="n">
        <v>28871.74</v>
      </c>
      <c r="P24" t="n">
        <v>839.27</v>
      </c>
      <c r="Q24" t="n">
        <v>1367.54</v>
      </c>
      <c r="R24" t="n">
        <v>193.99</v>
      </c>
      <c r="S24" t="n">
        <v>104.26</v>
      </c>
      <c r="T24" t="n">
        <v>43582.89</v>
      </c>
      <c r="U24" t="n">
        <v>0.54</v>
      </c>
      <c r="V24" t="n">
        <v>0.87</v>
      </c>
      <c r="W24" t="n">
        <v>20.8</v>
      </c>
      <c r="X24" t="n">
        <v>2.7</v>
      </c>
      <c r="Y24" t="n">
        <v>1</v>
      </c>
      <c r="Z24" t="n">
        <v>10</v>
      </c>
      <c r="AA24" t="n">
        <v>1904.343977516582</v>
      </c>
      <c r="AB24" t="n">
        <v>2605.607443765084</v>
      </c>
      <c r="AC24" t="n">
        <v>2356.931926325159</v>
      </c>
      <c r="AD24" t="n">
        <v>1904343.977516582</v>
      </c>
      <c r="AE24" t="n">
        <v>2605607.443765084</v>
      </c>
      <c r="AF24" t="n">
        <v>8.275882572434822e-07</v>
      </c>
      <c r="AG24" t="n">
        <v>18</v>
      </c>
      <c r="AH24" t="n">
        <v>2356931.926325159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1.6201</v>
      </c>
      <c r="E25" t="n">
        <v>61.73</v>
      </c>
      <c r="F25" t="n">
        <v>55.12</v>
      </c>
      <c r="G25" t="n">
        <v>36.74</v>
      </c>
      <c r="H25" t="n">
        <v>0.52</v>
      </c>
      <c r="I25" t="n">
        <v>90</v>
      </c>
      <c r="J25" t="n">
        <v>232.62</v>
      </c>
      <c r="K25" t="n">
        <v>56.94</v>
      </c>
      <c r="L25" t="n">
        <v>6.75</v>
      </c>
      <c r="M25" t="n">
        <v>88</v>
      </c>
      <c r="N25" t="n">
        <v>53.93</v>
      </c>
      <c r="O25" t="n">
        <v>28924.39</v>
      </c>
      <c r="P25" t="n">
        <v>836.02</v>
      </c>
      <c r="Q25" t="n">
        <v>1367.44</v>
      </c>
      <c r="R25" t="n">
        <v>189.02</v>
      </c>
      <c r="S25" t="n">
        <v>104.26</v>
      </c>
      <c r="T25" t="n">
        <v>41114.5</v>
      </c>
      <c r="U25" t="n">
        <v>0.55</v>
      </c>
      <c r="V25" t="n">
        <v>0.87</v>
      </c>
      <c r="W25" t="n">
        <v>20.78</v>
      </c>
      <c r="X25" t="n">
        <v>2.53</v>
      </c>
      <c r="Y25" t="n">
        <v>1</v>
      </c>
      <c r="Z25" t="n">
        <v>10</v>
      </c>
      <c r="AA25" t="n">
        <v>1889.082204632891</v>
      </c>
      <c r="AB25" t="n">
        <v>2584.725612803718</v>
      </c>
      <c r="AC25" t="n">
        <v>2338.043028002912</v>
      </c>
      <c r="AD25" t="n">
        <v>1889082.204632891</v>
      </c>
      <c r="AE25" t="n">
        <v>2584725.612803718</v>
      </c>
      <c r="AF25" t="n">
        <v>8.321597167081464e-07</v>
      </c>
      <c r="AG25" t="n">
        <v>18</v>
      </c>
      <c r="AH25" t="n">
        <v>2338043.028002912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1.6255</v>
      </c>
      <c r="E26" t="n">
        <v>61.52</v>
      </c>
      <c r="F26" t="n">
        <v>55.04</v>
      </c>
      <c r="G26" t="n">
        <v>37.96</v>
      </c>
      <c r="H26" t="n">
        <v>0.53</v>
      </c>
      <c r="I26" t="n">
        <v>87</v>
      </c>
      <c r="J26" t="n">
        <v>233.05</v>
      </c>
      <c r="K26" t="n">
        <v>56.94</v>
      </c>
      <c r="L26" t="n">
        <v>7</v>
      </c>
      <c r="M26" t="n">
        <v>85</v>
      </c>
      <c r="N26" t="n">
        <v>54.11</v>
      </c>
      <c r="O26" t="n">
        <v>28977.11</v>
      </c>
      <c r="P26" t="n">
        <v>834.23</v>
      </c>
      <c r="Q26" t="n">
        <v>1367.71</v>
      </c>
      <c r="R26" t="n">
        <v>186.42</v>
      </c>
      <c r="S26" t="n">
        <v>104.26</v>
      </c>
      <c r="T26" t="n">
        <v>39831.74</v>
      </c>
      <c r="U26" t="n">
        <v>0.5600000000000001</v>
      </c>
      <c r="V26" t="n">
        <v>0.87</v>
      </c>
      <c r="W26" t="n">
        <v>20.78</v>
      </c>
      <c r="X26" t="n">
        <v>2.45</v>
      </c>
      <c r="Y26" t="n">
        <v>1</v>
      </c>
      <c r="Z26" t="n">
        <v>10</v>
      </c>
      <c r="AA26" t="n">
        <v>1880.301999611923</v>
      </c>
      <c r="AB26" t="n">
        <v>2572.712148938722</v>
      </c>
      <c r="AC26" t="n">
        <v>2327.176112268189</v>
      </c>
      <c r="AD26" t="n">
        <v>1880301.999611923</v>
      </c>
      <c r="AE26" t="n">
        <v>2572712.148938722</v>
      </c>
      <c r="AF26" t="n">
        <v>8.349334112147964e-07</v>
      </c>
      <c r="AG26" t="n">
        <v>18</v>
      </c>
      <c r="AH26" t="n">
        <v>2327176.112268189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1.6307</v>
      </c>
      <c r="E27" t="n">
        <v>61.32</v>
      </c>
      <c r="F27" t="n">
        <v>54.97</v>
      </c>
      <c r="G27" t="n">
        <v>39.27</v>
      </c>
      <c r="H27" t="n">
        <v>0.55</v>
      </c>
      <c r="I27" t="n">
        <v>84</v>
      </c>
      <c r="J27" t="n">
        <v>233.48</v>
      </c>
      <c r="K27" t="n">
        <v>56.94</v>
      </c>
      <c r="L27" t="n">
        <v>7.25</v>
      </c>
      <c r="M27" t="n">
        <v>82</v>
      </c>
      <c r="N27" t="n">
        <v>54.29</v>
      </c>
      <c r="O27" t="n">
        <v>29029.89</v>
      </c>
      <c r="P27" t="n">
        <v>832.72</v>
      </c>
      <c r="Q27" t="n">
        <v>1367.39</v>
      </c>
      <c r="R27" t="n">
        <v>184.31</v>
      </c>
      <c r="S27" t="n">
        <v>104.26</v>
      </c>
      <c r="T27" t="n">
        <v>38792.25</v>
      </c>
      <c r="U27" t="n">
        <v>0.57</v>
      </c>
      <c r="V27" t="n">
        <v>0.87</v>
      </c>
      <c r="W27" t="n">
        <v>20.78</v>
      </c>
      <c r="X27" t="n">
        <v>2.39</v>
      </c>
      <c r="Y27" t="n">
        <v>1</v>
      </c>
      <c r="Z27" t="n">
        <v>10</v>
      </c>
      <c r="AA27" t="n">
        <v>1872.271325449872</v>
      </c>
      <c r="AB27" t="n">
        <v>2561.724226261864</v>
      </c>
      <c r="AC27" t="n">
        <v>2317.236861509964</v>
      </c>
      <c r="AD27" t="n">
        <v>1872271.325449872</v>
      </c>
      <c r="AE27" t="n">
        <v>2561724.226261864</v>
      </c>
      <c r="AF27" t="n">
        <v>8.376043762952745e-07</v>
      </c>
      <c r="AG27" t="n">
        <v>18</v>
      </c>
      <c r="AH27" t="n">
        <v>2317236.861509964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1.6371</v>
      </c>
      <c r="E28" t="n">
        <v>61.08</v>
      </c>
      <c r="F28" t="n">
        <v>54.87</v>
      </c>
      <c r="G28" t="n">
        <v>40.64</v>
      </c>
      <c r="H28" t="n">
        <v>0.57</v>
      </c>
      <c r="I28" t="n">
        <v>81</v>
      </c>
      <c r="J28" t="n">
        <v>233.91</v>
      </c>
      <c r="K28" t="n">
        <v>56.94</v>
      </c>
      <c r="L28" t="n">
        <v>7.5</v>
      </c>
      <c r="M28" t="n">
        <v>79</v>
      </c>
      <c r="N28" t="n">
        <v>54.46</v>
      </c>
      <c r="O28" t="n">
        <v>29082.74</v>
      </c>
      <c r="P28" t="n">
        <v>830.26</v>
      </c>
      <c r="Q28" t="n">
        <v>1367.55</v>
      </c>
      <c r="R28" t="n">
        <v>180.65</v>
      </c>
      <c r="S28" t="n">
        <v>104.26</v>
      </c>
      <c r="T28" t="n">
        <v>36975.25</v>
      </c>
      <c r="U28" t="n">
        <v>0.58</v>
      </c>
      <c r="V28" t="n">
        <v>0.87</v>
      </c>
      <c r="W28" t="n">
        <v>20.78</v>
      </c>
      <c r="X28" t="n">
        <v>2.29</v>
      </c>
      <c r="Y28" t="n">
        <v>1</v>
      </c>
      <c r="Z28" t="n">
        <v>10</v>
      </c>
      <c r="AA28" t="n">
        <v>1861.466015013739</v>
      </c>
      <c r="AB28" t="n">
        <v>2546.939923826494</v>
      </c>
      <c r="AC28" t="n">
        <v>2303.863552149127</v>
      </c>
      <c r="AD28" t="n">
        <v>1861466.015013739</v>
      </c>
      <c r="AE28" t="n">
        <v>2546939.923826494</v>
      </c>
      <c r="AF28" t="n">
        <v>8.408917179327859e-07</v>
      </c>
      <c r="AG28" t="n">
        <v>18</v>
      </c>
      <c r="AH28" t="n">
        <v>2303863.552149127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1.6427</v>
      </c>
      <c r="E29" t="n">
        <v>60.88</v>
      </c>
      <c r="F29" t="n">
        <v>54.79</v>
      </c>
      <c r="G29" t="n">
        <v>42.15</v>
      </c>
      <c r="H29" t="n">
        <v>0.59</v>
      </c>
      <c r="I29" t="n">
        <v>78</v>
      </c>
      <c r="J29" t="n">
        <v>234.34</v>
      </c>
      <c r="K29" t="n">
        <v>56.94</v>
      </c>
      <c r="L29" t="n">
        <v>7.75</v>
      </c>
      <c r="M29" t="n">
        <v>76</v>
      </c>
      <c r="N29" t="n">
        <v>54.64</v>
      </c>
      <c r="O29" t="n">
        <v>29135.65</v>
      </c>
      <c r="P29" t="n">
        <v>828.73</v>
      </c>
      <c r="Q29" t="n">
        <v>1367.31</v>
      </c>
      <c r="R29" t="n">
        <v>177.98</v>
      </c>
      <c r="S29" t="n">
        <v>104.26</v>
      </c>
      <c r="T29" t="n">
        <v>35654.89</v>
      </c>
      <c r="U29" t="n">
        <v>0.59</v>
      </c>
      <c r="V29" t="n">
        <v>0.87</v>
      </c>
      <c r="W29" t="n">
        <v>20.78</v>
      </c>
      <c r="X29" t="n">
        <v>2.21</v>
      </c>
      <c r="Y29" t="n">
        <v>1</v>
      </c>
      <c r="Z29" t="n">
        <v>10</v>
      </c>
      <c r="AA29" t="n">
        <v>1853.052433865583</v>
      </c>
      <c r="AB29" t="n">
        <v>2535.428090918583</v>
      </c>
      <c r="AC29" t="n">
        <v>2293.450392416988</v>
      </c>
      <c r="AD29" t="n">
        <v>1853052.433865583</v>
      </c>
      <c r="AE29" t="n">
        <v>2535428.090918583</v>
      </c>
      <c r="AF29" t="n">
        <v>8.437681418656083e-07</v>
      </c>
      <c r="AG29" t="n">
        <v>18</v>
      </c>
      <c r="AH29" t="n">
        <v>2293450.392416988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1.6486</v>
      </c>
      <c r="E30" t="n">
        <v>60.66</v>
      </c>
      <c r="F30" t="n">
        <v>54.71</v>
      </c>
      <c r="G30" t="n">
        <v>43.76</v>
      </c>
      <c r="H30" t="n">
        <v>0.61</v>
      </c>
      <c r="I30" t="n">
        <v>75</v>
      </c>
      <c r="J30" t="n">
        <v>234.77</v>
      </c>
      <c r="K30" t="n">
        <v>56.94</v>
      </c>
      <c r="L30" t="n">
        <v>8</v>
      </c>
      <c r="M30" t="n">
        <v>73</v>
      </c>
      <c r="N30" t="n">
        <v>54.82</v>
      </c>
      <c r="O30" t="n">
        <v>29188.62</v>
      </c>
      <c r="P30" t="n">
        <v>826.3</v>
      </c>
      <c r="Q30" t="n">
        <v>1367.62</v>
      </c>
      <c r="R30" t="n">
        <v>175.3</v>
      </c>
      <c r="S30" t="n">
        <v>104.26</v>
      </c>
      <c r="T30" t="n">
        <v>34329.17</v>
      </c>
      <c r="U30" t="n">
        <v>0.59</v>
      </c>
      <c r="V30" t="n">
        <v>0.88</v>
      </c>
      <c r="W30" t="n">
        <v>20.77</v>
      </c>
      <c r="X30" t="n">
        <v>2.12</v>
      </c>
      <c r="Y30" t="n">
        <v>1</v>
      </c>
      <c r="Z30" t="n">
        <v>10</v>
      </c>
      <c r="AA30" t="n">
        <v>1843.081399812439</v>
      </c>
      <c r="AB30" t="n">
        <v>2521.785282236096</v>
      </c>
      <c r="AC30" t="n">
        <v>2281.109634247355</v>
      </c>
      <c r="AD30" t="n">
        <v>1843081.399812439</v>
      </c>
      <c r="AE30" t="n">
        <v>2521785.282236096</v>
      </c>
      <c r="AF30" t="n">
        <v>8.467986599376891e-07</v>
      </c>
      <c r="AG30" t="n">
        <v>18</v>
      </c>
      <c r="AH30" t="n">
        <v>2281109.634247355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1.6526</v>
      </c>
      <c r="E31" t="n">
        <v>60.51</v>
      </c>
      <c r="F31" t="n">
        <v>54.64</v>
      </c>
      <c r="G31" t="n">
        <v>44.91</v>
      </c>
      <c r="H31" t="n">
        <v>0.62</v>
      </c>
      <c r="I31" t="n">
        <v>73</v>
      </c>
      <c r="J31" t="n">
        <v>235.2</v>
      </c>
      <c r="K31" t="n">
        <v>56.94</v>
      </c>
      <c r="L31" t="n">
        <v>8.25</v>
      </c>
      <c r="M31" t="n">
        <v>71</v>
      </c>
      <c r="N31" t="n">
        <v>55</v>
      </c>
      <c r="O31" t="n">
        <v>29241.66</v>
      </c>
      <c r="P31" t="n">
        <v>825.1799999999999</v>
      </c>
      <c r="Q31" t="n">
        <v>1367.45</v>
      </c>
      <c r="R31" t="n">
        <v>173.39</v>
      </c>
      <c r="S31" t="n">
        <v>104.26</v>
      </c>
      <c r="T31" t="n">
        <v>33387.93</v>
      </c>
      <c r="U31" t="n">
        <v>0.6</v>
      </c>
      <c r="V31" t="n">
        <v>0.88</v>
      </c>
      <c r="W31" t="n">
        <v>20.77</v>
      </c>
      <c r="X31" t="n">
        <v>2.06</v>
      </c>
      <c r="Y31" t="n">
        <v>1</v>
      </c>
      <c r="Z31" t="n">
        <v>10</v>
      </c>
      <c r="AA31" t="n">
        <v>1837.01798023277</v>
      </c>
      <c r="AB31" t="n">
        <v>2513.489044068</v>
      </c>
      <c r="AC31" t="n">
        <v>2273.605177406178</v>
      </c>
      <c r="AD31" t="n">
        <v>1837017.98023277</v>
      </c>
      <c r="AE31" t="n">
        <v>2513489.044068</v>
      </c>
      <c r="AF31" t="n">
        <v>8.488532484611337e-07</v>
      </c>
      <c r="AG31" t="n">
        <v>18</v>
      </c>
      <c r="AH31" t="n">
        <v>2273605.177406178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1.657</v>
      </c>
      <c r="E32" t="n">
        <v>60.35</v>
      </c>
      <c r="F32" t="n">
        <v>54.57</v>
      </c>
      <c r="G32" t="n">
        <v>46.12</v>
      </c>
      <c r="H32" t="n">
        <v>0.64</v>
      </c>
      <c r="I32" t="n">
        <v>71</v>
      </c>
      <c r="J32" t="n">
        <v>235.63</v>
      </c>
      <c r="K32" t="n">
        <v>56.94</v>
      </c>
      <c r="L32" t="n">
        <v>8.5</v>
      </c>
      <c r="M32" t="n">
        <v>69</v>
      </c>
      <c r="N32" t="n">
        <v>55.18</v>
      </c>
      <c r="O32" t="n">
        <v>29294.76</v>
      </c>
      <c r="P32" t="n">
        <v>823.3099999999999</v>
      </c>
      <c r="Q32" t="n">
        <v>1367.4</v>
      </c>
      <c r="R32" t="n">
        <v>171.48</v>
      </c>
      <c r="S32" t="n">
        <v>104.26</v>
      </c>
      <c r="T32" t="n">
        <v>32440.42</v>
      </c>
      <c r="U32" t="n">
        <v>0.61</v>
      </c>
      <c r="V32" t="n">
        <v>0.88</v>
      </c>
      <c r="W32" t="n">
        <v>20.75</v>
      </c>
      <c r="X32" t="n">
        <v>1.99</v>
      </c>
      <c r="Y32" t="n">
        <v>1</v>
      </c>
      <c r="Z32" t="n">
        <v>10</v>
      </c>
      <c r="AA32" t="n">
        <v>1829.502080767461</v>
      </c>
      <c r="AB32" t="n">
        <v>2503.20545884148</v>
      </c>
      <c r="AC32" t="n">
        <v>2264.303043120576</v>
      </c>
      <c r="AD32" t="n">
        <v>1829502.080767461</v>
      </c>
      <c r="AE32" t="n">
        <v>2503205.45884148</v>
      </c>
      <c r="AF32" t="n">
        <v>8.511132958369226e-07</v>
      </c>
      <c r="AG32" t="n">
        <v>18</v>
      </c>
      <c r="AH32" t="n">
        <v>2264303.043120576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1.6599</v>
      </c>
      <c r="E33" t="n">
        <v>60.24</v>
      </c>
      <c r="F33" t="n">
        <v>54.55</v>
      </c>
      <c r="G33" t="n">
        <v>47.44</v>
      </c>
      <c r="H33" t="n">
        <v>0.66</v>
      </c>
      <c r="I33" t="n">
        <v>69</v>
      </c>
      <c r="J33" t="n">
        <v>236.06</v>
      </c>
      <c r="K33" t="n">
        <v>56.94</v>
      </c>
      <c r="L33" t="n">
        <v>8.75</v>
      </c>
      <c r="M33" t="n">
        <v>67</v>
      </c>
      <c r="N33" t="n">
        <v>55.36</v>
      </c>
      <c r="O33" t="n">
        <v>29347.92</v>
      </c>
      <c r="P33" t="n">
        <v>822.35</v>
      </c>
      <c r="Q33" t="n">
        <v>1367.37</v>
      </c>
      <c r="R33" t="n">
        <v>170.66</v>
      </c>
      <c r="S33" t="n">
        <v>104.26</v>
      </c>
      <c r="T33" t="n">
        <v>32042.73</v>
      </c>
      <c r="U33" t="n">
        <v>0.61</v>
      </c>
      <c r="V33" t="n">
        <v>0.88</v>
      </c>
      <c r="W33" t="n">
        <v>20.76</v>
      </c>
      <c r="X33" t="n">
        <v>1.97</v>
      </c>
      <c r="Y33" t="n">
        <v>1</v>
      </c>
      <c r="Z33" t="n">
        <v>10</v>
      </c>
      <c r="AA33" t="n">
        <v>1825.158511971836</v>
      </c>
      <c r="AB33" t="n">
        <v>2497.262396390576</v>
      </c>
      <c r="AC33" t="n">
        <v>2258.927178208845</v>
      </c>
      <c r="AD33" t="n">
        <v>1825158.511971836</v>
      </c>
      <c r="AE33" t="n">
        <v>2497262.396390576</v>
      </c>
      <c r="AF33" t="n">
        <v>8.5260287251642e-07</v>
      </c>
      <c r="AG33" t="n">
        <v>18</v>
      </c>
      <c r="AH33" t="n">
        <v>2258927.178208845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1.6642</v>
      </c>
      <c r="E34" t="n">
        <v>60.09</v>
      </c>
      <c r="F34" t="n">
        <v>54.49</v>
      </c>
      <c r="G34" t="n">
        <v>48.79</v>
      </c>
      <c r="H34" t="n">
        <v>0.68</v>
      </c>
      <c r="I34" t="n">
        <v>67</v>
      </c>
      <c r="J34" t="n">
        <v>236.49</v>
      </c>
      <c r="K34" t="n">
        <v>56.94</v>
      </c>
      <c r="L34" t="n">
        <v>9</v>
      </c>
      <c r="M34" t="n">
        <v>65</v>
      </c>
      <c r="N34" t="n">
        <v>55.55</v>
      </c>
      <c r="O34" t="n">
        <v>29401.15</v>
      </c>
      <c r="P34" t="n">
        <v>820.46</v>
      </c>
      <c r="Q34" t="n">
        <v>1367.5</v>
      </c>
      <c r="R34" t="n">
        <v>168.57</v>
      </c>
      <c r="S34" t="n">
        <v>104.26</v>
      </c>
      <c r="T34" t="n">
        <v>31005.66</v>
      </c>
      <c r="U34" t="n">
        <v>0.62</v>
      </c>
      <c r="V34" t="n">
        <v>0.88</v>
      </c>
      <c r="W34" t="n">
        <v>20.75</v>
      </c>
      <c r="X34" t="n">
        <v>1.9</v>
      </c>
      <c r="Y34" t="n">
        <v>1</v>
      </c>
      <c r="Z34" t="n">
        <v>10</v>
      </c>
      <c r="AA34" t="n">
        <v>1817.846387462733</v>
      </c>
      <c r="AB34" t="n">
        <v>2487.257625049055</v>
      </c>
      <c r="AC34" t="n">
        <v>2249.877248202374</v>
      </c>
      <c r="AD34" t="n">
        <v>1817846.387462733</v>
      </c>
      <c r="AE34" t="n">
        <v>2487257.625049055</v>
      </c>
      <c r="AF34" t="n">
        <v>8.548115551791229e-07</v>
      </c>
      <c r="AG34" t="n">
        <v>18</v>
      </c>
      <c r="AH34" t="n">
        <v>2249877.248202374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1.6687</v>
      </c>
      <c r="E35" t="n">
        <v>59.93</v>
      </c>
      <c r="F35" t="n">
        <v>54.41</v>
      </c>
      <c r="G35" t="n">
        <v>50.23</v>
      </c>
      <c r="H35" t="n">
        <v>0.6899999999999999</v>
      </c>
      <c r="I35" t="n">
        <v>65</v>
      </c>
      <c r="J35" t="n">
        <v>236.92</v>
      </c>
      <c r="K35" t="n">
        <v>56.94</v>
      </c>
      <c r="L35" t="n">
        <v>9.25</v>
      </c>
      <c r="M35" t="n">
        <v>63</v>
      </c>
      <c r="N35" t="n">
        <v>55.73</v>
      </c>
      <c r="O35" t="n">
        <v>29454.44</v>
      </c>
      <c r="P35" t="n">
        <v>818.86</v>
      </c>
      <c r="Q35" t="n">
        <v>1367.44</v>
      </c>
      <c r="R35" t="n">
        <v>165.98</v>
      </c>
      <c r="S35" t="n">
        <v>104.26</v>
      </c>
      <c r="T35" t="n">
        <v>29720.12</v>
      </c>
      <c r="U35" t="n">
        <v>0.63</v>
      </c>
      <c r="V35" t="n">
        <v>0.88</v>
      </c>
      <c r="W35" t="n">
        <v>20.75</v>
      </c>
      <c r="X35" t="n">
        <v>1.83</v>
      </c>
      <c r="Y35" t="n">
        <v>1</v>
      </c>
      <c r="Z35" t="n">
        <v>10</v>
      </c>
      <c r="AA35" t="n">
        <v>1810.65700454429</v>
      </c>
      <c r="AB35" t="n">
        <v>2477.420794166852</v>
      </c>
      <c r="AC35" t="n">
        <v>2240.979230653491</v>
      </c>
      <c r="AD35" t="n">
        <v>1810657.00454429</v>
      </c>
      <c r="AE35" t="n">
        <v>2477420.794166852</v>
      </c>
      <c r="AF35" t="n">
        <v>8.571229672679983e-07</v>
      </c>
      <c r="AG35" t="n">
        <v>18</v>
      </c>
      <c r="AH35" t="n">
        <v>2240979.23065349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1.6722</v>
      </c>
      <c r="E36" t="n">
        <v>59.8</v>
      </c>
      <c r="F36" t="n">
        <v>54.38</v>
      </c>
      <c r="G36" t="n">
        <v>51.79</v>
      </c>
      <c r="H36" t="n">
        <v>0.71</v>
      </c>
      <c r="I36" t="n">
        <v>63</v>
      </c>
      <c r="J36" t="n">
        <v>237.35</v>
      </c>
      <c r="K36" t="n">
        <v>56.94</v>
      </c>
      <c r="L36" t="n">
        <v>9.5</v>
      </c>
      <c r="M36" t="n">
        <v>61</v>
      </c>
      <c r="N36" t="n">
        <v>55.91</v>
      </c>
      <c r="O36" t="n">
        <v>29507.8</v>
      </c>
      <c r="P36" t="n">
        <v>817.74</v>
      </c>
      <c r="Q36" t="n">
        <v>1367.47</v>
      </c>
      <c r="R36" t="n">
        <v>165.21</v>
      </c>
      <c r="S36" t="n">
        <v>104.26</v>
      </c>
      <c r="T36" t="n">
        <v>29346.26</v>
      </c>
      <c r="U36" t="n">
        <v>0.63</v>
      </c>
      <c r="V36" t="n">
        <v>0.88</v>
      </c>
      <c r="W36" t="n">
        <v>20.74</v>
      </c>
      <c r="X36" t="n">
        <v>1.8</v>
      </c>
      <c r="Y36" t="n">
        <v>1</v>
      </c>
      <c r="Z36" t="n">
        <v>10</v>
      </c>
      <c r="AA36" t="n">
        <v>1805.506051639323</v>
      </c>
      <c r="AB36" t="n">
        <v>2470.373033158271</v>
      </c>
      <c r="AC36" t="n">
        <v>2234.604098063974</v>
      </c>
      <c r="AD36" t="n">
        <v>1805506.051639323</v>
      </c>
      <c r="AE36" t="n">
        <v>2470373.033158272</v>
      </c>
      <c r="AF36" t="n">
        <v>8.589207322260122e-07</v>
      </c>
      <c r="AG36" t="n">
        <v>18</v>
      </c>
      <c r="AH36" t="n">
        <v>2234604.098063974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1.6769</v>
      </c>
      <c r="E37" t="n">
        <v>59.63</v>
      </c>
      <c r="F37" t="n">
        <v>54.3</v>
      </c>
      <c r="G37" t="n">
        <v>53.4</v>
      </c>
      <c r="H37" t="n">
        <v>0.73</v>
      </c>
      <c r="I37" t="n">
        <v>61</v>
      </c>
      <c r="J37" t="n">
        <v>237.79</v>
      </c>
      <c r="K37" t="n">
        <v>56.94</v>
      </c>
      <c r="L37" t="n">
        <v>9.75</v>
      </c>
      <c r="M37" t="n">
        <v>59</v>
      </c>
      <c r="N37" t="n">
        <v>56.09</v>
      </c>
      <c r="O37" t="n">
        <v>29561.22</v>
      </c>
      <c r="P37" t="n">
        <v>816.02</v>
      </c>
      <c r="Q37" t="n">
        <v>1367.55</v>
      </c>
      <c r="R37" t="n">
        <v>162.18</v>
      </c>
      <c r="S37" t="n">
        <v>104.26</v>
      </c>
      <c r="T37" t="n">
        <v>27839.44</v>
      </c>
      <c r="U37" t="n">
        <v>0.64</v>
      </c>
      <c r="V37" t="n">
        <v>0.88</v>
      </c>
      <c r="W37" t="n">
        <v>20.75</v>
      </c>
      <c r="X37" t="n">
        <v>1.71</v>
      </c>
      <c r="Y37" t="n">
        <v>1</v>
      </c>
      <c r="Z37" t="n">
        <v>10</v>
      </c>
      <c r="AA37" t="n">
        <v>1798.023685354921</v>
      </c>
      <c r="AB37" t="n">
        <v>2460.135329509249</v>
      </c>
      <c r="AC37" t="n">
        <v>2225.343466482507</v>
      </c>
      <c r="AD37" t="n">
        <v>1798023.685354921</v>
      </c>
      <c r="AE37" t="n">
        <v>2460135.329509249</v>
      </c>
      <c r="AF37" t="n">
        <v>8.613348737410596e-07</v>
      </c>
      <c r="AG37" t="n">
        <v>18</v>
      </c>
      <c r="AH37" t="n">
        <v>2225343.466482507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1.6787</v>
      </c>
      <c r="E38" t="n">
        <v>59.57</v>
      </c>
      <c r="F38" t="n">
        <v>54.28</v>
      </c>
      <c r="G38" t="n">
        <v>54.28</v>
      </c>
      <c r="H38" t="n">
        <v>0.75</v>
      </c>
      <c r="I38" t="n">
        <v>60</v>
      </c>
      <c r="J38" t="n">
        <v>238.22</v>
      </c>
      <c r="K38" t="n">
        <v>56.94</v>
      </c>
      <c r="L38" t="n">
        <v>10</v>
      </c>
      <c r="M38" t="n">
        <v>58</v>
      </c>
      <c r="N38" t="n">
        <v>56.28</v>
      </c>
      <c r="O38" t="n">
        <v>29614.71</v>
      </c>
      <c r="P38" t="n">
        <v>814.6799999999999</v>
      </c>
      <c r="Q38" t="n">
        <v>1367.54</v>
      </c>
      <c r="R38" t="n">
        <v>161.48</v>
      </c>
      <c r="S38" t="n">
        <v>104.26</v>
      </c>
      <c r="T38" t="n">
        <v>27495.31</v>
      </c>
      <c r="U38" t="n">
        <v>0.65</v>
      </c>
      <c r="V38" t="n">
        <v>0.88</v>
      </c>
      <c r="W38" t="n">
        <v>20.75</v>
      </c>
      <c r="X38" t="n">
        <v>1.7</v>
      </c>
      <c r="Y38" t="n">
        <v>1</v>
      </c>
      <c r="Z38" t="n">
        <v>10</v>
      </c>
      <c r="AA38" t="n">
        <v>1794.264590897419</v>
      </c>
      <c r="AB38" t="n">
        <v>2454.991970632952</v>
      </c>
      <c r="AC38" t="n">
        <v>2220.690982558614</v>
      </c>
      <c r="AD38" t="n">
        <v>1794264.590897419</v>
      </c>
      <c r="AE38" t="n">
        <v>2454991.970632952</v>
      </c>
      <c r="AF38" t="n">
        <v>8.622594385766097e-07</v>
      </c>
      <c r="AG38" t="n">
        <v>18</v>
      </c>
      <c r="AH38" t="n">
        <v>2220690.982558614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1.6834</v>
      </c>
      <c r="E39" t="n">
        <v>59.4</v>
      </c>
      <c r="F39" t="n">
        <v>54.2</v>
      </c>
      <c r="G39" t="n">
        <v>56.07</v>
      </c>
      <c r="H39" t="n">
        <v>0.76</v>
      </c>
      <c r="I39" t="n">
        <v>58</v>
      </c>
      <c r="J39" t="n">
        <v>238.66</v>
      </c>
      <c r="K39" t="n">
        <v>56.94</v>
      </c>
      <c r="L39" t="n">
        <v>10.25</v>
      </c>
      <c r="M39" t="n">
        <v>56</v>
      </c>
      <c r="N39" t="n">
        <v>56.46</v>
      </c>
      <c r="O39" t="n">
        <v>29668.27</v>
      </c>
      <c r="P39" t="n">
        <v>813.25</v>
      </c>
      <c r="Q39" t="n">
        <v>1367.34</v>
      </c>
      <c r="R39" t="n">
        <v>159.34</v>
      </c>
      <c r="S39" t="n">
        <v>104.26</v>
      </c>
      <c r="T39" t="n">
        <v>26435.24</v>
      </c>
      <c r="U39" t="n">
        <v>0.65</v>
      </c>
      <c r="V39" t="n">
        <v>0.88</v>
      </c>
      <c r="W39" t="n">
        <v>20.73</v>
      </c>
      <c r="X39" t="n">
        <v>1.62</v>
      </c>
      <c r="Y39" t="n">
        <v>1</v>
      </c>
      <c r="Z39" t="n">
        <v>10</v>
      </c>
      <c r="AA39" t="n">
        <v>1787.259163094312</v>
      </c>
      <c r="AB39" t="n">
        <v>2445.406835255078</v>
      </c>
      <c r="AC39" t="n">
        <v>2212.020639048382</v>
      </c>
      <c r="AD39" t="n">
        <v>1787259.163094311</v>
      </c>
      <c r="AE39" t="n">
        <v>2445406.835255078</v>
      </c>
      <c r="AF39" t="n">
        <v>8.646735800916571e-07</v>
      </c>
      <c r="AG39" t="n">
        <v>18</v>
      </c>
      <c r="AH39" t="n">
        <v>2212020.639048382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1.6843</v>
      </c>
      <c r="E40" t="n">
        <v>59.37</v>
      </c>
      <c r="F40" t="n">
        <v>54.21</v>
      </c>
      <c r="G40" t="n">
        <v>57.06</v>
      </c>
      <c r="H40" t="n">
        <v>0.78</v>
      </c>
      <c r="I40" t="n">
        <v>57</v>
      </c>
      <c r="J40" t="n">
        <v>239.09</v>
      </c>
      <c r="K40" t="n">
        <v>56.94</v>
      </c>
      <c r="L40" t="n">
        <v>10.5</v>
      </c>
      <c r="M40" t="n">
        <v>55</v>
      </c>
      <c r="N40" t="n">
        <v>56.65</v>
      </c>
      <c r="O40" t="n">
        <v>29721.89</v>
      </c>
      <c r="P40" t="n">
        <v>812.34</v>
      </c>
      <c r="Q40" t="n">
        <v>1367.4</v>
      </c>
      <c r="R40" t="n">
        <v>159.34</v>
      </c>
      <c r="S40" t="n">
        <v>104.26</v>
      </c>
      <c r="T40" t="n">
        <v>26438.88</v>
      </c>
      <c r="U40" t="n">
        <v>0.65</v>
      </c>
      <c r="V40" t="n">
        <v>0.88</v>
      </c>
      <c r="W40" t="n">
        <v>20.74</v>
      </c>
      <c r="X40" t="n">
        <v>1.63</v>
      </c>
      <c r="Y40" t="n">
        <v>1</v>
      </c>
      <c r="Z40" t="n">
        <v>10</v>
      </c>
      <c r="AA40" t="n">
        <v>1785.191202409537</v>
      </c>
      <c r="AB40" t="n">
        <v>2442.577360214183</v>
      </c>
      <c r="AC40" t="n">
        <v>2209.461205134196</v>
      </c>
      <c r="AD40" t="n">
        <v>1785191.202409537</v>
      </c>
      <c r="AE40" t="n">
        <v>2442577.360214183</v>
      </c>
      <c r="AF40" t="n">
        <v>8.65135862509432e-07</v>
      </c>
      <c r="AG40" t="n">
        <v>18</v>
      </c>
      <c r="AH40" t="n">
        <v>2209461.205134197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1.6889</v>
      </c>
      <c r="E41" t="n">
        <v>59.21</v>
      </c>
      <c r="F41" t="n">
        <v>54.14</v>
      </c>
      <c r="G41" t="n">
        <v>59.06</v>
      </c>
      <c r="H41" t="n">
        <v>0.8</v>
      </c>
      <c r="I41" t="n">
        <v>55</v>
      </c>
      <c r="J41" t="n">
        <v>239.53</v>
      </c>
      <c r="K41" t="n">
        <v>56.94</v>
      </c>
      <c r="L41" t="n">
        <v>10.75</v>
      </c>
      <c r="M41" t="n">
        <v>53</v>
      </c>
      <c r="N41" t="n">
        <v>56.83</v>
      </c>
      <c r="O41" t="n">
        <v>29775.57</v>
      </c>
      <c r="P41" t="n">
        <v>810.78</v>
      </c>
      <c r="Q41" t="n">
        <v>1367.45</v>
      </c>
      <c r="R41" t="n">
        <v>157.06</v>
      </c>
      <c r="S41" t="n">
        <v>104.26</v>
      </c>
      <c r="T41" t="n">
        <v>25309.66</v>
      </c>
      <c r="U41" t="n">
        <v>0.66</v>
      </c>
      <c r="V41" t="n">
        <v>0.89</v>
      </c>
      <c r="W41" t="n">
        <v>20.74</v>
      </c>
      <c r="X41" t="n">
        <v>1.56</v>
      </c>
      <c r="Y41" t="n">
        <v>1</v>
      </c>
      <c r="Z41" t="n">
        <v>10</v>
      </c>
      <c r="AA41" t="n">
        <v>1778.211799170202</v>
      </c>
      <c r="AB41" t="n">
        <v>2433.027832792585</v>
      </c>
      <c r="AC41" t="n">
        <v>2200.82307120687</v>
      </c>
      <c r="AD41" t="n">
        <v>1778211.799170202</v>
      </c>
      <c r="AE41" t="n">
        <v>2433027.832792585</v>
      </c>
      <c r="AF41" t="n">
        <v>8.674986393113933e-07</v>
      </c>
      <c r="AG41" t="n">
        <v>18</v>
      </c>
      <c r="AH41" t="n">
        <v>2200823.07120687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1.6913</v>
      </c>
      <c r="E42" t="n">
        <v>59.13</v>
      </c>
      <c r="F42" t="n">
        <v>54.09</v>
      </c>
      <c r="G42" t="n">
        <v>60.11</v>
      </c>
      <c r="H42" t="n">
        <v>0.82</v>
      </c>
      <c r="I42" t="n">
        <v>54</v>
      </c>
      <c r="J42" t="n">
        <v>239.96</v>
      </c>
      <c r="K42" t="n">
        <v>56.94</v>
      </c>
      <c r="L42" t="n">
        <v>11</v>
      </c>
      <c r="M42" t="n">
        <v>52</v>
      </c>
      <c r="N42" t="n">
        <v>57.02</v>
      </c>
      <c r="O42" t="n">
        <v>29829.32</v>
      </c>
      <c r="P42" t="n">
        <v>809.83</v>
      </c>
      <c r="Q42" t="n">
        <v>1367.36</v>
      </c>
      <c r="R42" t="n">
        <v>155.69</v>
      </c>
      <c r="S42" t="n">
        <v>104.26</v>
      </c>
      <c r="T42" t="n">
        <v>24629.28</v>
      </c>
      <c r="U42" t="n">
        <v>0.67</v>
      </c>
      <c r="V42" t="n">
        <v>0.89</v>
      </c>
      <c r="W42" t="n">
        <v>20.73</v>
      </c>
      <c r="X42" t="n">
        <v>1.52</v>
      </c>
      <c r="Y42" t="n">
        <v>1</v>
      </c>
      <c r="Z42" t="n">
        <v>10</v>
      </c>
      <c r="AA42" t="n">
        <v>1774.294038633504</v>
      </c>
      <c r="AB42" t="n">
        <v>2427.667379986879</v>
      </c>
      <c r="AC42" t="n">
        <v>2195.974212493498</v>
      </c>
      <c r="AD42" t="n">
        <v>1774294.038633504</v>
      </c>
      <c r="AE42" t="n">
        <v>2427667.379986878</v>
      </c>
      <c r="AF42" t="n">
        <v>8.687313924254601e-07</v>
      </c>
      <c r="AG42" t="n">
        <v>18</v>
      </c>
      <c r="AH42" t="n">
        <v>2195974.212493498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1.6935</v>
      </c>
      <c r="E43" t="n">
        <v>59.05</v>
      </c>
      <c r="F43" t="n">
        <v>54.06</v>
      </c>
      <c r="G43" t="n">
        <v>61.2</v>
      </c>
      <c r="H43" t="n">
        <v>0.83</v>
      </c>
      <c r="I43" t="n">
        <v>53</v>
      </c>
      <c r="J43" t="n">
        <v>240.4</v>
      </c>
      <c r="K43" t="n">
        <v>56.94</v>
      </c>
      <c r="L43" t="n">
        <v>11.25</v>
      </c>
      <c r="M43" t="n">
        <v>51</v>
      </c>
      <c r="N43" t="n">
        <v>57.21</v>
      </c>
      <c r="O43" t="n">
        <v>29883.27</v>
      </c>
      <c r="P43" t="n">
        <v>808.42</v>
      </c>
      <c r="Q43" t="n">
        <v>1367.43</v>
      </c>
      <c r="R43" t="n">
        <v>154.87</v>
      </c>
      <c r="S43" t="n">
        <v>104.26</v>
      </c>
      <c r="T43" t="n">
        <v>24227.78</v>
      </c>
      <c r="U43" t="n">
        <v>0.67</v>
      </c>
      <c r="V43" t="n">
        <v>0.89</v>
      </c>
      <c r="W43" t="n">
        <v>20.73</v>
      </c>
      <c r="X43" t="n">
        <v>1.48</v>
      </c>
      <c r="Y43" t="n">
        <v>1</v>
      </c>
      <c r="Z43" t="n">
        <v>10</v>
      </c>
      <c r="AA43" t="n">
        <v>1770.056035303308</v>
      </c>
      <c r="AB43" t="n">
        <v>2421.868756862993</v>
      </c>
      <c r="AC43" t="n">
        <v>2190.729001822137</v>
      </c>
      <c r="AD43" t="n">
        <v>1770056.035303308</v>
      </c>
      <c r="AE43" t="n">
        <v>2421868.756862992</v>
      </c>
      <c r="AF43" t="n">
        <v>8.698614161133546e-07</v>
      </c>
      <c r="AG43" t="n">
        <v>18</v>
      </c>
      <c r="AH43" t="n">
        <v>2190729.001822137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1.6958</v>
      </c>
      <c r="E44" t="n">
        <v>58.97</v>
      </c>
      <c r="F44" t="n">
        <v>54.03</v>
      </c>
      <c r="G44" t="n">
        <v>62.34</v>
      </c>
      <c r="H44" t="n">
        <v>0.85</v>
      </c>
      <c r="I44" t="n">
        <v>52</v>
      </c>
      <c r="J44" t="n">
        <v>240.84</v>
      </c>
      <c r="K44" t="n">
        <v>56.94</v>
      </c>
      <c r="L44" t="n">
        <v>11.5</v>
      </c>
      <c r="M44" t="n">
        <v>50</v>
      </c>
      <c r="N44" t="n">
        <v>57.39</v>
      </c>
      <c r="O44" t="n">
        <v>29937.16</v>
      </c>
      <c r="P44" t="n">
        <v>807.14</v>
      </c>
      <c r="Q44" t="n">
        <v>1367.4</v>
      </c>
      <c r="R44" t="n">
        <v>153.91</v>
      </c>
      <c r="S44" t="n">
        <v>104.26</v>
      </c>
      <c r="T44" t="n">
        <v>23752.37</v>
      </c>
      <c r="U44" t="n">
        <v>0.68</v>
      </c>
      <c r="V44" t="n">
        <v>0.89</v>
      </c>
      <c r="W44" t="n">
        <v>20.72</v>
      </c>
      <c r="X44" t="n">
        <v>1.45</v>
      </c>
      <c r="Y44" t="n">
        <v>1</v>
      </c>
      <c r="Z44" t="n">
        <v>10</v>
      </c>
      <c r="AA44" t="n">
        <v>1765.923743174751</v>
      </c>
      <c r="AB44" t="n">
        <v>2416.214772468838</v>
      </c>
      <c r="AC44" t="n">
        <v>2185.614625763144</v>
      </c>
      <c r="AD44" t="n">
        <v>1765923.743174751</v>
      </c>
      <c r="AE44" t="n">
        <v>2416214.772468838</v>
      </c>
      <c r="AF44" t="n">
        <v>8.710428045143352e-07</v>
      </c>
      <c r="AG44" t="n">
        <v>18</v>
      </c>
      <c r="AH44" t="n">
        <v>2185614.625763143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1.6976</v>
      </c>
      <c r="E45" t="n">
        <v>58.91</v>
      </c>
      <c r="F45" t="n">
        <v>54.01</v>
      </c>
      <c r="G45" t="n">
        <v>63.54</v>
      </c>
      <c r="H45" t="n">
        <v>0.87</v>
      </c>
      <c r="I45" t="n">
        <v>51</v>
      </c>
      <c r="J45" t="n">
        <v>241.27</v>
      </c>
      <c r="K45" t="n">
        <v>56.94</v>
      </c>
      <c r="L45" t="n">
        <v>11.75</v>
      </c>
      <c r="M45" t="n">
        <v>49</v>
      </c>
      <c r="N45" t="n">
        <v>57.58</v>
      </c>
      <c r="O45" t="n">
        <v>29991.11</v>
      </c>
      <c r="P45" t="n">
        <v>806.29</v>
      </c>
      <c r="Q45" t="n">
        <v>1367.34</v>
      </c>
      <c r="R45" t="n">
        <v>153.14</v>
      </c>
      <c r="S45" t="n">
        <v>104.26</v>
      </c>
      <c r="T45" t="n">
        <v>23373.28</v>
      </c>
      <c r="U45" t="n">
        <v>0.68</v>
      </c>
      <c r="V45" t="n">
        <v>0.89</v>
      </c>
      <c r="W45" t="n">
        <v>20.72</v>
      </c>
      <c r="X45" t="n">
        <v>1.43</v>
      </c>
      <c r="Y45" t="n">
        <v>1</v>
      </c>
      <c r="Z45" t="n">
        <v>10</v>
      </c>
      <c r="AA45" t="n">
        <v>1762.938661691237</v>
      </c>
      <c r="AB45" t="n">
        <v>2412.130452290593</v>
      </c>
      <c r="AC45" t="n">
        <v>2181.920107370332</v>
      </c>
      <c r="AD45" t="n">
        <v>1762938.661691237</v>
      </c>
      <c r="AE45" t="n">
        <v>2412130.452290594</v>
      </c>
      <c r="AF45" t="n">
        <v>8.719673693498854e-07</v>
      </c>
      <c r="AG45" t="n">
        <v>18</v>
      </c>
      <c r="AH45" t="n">
        <v>2181920.107370331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1.6985</v>
      </c>
      <c r="E46" t="n">
        <v>58.88</v>
      </c>
      <c r="F46" t="n">
        <v>54.02</v>
      </c>
      <c r="G46" t="n">
        <v>64.83</v>
      </c>
      <c r="H46" t="n">
        <v>0.88</v>
      </c>
      <c r="I46" t="n">
        <v>50</v>
      </c>
      <c r="J46" t="n">
        <v>241.71</v>
      </c>
      <c r="K46" t="n">
        <v>56.94</v>
      </c>
      <c r="L46" t="n">
        <v>12</v>
      </c>
      <c r="M46" t="n">
        <v>48</v>
      </c>
      <c r="N46" t="n">
        <v>57.77</v>
      </c>
      <c r="O46" t="n">
        <v>30045.13</v>
      </c>
      <c r="P46" t="n">
        <v>805.83</v>
      </c>
      <c r="Q46" t="n">
        <v>1367.41</v>
      </c>
      <c r="R46" t="n">
        <v>153.26</v>
      </c>
      <c r="S46" t="n">
        <v>104.26</v>
      </c>
      <c r="T46" t="n">
        <v>23436.14</v>
      </c>
      <c r="U46" t="n">
        <v>0.68</v>
      </c>
      <c r="V46" t="n">
        <v>0.89</v>
      </c>
      <c r="W46" t="n">
        <v>20.73</v>
      </c>
      <c r="X46" t="n">
        <v>1.44</v>
      </c>
      <c r="Y46" t="n">
        <v>1</v>
      </c>
      <c r="Z46" t="n">
        <v>10</v>
      </c>
      <c r="AA46" t="n">
        <v>1761.541672573362</v>
      </c>
      <c r="AB46" t="n">
        <v>2410.219030148707</v>
      </c>
      <c r="AC46" t="n">
        <v>2180.191108674969</v>
      </c>
      <c r="AD46" t="n">
        <v>1761541.672573362</v>
      </c>
      <c r="AE46" t="n">
        <v>2410219.030148707</v>
      </c>
      <c r="AF46" t="n">
        <v>8.724296517676602e-07</v>
      </c>
      <c r="AG46" t="n">
        <v>18</v>
      </c>
      <c r="AH46" t="n">
        <v>2180191.108674969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1.7038</v>
      </c>
      <c r="E47" t="n">
        <v>58.69</v>
      </c>
      <c r="F47" t="n">
        <v>53.92</v>
      </c>
      <c r="G47" t="n">
        <v>67.40000000000001</v>
      </c>
      <c r="H47" t="n">
        <v>0.9</v>
      </c>
      <c r="I47" t="n">
        <v>48</v>
      </c>
      <c r="J47" t="n">
        <v>242.15</v>
      </c>
      <c r="K47" t="n">
        <v>56.94</v>
      </c>
      <c r="L47" t="n">
        <v>12.25</v>
      </c>
      <c r="M47" t="n">
        <v>46</v>
      </c>
      <c r="N47" t="n">
        <v>57.96</v>
      </c>
      <c r="O47" t="n">
        <v>30099.23</v>
      </c>
      <c r="P47" t="n">
        <v>803.8200000000001</v>
      </c>
      <c r="Q47" t="n">
        <v>1367.38</v>
      </c>
      <c r="R47" t="n">
        <v>150.18</v>
      </c>
      <c r="S47" t="n">
        <v>104.26</v>
      </c>
      <c r="T47" t="n">
        <v>21906.94</v>
      </c>
      <c r="U47" t="n">
        <v>0.6899999999999999</v>
      </c>
      <c r="V47" t="n">
        <v>0.89</v>
      </c>
      <c r="W47" t="n">
        <v>20.72</v>
      </c>
      <c r="X47" t="n">
        <v>1.34</v>
      </c>
      <c r="Y47" t="n">
        <v>1</v>
      </c>
      <c r="Z47" t="n">
        <v>10</v>
      </c>
      <c r="AA47" t="n">
        <v>1740.632591238089</v>
      </c>
      <c r="AB47" t="n">
        <v>2381.610302622221</v>
      </c>
      <c r="AC47" t="n">
        <v>2154.312757951009</v>
      </c>
      <c r="AD47" t="n">
        <v>1740632.591238089</v>
      </c>
      <c r="AE47" t="n">
        <v>2381610.302622221</v>
      </c>
      <c r="AF47" t="n">
        <v>8.751519815612245e-07</v>
      </c>
      <c r="AG47" t="n">
        <v>17</v>
      </c>
      <c r="AH47" t="n">
        <v>2154312.757951009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1.7059</v>
      </c>
      <c r="E48" t="n">
        <v>58.62</v>
      </c>
      <c r="F48" t="n">
        <v>53.9</v>
      </c>
      <c r="G48" t="n">
        <v>68.81</v>
      </c>
      <c r="H48" t="n">
        <v>0.92</v>
      </c>
      <c r="I48" t="n">
        <v>47</v>
      </c>
      <c r="J48" t="n">
        <v>242.59</v>
      </c>
      <c r="K48" t="n">
        <v>56.94</v>
      </c>
      <c r="L48" t="n">
        <v>12.5</v>
      </c>
      <c r="M48" t="n">
        <v>45</v>
      </c>
      <c r="N48" t="n">
        <v>58.15</v>
      </c>
      <c r="O48" t="n">
        <v>30153.38</v>
      </c>
      <c r="P48" t="n">
        <v>802.53</v>
      </c>
      <c r="Q48" t="n">
        <v>1367.26</v>
      </c>
      <c r="R48" t="n">
        <v>149.73</v>
      </c>
      <c r="S48" t="n">
        <v>104.26</v>
      </c>
      <c r="T48" t="n">
        <v>21685.99</v>
      </c>
      <c r="U48" t="n">
        <v>0.7</v>
      </c>
      <c r="V48" t="n">
        <v>0.89</v>
      </c>
      <c r="W48" t="n">
        <v>20.71</v>
      </c>
      <c r="X48" t="n">
        <v>1.32</v>
      </c>
      <c r="Y48" t="n">
        <v>1</v>
      </c>
      <c r="Z48" t="n">
        <v>10</v>
      </c>
      <c r="AA48" t="n">
        <v>1736.783350472996</v>
      </c>
      <c r="AB48" t="n">
        <v>2376.343601590904</v>
      </c>
      <c r="AC48" t="n">
        <v>2149.54870347426</v>
      </c>
      <c r="AD48" t="n">
        <v>1736783.350472996</v>
      </c>
      <c r="AE48" t="n">
        <v>2376343.601590904</v>
      </c>
      <c r="AF48" t="n">
        <v>8.762306405360329e-07</v>
      </c>
      <c r="AG48" t="n">
        <v>17</v>
      </c>
      <c r="AH48" t="n">
        <v>2149548.703474259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1.7078</v>
      </c>
      <c r="E49" t="n">
        <v>58.55</v>
      </c>
      <c r="F49" t="n">
        <v>53.87</v>
      </c>
      <c r="G49" t="n">
        <v>70.27</v>
      </c>
      <c r="H49" t="n">
        <v>0.93</v>
      </c>
      <c r="I49" t="n">
        <v>46</v>
      </c>
      <c r="J49" t="n">
        <v>243.03</v>
      </c>
      <c r="K49" t="n">
        <v>56.94</v>
      </c>
      <c r="L49" t="n">
        <v>12.75</v>
      </c>
      <c r="M49" t="n">
        <v>44</v>
      </c>
      <c r="N49" t="n">
        <v>58.34</v>
      </c>
      <c r="O49" t="n">
        <v>30207.61</v>
      </c>
      <c r="P49" t="n">
        <v>801.45</v>
      </c>
      <c r="Q49" t="n">
        <v>1367.39</v>
      </c>
      <c r="R49" t="n">
        <v>148.38</v>
      </c>
      <c r="S49" t="n">
        <v>104.26</v>
      </c>
      <c r="T49" t="n">
        <v>21018.33</v>
      </c>
      <c r="U49" t="n">
        <v>0.7</v>
      </c>
      <c r="V49" t="n">
        <v>0.89</v>
      </c>
      <c r="W49" t="n">
        <v>20.73</v>
      </c>
      <c r="X49" t="n">
        <v>1.29</v>
      </c>
      <c r="Y49" t="n">
        <v>1</v>
      </c>
      <c r="Z49" t="n">
        <v>10</v>
      </c>
      <c r="AA49" t="n">
        <v>1733.347609381161</v>
      </c>
      <c r="AB49" t="n">
        <v>2371.642669054856</v>
      </c>
      <c r="AC49" t="n">
        <v>2145.296421341652</v>
      </c>
      <c r="AD49" t="n">
        <v>1733347.609381161</v>
      </c>
      <c r="AE49" t="n">
        <v>2371642.669054857</v>
      </c>
      <c r="AF49" t="n">
        <v>8.77206570084669e-07</v>
      </c>
      <c r="AG49" t="n">
        <v>17</v>
      </c>
      <c r="AH49" t="n">
        <v>2145296.421341652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1.7086</v>
      </c>
      <c r="E50" t="n">
        <v>58.53</v>
      </c>
      <c r="F50" t="n">
        <v>53.85</v>
      </c>
      <c r="G50" t="n">
        <v>70.23999999999999</v>
      </c>
      <c r="H50" t="n">
        <v>0.95</v>
      </c>
      <c r="I50" t="n">
        <v>46</v>
      </c>
      <c r="J50" t="n">
        <v>243.47</v>
      </c>
      <c r="K50" t="n">
        <v>56.94</v>
      </c>
      <c r="L50" t="n">
        <v>13</v>
      </c>
      <c r="M50" t="n">
        <v>44</v>
      </c>
      <c r="N50" t="n">
        <v>58.53</v>
      </c>
      <c r="O50" t="n">
        <v>30261.91</v>
      </c>
      <c r="P50" t="n">
        <v>800.59</v>
      </c>
      <c r="Q50" t="n">
        <v>1367.27</v>
      </c>
      <c r="R50" t="n">
        <v>147.88</v>
      </c>
      <c r="S50" t="n">
        <v>104.26</v>
      </c>
      <c r="T50" t="n">
        <v>20766.4</v>
      </c>
      <c r="U50" t="n">
        <v>0.71</v>
      </c>
      <c r="V50" t="n">
        <v>0.89</v>
      </c>
      <c r="W50" t="n">
        <v>20.72</v>
      </c>
      <c r="X50" t="n">
        <v>1.27</v>
      </c>
      <c r="Y50" t="n">
        <v>1</v>
      </c>
      <c r="Z50" t="n">
        <v>10</v>
      </c>
      <c r="AA50" t="n">
        <v>1731.277208307873</v>
      </c>
      <c r="AB50" t="n">
        <v>2368.809854966734</v>
      </c>
      <c r="AC50" t="n">
        <v>2142.733967054221</v>
      </c>
      <c r="AD50" t="n">
        <v>1731277.208307873</v>
      </c>
      <c r="AE50" t="n">
        <v>2368809.854966734</v>
      </c>
      <c r="AF50" t="n">
        <v>8.776174877893579e-07</v>
      </c>
      <c r="AG50" t="n">
        <v>17</v>
      </c>
      <c r="AH50" t="n">
        <v>2142733.96705422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1.7105</v>
      </c>
      <c r="E51" t="n">
        <v>58.46</v>
      </c>
      <c r="F51" t="n">
        <v>53.83</v>
      </c>
      <c r="G51" t="n">
        <v>71.77</v>
      </c>
      <c r="H51" t="n">
        <v>0.97</v>
      </c>
      <c r="I51" t="n">
        <v>45</v>
      </c>
      <c r="J51" t="n">
        <v>243.91</v>
      </c>
      <c r="K51" t="n">
        <v>56.94</v>
      </c>
      <c r="L51" t="n">
        <v>13.25</v>
      </c>
      <c r="M51" t="n">
        <v>43</v>
      </c>
      <c r="N51" t="n">
        <v>58.72</v>
      </c>
      <c r="O51" t="n">
        <v>30316.27</v>
      </c>
      <c r="P51" t="n">
        <v>799.51</v>
      </c>
      <c r="Q51" t="n">
        <v>1367.34</v>
      </c>
      <c r="R51" t="n">
        <v>147.01</v>
      </c>
      <c r="S51" t="n">
        <v>104.26</v>
      </c>
      <c r="T51" t="n">
        <v>20338.72</v>
      </c>
      <c r="U51" t="n">
        <v>0.71</v>
      </c>
      <c r="V51" t="n">
        <v>0.89</v>
      </c>
      <c r="W51" t="n">
        <v>20.72</v>
      </c>
      <c r="X51" t="n">
        <v>1.25</v>
      </c>
      <c r="Y51" t="n">
        <v>1</v>
      </c>
      <c r="Z51" t="n">
        <v>10</v>
      </c>
      <c r="AA51" t="n">
        <v>1727.924014308731</v>
      </c>
      <c r="AB51" t="n">
        <v>2364.221867004629</v>
      </c>
      <c r="AC51" t="n">
        <v>2138.583850223938</v>
      </c>
      <c r="AD51" t="n">
        <v>1727924.014308731</v>
      </c>
      <c r="AE51" t="n">
        <v>2364221.867004629</v>
      </c>
      <c r="AF51" t="n">
        <v>8.785934173379942e-07</v>
      </c>
      <c r="AG51" t="n">
        <v>17</v>
      </c>
      <c r="AH51" t="n">
        <v>2138583.850223938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1.7116</v>
      </c>
      <c r="E52" t="n">
        <v>58.42</v>
      </c>
      <c r="F52" t="n">
        <v>53.83</v>
      </c>
      <c r="G52" t="n">
        <v>73.41</v>
      </c>
      <c r="H52" t="n">
        <v>0.98</v>
      </c>
      <c r="I52" t="n">
        <v>44</v>
      </c>
      <c r="J52" t="n">
        <v>244.35</v>
      </c>
      <c r="K52" t="n">
        <v>56.94</v>
      </c>
      <c r="L52" t="n">
        <v>13.5</v>
      </c>
      <c r="M52" t="n">
        <v>42</v>
      </c>
      <c r="N52" t="n">
        <v>58.91</v>
      </c>
      <c r="O52" t="n">
        <v>30370.7</v>
      </c>
      <c r="P52" t="n">
        <v>799.42</v>
      </c>
      <c r="Q52" t="n">
        <v>1367.37</v>
      </c>
      <c r="R52" t="n">
        <v>147.63</v>
      </c>
      <c r="S52" t="n">
        <v>104.26</v>
      </c>
      <c r="T52" t="n">
        <v>20649.05</v>
      </c>
      <c r="U52" t="n">
        <v>0.71</v>
      </c>
      <c r="V52" t="n">
        <v>0.89</v>
      </c>
      <c r="W52" t="n">
        <v>20.71</v>
      </c>
      <c r="X52" t="n">
        <v>1.25</v>
      </c>
      <c r="Y52" t="n">
        <v>1</v>
      </c>
      <c r="Z52" t="n">
        <v>10</v>
      </c>
      <c r="AA52" t="n">
        <v>1726.824636769345</v>
      </c>
      <c r="AB52" t="n">
        <v>2362.717650154127</v>
      </c>
      <c r="AC52" t="n">
        <v>2137.223193718466</v>
      </c>
      <c r="AD52" t="n">
        <v>1726824.636769345</v>
      </c>
      <c r="AE52" t="n">
        <v>2362717.650154127</v>
      </c>
      <c r="AF52" t="n">
        <v>8.791584291819414e-07</v>
      </c>
      <c r="AG52" t="n">
        <v>17</v>
      </c>
      <c r="AH52" t="n">
        <v>2137223.193718466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1.715</v>
      </c>
      <c r="E53" t="n">
        <v>58.31</v>
      </c>
      <c r="F53" t="n">
        <v>53.76</v>
      </c>
      <c r="G53" t="n">
        <v>75.02</v>
      </c>
      <c r="H53" t="n">
        <v>1</v>
      </c>
      <c r="I53" t="n">
        <v>43</v>
      </c>
      <c r="J53" t="n">
        <v>244.79</v>
      </c>
      <c r="K53" t="n">
        <v>56.94</v>
      </c>
      <c r="L53" t="n">
        <v>13.75</v>
      </c>
      <c r="M53" t="n">
        <v>41</v>
      </c>
      <c r="N53" t="n">
        <v>59.1</v>
      </c>
      <c r="O53" t="n">
        <v>30425.2</v>
      </c>
      <c r="P53" t="n">
        <v>797.91</v>
      </c>
      <c r="Q53" t="n">
        <v>1367.37</v>
      </c>
      <c r="R53" t="n">
        <v>144.82</v>
      </c>
      <c r="S53" t="n">
        <v>104.26</v>
      </c>
      <c r="T53" t="n">
        <v>19252.31</v>
      </c>
      <c r="U53" t="n">
        <v>0.72</v>
      </c>
      <c r="V53" t="n">
        <v>0.89</v>
      </c>
      <c r="W53" t="n">
        <v>20.72</v>
      </c>
      <c r="X53" t="n">
        <v>1.18</v>
      </c>
      <c r="Y53" t="n">
        <v>1</v>
      </c>
      <c r="Z53" t="n">
        <v>10</v>
      </c>
      <c r="AA53" t="n">
        <v>1721.20250594726</v>
      </c>
      <c r="AB53" t="n">
        <v>2355.025202732444</v>
      </c>
      <c r="AC53" t="n">
        <v>2130.264902682291</v>
      </c>
      <c r="AD53" t="n">
        <v>1721202.50594726</v>
      </c>
      <c r="AE53" t="n">
        <v>2355025.202732444</v>
      </c>
      <c r="AF53" t="n">
        <v>8.809048294268694e-07</v>
      </c>
      <c r="AG53" t="n">
        <v>17</v>
      </c>
      <c r="AH53" t="n">
        <v>2130264.90268229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1.7169</v>
      </c>
      <c r="E54" t="n">
        <v>58.24</v>
      </c>
      <c r="F54" t="n">
        <v>53.74</v>
      </c>
      <c r="G54" t="n">
        <v>76.77</v>
      </c>
      <c r="H54" t="n">
        <v>1.02</v>
      </c>
      <c r="I54" t="n">
        <v>42</v>
      </c>
      <c r="J54" t="n">
        <v>245.23</v>
      </c>
      <c r="K54" t="n">
        <v>56.94</v>
      </c>
      <c r="L54" t="n">
        <v>14</v>
      </c>
      <c r="M54" t="n">
        <v>40</v>
      </c>
      <c r="N54" t="n">
        <v>59.29</v>
      </c>
      <c r="O54" t="n">
        <v>30479.78</v>
      </c>
      <c r="P54" t="n">
        <v>796.72</v>
      </c>
      <c r="Q54" t="n">
        <v>1367.23</v>
      </c>
      <c r="R54" t="n">
        <v>144.39</v>
      </c>
      <c r="S54" t="n">
        <v>104.26</v>
      </c>
      <c r="T54" t="n">
        <v>19040.09</v>
      </c>
      <c r="U54" t="n">
        <v>0.72</v>
      </c>
      <c r="V54" t="n">
        <v>0.89</v>
      </c>
      <c r="W54" t="n">
        <v>20.71</v>
      </c>
      <c r="X54" t="n">
        <v>1.16</v>
      </c>
      <c r="Y54" t="n">
        <v>1</v>
      </c>
      <c r="Z54" t="n">
        <v>10</v>
      </c>
      <c r="AA54" t="n">
        <v>1717.71800032156</v>
      </c>
      <c r="AB54" t="n">
        <v>2350.257548409822</v>
      </c>
      <c r="AC54" t="n">
        <v>2125.952266596775</v>
      </c>
      <c r="AD54" t="n">
        <v>1717718.00032156</v>
      </c>
      <c r="AE54" t="n">
        <v>2350257.548409822</v>
      </c>
      <c r="AF54" t="n">
        <v>8.818807589755055e-07</v>
      </c>
      <c r="AG54" t="n">
        <v>17</v>
      </c>
      <c r="AH54" t="n">
        <v>2125952.266596775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1.7187</v>
      </c>
      <c r="E55" t="n">
        <v>58.18</v>
      </c>
      <c r="F55" t="n">
        <v>53.72</v>
      </c>
      <c r="G55" t="n">
        <v>78.62</v>
      </c>
      <c r="H55" t="n">
        <v>1.03</v>
      </c>
      <c r="I55" t="n">
        <v>41</v>
      </c>
      <c r="J55" t="n">
        <v>245.68</v>
      </c>
      <c r="K55" t="n">
        <v>56.94</v>
      </c>
      <c r="L55" t="n">
        <v>14.25</v>
      </c>
      <c r="M55" t="n">
        <v>39</v>
      </c>
      <c r="N55" t="n">
        <v>59.48</v>
      </c>
      <c r="O55" t="n">
        <v>30534.42</v>
      </c>
      <c r="P55" t="n">
        <v>795.46</v>
      </c>
      <c r="Q55" t="n">
        <v>1367.28</v>
      </c>
      <c r="R55" t="n">
        <v>143.72</v>
      </c>
      <c r="S55" t="n">
        <v>104.26</v>
      </c>
      <c r="T55" t="n">
        <v>18709.93</v>
      </c>
      <c r="U55" t="n">
        <v>0.73</v>
      </c>
      <c r="V55" t="n">
        <v>0.89</v>
      </c>
      <c r="W55" t="n">
        <v>20.71</v>
      </c>
      <c r="X55" t="n">
        <v>1.14</v>
      </c>
      <c r="Y55" t="n">
        <v>1</v>
      </c>
      <c r="Z55" t="n">
        <v>10</v>
      </c>
      <c r="AA55" t="n">
        <v>1714.229911113305</v>
      </c>
      <c r="AB55" t="n">
        <v>2345.484990871452</v>
      </c>
      <c r="AC55" t="n">
        <v>2121.63519525154</v>
      </c>
      <c r="AD55" t="n">
        <v>1714229.911113305</v>
      </c>
      <c r="AE55" t="n">
        <v>2345484.990871452</v>
      </c>
      <c r="AF55" t="n">
        <v>8.828053238110555e-07</v>
      </c>
      <c r="AG55" t="n">
        <v>17</v>
      </c>
      <c r="AH55" t="n">
        <v>2121635.19525154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1.719</v>
      </c>
      <c r="E56" t="n">
        <v>58.17</v>
      </c>
      <c r="F56" t="n">
        <v>53.71</v>
      </c>
      <c r="G56" t="n">
        <v>78.59999999999999</v>
      </c>
      <c r="H56" t="n">
        <v>1.05</v>
      </c>
      <c r="I56" t="n">
        <v>41</v>
      </c>
      <c r="J56" t="n">
        <v>246.12</v>
      </c>
      <c r="K56" t="n">
        <v>56.94</v>
      </c>
      <c r="L56" t="n">
        <v>14.5</v>
      </c>
      <c r="M56" t="n">
        <v>39</v>
      </c>
      <c r="N56" t="n">
        <v>59.68</v>
      </c>
      <c r="O56" t="n">
        <v>30589.13</v>
      </c>
      <c r="P56" t="n">
        <v>794.97</v>
      </c>
      <c r="Q56" t="n">
        <v>1367.36</v>
      </c>
      <c r="R56" t="n">
        <v>143.5</v>
      </c>
      <c r="S56" t="n">
        <v>104.26</v>
      </c>
      <c r="T56" t="n">
        <v>18601.16</v>
      </c>
      <c r="U56" t="n">
        <v>0.73</v>
      </c>
      <c r="V56" t="n">
        <v>0.89</v>
      </c>
      <c r="W56" t="n">
        <v>20.7</v>
      </c>
      <c r="X56" t="n">
        <v>1.13</v>
      </c>
      <c r="Y56" t="n">
        <v>1</v>
      </c>
      <c r="Z56" t="n">
        <v>10</v>
      </c>
      <c r="AA56" t="n">
        <v>1713.208206251084</v>
      </c>
      <c r="AB56" t="n">
        <v>2344.087049204524</v>
      </c>
      <c r="AC56" t="n">
        <v>2120.370671175281</v>
      </c>
      <c r="AD56" t="n">
        <v>1713208.206251084</v>
      </c>
      <c r="AE56" t="n">
        <v>2344087.049204524</v>
      </c>
      <c r="AF56" t="n">
        <v>8.82959417950314e-07</v>
      </c>
      <c r="AG56" t="n">
        <v>17</v>
      </c>
      <c r="AH56" t="n">
        <v>2120370.671175281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1.7209</v>
      </c>
      <c r="E57" t="n">
        <v>58.11</v>
      </c>
      <c r="F57" t="n">
        <v>53.69</v>
      </c>
      <c r="G57" t="n">
        <v>80.54000000000001</v>
      </c>
      <c r="H57" t="n">
        <v>1.06</v>
      </c>
      <c r="I57" t="n">
        <v>40</v>
      </c>
      <c r="J57" t="n">
        <v>246.57</v>
      </c>
      <c r="K57" t="n">
        <v>56.94</v>
      </c>
      <c r="L57" t="n">
        <v>14.75</v>
      </c>
      <c r="M57" t="n">
        <v>38</v>
      </c>
      <c r="N57" t="n">
        <v>59.87</v>
      </c>
      <c r="O57" t="n">
        <v>30643.91</v>
      </c>
      <c r="P57" t="n">
        <v>794.88</v>
      </c>
      <c r="Q57" t="n">
        <v>1367.24</v>
      </c>
      <c r="R57" t="n">
        <v>142.94</v>
      </c>
      <c r="S57" t="n">
        <v>104.26</v>
      </c>
      <c r="T57" t="n">
        <v>18326.56</v>
      </c>
      <c r="U57" t="n">
        <v>0.73</v>
      </c>
      <c r="V57" t="n">
        <v>0.89</v>
      </c>
      <c r="W57" t="n">
        <v>20.7</v>
      </c>
      <c r="X57" t="n">
        <v>1.11</v>
      </c>
      <c r="Y57" t="n">
        <v>1</v>
      </c>
      <c r="Z57" t="n">
        <v>10</v>
      </c>
      <c r="AA57" t="n">
        <v>1711.286627157492</v>
      </c>
      <c r="AB57" t="n">
        <v>2341.457859914586</v>
      </c>
      <c r="AC57" t="n">
        <v>2117.992408021084</v>
      </c>
      <c r="AD57" t="n">
        <v>1711286.627157492</v>
      </c>
      <c r="AE57" t="n">
        <v>2341457.859914586</v>
      </c>
      <c r="AF57" t="n">
        <v>8.839353474989501e-07</v>
      </c>
      <c r="AG57" t="n">
        <v>17</v>
      </c>
      <c r="AH57" t="n">
        <v>2117992.408021084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1.7236</v>
      </c>
      <c r="E58" t="n">
        <v>58.02</v>
      </c>
      <c r="F58" t="n">
        <v>53.64</v>
      </c>
      <c r="G58" t="n">
        <v>82.53</v>
      </c>
      <c r="H58" t="n">
        <v>1.08</v>
      </c>
      <c r="I58" t="n">
        <v>39</v>
      </c>
      <c r="J58" t="n">
        <v>247.01</v>
      </c>
      <c r="K58" t="n">
        <v>56.94</v>
      </c>
      <c r="L58" t="n">
        <v>15</v>
      </c>
      <c r="M58" t="n">
        <v>37</v>
      </c>
      <c r="N58" t="n">
        <v>60.07</v>
      </c>
      <c r="O58" t="n">
        <v>30698.76</v>
      </c>
      <c r="P58" t="n">
        <v>793.03</v>
      </c>
      <c r="Q58" t="n">
        <v>1367.22</v>
      </c>
      <c r="R58" t="n">
        <v>141.18</v>
      </c>
      <c r="S58" t="n">
        <v>104.26</v>
      </c>
      <c r="T58" t="n">
        <v>17452.29</v>
      </c>
      <c r="U58" t="n">
        <v>0.74</v>
      </c>
      <c r="V58" t="n">
        <v>0.89</v>
      </c>
      <c r="W58" t="n">
        <v>20.71</v>
      </c>
      <c r="X58" t="n">
        <v>1.07</v>
      </c>
      <c r="Y58" t="n">
        <v>1</v>
      </c>
      <c r="Z58" t="n">
        <v>10</v>
      </c>
      <c r="AA58" t="n">
        <v>1705.994636551957</v>
      </c>
      <c r="AB58" t="n">
        <v>2334.217124901944</v>
      </c>
      <c r="AC58" t="n">
        <v>2111.442718595613</v>
      </c>
      <c r="AD58" t="n">
        <v>1705994.636551957</v>
      </c>
      <c r="AE58" t="n">
        <v>2334217.124901944</v>
      </c>
      <c r="AF58" t="n">
        <v>8.853221947522751e-07</v>
      </c>
      <c r="AG58" t="n">
        <v>17</v>
      </c>
      <c r="AH58" t="n">
        <v>2111442.718595613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1.7226</v>
      </c>
      <c r="E59" t="n">
        <v>58.05</v>
      </c>
      <c r="F59" t="n">
        <v>53.68</v>
      </c>
      <c r="G59" t="n">
        <v>82.58</v>
      </c>
      <c r="H59" t="n">
        <v>1.1</v>
      </c>
      <c r="I59" t="n">
        <v>39</v>
      </c>
      <c r="J59" t="n">
        <v>247.46</v>
      </c>
      <c r="K59" t="n">
        <v>56.94</v>
      </c>
      <c r="L59" t="n">
        <v>15.25</v>
      </c>
      <c r="M59" t="n">
        <v>37</v>
      </c>
      <c r="N59" t="n">
        <v>60.26</v>
      </c>
      <c r="O59" t="n">
        <v>30753.68</v>
      </c>
      <c r="P59" t="n">
        <v>792.9</v>
      </c>
      <c r="Q59" t="n">
        <v>1367.31</v>
      </c>
      <c r="R59" t="n">
        <v>142.31</v>
      </c>
      <c r="S59" t="n">
        <v>104.26</v>
      </c>
      <c r="T59" t="n">
        <v>18014.94</v>
      </c>
      <c r="U59" t="n">
        <v>0.73</v>
      </c>
      <c r="V59" t="n">
        <v>0.89</v>
      </c>
      <c r="W59" t="n">
        <v>20.71</v>
      </c>
      <c r="X59" t="n">
        <v>1.1</v>
      </c>
      <c r="Y59" t="n">
        <v>1</v>
      </c>
      <c r="Z59" t="n">
        <v>10</v>
      </c>
      <c r="AA59" t="n">
        <v>1706.959586582315</v>
      </c>
      <c r="AB59" t="n">
        <v>2335.53741210407</v>
      </c>
      <c r="AC59" t="n">
        <v>2112.636999440203</v>
      </c>
      <c r="AD59" t="n">
        <v>1706959.586582315</v>
      </c>
      <c r="AE59" t="n">
        <v>2335537.412104071</v>
      </c>
      <c r="AF59" t="n">
        <v>8.848085476214139e-07</v>
      </c>
      <c r="AG59" t="n">
        <v>17</v>
      </c>
      <c r="AH59" t="n">
        <v>2112636.999440203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1.7256</v>
      </c>
      <c r="E60" t="n">
        <v>57.95</v>
      </c>
      <c r="F60" t="n">
        <v>53.62</v>
      </c>
      <c r="G60" t="n">
        <v>84.66</v>
      </c>
      <c r="H60" t="n">
        <v>1.11</v>
      </c>
      <c r="I60" t="n">
        <v>38</v>
      </c>
      <c r="J60" t="n">
        <v>247.9</v>
      </c>
      <c r="K60" t="n">
        <v>56.94</v>
      </c>
      <c r="L60" t="n">
        <v>15.5</v>
      </c>
      <c r="M60" t="n">
        <v>36</v>
      </c>
      <c r="N60" t="n">
        <v>60.46</v>
      </c>
      <c r="O60" t="n">
        <v>30808.68</v>
      </c>
      <c r="P60" t="n">
        <v>791.47</v>
      </c>
      <c r="Q60" t="n">
        <v>1367.24</v>
      </c>
      <c r="R60" t="n">
        <v>140.43</v>
      </c>
      <c r="S60" t="n">
        <v>104.26</v>
      </c>
      <c r="T60" t="n">
        <v>17081.41</v>
      </c>
      <c r="U60" t="n">
        <v>0.74</v>
      </c>
      <c r="V60" t="n">
        <v>0.89</v>
      </c>
      <c r="W60" t="n">
        <v>20.71</v>
      </c>
      <c r="X60" t="n">
        <v>1.04</v>
      </c>
      <c r="Y60" t="n">
        <v>1</v>
      </c>
      <c r="Z60" t="n">
        <v>10</v>
      </c>
      <c r="AA60" t="n">
        <v>1701.939447703292</v>
      </c>
      <c r="AB60" t="n">
        <v>2328.668636616896</v>
      </c>
      <c r="AC60" t="n">
        <v>2106.423770245137</v>
      </c>
      <c r="AD60" t="n">
        <v>1701939.447703292</v>
      </c>
      <c r="AE60" t="n">
        <v>2328668.636616895</v>
      </c>
      <c r="AF60" t="n">
        <v>8.863494890139975e-07</v>
      </c>
      <c r="AG60" t="n">
        <v>17</v>
      </c>
      <c r="AH60" t="n">
        <v>2106423.770245137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1.7277</v>
      </c>
      <c r="E61" t="n">
        <v>57.88</v>
      </c>
      <c r="F61" t="n">
        <v>53.6</v>
      </c>
      <c r="G61" t="n">
        <v>86.91</v>
      </c>
      <c r="H61" t="n">
        <v>1.13</v>
      </c>
      <c r="I61" t="n">
        <v>37</v>
      </c>
      <c r="J61" t="n">
        <v>248.35</v>
      </c>
      <c r="K61" t="n">
        <v>56.94</v>
      </c>
      <c r="L61" t="n">
        <v>15.75</v>
      </c>
      <c r="M61" t="n">
        <v>35</v>
      </c>
      <c r="N61" t="n">
        <v>60.66</v>
      </c>
      <c r="O61" t="n">
        <v>30863.74</v>
      </c>
      <c r="P61" t="n">
        <v>789.9</v>
      </c>
      <c r="Q61" t="n">
        <v>1367.25</v>
      </c>
      <c r="R61" t="n">
        <v>139.37</v>
      </c>
      <c r="S61" t="n">
        <v>104.26</v>
      </c>
      <c r="T61" t="n">
        <v>16557.18</v>
      </c>
      <c r="U61" t="n">
        <v>0.75</v>
      </c>
      <c r="V61" t="n">
        <v>0.89</v>
      </c>
      <c r="W61" t="n">
        <v>20.71</v>
      </c>
      <c r="X61" t="n">
        <v>1.02</v>
      </c>
      <c r="Y61" t="n">
        <v>1</v>
      </c>
      <c r="Z61" t="n">
        <v>10</v>
      </c>
      <c r="AA61" t="n">
        <v>1697.793828828312</v>
      </c>
      <c r="AB61" t="n">
        <v>2322.99641798035</v>
      </c>
      <c r="AC61" t="n">
        <v>2101.292900194255</v>
      </c>
      <c r="AD61" t="n">
        <v>1697793.828828312</v>
      </c>
      <c r="AE61" t="n">
        <v>2322996.41798035</v>
      </c>
      <c r="AF61" t="n">
        <v>8.874281479888058e-07</v>
      </c>
      <c r="AG61" t="n">
        <v>17</v>
      </c>
      <c r="AH61" t="n">
        <v>2101292.900194255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1.727</v>
      </c>
      <c r="E62" t="n">
        <v>57.9</v>
      </c>
      <c r="F62" t="n">
        <v>53.62</v>
      </c>
      <c r="G62" t="n">
        <v>86.95</v>
      </c>
      <c r="H62" t="n">
        <v>1.14</v>
      </c>
      <c r="I62" t="n">
        <v>37</v>
      </c>
      <c r="J62" t="n">
        <v>248.79</v>
      </c>
      <c r="K62" t="n">
        <v>56.94</v>
      </c>
      <c r="L62" t="n">
        <v>16</v>
      </c>
      <c r="M62" t="n">
        <v>35</v>
      </c>
      <c r="N62" t="n">
        <v>60.85</v>
      </c>
      <c r="O62" t="n">
        <v>30918.88</v>
      </c>
      <c r="P62" t="n">
        <v>790.01</v>
      </c>
      <c r="Q62" t="n">
        <v>1367.35</v>
      </c>
      <c r="R62" t="n">
        <v>140.51</v>
      </c>
      <c r="S62" t="n">
        <v>104.26</v>
      </c>
      <c r="T62" t="n">
        <v>17128.25</v>
      </c>
      <c r="U62" t="n">
        <v>0.74</v>
      </c>
      <c r="V62" t="n">
        <v>0.89</v>
      </c>
      <c r="W62" t="n">
        <v>20.7</v>
      </c>
      <c r="X62" t="n">
        <v>1.04</v>
      </c>
      <c r="Y62" t="n">
        <v>1</v>
      </c>
      <c r="Z62" t="n">
        <v>10</v>
      </c>
      <c r="AA62" t="n">
        <v>1698.689484227302</v>
      </c>
      <c r="AB62" t="n">
        <v>2324.221893210775</v>
      </c>
      <c r="AC62" t="n">
        <v>2102.401417788653</v>
      </c>
      <c r="AD62" t="n">
        <v>1698689.484227302</v>
      </c>
      <c r="AE62" t="n">
        <v>2324221.893210775</v>
      </c>
      <c r="AF62" t="n">
        <v>8.870685949972032e-07</v>
      </c>
      <c r="AG62" t="n">
        <v>17</v>
      </c>
      <c r="AH62" t="n">
        <v>2102401.417788653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1.7296</v>
      </c>
      <c r="E63" t="n">
        <v>57.82</v>
      </c>
      <c r="F63" t="n">
        <v>53.58</v>
      </c>
      <c r="G63" t="n">
        <v>89.29000000000001</v>
      </c>
      <c r="H63" t="n">
        <v>1.16</v>
      </c>
      <c r="I63" t="n">
        <v>36</v>
      </c>
      <c r="J63" t="n">
        <v>249.24</v>
      </c>
      <c r="K63" t="n">
        <v>56.94</v>
      </c>
      <c r="L63" t="n">
        <v>16.25</v>
      </c>
      <c r="M63" t="n">
        <v>34</v>
      </c>
      <c r="N63" t="n">
        <v>61.05</v>
      </c>
      <c r="O63" t="n">
        <v>30974.09</v>
      </c>
      <c r="P63" t="n">
        <v>788.99</v>
      </c>
      <c r="Q63" t="n">
        <v>1367.24</v>
      </c>
      <c r="R63" t="n">
        <v>139.09</v>
      </c>
      <c r="S63" t="n">
        <v>104.26</v>
      </c>
      <c r="T63" t="n">
        <v>16419.07</v>
      </c>
      <c r="U63" t="n">
        <v>0.75</v>
      </c>
      <c r="V63" t="n">
        <v>0.89</v>
      </c>
      <c r="W63" t="n">
        <v>20.7</v>
      </c>
      <c r="X63" t="n">
        <v>1</v>
      </c>
      <c r="Y63" t="n">
        <v>1</v>
      </c>
      <c r="Z63" t="n">
        <v>10</v>
      </c>
      <c r="AA63" t="n">
        <v>1694.75217196448</v>
      </c>
      <c r="AB63" t="n">
        <v>2318.834688870825</v>
      </c>
      <c r="AC63" t="n">
        <v>2097.528360669919</v>
      </c>
      <c r="AD63" t="n">
        <v>1694752.17196448</v>
      </c>
      <c r="AE63" t="n">
        <v>2318834.688870825</v>
      </c>
      <c r="AF63" t="n">
        <v>8.884040775374421e-07</v>
      </c>
      <c r="AG63" t="n">
        <v>17</v>
      </c>
      <c r="AH63" t="n">
        <v>2097528.360669919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1.7293</v>
      </c>
      <c r="E64" t="n">
        <v>57.83</v>
      </c>
      <c r="F64" t="n">
        <v>53.59</v>
      </c>
      <c r="G64" t="n">
        <v>89.31</v>
      </c>
      <c r="H64" t="n">
        <v>1.18</v>
      </c>
      <c r="I64" t="n">
        <v>36</v>
      </c>
      <c r="J64" t="n">
        <v>249.69</v>
      </c>
      <c r="K64" t="n">
        <v>56.94</v>
      </c>
      <c r="L64" t="n">
        <v>16.5</v>
      </c>
      <c r="M64" t="n">
        <v>34</v>
      </c>
      <c r="N64" t="n">
        <v>61.25</v>
      </c>
      <c r="O64" t="n">
        <v>31029.37</v>
      </c>
      <c r="P64" t="n">
        <v>787.87</v>
      </c>
      <c r="Q64" t="n">
        <v>1367.4</v>
      </c>
      <c r="R64" t="n">
        <v>139.45</v>
      </c>
      <c r="S64" t="n">
        <v>104.26</v>
      </c>
      <c r="T64" t="n">
        <v>16602.38</v>
      </c>
      <c r="U64" t="n">
        <v>0.75</v>
      </c>
      <c r="V64" t="n">
        <v>0.89</v>
      </c>
      <c r="W64" t="n">
        <v>20.7</v>
      </c>
      <c r="X64" t="n">
        <v>1.01</v>
      </c>
      <c r="Y64" t="n">
        <v>1</v>
      </c>
      <c r="Z64" t="n">
        <v>10</v>
      </c>
      <c r="AA64" t="n">
        <v>1693.512620498986</v>
      </c>
      <c r="AB64" t="n">
        <v>2317.138679870585</v>
      </c>
      <c r="AC64" t="n">
        <v>2095.994216388298</v>
      </c>
      <c r="AD64" t="n">
        <v>1693512.620498986</v>
      </c>
      <c r="AE64" t="n">
        <v>2317138.679870585</v>
      </c>
      <c r="AF64" t="n">
        <v>8.882499833981837e-07</v>
      </c>
      <c r="AG64" t="n">
        <v>17</v>
      </c>
      <c r="AH64" t="n">
        <v>2095994.216388298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1.7311</v>
      </c>
      <c r="E65" t="n">
        <v>57.77</v>
      </c>
      <c r="F65" t="n">
        <v>53.57</v>
      </c>
      <c r="G65" t="n">
        <v>91.83</v>
      </c>
      <c r="H65" t="n">
        <v>1.19</v>
      </c>
      <c r="I65" t="n">
        <v>35</v>
      </c>
      <c r="J65" t="n">
        <v>250.14</v>
      </c>
      <c r="K65" t="n">
        <v>56.94</v>
      </c>
      <c r="L65" t="n">
        <v>16.75</v>
      </c>
      <c r="M65" t="n">
        <v>33</v>
      </c>
      <c r="N65" t="n">
        <v>61.45</v>
      </c>
      <c r="O65" t="n">
        <v>31084.72</v>
      </c>
      <c r="P65" t="n">
        <v>787.17</v>
      </c>
      <c r="Q65" t="n">
        <v>1367.22</v>
      </c>
      <c r="R65" t="n">
        <v>138.8</v>
      </c>
      <c r="S65" t="n">
        <v>104.26</v>
      </c>
      <c r="T65" t="n">
        <v>16280.58</v>
      </c>
      <c r="U65" t="n">
        <v>0.75</v>
      </c>
      <c r="V65" t="n">
        <v>0.89</v>
      </c>
      <c r="W65" t="n">
        <v>20.7</v>
      </c>
      <c r="X65" t="n">
        <v>0.99</v>
      </c>
      <c r="Y65" t="n">
        <v>1</v>
      </c>
      <c r="Z65" t="n">
        <v>10</v>
      </c>
      <c r="AA65" t="n">
        <v>1690.857103072241</v>
      </c>
      <c r="AB65" t="n">
        <v>2313.505283774151</v>
      </c>
      <c r="AC65" t="n">
        <v>2092.707586515805</v>
      </c>
      <c r="AD65" t="n">
        <v>1690857.10307224</v>
      </c>
      <c r="AE65" t="n">
        <v>2313505.283774151</v>
      </c>
      <c r="AF65" t="n">
        <v>8.891745482337338e-07</v>
      </c>
      <c r="AG65" t="n">
        <v>17</v>
      </c>
      <c r="AH65" t="n">
        <v>2092707.586515805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1.7308</v>
      </c>
      <c r="E66" t="n">
        <v>57.78</v>
      </c>
      <c r="F66" t="n">
        <v>53.58</v>
      </c>
      <c r="G66" t="n">
        <v>91.84999999999999</v>
      </c>
      <c r="H66" t="n">
        <v>1.21</v>
      </c>
      <c r="I66" t="n">
        <v>35</v>
      </c>
      <c r="J66" t="n">
        <v>250.59</v>
      </c>
      <c r="K66" t="n">
        <v>56.94</v>
      </c>
      <c r="L66" t="n">
        <v>17</v>
      </c>
      <c r="M66" t="n">
        <v>33</v>
      </c>
      <c r="N66" t="n">
        <v>61.65</v>
      </c>
      <c r="O66" t="n">
        <v>31140.15</v>
      </c>
      <c r="P66" t="n">
        <v>786.35</v>
      </c>
      <c r="Q66" t="n">
        <v>1367.38</v>
      </c>
      <c r="R66" t="n">
        <v>139.01</v>
      </c>
      <c r="S66" t="n">
        <v>104.26</v>
      </c>
      <c r="T66" t="n">
        <v>16387.59</v>
      </c>
      <c r="U66" t="n">
        <v>0.75</v>
      </c>
      <c r="V66" t="n">
        <v>0.89</v>
      </c>
      <c r="W66" t="n">
        <v>20.7</v>
      </c>
      <c r="X66" t="n">
        <v>1</v>
      </c>
      <c r="Y66" t="n">
        <v>1</v>
      </c>
      <c r="Z66" t="n">
        <v>10</v>
      </c>
      <c r="AA66" t="n">
        <v>1690.037175643103</v>
      </c>
      <c r="AB66" t="n">
        <v>2312.38342289296</v>
      </c>
      <c r="AC66" t="n">
        <v>2091.692794462573</v>
      </c>
      <c r="AD66" t="n">
        <v>1690037.175643103</v>
      </c>
      <c r="AE66" t="n">
        <v>2312383.42289296</v>
      </c>
      <c r="AF66" t="n">
        <v>8.890204540944755e-07</v>
      </c>
      <c r="AG66" t="n">
        <v>17</v>
      </c>
      <c r="AH66" t="n">
        <v>2091692.794462573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1.7337</v>
      </c>
      <c r="E67" t="n">
        <v>57.68</v>
      </c>
      <c r="F67" t="n">
        <v>53.53</v>
      </c>
      <c r="G67" t="n">
        <v>94.45999999999999</v>
      </c>
      <c r="H67" t="n">
        <v>1.22</v>
      </c>
      <c r="I67" t="n">
        <v>34</v>
      </c>
      <c r="J67" t="n">
        <v>251.04</v>
      </c>
      <c r="K67" t="n">
        <v>56.94</v>
      </c>
      <c r="L67" t="n">
        <v>17.25</v>
      </c>
      <c r="M67" t="n">
        <v>32</v>
      </c>
      <c r="N67" t="n">
        <v>61.85</v>
      </c>
      <c r="O67" t="n">
        <v>31195.65</v>
      </c>
      <c r="P67" t="n">
        <v>785.1</v>
      </c>
      <c r="Q67" t="n">
        <v>1367.27</v>
      </c>
      <c r="R67" t="n">
        <v>137.27</v>
      </c>
      <c r="S67" t="n">
        <v>104.26</v>
      </c>
      <c r="T67" t="n">
        <v>15523.23</v>
      </c>
      <c r="U67" t="n">
        <v>0.76</v>
      </c>
      <c r="V67" t="n">
        <v>0.9</v>
      </c>
      <c r="W67" t="n">
        <v>20.7</v>
      </c>
      <c r="X67" t="n">
        <v>0.95</v>
      </c>
      <c r="Y67" t="n">
        <v>1</v>
      </c>
      <c r="Z67" t="n">
        <v>10</v>
      </c>
      <c r="AA67" t="n">
        <v>1685.476015361936</v>
      </c>
      <c r="AB67" t="n">
        <v>2306.142642172078</v>
      </c>
      <c r="AC67" t="n">
        <v>2086.047625094701</v>
      </c>
      <c r="AD67" t="n">
        <v>1685476.015361936</v>
      </c>
      <c r="AE67" t="n">
        <v>2306142.642172078</v>
      </c>
      <c r="AF67" t="n">
        <v>8.905100307739728e-07</v>
      </c>
      <c r="AG67" t="n">
        <v>17</v>
      </c>
      <c r="AH67" t="n">
        <v>2086047.625094701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1.7337</v>
      </c>
      <c r="E68" t="n">
        <v>57.68</v>
      </c>
      <c r="F68" t="n">
        <v>53.53</v>
      </c>
      <c r="G68" t="n">
        <v>94.45999999999999</v>
      </c>
      <c r="H68" t="n">
        <v>1.24</v>
      </c>
      <c r="I68" t="n">
        <v>34</v>
      </c>
      <c r="J68" t="n">
        <v>251.49</v>
      </c>
      <c r="K68" t="n">
        <v>56.94</v>
      </c>
      <c r="L68" t="n">
        <v>17.5</v>
      </c>
      <c r="M68" t="n">
        <v>32</v>
      </c>
      <c r="N68" t="n">
        <v>62.05</v>
      </c>
      <c r="O68" t="n">
        <v>31251.22</v>
      </c>
      <c r="P68" t="n">
        <v>784.85</v>
      </c>
      <c r="Q68" t="n">
        <v>1367.35</v>
      </c>
      <c r="R68" t="n">
        <v>137.74</v>
      </c>
      <c r="S68" t="n">
        <v>104.26</v>
      </c>
      <c r="T68" t="n">
        <v>15757.09</v>
      </c>
      <c r="U68" t="n">
        <v>0.76</v>
      </c>
      <c r="V68" t="n">
        <v>0.9</v>
      </c>
      <c r="W68" t="n">
        <v>20.69</v>
      </c>
      <c r="X68" t="n">
        <v>0.95</v>
      </c>
      <c r="Y68" t="n">
        <v>1</v>
      </c>
      <c r="Z68" t="n">
        <v>10</v>
      </c>
      <c r="AA68" t="n">
        <v>1685.127245642264</v>
      </c>
      <c r="AB68" t="n">
        <v>2305.665440054988</v>
      </c>
      <c r="AC68" t="n">
        <v>2085.615966477909</v>
      </c>
      <c r="AD68" t="n">
        <v>1685127.245642264</v>
      </c>
      <c r="AE68" t="n">
        <v>2305665.440054988</v>
      </c>
      <c r="AF68" t="n">
        <v>8.905100307739728e-07</v>
      </c>
      <c r="AG68" t="n">
        <v>17</v>
      </c>
      <c r="AH68" t="n">
        <v>2085615.966477909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1.7361</v>
      </c>
      <c r="E69" t="n">
        <v>57.6</v>
      </c>
      <c r="F69" t="n">
        <v>53.49</v>
      </c>
      <c r="G69" t="n">
        <v>97.25</v>
      </c>
      <c r="H69" t="n">
        <v>1.25</v>
      </c>
      <c r="I69" t="n">
        <v>33</v>
      </c>
      <c r="J69" t="n">
        <v>251.94</v>
      </c>
      <c r="K69" t="n">
        <v>56.94</v>
      </c>
      <c r="L69" t="n">
        <v>17.75</v>
      </c>
      <c r="M69" t="n">
        <v>31</v>
      </c>
      <c r="N69" t="n">
        <v>62.25</v>
      </c>
      <c r="O69" t="n">
        <v>31306.86</v>
      </c>
      <c r="P69" t="n">
        <v>784.3200000000001</v>
      </c>
      <c r="Q69" t="n">
        <v>1367.25</v>
      </c>
      <c r="R69" t="n">
        <v>136.09</v>
      </c>
      <c r="S69" t="n">
        <v>104.26</v>
      </c>
      <c r="T69" t="n">
        <v>14935.48</v>
      </c>
      <c r="U69" t="n">
        <v>0.77</v>
      </c>
      <c r="V69" t="n">
        <v>0.9</v>
      </c>
      <c r="W69" t="n">
        <v>20.7</v>
      </c>
      <c r="X69" t="n">
        <v>0.91</v>
      </c>
      <c r="Y69" t="n">
        <v>1</v>
      </c>
      <c r="Z69" t="n">
        <v>10</v>
      </c>
      <c r="AA69" t="n">
        <v>1682.076968140998</v>
      </c>
      <c r="AB69" t="n">
        <v>2301.491915809011</v>
      </c>
      <c r="AC69" t="n">
        <v>2081.84075752839</v>
      </c>
      <c r="AD69" t="n">
        <v>1682076.968140998</v>
      </c>
      <c r="AE69" t="n">
        <v>2301491.915809011</v>
      </c>
      <c r="AF69" t="n">
        <v>8.917427838880396e-07</v>
      </c>
      <c r="AG69" t="n">
        <v>17</v>
      </c>
      <c r="AH69" t="n">
        <v>2081840.75752839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1.7364</v>
      </c>
      <c r="E70" t="n">
        <v>57.59</v>
      </c>
      <c r="F70" t="n">
        <v>53.48</v>
      </c>
      <c r="G70" t="n">
        <v>97.23999999999999</v>
      </c>
      <c r="H70" t="n">
        <v>1.27</v>
      </c>
      <c r="I70" t="n">
        <v>33</v>
      </c>
      <c r="J70" t="n">
        <v>252.39</v>
      </c>
      <c r="K70" t="n">
        <v>56.94</v>
      </c>
      <c r="L70" t="n">
        <v>18</v>
      </c>
      <c r="M70" t="n">
        <v>31</v>
      </c>
      <c r="N70" t="n">
        <v>62.45</v>
      </c>
      <c r="O70" t="n">
        <v>31362.58</v>
      </c>
      <c r="P70" t="n">
        <v>783.0700000000001</v>
      </c>
      <c r="Q70" t="n">
        <v>1367.3</v>
      </c>
      <c r="R70" t="n">
        <v>135.94</v>
      </c>
      <c r="S70" t="n">
        <v>104.26</v>
      </c>
      <c r="T70" t="n">
        <v>14861.81</v>
      </c>
      <c r="U70" t="n">
        <v>0.77</v>
      </c>
      <c r="V70" t="n">
        <v>0.9</v>
      </c>
      <c r="W70" t="n">
        <v>20.7</v>
      </c>
      <c r="X70" t="n">
        <v>0.91</v>
      </c>
      <c r="Y70" t="n">
        <v>1</v>
      </c>
      <c r="Z70" t="n">
        <v>10</v>
      </c>
      <c r="AA70" t="n">
        <v>1680.012445308257</v>
      </c>
      <c r="AB70" t="n">
        <v>2298.667144588935</v>
      </c>
      <c r="AC70" t="n">
        <v>2079.285578508966</v>
      </c>
      <c r="AD70" t="n">
        <v>1680012.445308257</v>
      </c>
      <c r="AE70" t="n">
        <v>2298667.144588935</v>
      </c>
      <c r="AF70" t="n">
        <v>8.918968780272979e-07</v>
      </c>
      <c r="AG70" t="n">
        <v>17</v>
      </c>
      <c r="AH70" t="n">
        <v>2079285.578508967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1.7383</v>
      </c>
      <c r="E71" t="n">
        <v>57.53</v>
      </c>
      <c r="F71" t="n">
        <v>53.46</v>
      </c>
      <c r="G71" t="n">
        <v>100.24</v>
      </c>
      <c r="H71" t="n">
        <v>1.28</v>
      </c>
      <c r="I71" t="n">
        <v>32</v>
      </c>
      <c r="J71" t="n">
        <v>252.84</v>
      </c>
      <c r="K71" t="n">
        <v>56.94</v>
      </c>
      <c r="L71" t="n">
        <v>18.25</v>
      </c>
      <c r="M71" t="n">
        <v>30</v>
      </c>
      <c r="N71" t="n">
        <v>62.65</v>
      </c>
      <c r="O71" t="n">
        <v>31418.38</v>
      </c>
      <c r="P71" t="n">
        <v>782.33</v>
      </c>
      <c r="Q71" t="n">
        <v>1367.33</v>
      </c>
      <c r="R71" t="n">
        <v>135.24</v>
      </c>
      <c r="S71" t="n">
        <v>104.26</v>
      </c>
      <c r="T71" t="n">
        <v>14518.47</v>
      </c>
      <c r="U71" t="n">
        <v>0.77</v>
      </c>
      <c r="V71" t="n">
        <v>0.9</v>
      </c>
      <c r="W71" t="n">
        <v>20.7</v>
      </c>
      <c r="X71" t="n">
        <v>0.89</v>
      </c>
      <c r="Y71" t="n">
        <v>1</v>
      </c>
      <c r="Z71" t="n">
        <v>10</v>
      </c>
      <c r="AA71" t="n">
        <v>1677.241982856345</v>
      </c>
      <c r="AB71" t="n">
        <v>2294.876475638051</v>
      </c>
      <c r="AC71" t="n">
        <v>2075.856685682518</v>
      </c>
      <c r="AD71" t="n">
        <v>1677241.982856345</v>
      </c>
      <c r="AE71" t="n">
        <v>2294876.475638052</v>
      </c>
      <c r="AF71" t="n">
        <v>8.928728075759341e-07</v>
      </c>
      <c r="AG71" t="n">
        <v>17</v>
      </c>
      <c r="AH71" t="n">
        <v>2075856.685682518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1.738</v>
      </c>
      <c r="E72" t="n">
        <v>57.54</v>
      </c>
      <c r="F72" t="n">
        <v>53.47</v>
      </c>
      <c r="G72" t="n">
        <v>100.26</v>
      </c>
      <c r="H72" t="n">
        <v>1.3</v>
      </c>
      <c r="I72" t="n">
        <v>32</v>
      </c>
      <c r="J72" t="n">
        <v>253.3</v>
      </c>
      <c r="K72" t="n">
        <v>56.94</v>
      </c>
      <c r="L72" t="n">
        <v>18.5</v>
      </c>
      <c r="M72" t="n">
        <v>30</v>
      </c>
      <c r="N72" t="n">
        <v>62.86</v>
      </c>
      <c r="O72" t="n">
        <v>31474.25</v>
      </c>
      <c r="P72" t="n">
        <v>781.27</v>
      </c>
      <c r="Q72" t="n">
        <v>1367.28</v>
      </c>
      <c r="R72" t="n">
        <v>135.34</v>
      </c>
      <c r="S72" t="n">
        <v>104.26</v>
      </c>
      <c r="T72" t="n">
        <v>14566.91</v>
      </c>
      <c r="U72" t="n">
        <v>0.77</v>
      </c>
      <c r="V72" t="n">
        <v>0.9</v>
      </c>
      <c r="W72" t="n">
        <v>20.71</v>
      </c>
      <c r="X72" t="n">
        <v>0.9</v>
      </c>
      <c r="Y72" t="n">
        <v>1</v>
      </c>
      <c r="Z72" t="n">
        <v>10</v>
      </c>
      <c r="AA72" t="n">
        <v>1676.089111446165</v>
      </c>
      <c r="AB72" t="n">
        <v>2293.299066113546</v>
      </c>
      <c r="AC72" t="n">
        <v>2074.429821909123</v>
      </c>
      <c r="AD72" t="n">
        <v>1676089.111446165</v>
      </c>
      <c r="AE72" t="n">
        <v>2293299.066113546</v>
      </c>
      <c r="AF72" t="n">
        <v>8.927187134366757e-07</v>
      </c>
      <c r="AG72" t="n">
        <v>17</v>
      </c>
      <c r="AH72" t="n">
        <v>2074429.821909124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1.7403</v>
      </c>
      <c r="E73" t="n">
        <v>57.46</v>
      </c>
      <c r="F73" t="n">
        <v>53.44</v>
      </c>
      <c r="G73" t="n">
        <v>103.43</v>
      </c>
      <c r="H73" t="n">
        <v>1.31</v>
      </c>
      <c r="I73" t="n">
        <v>31</v>
      </c>
      <c r="J73" t="n">
        <v>253.75</v>
      </c>
      <c r="K73" t="n">
        <v>56.94</v>
      </c>
      <c r="L73" t="n">
        <v>18.75</v>
      </c>
      <c r="M73" t="n">
        <v>29</v>
      </c>
      <c r="N73" t="n">
        <v>63.06</v>
      </c>
      <c r="O73" t="n">
        <v>31530.19</v>
      </c>
      <c r="P73" t="n">
        <v>781.01</v>
      </c>
      <c r="Q73" t="n">
        <v>1367.35</v>
      </c>
      <c r="R73" t="n">
        <v>134.54</v>
      </c>
      <c r="S73" t="n">
        <v>104.26</v>
      </c>
      <c r="T73" t="n">
        <v>14172.2</v>
      </c>
      <c r="U73" t="n">
        <v>0.77</v>
      </c>
      <c r="V73" t="n">
        <v>0.9</v>
      </c>
      <c r="W73" t="n">
        <v>20.69</v>
      </c>
      <c r="X73" t="n">
        <v>0.86</v>
      </c>
      <c r="Y73" t="n">
        <v>1</v>
      </c>
      <c r="Z73" t="n">
        <v>10</v>
      </c>
      <c r="AA73" t="n">
        <v>1673.587639933062</v>
      </c>
      <c r="AB73" t="n">
        <v>2289.876442432184</v>
      </c>
      <c r="AC73" t="n">
        <v>2071.333848628228</v>
      </c>
      <c r="AD73" t="n">
        <v>1673587.639933062</v>
      </c>
      <c r="AE73" t="n">
        <v>2289876.442432184</v>
      </c>
      <c r="AF73" t="n">
        <v>8.939001018376563e-07</v>
      </c>
      <c r="AG73" t="n">
        <v>17</v>
      </c>
      <c r="AH73" t="n">
        <v>2071333.848628228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1.7401</v>
      </c>
      <c r="E74" t="n">
        <v>57.47</v>
      </c>
      <c r="F74" t="n">
        <v>53.45</v>
      </c>
      <c r="G74" t="n">
        <v>103.44</v>
      </c>
      <c r="H74" t="n">
        <v>1.33</v>
      </c>
      <c r="I74" t="n">
        <v>31</v>
      </c>
      <c r="J74" t="n">
        <v>254.21</v>
      </c>
      <c r="K74" t="n">
        <v>56.94</v>
      </c>
      <c r="L74" t="n">
        <v>19</v>
      </c>
      <c r="M74" t="n">
        <v>29</v>
      </c>
      <c r="N74" t="n">
        <v>63.26</v>
      </c>
      <c r="O74" t="n">
        <v>31586.21</v>
      </c>
      <c r="P74" t="n">
        <v>780.71</v>
      </c>
      <c r="Q74" t="n">
        <v>1367.3</v>
      </c>
      <c r="R74" t="n">
        <v>134.64</v>
      </c>
      <c r="S74" t="n">
        <v>104.26</v>
      </c>
      <c r="T74" t="n">
        <v>14222.22</v>
      </c>
      <c r="U74" t="n">
        <v>0.77</v>
      </c>
      <c r="V74" t="n">
        <v>0.9</v>
      </c>
      <c r="W74" t="n">
        <v>20.7</v>
      </c>
      <c r="X74" t="n">
        <v>0.87</v>
      </c>
      <c r="Y74" t="n">
        <v>1</v>
      </c>
      <c r="Z74" t="n">
        <v>10</v>
      </c>
      <c r="AA74" t="n">
        <v>1673.408078580432</v>
      </c>
      <c r="AB74" t="n">
        <v>2289.630758667829</v>
      </c>
      <c r="AC74" t="n">
        <v>2071.111612577523</v>
      </c>
      <c r="AD74" t="n">
        <v>1673408.078580432</v>
      </c>
      <c r="AE74" t="n">
        <v>2289630.758667829</v>
      </c>
      <c r="AF74" t="n">
        <v>8.937973724114842e-07</v>
      </c>
      <c r="AG74" t="n">
        <v>17</v>
      </c>
      <c r="AH74" t="n">
        <v>2071111.612577523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1.7426</v>
      </c>
      <c r="E75" t="n">
        <v>57.39</v>
      </c>
      <c r="F75" t="n">
        <v>53.41</v>
      </c>
      <c r="G75" t="n">
        <v>106.82</v>
      </c>
      <c r="H75" t="n">
        <v>1.34</v>
      </c>
      <c r="I75" t="n">
        <v>30</v>
      </c>
      <c r="J75" t="n">
        <v>254.66</v>
      </c>
      <c r="K75" t="n">
        <v>56.94</v>
      </c>
      <c r="L75" t="n">
        <v>19.25</v>
      </c>
      <c r="M75" t="n">
        <v>28</v>
      </c>
      <c r="N75" t="n">
        <v>63.47</v>
      </c>
      <c r="O75" t="n">
        <v>31642.3</v>
      </c>
      <c r="P75" t="n">
        <v>778.02</v>
      </c>
      <c r="Q75" t="n">
        <v>1367.27</v>
      </c>
      <c r="R75" t="n">
        <v>133.41</v>
      </c>
      <c r="S75" t="n">
        <v>104.26</v>
      </c>
      <c r="T75" t="n">
        <v>13609.36</v>
      </c>
      <c r="U75" t="n">
        <v>0.78</v>
      </c>
      <c r="V75" t="n">
        <v>0.9</v>
      </c>
      <c r="W75" t="n">
        <v>20.7</v>
      </c>
      <c r="X75" t="n">
        <v>0.83</v>
      </c>
      <c r="Y75" t="n">
        <v>1</v>
      </c>
      <c r="Z75" t="n">
        <v>10</v>
      </c>
      <c r="AA75" t="n">
        <v>1667.303657827194</v>
      </c>
      <c r="AB75" t="n">
        <v>2281.278420885211</v>
      </c>
      <c r="AC75" t="n">
        <v>2063.556410190299</v>
      </c>
      <c r="AD75" t="n">
        <v>1667303.657827195</v>
      </c>
      <c r="AE75" t="n">
        <v>2281278.420885211</v>
      </c>
      <c r="AF75" t="n">
        <v>8.95081490238637e-07</v>
      </c>
      <c r="AG75" t="n">
        <v>17</v>
      </c>
      <c r="AH75" t="n">
        <v>2063556.410190299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1.743</v>
      </c>
      <c r="E76" t="n">
        <v>57.37</v>
      </c>
      <c r="F76" t="n">
        <v>53.4</v>
      </c>
      <c r="G76" t="n">
        <v>106.79</v>
      </c>
      <c r="H76" t="n">
        <v>1.36</v>
      </c>
      <c r="I76" t="n">
        <v>30</v>
      </c>
      <c r="J76" t="n">
        <v>255.12</v>
      </c>
      <c r="K76" t="n">
        <v>56.94</v>
      </c>
      <c r="L76" t="n">
        <v>19.5</v>
      </c>
      <c r="M76" t="n">
        <v>28</v>
      </c>
      <c r="N76" t="n">
        <v>63.67</v>
      </c>
      <c r="O76" t="n">
        <v>31698.47</v>
      </c>
      <c r="P76" t="n">
        <v>778.36</v>
      </c>
      <c r="Q76" t="n">
        <v>1367.26</v>
      </c>
      <c r="R76" t="n">
        <v>132.89</v>
      </c>
      <c r="S76" t="n">
        <v>104.26</v>
      </c>
      <c r="T76" t="n">
        <v>13352.38</v>
      </c>
      <c r="U76" t="n">
        <v>0.78</v>
      </c>
      <c r="V76" t="n">
        <v>0.9</v>
      </c>
      <c r="W76" t="n">
        <v>20.7</v>
      </c>
      <c r="X76" t="n">
        <v>0.82</v>
      </c>
      <c r="Y76" t="n">
        <v>1</v>
      </c>
      <c r="Z76" t="n">
        <v>10</v>
      </c>
      <c r="AA76" t="n">
        <v>1667.372523631978</v>
      </c>
      <c r="AB76" t="n">
        <v>2281.372646117461</v>
      </c>
      <c r="AC76" t="n">
        <v>2063.641642698628</v>
      </c>
      <c r="AD76" t="n">
        <v>1667372.523631978</v>
      </c>
      <c r="AE76" t="n">
        <v>2281372.64611746</v>
      </c>
      <c r="AF76" t="n">
        <v>8.952869490909815e-07</v>
      </c>
      <c r="AG76" t="n">
        <v>17</v>
      </c>
      <c r="AH76" t="n">
        <v>2063641.642698629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1.7424</v>
      </c>
      <c r="E77" t="n">
        <v>57.39</v>
      </c>
      <c r="F77" t="n">
        <v>53.41</v>
      </c>
      <c r="G77" t="n">
        <v>106.83</v>
      </c>
      <c r="H77" t="n">
        <v>1.37</v>
      </c>
      <c r="I77" t="n">
        <v>30</v>
      </c>
      <c r="J77" t="n">
        <v>255.57</v>
      </c>
      <c r="K77" t="n">
        <v>56.94</v>
      </c>
      <c r="L77" t="n">
        <v>19.75</v>
      </c>
      <c r="M77" t="n">
        <v>28</v>
      </c>
      <c r="N77" t="n">
        <v>63.88</v>
      </c>
      <c r="O77" t="n">
        <v>31754.72</v>
      </c>
      <c r="P77" t="n">
        <v>777.52</v>
      </c>
      <c r="Q77" t="n">
        <v>1367.3</v>
      </c>
      <c r="R77" t="n">
        <v>133.74</v>
      </c>
      <c r="S77" t="n">
        <v>104.26</v>
      </c>
      <c r="T77" t="n">
        <v>13776.25</v>
      </c>
      <c r="U77" t="n">
        <v>0.78</v>
      </c>
      <c r="V77" t="n">
        <v>0.9</v>
      </c>
      <c r="W77" t="n">
        <v>20.69</v>
      </c>
      <c r="X77" t="n">
        <v>0.84</v>
      </c>
      <c r="Y77" t="n">
        <v>1</v>
      </c>
      <c r="Z77" t="n">
        <v>10</v>
      </c>
      <c r="AA77" t="n">
        <v>1666.776281916085</v>
      </c>
      <c r="AB77" t="n">
        <v>2280.556841897449</v>
      </c>
      <c r="AC77" t="n">
        <v>2062.903697688387</v>
      </c>
      <c r="AD77" t="n">
        <v>1666776.281916085</v>
      </c>
      <c r="AE77" t="n">
        <v>2280556.841897449</v>
      </c>
      <c r="AF77" t="n">
        <v>8.949787608124647e-07</v>
      </c>
      <c r="AG77" t="n">
        <v>17</v>
      </c>
      <c r="AH77" t="n">
        <v>2062903.697688387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1.7453</v>
      </c>
      <c r="E78" t="n">
        <v>57.3</v>
      </c>
      <c r="F78" t="n">
        <v>53.36</v>
      </c>
      <c r="G78" t="n">
        <v>110.41</v>
      </c>
      <c r="H78" t="n">
        <v>1.39</v>
      </c>
      <c r="I78" t="n">
        <v>29</v>
      </c>
      <c r="J78" t="n">
        <v>256.03</v>
      </c>
      <c r="K78" t="n">
        <v>56.94</v>
      </c>
      <c r="L78" t="n">
        <v>20</v>
      </c>
      <c r="M78" t="n">
        <v>27</v>
      </c>
      <c r="N78" t="n">
        <v>64.09</v>
      </c>
      <c r="O78" t="n">
        <v>31811.04</v>
      </c>
      <c r="P78" t="n">
        <v>776.6900000000001</v>
      </c>
      <c r="Q78" t="n">
        <v>1367.2</v>
      </c>
      <c r="R78" t="n">
        <v>132.32</v>
      </c>
      <c r="S78" t="n">
        <v>104.26</v>
      </c>
      <c r="T78" t="n">
        <v>13072.9</v>
      </c>
      <c r="U78" t="n">
        <v>0.79</v>
      </c>
      <c r="V78" t="n">
        <v>0.9</v>
      </c>
      <c r="W78" t="n">
        <v>20.68</v>
      </c>
      <c r="X78" t="n">
        <v>0.79</v>
      </c>
      <c r="Y78" t="n">
        <v>1</v>
      </c>
      <c r="Z78" t="n">
        <v>10</v>
      </c>
      <c r="AA78" t="n">
        <v>1662.866126228342</v>
      </c>
      <c r="AB78" t="n">
        <v>2275.206794381585</v>
      </c>
      <c r="AC78" t="n">
        <v>2058.064251198597</v>
      </c>
      <c r="AD78" t="n">
        <v>1662866.126228342</v>
      </c>
      <c r="AE78" t="n">
        <v>2275206.794381585</v>
      </c>
      <c r="AF78" t="n">
        <v>8.964683374919621e-07</v>
      </c>
      <c r="AG78" t="n">
        <v>17</v>
      </c>
      <c r="AH78" t="n">
        <v>2058064.251198597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1.7449</v>
      </c>
      <c r="E79" t="n">
        <v>57.31</v>
      </c>
      <c r="F79" t="n">
        <v>53.37</v>
      </c>
      <c r="G79" t="n">
        <v>110.43</v>
      </c>
      <c r="H79" t="n">
        <v>1.4</v>
      </c>
      <c r="I79" t="n">
        <v>29</v>
      </c>
      <c r="J79" t="n">
        <v>256.49</v>
      </c>
      <c r="K79" t="n">
        <v>56.94</v>
      </c>
      <c r="L79" t="n">
        <v>20.25</v>
      </c>
      <c r="M79" t="n">
        <v>27</v>
      </c>
      <c r="N79" t="n">
        <v>64.29000000000001</v>
      </c>
      <c r="O79" t="n">
        <v>31867.44</v>
      </c>
      <c r="P79" t="n">
        <v>776.5599999999999</v>
      </c>
      <c r="Q79" t="n">
        <v>1367.15</v>
      </c>
      <c r="R79" t="n">
        <v>132.72</v>
      </c>
      <c r="S79" t="n">
        <v>104.26</v>
      </c>
      <c r="T79" t="n">
        <v>13269.97</v>
      </c>
      <c r="U79" t="n">
        <v>0.79</v>
      </c>
      <c r="V79" t="n">
        <v>0.9</v>
      </c>
      <c r="W79" t="n">
        <v>20.69</v>
      </c>
      <c r="X79" t="n">
        <v>0.8</v>
      </c>
      <c r="Y79" t="n">
        <v>1</v>
      </c>
      <c r="Z79" t="n">
        <v>10</v>
      </c>
      <c r="AA79" t="n">
        <v>1663.087404251461</v>
      </c>
      <c r="AB79" t="n">
        <v>2275.509556734913</v>
      </c>
      <c r="AC79" t="n">
        <v>2058.338118337853</v>
      </c>
      <c r="AD79" t="n">
        <v>1663087.404251461</v>
      </c>
      <c r="AE79" t="n">
        <v>2275509.556734913</v>
      </c>
      <c r="AF79" t="n">
        <v>8.962628786396176e-07</v>
      </c>
      <c r="AG79" t="n">
        <v>17</v>
      </c>
      <c r="AH79" t="n">
        <v>2058338.118337853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1.7444</v>
      </c>
      <c r="E80" t="n">
        <v>57.32</v>
      </c>
      <c r="F80" t="n">
        <v>53.39</v>
      </c>
      <c r="G80" t="n">
        <v>110.46</v>
      </c>
      <c r="H80" t="n">
        <v>1.42</v>
      </c>
      <c r="I80" t="n">
        <v>29</v>
      </c>
      <c r="J80" t="n">
        <v>256.94</v>
      </c>
      <c r="K80" t="n">
        <v>56.94</v>
      </c>
      <c r="L80" t="n">
        <v>20.5</v>
      </c>
      <c r="M80" t="n">
        <v>27</v>
      </c>
      <c r="N80" t="n">
        <v>64.5</v>
      </c>
      <c r="O80" t="n">
        <v>31924.04</v>
      </c>
      <c r="P80" t="n">
        <v>775.51</v>
      </c>
      <c r="Q80" t="n">
        <v>1367.19</v>
      </c>
      <c r="R80" t="n">
        <v>132.93</v>
      </c>
      <c r="S80" t="n">
        <v>104.26</v>
      </c>
      <c r="T80" t="n">
        <v>13373.79</v>
      </c>
      <c r="U80" t="n">
        <v>0.78</v>
      </c>
      <c r="V80" t="n">
        <v>0.9</v>
      </c>
      <c r="W80" t="n">
        <v>20.7</v>
      </c>
      <c r="X80" t="n">
        <v>0.82</v>
      </c>
      <c r="Y80" t="n">
        <v>1</v>
      </c>
      <c r="Z80" t="n">
        <v>10</v>
      </c>
      <c r="AA80" t="n">
        <v>1662.185827386518</v>
      </c>
      <c r="AB80" t="n">
        <v>2274.275979493534</v>
      </c>
      <c r="AC80" t="n">
        <v>2057.222271977055</v>
      </c>
      <c r="AD80" t="n">
        <v>1662185.827386518</v>
      </c>
      <c r="AE80" t="n">
        <v>2274275.979493534</v>
      </c>
      <c r="AF80" t="n">
        <v>8.960060550741871e-07</v>
      </c>
      <c r="AG80" t="n">
        <v>17</v>
      </c>
      <c r="AH80" t="n">
        <v>2057222.271977055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1.747</v>
      </c>
      <c r="E81" t="n">
        <v>57.24</v>
      </c>
      <c r="F81" t="n">
        <v>53.35</v>
      </c>
      <c r="G81" t="n">
        <v>114.32</v>
      </c>
      <c r="H81" t="n">
        <v>1.43</v>
      </c>
      <c r="I81" t="n">
        <v>28</v>
      </c>
      <c r="J81" t="n">
        <v>257.4</v>
      </c>
      <c r="K81" t="n">
        <v>56.94</v>
      </c>
      <c r="L81" t="n">
        <v>20.75</v>
      </c>
      <c r="M81" t="n">
        <v>26</v>
      </c>
      <c r="N81" t="n">
        <v>64.70999999999999</v>
      </c>
      <c r="O81" t="n">
        <v>31980.59</v>
      </c>
      <c r="P81" t="n">
        <v>774.5700000000001</v>
      </c>
      <c r="Q81" t="n">
        <v>1367.27</v>
      </c>
      <c r="R81" t="n">
        <v>131.63</v>
      </c>
      <c r="S81" t="n">
        <v>104.26</v>
      </c>
      <c r="T81" t="n">
        <v>12731.37</v>
      </c>
      <c r="U81" t="n">
        <v>0.79</v>
      </c>
      <c r="V81" t="n">
        <v>0.9</v>
      </c>
      <c r="W81" t="n">
        <v>20.69</v>
      </c>
      <c r="X81" t="n">
        <v>0.77</v>
      </c>
      <c r="Y81" t="n">
        <v>1</v>
      </c>
      <c r="Z81" t="n">
        <v>10</v>
      </c>
      <c r="AA81" t="n">
        <v>1658.452814265835</v>
      </c>
      <c r="AB81" t="n">
        <v>2269.1683062529</v>
      </c>
      <c r="AC81" t="n">
        <v>2052.602067901843</v>
      </c>
      <c r="AD81" t="n">
        <v>1658452.814265835</v>
      </c>
      <c r="AE81" t="n">
        <v>2269168.3062529</v>
      </c>
      <c r="AF81" t="n">
        <v>8.973415376144261e-07</v>
      </c>
      <c r="AG81" t="n">
        <v>17</v>
      </c>
      <c r="AH81" t="n">
        <v>2052602.067901843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1.7473</v>
      </c>
      <c r="E82" t="n">
        <v>57.23</v>
      </c>
      <c r="F82" t="n">
        <v>53.34</v>
      </c>
      <c r="G82" t="n">
        <v>114.3</v>
      </c>
      <c r="H82" t="n">
        <v>1.45</v>
      </c>
      <c r="I82" t="n">
        <v>28</v>
      </c>
      <c r="J82" t="n">
        <v>257.86</v>
      </c>
      <c r="K82" t="n">
        <v>56.94</v>
      </c>
      <c r="L82" t="n">
        <v>21</v>
      </c>
      <c r="M82" t="n">
        <v>26</v>
      </c>
      <c r="N82" t="n">
        <v>64.92</v>
      </c>
      <c r="O82" t="n">
        <v>32037.22</v>
      </c>
      <c r="P82" t="n">
        <v>774.03</v>
      </c>
      <c r="Q82" t="n">
        <v>1367.21</v>
      </c>
      <c r="R82" t="n">
        <v>131.26</v>
      </c>
      <c r="S82" t="n">
        <v>104.26</v>
      </c>
      <c r="T82" t="n">
        <v>12544.16</v>
      </c>
      <c r="U82" t="n">
        <v>0.79</v>
      </c>
      <c r="V82" t="n">
        <v>0.9</v>
      </c>
      <c r="W82" t="n">
        <v>20.69</v>
      </c>
      <c r="X82" t="n">
        <v>0.76</v>
      </c>
      <c r="Y82" t="n">
        <v>1</v>
      </c>
      <c r="Z82" t="n">
        <v>10</v>
      </c>
      <c r="AA82" t="n">
        <v>1657.388022906766</v>
      </c>
      <c r="AB82" t="n">
        <v>2267.711411740142</v>
      </c>
      <c r="AC82" t="n">
        <v>2051.284217356619</v>
      </c>
      <c r="AD82" t="n">
        <v>1657388.022906766</v>
      </c>
      <c r="AE82" t="n">
        <v>2267711.411740142</v>
      </c>
      <c r="AF82" t="n">
        <v>8.974956317536844e-07</v>
      </c>
      <c r="AG82" t="n">
        <v>17</v>
      </c>
      <c r="AH82" t="n">
        <v>2051284.217356618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1.7467</v>
      </c>
      <c r="E83" t="n">
        <v>57.25</v>
      </c>
      <c r="F83" t="n">
        <v>53.36</v>
      </c>
      <c r="G83" t="n">
        <v>114.34</v>
      </c>
      <c r="H83" t="n">
        <v>1.46</v>
      </c>
      <c r="I83" t="n">
        <v>28</v>
      </c>
      <c r="J83" t="n">
        <v>258.32</v>
      </c>
      <c r="K83" t="n">
        <v>56.94</v>
      </c>
      <c r="L83" t="n">
        <v>21.25</v>
      </c>
      <c r="M83" t="n">
        <v>26</v>
      </c>
      <c r="N83" t="n">
        <v>65.13</v>
      </c>
      <c r="O83" t="n">
        <v>32093.94</v>
      </c>
      <c r="P83" t="n">
        <v>773.33</v>
      </c>
      <c r="Q83" t="n">
        <v>1367.21</v>
      </c>
      <c r="R83" t="n">
        <v>131.95</v>
      </c>
      <c r="S83" t="n">
        <v>104.26</v>
      </c>
      <c r="T83" t="n">
        <v>12891.87</v>
      </c>
      <c r="U83" t="n">
        <v>0.79</v>
      </c>
      <c r="V83" t="n">
        <v>0.9</v>
      </c>
      <c r="W83" t="n">
        <v>20.69</v>
      </c>
      <c r="X83" t="n">
        <v>0.78</v>
      </c>
      <c r="Y83" t="n">
        <v>1</v>
      </c>
      <c r="Z83" t="n">
        <v>10</v>
      </c>
      <c r="AA83" t="n">
        <v>1657.053212761957</v>
      </c>
      <c r="AB83" t="n">
        <v>2267.253309729233</v>
      </c>
      <c r="AC83" t="n">
        <v>2050.86983595868</v>
      </c>
      <c r="AD83" t="n">
        <v>1657053.212761956</v>
      </c>
      <c r="AE83" t="n">
        <v>2267253.309729233</v>
      </c>
      <c r="AF83" t="n">
        <v>8.971874434751676e-07</v>
      </c>
      <c r="AG83" t="n">
        <v>17</v>
      </c>
      <c r="AH83" t="n">
        <v>2050869.83595868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1.7497</v>
      </c>
      <c r="E84" t="n">
        <v>57.15</v>
      </c>
      <c r="F84" t="n">
        <v>53.31</v>
      </c>
      <c r="G84" t="n">
        <v>118.46</v>
      </c>
      <c r="H84" t="n">
        <v>1.48</v>
      </c>
      <c r="I84" t="n">
        <v>27</v>
      </c>
      <c r="J84" t="n">
        <v>258.78</v>
      </c>
      <c r="K84" t="n">
        <v>56.94</v>
      </c>
      <c r="L84" t="n">
        <v>21.5</v>
      </c>
      <c r="M84" t="n">
        <v>25</v>
      </c>
      <c r="N84" t="n">
        <v>65.34</v>
      </c>
      <c r="O84" t="n">
        <v>32150.72</v>
      </c>
      <c r="P84" t="n">
        <v>772.01</v>
      </c>
      <c r="Q84" t="n">
        <v>1367.17</v>
      </c>
      <c r="R84" t="n">
        <v>130.45</v>
      </c>
      <c r="S84" t="n">
        <v>104.26</v>
      </c>
      <c r="T84" t="n">
        <v>12144.37</v>
      </c>
      <c r="U84" t="n">
        <v>0.8</v>
      </c>
      <c r="V84" t="n">
        <v>0.9</v>
      </c>
      <c r="W84" t="n">
        <v>20.68</v>
      </c>
      <c r="X84" t="n">
        <v>0.73</v>
      </c>
      <c r="Y84" t="n">
        <v>1</v>
      </c>
      <c r="Z84" t="n">
        <v>10</v>
      </c>
      <c r="AA84" t="n">
        <v>1652.409260890508</v>
      </c>
      <c r="AB84" t="n">
        <v>2260.89924990202</v>
      </c>
      <c r="AC84" t="n">
        <v>2045.122198683397</v>
      </c>
      <c r="AD84" t="n">
        <v>1652409.260890508</v>
      </c>
      <c r="AE84" t="n">
        <v>2260899.24990202</v>
      </c>
      <c r="AF84" t="n">
        <v>8.987283848677512e-07</v>
      </c>
      <c r="AG84" t="n">
        <v>17</v>
      </c>
      <c r="AH84" t="n">
        <v>2045122.198683397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1.7491</v>
      </c>
      <c r="E85" t="n">
        <v>57.17</v>
      </c>
      <c r="F85" t="n">
        <v>53.33</v>
      </c>
      <c r="G85" t="n">
        <v>118.5</v>
      </c>
      <c r="H85" t="n">
        <v>1.49</v>
      </c>
      <c r="I85" t="n">
        <v>27</v>
      </c>
      <c r="J85" t="n">
        <v>259.24</v>
      </c>
      <c r="K85" t="n">
        <v>56.94</v>
      </c>
      <c r="L85" t="n">
        <v>21.75</v>
      </c>
      <c r="M85" t="n">
        <v>25</v>
      </c>
      <c r="N85" t="n">
        <v>65.55</v>
      </c>
      <c r="O85" t="n">
        <v>32207.59</v>
      </c>
      <c r="P85" t="n">
        <v>770.78</v>
      </c>
      <c r="Q85" t="n">
        <v>1367.28</v>
      </c>
      <c r="R85" t="n">
        <v>130.86</v>
      </c>
      <c r="S85" t="n">
        <v>104.26</v>
      </c>
      <c r="T85" t="n">
        <v>12352.81</v>
      </c>
      <c r="U85" t="n">
        <v>0.8</v>
      </c>
      <c r="V85" t="n">
        <v>0.9</v>
      </c>
      <c r="W85" t="n">
        <v>20.69</v>
      </c>
      <c r="X85" t="n">
        <v>0.75</v>
      </c>
      <c r="Y85" t="n">
        <v>1</v>
      </c>
      <c r="Z85" t="n">
        <v>10</v>
      </c>
      <c r="AA85" t="n">
        <v>1651.340320457886</v>
      </c>
      <c r="AB85" t="n">
        <v>2259.436678443783</v>
      </c>
      <c r="AC85" t="n">
        <v>2043.799212992403</v>
      </c>
      <c r="AD85" t="n">
        <v>1651340.320457886</v>
      </c>
      <c r="AE85" t="n">
        <v>2259436.678443782</v>
      </c>
      <c r="AF85" t="n">
        <v>8.984201965892345e-07</v>
      </c>
      <c r="AG85" t="n">
        <v>17</v>
      </c>
      <c r="AH85" t="n">
        <v>2043799.212992402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1.7517</v>
      </c>
      <c r="E86" t="n">
        <v>57.09</v>
      </c>
      <c r="F86" t="n">
        <v>53.28</v>
      </c>
      <c r="G86" t="n">
        <v>122.96</v>
      </c>
      <c r="H86" t="n">
        <v>1.51</v>
      </c>
      <c r="I86" t="n">
        <v>26</v>
      </c>
      <c r="J86" t="n">
        <v>259.71</v>
      </c>
      <c r="K86" t="n">
        <v>56.94</v>
      </c>
      <c r="L86" t="n">
        <v>22</v>
      </c>
      <c r="M86" t="n">
        <v>24</v>
      </c>
      <c r="N86" t="n">
        <v>65.76000000000001</v>
      </c>
      <c r="O86" t="n">
        <v>32264.54</v>
      </c>
      <c r="P86" t="n">
        <v>768.61</v>
      </c>
      <c r="Q86" t="n">
        <v>1367.26</v>
      </c>
      <c r="R86" t="n">
        <v>129.59</v>
      </c>
      <c r="S86" t="n">
        <v>104.26</v>
      </c>
      <c r="T86" t="n">
        <v>11720.08</v>
      </c>
      <c r="U86" t="n">
        <v>0.8</v>
      </c>
      <c r="V86" t="n">
        <v>0.9</v>
      </c>
      <c r="W86" t="n">
        <v>20.68</v>
      </c>
      <c r="X86" t="n">
        <v>0.71</v>
      </c>
      <c r="Y86" t="n">
        <v>1</v>
      </c>
      <c r="Z86" t="n">
        <v>10</v>
      </c>
      <c r="AA86" t="n">
        <v>1645.865769116478</v>
      </c>
      <c r="AB86" t="n">
        <v>2251.946155778309</v>
      </c>
      <c r="AC86" t="n">
        <v>2037.023575297107</v>
      </c>
      <c r="AD86" t="n">
        <v>1645865.769116478</v>
      </c>
      <c r="AE86" t="n">
        <v>2251946.155778309</v>
      </c>
      <c r="AF86" t="n">
        <v>8.997556791294734e-07</v>
      </c>
      <c r="AG86" t="n">
        <v>17</v>
      </c>
      <c r="AH86" t="n">
        <v>2037023.575297107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1.7518</v>
      </c>
      <c r="E87" t="n">
        <v>57.08</v>
      </c>
      <c r="F87" t="n">
        <v>53.28</v>
      </c>
      <c r="G87" t="n">
        <v>122.96</v>
      </c>
      <c r="H87" t="n">
        <v>1.52</v>
      </c>
      <c r="I87" t="n">
        <v>26</v>
      </c>
      <c r="J87" t="n">
        <v>260.17</v>
      </c>
      <c r="K87" t="n">
        <v>56.94</v>
      </c>
      <c r="L87" t="n">
        <v>22.25</v>
      </c>
      <c r="M87" t="n">
        <v>24</v>
      </c>
      <c r="N87" t="n">
        <v>65.98</v>
      </c>
      <c r="O87" t="n">
        <v>32321.56</v>
      </c>
      <c r="P87" t="n">
        <v>769.65</v>
      </c>
      <c r="Q87" t="n">
        <v>1367.25</v>
      </c>
      <c r="R87" t="n">
        <v>129.6</v>
      </c>
      <c r="S87" t="n">
        <v>104.26</v>
      </c>
      <c r="T87" t="n">
        <v>11728.59</v>
      </c>
      <c r="U87" t="n">
        <v>0.8</v>
      </c>
      <c r="V87" t="n">
        <v>0.9</v>
      </c>
      <c r="W87" t="n">
        <v>20.68</v>
      </c>
      <c r="X87" t="n">
        <v>0.71</v>
      </c>
      <c r="Y87" t="n">
        <v>1</v>
      </c>
      <c r="Z87" t="n">
        <v>10</v>
      </c>
      <c r="AA87" t="n">
        <v>1647.219990946421</v>
      </c>
      <c r="AB87" t="n">
        <v>2253.799061830087</v>
      </c>
      <c r="AC87" t="n">
        <v>2038.699642595874</v>
      </c>
      <c r="AD87" t="n">
        <v>1647219.990946421</v>
      </c>
      <c r="AE87" t="n">
        <v>2253799.061830088</v>
      </c>
      <c r="AF87" t="n">
        <v>8.998070438425595e-07</v>
      </c>
      <c r="AG87" t="n">
        <v>17</v>
      </c>
      <c r="AH87" t="n">
        <v>2038699.642595874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1.7517</v>
      </c>
      <c r="E88" t="n">
        <v>57.09</v>
      </c>
      <c r="F88" t="n">
        <v>53.28</v>
      </c>
      <c r="G88" t="n">
        <v>122.96</v>
      </c>
      <c r="H88" t="n">
        <v>1.54</v>
      </c>
      <c r="I88" t="n">
        <v>26</v>
      </c>
      <c r="J88" t="n">
        <v>260.63</v>
      </c>
      <c r="K88" t="n">
        <v>56.94</v>
      </c>
      <c r="L88" t="n">
        <v>22.5</v>
      </c>
      <c r="M88" t="n">
        <v>24</v>
      </c>
      <c r="N88" t="n">
        <v>66.19</v>
      </c>
      <c r="O88" t="n">
        <v>32378.67</v>
      </c>
      <c r="P88" t="n">
        <v>769.77</v>
      </c>
      <c r="Q88" t="n">
        <v>1367.2</v>
      </c>
      <c r="R88" t="n">
        <v>129.67</v>
      </c>
      <c r="S88" t="n">
        <v>104.26</v>
      </c>
      <c r="T88" t="n">
        <v>11759.52</v>
      </c>
      <c r="U88" t="n">
        <v>0.8</v>
      </c>
      <c r="V88" t="n">
        <v>0.9</v>
      </c>
      <c r="W88" t="n">
        <v>20.68</v>
      </c>
      <c r="X88" t="n">
        <v>0.71</v>
      </c>
      <c r="Y88" t="n">
        <v>1</v>
      </c>
      <c r="Z88" t="n">
        <v>10</v>
      </c>
      <c r="AA88" t="n">
        <v>1647.467431485775</v>
      </c>
      <c r="AB88" t="n">
        <v>2254.137620892338</v>
      </c>
      <c r="AC88" t="n">
        <v>2039.005890056394</v>
      </c>
      <c r="AD88" t="n">
        <v>1647467.431485775</v>
      </c>
      <c r="AE88" t="n">
        <v>2254137.620892338</v>
      </c>
      <c r="AF88" t="n">
        <v>8.997556791294734e-07</v>
      </c>
      <c r="AG88" t="n">
        <v>17</v>
      </c>
      <c r="AH88" t="n">
        <v>2039005.890056394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1.7513</v>
      </c>
      <c r="E89" t="n">
        <v>57.1</v>
      </c>
      <c r="F89" t="n">
        <v>53.3</v>
      </c>
      <c r="G89" t="n">
        <v>123</v>
      </c>
      <c r="H89" t="n">
        <v>1.55</v>
      </c>
      <c r="I89" t="n">
        <v>26</v>
      </c>
      <c r="J89" t="n">
        <v>261.09</v>
      </c>
      <c r="K89" t="n">
        <v>56.94</v>
      </c>
      <c r="L89" t="n">
        <v>22.75</v>
      </c>
      <c r="M89" t="n">
        <v>24</v>
      </c>
      <c r="N89" t="n">
        <v>66.40000000000001</v>
      </c>
      <c r="O89" t="n">
        <v>32435.86</v>
      </c>
      <c r="P89" t="n">
        <v>768.45</v>
      </c>
      <c r="Q89" t="n">
        <v>1367.18</v>
      </c>
      <c r="R89" t="n">
        <v>130.19</v>
      </c>
      <c r="S89" t="n">
        <v>104.26</v>
      </c>
      <c r="T89" t="n">
        <v>12022.55</v>
      </c>
      <c r="U89" t="n">
        <v>0.8</v>
      </c>
      <c r="V89" t="n">
        <v>0.9</v>
      </c>
      <c r="W89" t="n">
        <v>20.68</v>
      </c>
      <c r="X89" t="n">
        <v>0.72</v>
      </c>
      <c r="Y89" t="n">
        <v>1</v>
      </c>
      <c r="Z89" t="n">
        <v>10</v>
      </c>
      <c r="AA89" t="n">
        <v>1646.110277232235</v>
      </c>
      <c r="AB89" t="n">
        <v>2252.280702569224</v>
      </c>
      <c r="AC89" t="n">
        <v>2037.326193411836</v>
      </c>
      <c r="AD89" t="n">
        <v>1646110.277232235</v>
      </c>
      <c r="AE89" t="n">
        <v>2252280.702569224</v>
      </c>
      <c r="AF89" t="n">
        <v>8.99550220277129e-07</v>
      </c>
      <c r="AG89" t="n">
        <v>17</v>
      </c>
      <c r="AH89" t="n">
        <v>2037326.193411836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1.7538</v>
      </c>
      <c r="E90" t="n">
        <v>57.02</v>
      </c>
      <c r="F90" t="n">
        <v>53.26</v>
      </c>
      <c r="G90" t="n">
        <v>127.82</v>
      </c>
      <c r="H90" t="n">
        <v>1.56</v>
      </c>
      <c r="I90" t="n">
        <v>25</v>
      </c>
      <c r="J90" t="n">
        <v>261.56</v>
      </c>
      <c r="K90" t="n">
        <v>56.94</v>
      </c>
      <c r="L90" t="n">
        <v>23</v>
      </c>
      <c r="M90" t="n">
        <v>23</v>
      </c>
      <c r="N90" t="n">
        <v>66.62</v>
      </c>
      <c r="O90" t="n">
        <v>32493.12</v>
      </c>
      <c r="P90" t="n">
        <v>767.16</v>
      </c>
      <c r="Q90" t="n">
        <v>1367.2</v>
      </c>
      <c r="R90" t="n">
        <v>128.89</v>
      </c>
      <c r="S90" t="n">
        <v>104.26</v>
      </c>
      <c r="T90" t="n">
        <v>11373.84</v>
      </c>
      <c r="U90" t="n">
        <v>0.8100000000000001</v>
      </c>
      <c r="V90" t="n">
        <v>0.9</v>
      </c>
      <c r="W90" t="n">
        <v>20.68</v>
      </c>
      <c r="X90" t="n">
        <v>0.68</v>
      </c>
      <c r="Y90" t="n">
        <v>1</v>
      </c>
      <c r="Z90" t="n">
        <v>10</v>
      </c>
      <c r="AA90" t="n">
        <v>1642.014478652894</v>
      </c>
      <c r="AB90" t="n">
        <v>2246.676650259089</v>
      </c>
      <c r="AC90" t="n">
        <v>2032.256983988844</v>
      </c>
      <c r="AD90" t="n">
        <v>1642014.478652894</v>
      </c>
      <c r="AE90" t="n">
        <v>2246676.650259089</v>
      </c>
      <c r="AF90" t="n">
        <v>9.008343381042819e-07</v>
      </c>
      <c r="AG90" t="n">
        <v>17</v>
      </c>
      <c r="AH90" t="n">
        <v>2032256.983988844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1.7538</v>
      </c>
      <c r="E91" t="n">
        <v>57.02</v>
      </c>
      <c r="F91" t="n">
        <v>53.26</v>
      </c>
      <c r="G91" t="n">
        <v>127.83</v>
      </c>
      <c r="H91" t="n">
        <v>1.58</v>
      </c>
      <c r="I91" t="n">
        <v>25</v>
      </c>
      <c r="J91" t="n">
        <v>262.02</v>
      </c>
      <c r="K91" t="n">
        <v>56.94</v>
      </c>
      <c r="L91" t="n">
        <v>23.25</v>
      </c>
      <c r="M91" t="n">
        <v>23</v>
      </c>
      <c r="N91" t="n">
        <v>66.83</v>
      </c>
      <c r="O91" t="n">
        <v>32550.47</v>
      </c>
      <c r="P91" t="n">
        <v>767.67</v>
      </c>
      <c r="Q91" t="n">
        <v>1367.21</v>
      </c>
      <c r="R91" t="n">
        <v>128.91</v>
      </c>
      <c r="S91" t="n">
        <v>104.26</v>
      </c>
      <c r="T91" t="n">
        <v>11385.01</v>
      </c>
      <c r="U91" t="n">
        <v>0.8100000000000001</v>
      </c>
      <c r="V91" t="n">
        <v>0.9</v>
      </c>
      <c r="W91" t="n">
        <v>20.68</v>
      </c>
      <c r="X91" t="n">
        <v>0.6899999999999999</v>
      </c>
      <c r="Y91" t="n">
        <v>1</v>
      </c>
      <c r="Z91" t="n">
        <v>10</v>
      </c>
      <c r="AA91" t="n">
        <v>1642.717814613956</v>
      </c>
      <c r="AB91" t="n">
        <v>2247.638985550007</v>
      </c>
      <c r="AC91" t="n">
        <v>2033.127475350243</v>
      </c>
      <c r="AD91" t="n">
        <v>1642717.814613956</v>
      </c>
      <c r="AE91" t="n">
        <v>2247638.985550007</v>
      </c>
      <c r="AF91" t="n">
        <v>9.008343381042819e-07</v>
      </c>
      <c r="AG91" t="n">
        <v>17</v>
      </c>
      <c r="AH91" t="n">
        <v>2033127.475350243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1.7539</v>
      </c>
      <c r="E92" t="n">
        <v>57.01</v>
      </c>
      <c r="F92" t="n">
        <v>53.26</v>
      </c>
      <c r="G92" t="n">
        <v>127.82</v>
      </c>
      <c r="H92" t="n">
        <v>1.59</v>
      </c>
      <c r="I92" t="n">
        <v>25</v>
      </c>
      <c r="J92" t="n">
        <v>262.49</v>
      </c>
      <c r="K92" t="n">
        <v>56.94</v>
      </c>
      <c r="L92" t="n">
        <v>23.5</v>
      </c>
      <c r="M92" t="n">
        <v>23</v>
      </c>
      <c r="N92" t="n">
        <v>67.05</v>
      </c>
      <c r="O92" t="n">
        <v>32607.89</v>
      </c>
      <c r="P92" t="n">
        <v>765.98</v>
      </c>
      <c r="Q92" t="n">
        <v>1367.24</v>
      </c>
      <c r="R92" t="n">
        <v>128.68</v>
      </c>
      <c r="S92" t="n">
        <v>104.26</v>
      </c>
      <c r="T92" t="n">
        <v>11270.31</v>
      </c>
      <c r="U92" t="n">
        <v>0.8100000000000001</v>
      </c>
      <c r="V92" t="n">
        <v>0.9</v>
      </c>
      <c r="W92" t="n">
        <v>20.68</v>
      </c>
      <c r="X92" t="n">
        <v>0.68</v>
      </c>
      <c r="Y92" t="n">
        <v>1</v>
      </c>
      <c r="Z92" t="n">
        <v>10</v>
      </c>
      <c r="AA92" t="n">
        <v>1640.305893107163</v>
      </c>
      <c r="AB92" t="n">
        <v>2244.338888137946</v>
      </c>
      <c r="AC92" t="n">
        <v>2030.142334603473</v>
      </c>
      <c r="AD92" t="n">
        <v>1640305.893107163</v>
      </c>
      <c r="AE92" t="n">
        <v>2244338.888137945</v>
      </c>
      <c r="AF92" t="n">
        <v>9.00885702817368e-07</v>
      </c>
      <c r="AG92" t="n">
        <v>17</v>
      </c>
      <c r="AH92" t="n">
        <v>2030142.334603473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1.7559</v>
      </c>
      <c r="E93" t="n">
        <v>56.95</v>
      </c>
      <c r="F93" t="n">
        <v>53.24</v>
      </c>
      <c r="G93" t="n">
        <v>133.09</v>
      </c>
      <c r="H93" t="n">
        <v>1.61</v>
      </c>
      <c r="I93" t="n">
        <v>24</v>
      </c>
      <c r="J93" t="n">
        <v>262.96</v>
      </c>
      <c r="K93" t="n">
        <v>56.94</v>
      </c>
      <c r="L93" t="n">
        <v>23.75</v>
      </c>
      <c r="M93" t="n">
        <v>22</v>
      </c>
      <c r="N93" t="n">
        <v>67.26000000000001</v>
      </c>
      <c r="O93" t="n">
        <v>32665.4</v>
      </c>
      <c r="P93" t="n">
        <v>763.5599999999999</v>
      </c>
      <c r="Q93" t="n">
        <v>1367.25</v>
      </c>
      <c r="R93" t="n">
        <v>127.87</v>
      </c>
      <c r="S93" t="n">
        <v>104.26</v>
      </c>
      <c r="T93" t="n">
        <v>10871.78</v>
      </c>
      <c r="U93" t="n">
        <v>0.82</v>
      </c>
      <c r="V93" t="n">
        <v>0.9</v>
      </c>
      <c r="W93" t="n">
        <v>20.69</v>
      </c>
      <c r="X93" t="n">
        <v>0.66</v>
      </c>
      <c r="Y93" t="n">
        <v>1</v>
      </c>
      <c r="Z93" t="n">
        <v>10</v>
      </c>
      <c r="AA93" t="n">
        <v>1635.210902568367</v>
      </c>
      <c r="AB93" t="n">
        <v>2237.367697307646</v>
      </c>
      <c r="AC93" t="n">
        <v>2023.836464441889</v>
      </c>
      <c r="AD93" t="n">
        <v>1635210.902568367</v>
      </c>
      <c r="AE93" t="n">
        <v>2237367.697307646</v>
      </c>
      <c r="AF93" t="n">
        <v>9.019129970790904e-07</v>
      </c>
      <c r="AG93" t="n">
        <v>17</v>
      </c>
      <c r="AH93" t="n">
        <v>2023836.464441889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1.7564</v>
      </c>
      <c r="E94" t="n">
        <v>56.93</v>
      </c>
      <c r="F94" t="n">
        <v>53.22</v>
      </c>
      <c r="G94" t="n">
        <v>133.05</v>
      </c>
      <c r="H94" t="n">
        <v>1.62</v>
      </c>
      <c r="I94" t="n">
        <v>24</v>
      </c>
      <c r="J94" t="n">
        <v>263.42</v>
      </c>
      <c r="K94" t="n">
        <v>56.94</v>
      </c>
      <c r="L94" t="n">
        <v>24</v>
      </c>
      <c r="M94" t="n">
        <v>22</v>
      </c>
      <c r="N94" t="n">
        <v>67.48</v>
      </c>
      <c r="O94" t="n">
        <v>32722.99</v>
      </c>
      <c r="P94" t="n">
        <v>764.59</v>
      </c>
      <c r="Q94" t="n">
        <v>1367.26</v>
      </c>
      <c r="R94" t="n">
        <v>127.28</v>
      </c>
      <c r="S94" t="n">
        <v>104.26</v>
      </c>
      <c r="T94" t="n">
        <v>10578.59</v>
      </c>
      <c r="U94" t="n">
        <v>0.82</v>
      </c>
      <c r="V94" t="n">
        <v>0.9</v>
      </c>
      <c r="W94" t="n">
        <v>20.69</v>
      </c>
      <c r="X94" t="n">
        <v>0.64</v>
      </c>
      <c r="Y94" t="n">
        <v>1</v>
      </c>
      <c r="Z94" t="n">
        <v>10</v>
      </c>
      <c r="AA94" t="n">
        <v>1636.086714438675</v>
      </c>
      <c r="AB94" t="n">
        <v>2238.566021746693</v>
      </c>
      <c r="AC94" t="n">
        <v>2024.920422478333</v>
      </c>
      <c r="AD94" t="n">
        <v>1636086.714438675</v>
      </c>
      <c r="AE94" t="n">
        <v>2238566.021746694</v>
      </c>
      <c r="AF94" t="n">
        <v>9.021698206445208e-07</v>
      </c>
      <c r="AG94" t="n">
        <v>17</v>
      </c>
      <c r="AH94" t="n">
        <v>2024920.422478333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1.756</v>
      </c>
      <c r="E95" t="n">
        <v>56.95</v>
      </c>
      <c r="F95" t="n">
        <v>53.23</v>
      </c>
      <c r="G95" t="n">
        <v>133.09</v>
      </c>
      <c r="H95" t="n">
        <v>1.64</v>
      </c>
      <c r="I95" t="n">
        <v>24</v>
      </c>
      <c r="J95" t="n">
        <v>263.89</v>
      </c>
      <c r="K95" t="n">
        <v>56.94</v>
      </c>
      <c r="L95" t="n">
        <v>24.25</v>
      </c>
      <c r="M95" t="n">
        <v>22</v>
      </c>
      <c r="N95" t="n">
        <v>67.7</v>
      </c>
      <c r="O95" t="n">
        <v>32780.66</v>
      </c>
      <c r="P95" t="n">
        <v>765.15</v>
      </c>
      <c r="Q95" t="n">
        <v>1367.2</v>
      </c>
      <c r="R95" t="n">
        <v>127.8</v>
      </c>
      <c r="S95" t="n">
        <v>104.26</v>
      </c>
      <c r="T95" t="n">
        <v>10838.59</v>
      </c>
      <c r="U95" t="n">
        <v>0.82</v>
      </c>
      <c r="V95" t="n">
        <v>0.9</v>
      </c>
      <c r="W95" t="n">
        <v>20.68</v>
      </c>
      <c r="X95" t="n">
        <v>0.66</v>
      </c>
      <c r="Y95" t="n">
        <v>1</v>
      </c>
      <c r="Z95" t="n">
        <v>10</v>
      </c>
      <c r="AA95" t="n">
        <v>1637.250873636676</v>
      </c>
      <c r="AB95" t="n">
        <v>2240.158875720479</v>
      </c>
      <c r="AC95" t="n">
        <v>2026.361256704444</v>
      </c>
      <c r="AD95" t="n">
        <v>1637250.873636676</v>
      </c>
      <c r="AE95" t="n">
        <v>2240158.875720479</v>
      </c>
      <c r="AF95" t="n">
        <v>9.019643617921763e-07</v>
      </c>
      <c r="AG95" t="n">
        <v>17</v>
      </c>
      <c r="AH95" t="n">
        <v>2026361.256704444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1.7553</v>
      </c>
      <c r="E96" t="n">
        <v>56.97</v>
      </c>
      <c r="F96" t="n">
        <v>53.26</v>
      </c>
      <c r="G96" t="n">
        <v>133.14</v>
      </c>
      <c r="H96" t="n">
        <v>1.65</v>
      </c>
      <c r="I96" t="n">
        <v>24</v>
      </c>
      <c r="J96" t="n">
        <v>264.36</v>
      </c>
      <c r="K96" t="n">
        <v>56.94</v>
      </c>
      <c r="L96" t="n">
        <v>24.5</v>
      </c>
      <c r="M96" t="n">
        <v>22</v>
      </c>
      <c r="N96" t="n">
        <v>67.92</v>
      </c>
      <c r="O96" t="n">
        <v>32838.42</v>
      </c>
      <c r="P96" t="n">
        <v>765.34</v>
      </c>
      <c r="Q96" t="n">
        <v>1367.19</v>
      </c>
      <c r="R96" t="n">
        <v>128.6</v>
      </c>
      <c r="S96" t="n">
        <v>104.26</v>
      </c>
      <c r="T96" t="n">
        <v>11235.02</v>
      </c>
      <c r="U96" t="n">
        <v>0.8100000000000001</v>
      </c>
      <c r="V96" t="n">
        <v>0.9</v>
      </c>
      <c r="W96" t="n">
        <v>20.68</v>
      </c>
      <c r="X96" t="n">
        <v>0.68</v>
      </c>
      <c r="Y96" t="n">
        <v>1</v>
      </c>
      <c r="Z96" t="n">
        <v>10</v>
      </c>
      <c r="AA96" t="n">
        <v>1638.287372979563</v>
      </c>
      <c r="AB96" t="n">
        <v>2241.577059848541</v>
      </c>
      <c r="AC96" t="n">
        <v>2027.644091329758</v>
      </c>
      <c r="AD96" t="n">
        <v>1638287.372979563</v>
      </c>
      <c r="AE96" t="n">
        <v>2241577.05984854</v>
      </c>
      <c r="AF96" t="n">
        <v>9.016048088005737e-07</v>
      </c>
      <c r="AG96" t="n">
        <v>17</v>
      </c>
      <c r="AH96" t="n">
        <v>2027644.091329758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1.7559</v>
      </c>
      <c r="E97" t="n">
        <v>56.95</v>
      </c>
      <c r="F97" t="n">
        <v>53.24</v>
      </c>
      <c r="G97" t="n">
        <v>133.09</v>
      </c>
      <c r="H97" t="n">
        <v>1.66</v>
      </c>
      <c r="I97" t="n">
        <v>24</v>
      </c>
      <c r="J97" t="n">
        <v>264.83</v>
      </c>
      <c r="K97" t="n">
        <v>56.94</v>
      </c>
      <c r="L97" t="n">
        <v>24.75</v>
      </c>
      <c r="M97" t="n">
        <v>22</v>
      </c>
      <c r="N97" t="n">
        <v>68.13</v>
      </c>
      <c r="O97" t="n">
        <v>32896.26</v>
      </c>
      <c r="P97" t="n">
        <v>762.95</v>
      </c>
      <c r="Q97" t="n">
        <v>1367.22</v>
      </c>
      <c r="R97" t="n">
        <v>128.13</v>
      </c>
      <c r="S97" t="n">
        <v>104.26</v>
      </c>
      <c r="T97" t="n">
        <v>11000.2</v>
      </c>
      <c r="U97" t="n">
        <v>0.8100000000000001</v>
      </c>
      <c r="V97" t="n">
        <v>0.9</v>
      </c>
      <c r="W97" t="n">
        <v>20.68</v>
      </c>
      <c r="X97" t="n">
        <v>0.66</v>
      </c>
      <c r="Y97" t="n">
        <v>1</v>
      </c>
      <c r="Z97" t="n">
        <v>10</v>
      </c>
      <c r="AA97" t="n">
        <v>1634.370663697299</v>
      </c>
      <c r="AB97" t="n">
        <v>2236.218045415528</v>
      </c>
      <c r="AC97" t="n">
        <v>2022.796533712808</v>
      </c>
      <c r="AD97" t="n">
        <v>1634370.663697299</v>
      </c>
      <c r="AE97" t="n">
        <v>2236218.045415528</v>
      </c>
      <c r="AF97" t="n">
        <v>9.019129970790904e-07</v>
      </c>
      <c r="AG97" t="n">
        <v>17</v>
      </c>
      <c r="AH97" t="n">
        <v>2022796.533712809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1.7584</v>
      </c>
      <c r="E98" t="n">
        <v>56.87</v>
      </c>
      <c r="F98" t="n">
        <v>53.2</v>
      </c>
      <c r="G98" t="n">
        <v>138.78</v>
      </c>
      <c r="H98" t="n">
        <v>1.68</v>
      </c>
      <c r="I98" t="n">
        <v>23</v>
      </c>
      <c r="J98" t="n">
        <v>265.3</v>
      </c>
      <c r="K98" t="n">
        <v>56.94</v>
      </c>
      <c r="L98" t="n">
        <v>25</v>
      </c>
      <c r="M98" t="n">
        <v>21</v>
      </c>
      <c r="N98" t="n">
        <v>68.34999999999999</v>
      </c>
      <c r="O98" t="n">
        <v>32954.18</v>
      </c>
      <c r="P98" t="n">
        <v>763.47</v>
      </c>
      <c r="Q98" t="n">
        <v>1367.2</v>
      </c>
      <c r="R98" t="n">
        <v>126.73</v>
      </c>
      <c r="S98" t="n">
        <v>104.26</v>
      </c>
      <c r="T98" t="n">
        <v>10305.33</v>
      </c>
      <c r="U98" t="n">
        <v>0.82</v>
      </c>
      <c r="V98" t="n">
        <v>0.9</v>
      </c>
      <c r="W98" t="n">
        <v>20.68</v>
      </c>
      <c r="X98" t="n">
        <v>0.62</v>
      </c>
      <c r="Y98" t="n">
        <v>1</v>
      </c>
      <c r="Z98" t="n">
        <v>10</v>
      </c>
      <c r="AA98" t="n">
        <v>1632.791893691314</v>
      </c>
      <c r="AB98" t="n">
        <v>2234.057902642923</v>
      </c>
      <c r="AC98" t="n">
        <v>2020.842551934641</v>
      </c>
      <c r="AD98" t="n">
        <v>1632791.893691314</v>
      </c>
      <c r="AE98" t="n">
        <v>2234057.902642923</v>
      </c>
      <c r="AF98" t="n">
        <v>9.031971149062431e-07</v>
      </c>
      <c r="AG98" t="n">
        <v>17</v>
      </c>
      <c r="AH98" t="n">
        <v>2020842.551934641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1.758</v>
      </c>
      <c r="E99" t="n">
        <v>56.88</v>
      </c>
      <c r="F99" t="n">
        <v>53.21</v>
      </c>
      <c r="G99" t="n">
        <v>138.81</v>
      </c>
      <c r="H99" t="n">
        <v>1.69</v>
      </c>
      <c r="I99" t="n">
        <v>23</v>
      </c>
      <c r="J99" t="n">
        <v>265.77</v>
      </c>
      <c r="K99" t="n">
        <v>56.94</v>
      </c>
      <c r="L99" t="n">
        <v>25.25</v>
      </c>
      <c r="M99" t="n">
        <v>21</v>
      </c>
      <c r="N99" t="n">
        <v>68.56999999999999</v>
      </c>
      <c r="O99" t="n">
        <v>33012.18</v>
      </c>
      <c r="P99" t="n">
        <v>762.75</v>
      </c>
      <c r="Q99" t="n">
        <v>1367.17</v>
      </c>
      <c r="R99" t="n">
        <v>127.1</v>
      </c>
      <c r="S99" t="n">
        <v>104.26</v>
      </c>
      <c r="T99" t="n">
        <v>10491.19</v>
      </c>
      <c r="U99" t="n">
        <v>0.82</v>
      </c>
      <c r="V99" t="n">
        <v>0.9</v>
      </c>
      <c r="W99" t="n">
        <v>20.68</v>
      </c>
      <c r="X99" t="n">
        <v>0.64</v>
      </c>
      <c r="Y99" t="n">
        <v>1</v>
      </c>
      <c r="Z99" t="n">
        <v>10</v>
      </c>
      <c r="AA99" t="n">
        <v>1632.192960733894</v>
      </c>
      <c r="AB99" t="n">
        <v>2233.238416147523</v>
      </c>
      <c r="AC99" t="n">
        <v>2020.101276080206</v>
      </c>
      <c r="AD99" t="n">
        <v>1632192.960733894</v>
      </c>
      <c r="AE99" t="n">
        <v>2233238.416147524</v>
      </c>
      <c r="AF99" t="n">
        <v>9.029916560538987e-07</v>
      </c>
      <c r="AG99" t="n">
        <v>17</v>
      </c>
      <c r="AH99" t="n">
        <v>2020101.276080206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1.7581</v>
      </c>
      <c r="E100" t="n">
        <v>56.88</v>
      </c>
      <c r="F100" t="n">
        <v>53.21</v>
      </c>
      <c r="G100" t="n">
        <v>138.81</v>
      </c>
      <c r="H100" t="n">
        <v>1.7</v>
      </c>
      <c r="I100" t="n">
        <v>23</v>
      </c>
      <c r="J100" t="n">
        <v>266.24</v>
      </c>
      <c r="K100" t="n">
        <v>56.94</v>
      </c>
      <c r="L100" t="n">
        <v>25.5</v>
      </c>
      <c r="M100" t="n">
        <v>21</v>
      </c>
      <c r="N100" t="n">
        <v>68.8</v>
      </c>
      <c r="O100" t="n">
        <v>33070.26</v>
      </c>
      <c r="P100" t="n">
        <v>762.24</v>
      </c>
      <c r="Q100" t="n">
        <v>1367.22</v>
      </c>
      <c r="R100" t="n">
        <v>127.24</v>
      </c>
      <c r="S100" t="n">
        <v>104.26</v>
      </c>
      <c r="T100" t="n">
        <v>10559.82</v>
      </c>
      <c r="U100" t="n">
        <v>0.82</v>
      </c>
      <c r="V100" t="n">
        <v>0.9</v>
      </c>
      <c r="W100" t="n">
        <v>20.68</v>
      </c>
      <c r="X100" t="n">
        <v>0.63</v>
      </c>
      <c r="Y100" t="n">
        <v>1</v>
      </c>
      <c r="Z100" t="n">
        <v>10</v>
      </c>
      <c r="AA100" t="n">
        <v>1631.410746008886</v>
      </c>
      <c r="AB100" t="n">
        <v>2232.168155451888</v>
      </c>
      <c r="AC100" t="n">
        <v>2019.133159563242</v>
      </c>
      <c r="AD100" t="n">
        <v>1631410.746008886</v>
      </c>
      <c r="AE100" t="n">
        <v>2232168.155451888</v>
      </c>
      <c r="AF100" t="n">
        <v>9.030430207669847e-07</v>
      </c>
      <c r="AG100" t="n">
        <v>17</v>
      </c>
      <c r="AH100" t="n">
        <v>2019133.159563242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1.7575</v>
      </c>
      <c r="E101" t="n">
        <v>56.9</v>
      </c>
      <c r="F101" t="n">
        <v>53.23</v>
      </c>
      <c r="G101" t="n">
        <v>138.86</v>
      </c>
      <c r="H101" t="n">
        <v>1.72</v>
      </c>
      <c r="I101" t="n">
        <v>23</v>
      </c>
      <c r="J101" t="n">
        <v>266.71</v>
      </c>
      <c r="K101" t="n">
        <v>56.94</v>
      </c>
      <c r="L101" t="n">
        <v>25.75</v>
      </c>
      <c r="M101" t="n">
        <v>21</v>
      </c>
      <c r="N101" t="n">
        <v>69.02</v>
      </c>
      <c r="O101" t="n">
        <v>33128.44</v>
      </c>
      <c r="P101" t="n">
        <v>760.5</v>
      </c>
      <c r="Q101" t="n">
        <v>1367.24</v>
      </c>
      <c r="R101" t="n">
        <v>127.9</v>
      </c>
      <c r="S101" t="n">
        <v>104.26</v>
      </c>
      <c r="T101" t="n">
        <v>10893.36</v>
      </c>
      <c r="U101" t="n">
        <v>0.82</v>
      </c>
      <c r="V101" t="n">
        <v>0.9</v>
      </c>
      <c r="W101" t="n">
        <v>20.68</v>
      </c>
      <c r="X101" t="n">
        <v>0.65</v>
      </c>
      <c r="Y101" t="n">
        <v>1</v>
      </c>
      <c r="Z101" t="n">
        <v>10</v>
      </c>
      <c r="AA101" t="n">
        <v>1629.637890573244</v>
      </c>
      <c r="AB101" t="n">
        <v>2229.742456431982</v>
      </c>
      <c r="AC101" t="n">
        <v>2016.938965853306</v>
      </c>
      <c r="AD101" t="n">
        <v>1629637.890573244</v>
      </c>
      <c r="AE101" t="n">
        <v>2229742.456431982</v>
      </c>
      <c r="AF101" t="n">
        <v>9.027348324884682e-07</v>
      </c>
      <c r="AG101" t="n">
        <v>17</v>
      </c>
      <c r="AH101" t="n">
        <v>2016938.965853306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1.7607</v>
      </c>
      <c r="E102" t="n">
        <v>56.8</v>
      </c>
      <c r="F102" t="n">
        <v>53.17</v>
      </c>
      <c r="G102" t="n">
        <v>145.01</v>
      </c>
      <c r="H102" t="n">
        <v>1.73</v>
      </c>
      <c r="I102" t="n">
        <v>22</v>
      </c>
      <c r="J102" t="n">
        <v>267.18</v>
      </c>
      <c r="K102" t="n">
        <v>56.94</v>
      </c>
      <c r="L102" t="n">
        <v>26</v>
      </c>
      <c r="M102" t="n">
        <v>20</v>
      </c>
      <c r="N102" t="n">
        <v>69.23999999999999</v>
      </c>
      <c r="O102" t="n">
        <v>33186.69</v>
      </c>
      <c r="P102" t="n">
        <v>759.47</v>
      </c>
      <c r="Q102" t="n">
        <v>1367.3</v>
      </c>
      <c r="R102" t="n">
        <v>125.74</v>
      </c>
      <c r="S102" t="n">
        <v>104.26</v>
      </c>
      <c r="T102" t="n">
        <v>9813.93</v>
      </c>
      <c r="U102" t="n">
        <v>0.83</v>
      </c>
      <c r="V102" t="n">
        <v>0.9</v>
      </c>
      <c r="W102" t="n">
        <v>20.68</v>
      </c>
      <c r="X102" t="n">
        <v>0.59</v>
      </c>
      <c r="Y102" t="n">
        <v>1</v>
      </c>
      <c r="Z102" t="n">
        <v>10</v>
      </c>
      <c r="AA102" t="n">
        <v>1625.238379898034</v>
      </c>
      <c r="AB102" t="n">
        <v>2223.722851833446</v>
      </c>
      <c r="AC102" t="n">
        <v>2011.493863869086</v>
      </c>
      <c r="AD102" t="n">
        <v>1625238.379898034</v>
      </c>
      <c r="AE102" t="n">
        <v>2223722.851833446</v>
      </c>
      <c r="AF102" t="n">
        <v>9.043785033072237e-07</v>
      </c>
      <c r="AG102" t="n">
        <v>17</v>
      </c>
      <c r="AH102" t="n">
        <v>2011493.863869086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1.7609</v>
      </c>
      <c r="E103" t="n">
        <v>56.79</v>
      </c>
      <c r="F103" t="n">
        <v>53.16</v>
      </c>
      <c r="G103" t="n">
        <v>144.99</v>
      </c>
      <c r="H103" t="n">
        <v>1.75</v>
      </c>
      <c r="I103" t="n">
        <v>22</v>
      </c>
      <c r="J103" t="n">
        <v>267.66</v>
      </c>
      <c r="K103" t="n">
        <v>56.94</v>
      </c>
      <c r="L103" t="n">
        <v>26.25</v>
      </c>
      <c r="M103" t="n">
        <v>20</v>
      </c>
      <c r="N103" t="n">
        <v>69.45999999999999</v>
      </c>
      <c r="O103" t="n">
        <v>33245.03</v>
      </c>
      <c r="P103" t="n">
        <v>759.58</v>
      </c>
      <c r="Q103" t="n">
        <v>1367.17</v>
      </c>
      <c r="R103" t="n">
        <v>125.46</v>
      </c>
      <c r="S103" t="n">
        <v>104.26</v>
      </c>
      <c r="T103" t="n">
        <v>9676.889999999999</v>
      </c>
      <c r="U103" t="n">
        <v>0.83</v>
      </c>
      <c r="V103" t="n">
        <v>0.9</v>
      </c>
      <c r="W103" t="n">
        <v>20.68</v>
      </c>
      <c r="X103" t="n">
        <v>0.59</v>
      </c>
      <c r="Y103" t="n">
        <v>1</v>
      </c>
      <c r="Z103" t="n">
        <v>10</v>
      </c>
      <c r="AA103" t="n">
        <v>1625.160341050763</v>
      </c>
      <c r="AB103" t="n">
        <v>2223.616075639779</v>
      </c>
      <c r="AC103" t="n">
        <v>2011.397278245481</v>
      </c>
      <c r="AD103" t="n">
        <v>1625160.341050762</v>
      </c>
      <c r="AE103" t="n">
        <v>2223616.075639779</v>
      </c>
      <c r="AF103" t="n">
        <v>9.044812327333959e-07</v>
      </c>
      <c r="AG103" t="n">
        <v>17</v>
      </c>
      <c r="AH103" t="n">
        <v>2011397.278245481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1.7605</v>
      </c>
      <c r="E104" t="n">
        <v>56.8</v>
      </c>
      <c r="F104" t="n">
        <v>53.18</v>
      </c>
      <c r="G104" t="n">
        <v>145.03</v>
      </c>
      <c r="H104" t="n">
        <v>1.76</v>
      </c>
      <c r="I104" t="n">
        <v>22</v>
      </c>
      <c r="J104" t="n">
        <v>268.13</v>
      </c>
      <c r="K104" t="n">
        <v>56.94</v>
      </c>
      <c r="L104" t="n">
        <v>26.5</v>
      </c>
      <c r="M104" t="n">
        <v>20</v>
      </c>
      <c r="N104" t="n">
        <v>69.69</v>
      </c>
      <c r="O104" t="n">
        <v>33303.46</v>
      </c>
      <c r="P104" t="n">
        <v>758.9</v>
      </c>
      <c r="Q104" t="n">
        <v>1367.31</v>
      </c>
      <c r="R104" t="n">
        <v>125.95</v>
      </c>
      <c r="S104" t="n">
        <v>104.26</v>
      </c>
      <c r="T104" t="n">
        <v>9920.76</v>
      </c>
      <c r="U104" t="n">
        <v>0.83</v>
      </c>
      <c r="V104" t="n">
        <v>0.9</v>
      </c>
      <c r="W104" t="n">
        <v>20.68</v>
      </c>
      <c r="X104" t="n">
        <v>0.6</v>
      </c>
      <c r="Y104" t="n">
        <v>1</v>
      </c>
      <c r="Z104" t="n">
        <v>10</v>
      </c>
      <c r="AA104" t="n">
        <v>1624.684469310273</v>
      </c>
      <c r="AB104" t="n">
        <v>2222.964966930462</v>
      </c>
      <c r="AC104" t="n">
        <v>2010.808310437544</v>
      </c>
      <c r="AD104" t="n">
        <v>1624684.469310273</v>
      </c>
      <c r="AE104" t="n">
        <v>2222964.966930462</v>
      </c>
      <c r="AF104" t="n">
        <v>9.042757738810516e-07</v>
      </c>
      <c r="AG104" t="n">
        <v>17</v>
      </c>
      <c r="AH104" t="n">
        <v>2010808.310437544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1.7604</v>
      </c>
      <c r="E105" t="n">
        <v>56.81</v>
      </c>
      <c r="F105" t="n">
        <v>53.18</v>
      </c>
      <c r="G105" t="n">
        <v>145.04</v>
      </c>
      <c r="H105" t="n">
        <v>1.77</v>
      </c>
      <c r="I105" t="n">
        <v>22</v>
      </c>
      <c r="J105" t="n">
        <v>268.6</v>
      </c>
      <c r="K105" t="n">
        <v>56.94</v>
      </c>
      <c r="L105" t="n">
        <v>26.75</v>
      </c>
      <c r="M105" t="n">
        <v>20</v>
      </c>
      <c r="N105" t="n">
        <v>69.91</v>
      </c>
      <c r="O105" t="n">
        <v>33361.97</v>
      </c>
      <c r="P105" t="n">
        <v>758.46</v>
      </c>
      <c r="Q105" t="n">
        <v>1367.19</v>
      </c>
      <c r="R105" t="n">
        <v>126.18</v>
      </c>
      <c r="S105" t="n">
        <v>104.26</v>
      </c>
      <c r="T105" t="n">
        <v>10034.54</v>
      </c>
      <c r="U105" t="n">
        <v>0.83</v>
      </c>
      <c r="V105" t="n">
        <v>0.9</v>
      </c>
      <c r="W105" t="n">
        <v>20.68</v>
      </c>
      <c r="X105" t="n">
        <v>0.6</v>
      </c>
      <c r="Y105" t="n">
        <v>1</v>
      </c>
      <c r="Z105" t="n">
        <v>10</v>
      </c>
      <c r="AA105" t="n">
        <v>1624.160011811701</v>
      </c>
      <c r="AB105" t="n">
        <v>2222.247381043484</v>
      </c>
      <c r="AC105" t="n">
        <v>2010.159209940482</v>
      </c>
      <c r="AD105" t="n">
        <v>1624160.011811701</v>
      </c>
      <c r="AE105" t="n">
        <v>2222247.381043484</v>
      </c>
      <c r="AF105" t="n">
        <v>9.042244091679655e-07</v>
      </c>
      <c r="AG105" t="n">
        <v>17</v>
      </c>
      <c r="AH105" t="n">
        <v>2010159.209940481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1.7605</v>
      </c>
      <c r="E106" t="n">
        <v>56.8</v>
      </c>
      <c r="F106" t="n">
        <v>53.18</v>
      </c>
      <c r="G106" t="n">
        <v>145.03</v>
      </c>
      <c r="H106" t="n">
        <v>1.79</v>
      </c>
      <c r="I106" t="n">
        <v>22</v>
      </c>
      <c r="J106" t="n">
        <v>269.08</v>
      </c>
      <c r="K106" t="n">
        <v>56.94</v>
      </c>
      <c r="L106" t="n">
        <v>27</v>
      </c>
      <c r="M106" t="n">
        <v>20</v>
      </c>
      <c r="N106" t="n">
        <v>70.14</v>
      </c>
      <c r="O106" t="n">
        <v>33420.56</v>
      </c>
      <c r="P106" t="n">
        <v>756.64</v>
      </c>
      <c r="Q106" t="n">
        <v>1367.18</v>
      </c>
      <c r="R106" t="n">
        <v>126.25</v>
      </c>
      <c r="S106" t="n">
        <v>104.26</v>
      </c>
      <c r="T106" t="n">
        <v>10072.7</v>
      </c>
      <c r="U106" t="n">
        <v>0.83</v>
      </c>
      <c r="V106" t="n">
        <v>0.9</v>
      </c>
      <c r="W106" t="n">
        <v>20.67</v>
      </c>
      <c r="X106" t="n">
        <v>0.6</v>
      </c>
      <c r="Y106" t="n">
        <v>1</v>
      </c>
      <c r="Z106" t="n">
        <v>10</v>
      </c>
      <c r="AA106" t="n">
        <v>1621.579587146411</v>
      </c>
      <c r="AB106" t="n">
        <v>2218.716730176133</v>
      </c>
      <c r="AC106" t="n">
        <v>2006.965519436611</v>
      </c>
      <c r="AD106" t="n">
        <v>1621579.587146411</v>
      </c>
      <c r="AE106" t="n">
        <v>2218716.730176133</v>
      </c>
      <c r="AF106" t="n">
        <v>9.042757738810516e-07</v>
      </c>
      <c r="AG106" t="n">
        <v>17</v>
      </c>
      <c r="AH106" t="n">
        <v>2006965.519436611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1.7631</v>
      </c>
      <c r="E107" t="n">
        <v>56.72</v>
      </c>
      <c r="F107" t="n">
        <v>53.14</v>
      </c>
      <c r="G107" t="n">
        <v>151.82</v>
      </c>
      <c r="H107" t="n">
        <v>1.8</v>
      </c>
      <c r="I107" t="n">
        <v>21</v>
      </c>
      <c r="J107" t="n">
        <v>269.55</v>
      </c>
      <c r="K107" t="n">
        <v>56.94</v>
      </c>
      <c r="L107" t="n">
        <v>27.25</v>
      </c>
      <c r="M107" t="n">
        <v>19</v>
      </c>
      <c r="N107" t="n">
        <v>70.36</v>
      </c>
      <c r="O107" t="n">
        <v>33479.25</v>
      </c>
      <c r="P107" t="n">
        <v>755.4</v>
      </c>
      <c r="Q107" t="n">
        <v>1367.21</v>
      </c>
      <c r="R107" t="n">
        <v>124.64</v>
      </c>
      <c r="S107" t="n">
        <v>104.26</v>
      </c>
      <c r="T107" t="n">
        <v>9273.629999999999</v>
      </c>
      <c r="U107" t="n">
        <v>0.84</v>
      </c>
      <c r="V107" t="n">
        <v>0.9</v>
      </c>
      <c r="W107" t="n">
        <v>20.68</v>
      </c>
      <c r="X107" t="n">
        <v>0.5600000000000001</v>
      </c>
      <c r="Y107" t="n">
        <v>1</v>
      </c>
      <c r="Z107" t="n">
        <v>10</v>
      </c>
      <c r="AA107" t="n">
        <v>1617.528998879834</v>
      </c>
      <c r="AB107" t="n">
        <v>2213.17453661046</v>
      </c>
      <c r="AC107" t="n">
        <v>2001.952265046328</v>
      </c>
      <c r="AD107" t="n">
        <v>1617528.998879834</v>
      </c>
      <c r="AE107" t="n">
        <v>2213174.536610459</v>
      </c>
      <c r="AF107" t="n">
        <v>9.056112564212905e-07</v>
      </c>
      <c r="AG107" t="n">
        <v>17</v>
      </c>
      <c r="AH107" t="n">
        <v>2001952.265046328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1.763</v>
      </c>
      <c r="E108" t="n">
        <v>56.72</v>
      </c>
      <c r="F108" t="n">
        <v>53.14</v>
      </c>
      <c r="G108" t="n">
        <v>151.83</v>
      </c>
      <c r="H108" t="n">
        <v>1.81</v>
      </c>
      <c r="I108" t="n">
        <v>21</v>
      </c>
      <c r="J108" t="n">
        <v>270.03</v>
      </c>
      <c r="K108" t="n">
        <v>56.94</v>
      </c>
      <c r="L108" t="n">
        <v>27.5</v>
      </c>
      <c r="M108" t="n">
        <v>19</v>
      </c>
      <c r="N108" t="n">
        <v>70.59</v>
      </c>
      <c r="O108" t="n">
        <v>33538.02</v>
      </c>
      <c r="P108" t="n">
        <v>755.9400000000001</v>
      </c>
      <c r="Q108" t="n">
        <v>1367.25</v>
      </c>
      <c r="R108" t="n">
        <v>124.91</v>
      </c>
      <c r="S108" t="n">
        <v>104.26</v>
      </c>
      <c r="T108" t="n">
        <v>9405.76</v>
      </c>
      <c r="U108" t="n">
        <v>0.83</v>
      </c>
      <c r="V108" t="n">
        <v>0.9</v>
      </c>
      <c r="W108" t="n">
        <v>20.68</v>
      </c>
      <c r="X108" t="n">
        <v>0.5600000000000001</v>
      </c>
      <c r="Y108" t="n">
        <v>1</v>
      </c>
      <c r="Z108" t="n">
        <v>10</v>
      </c>
      <c r="AA108" t="n">
        <v>1618.349364597028</v>
      </c>
      <c r="AB108" t="n">
        <v>2214.296997176705</v>
      </c>
      <c r="AC108" t="n">
        <v>2002.967599551514</v>
      </c>
      <c r="AD108" t="n">
        <v>1618349.364597028</v>
      </c>
      <c r="AE108" t="n">
        <v>2214296.997176705</v>
      </c>
      <c r="AF108" t="n">
        <v>9.055598917082043e-07</v>
      </c>
      <c r="AG108" t="n">
        <v>17</v>
      </c>
      <c r="AH108" t="n">
        <v>2002967.599551514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1.763</v>
      </c>
      <c r="E109" t="n">
        <v>56.72</v>
      </c>
      <c r="F109" t="n">
        <v>53.14</v>
      </c>
      <c r="G109" t="n">
        <v>151.82</v>
      </c>
      <c r="H109" t="n">
        <v>1.83</v>
      </c>
      <c r="I109" t="n">
        <v>21</v>
      </c>
      <c r="J109" t="n">
        <v>270.51</v>
      </c>
      <c r="K109" t="n">
        <v>56.94</v>
      </c>
      <c r="L109" t="n">
        <v>27.75</v>
      </c>
      <c r="M109" t="n">
        <v>19</v>
      </c>
      <c r="N109" t="n">
        <v>70.81999999999999</v>
      </c>
      <c r="O109" t="n">
        <v>33596.87</v>
      </c>
      <c r="P109" t="n">
        <v>755.51</v>
      </c>
      <c r="Q109" t="n">
        <v>1367.22</v>
      </c>
      <c r="R109" t="n">
        <v>124.74</v>
      </c>
      <c r="S109" t="n">
        <v>104.26</v>
      </c>
      <c r="T109" t="n">
        <v>9320.459999999999</v>
      </c>
      <c r="U109" t="n">
        <v>0.84</v>
      </c>
      <c r="V109" t="n">
        <v>0.9</v>
      </c>
      <c r="W109" t="n">
        <v>20.68</v>
      </c>
      <c r="X109" t="n">
        <v>0.5600000000000001</v>
      </c>
      <c r="Y109" t="n">
        <v>1</v>
      </c>
      <c r="Z109" t="n">
        <v>10</v>
      </c>
      <c r="AA109" t="n">
        <v>1617.759450389227</v>
      </c>
      <c r="AB109" t="n">
        <v>2213.489850532414</v>
      </c>
      <c r="AC109" t="n">
        <v>2002.237485850117</v>
      </c>
      <c r="AD109" t="n">
        <v>1617759.450389227</v>
      </c>
      <c r="AE109" t="n">
        <v>2213489.850532414</v>
      </c>
      <c r="AF109" t="n">
        <v>9.055598917082043e-07</v>
      </c>
      <c r="AG109" t="n">
        <v>17</v>
      </c>
      <c r="AH109" t="n">
        <v>2002237.485850117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1.7625</v>
      </c>
      <c r="E110" t="n">
        <v>56.74</v>
      </c>
      <c r="F110" t="n">
        <v>53.15</v>
      </c>
      <c r="G110" t="n">
        <v>151.87</v>
      </c>
      <c r="H110" t="n">
        <v>1.84</v>
      </c>
      <c r="I110" t="n">
        <v>21</v>
      </c>
      <c r="J110" t="n">
        <v>270.99</v>
      </c>
      <c r="K110" t="n">
        <v>56.94</v>
      </c>
      <c r="L110" t="n">
        <v>28</v>
      </c>
      <c r="M110" t="n">
        <v>19</v>
      </c>
      <c r="N110" t="n">
        <v>71.04000000000001</v>
      </c>
      <c r="O110" t="n">
        <v>33655.82</v>
      </c>
      <c r="P110" t="n">
        <v>754.21</v>
      </c>
      <c r="Q110" t="n">
        <v>1367.36</v>
      </c>
      <c r="R110" t="n">
        <v>125.19</v>
      </c>
      <c r="S110" t="n">
        <v>104.26</v>
      </c>
      <c r="T110" t="n">
        <v>9548.049999999999</v>
      </c>
      <c r="U110" t="n">
        <v>0.83</v>
      </c>
      <c r="V110" t="n">
        <v>0.9</v>
      </c>
      <c r="W110" t="n">
        <v>20.68</v>
      </c>
      <c r="X110" t="n">
        <v>0.58</v>
      </c>
      <c r="Y110" t="n">
        <v>1</v>
      </c>
      <c r="Z110" t="n">
        <v>10</v>
      </c>
      <c r="AA110" t="n">
        <v>1616.442289904619</v>
      </c>
      <c r="AB110" t="n">
        <v>2211.687653448354</v>
      </c>
      <c r="AC110" t="n">
        <v>2000.60728792636</v>
      </c>
      <c r="AD110" t="n">
        <v>1616442.289904619</v>
      </c>
      <c r="AE110" t="n">
        <v>2211687.653448354</v>
      </c>
      <c r="AF110" t="n">
        <v>9.053030681427738e-07</v>
      </c>
      <c r="AG110" t="n">
        <v>17</v>
      </c>
      <c r="AH110" t="n">
        <v>2000607.28792636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1.7629</v>
      </c>
      <c r="E111" t="n">
        <v>56.72</v>
      </c>
      <c r="F111" t="n">
        <v>53.14</v>
      </c>
      <c r="G111" t="n">
        <v>151.84</v>
      </c>
      <c r="H111" t="n">
        <v>1.85</v>
      </c>
      <c r="I111" t="n">
        <v>21</v>
      </c>
      <c r="J111" t="n">
        <v>271.46</v>
      </c>
      <c r="K111" t="n">
        <v>56.94</v>
      </c>
      <c r="L111" t="n">
        <v>28.25</v>
      </c>
      <c r="M111" t="n">
        <v>19</v>
      </c>
      <c r="N111" t="n">
        <v>71.27</v>
      </c>
      <c r="O111" t="n">
        <v>33714.85</v>
      </c>
      <c r="P111" t="n">
        <v>751.8099999999999</v>
      </c>
      <c r="Q111" t="n">
        <v>1367.32</v>
      </c>
      <c r="R111" t="n">
        <v>124.95</v>
      </c>
      <c r="S111" t="n">
        <v>104.26</v>
      </c>
      <c r="T111" t="n">
        <v>9426</v>
      </c>
      <c r="U111" t="n">
        <v>0.83</v>
      </c>
      <c r="V111" t="n">
        <v>0.9</v>
      </c>
      <c r="W111" t="n">
        <v>20.68</v>
      </c>
      <c r="X111" t="n">
        <v>0.57</v>
      </c>
      <c r="Y111" t="n">
        <v>1</v>
      </c>
      <c r="Z111" t="n">
        <v>10</v>
      </c>
      <c r="AA111" t="n">
        <v>1612.762717288178</v>
      </c>
      <c r="AB111" t="n">
        <v>2206.653099863252</v>
      </c>
      <c r="AC111" t="n">
        <v>1996.05322506938</v>
      </c>
      <c r="AD111" t="n">
        <v>1612762.717288178</v>
      </c>
      <c r="AE111" t="n">
        <v>2206653.099863253</v>
      </c>
      <c r="AF111" t="n">
        <v>9.055085269951183e-07</v>
      </c>
      <c r="AG111" t="n">
        <v>17</v>
      </c>
      <c r="AH111" t="n">
        <v>1996053.22506938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1.7653</v>
      </c>
      <c r="E112" t="n">
        <v>56.65</v>
      </c>
      <c r="F112" t="n">
        <v>53.11</v>
      </c>
      <c r="G112" t="n">
        <v>159.32</v>
      </c>
      <c r="H112" t="n">
        <v>1.87</v>
      </c>
      <c r="I112" t="n">
        <v>20</v>
      </c>
      <c r="J112" t="n">
        <v>271.94</v>
      </c>
      <c r="K112" t="n">
        <v>56.94</v>
      </c>
      <c r="L112" t="n">
        <v>28.5</v>
      </c>
      <c r="M112" t="n">
        <v>18</v>
      </c>
      <c r="N112" t="n">
        <v>71.5</v>
      </c>
      <c r="O112" t="n">
        <v>33773.97</v>
      </c>
      <c r="P112" t="n">
        <v>752.67</v>
      </c>
      <c r="Q112" t="n">
        <v>1367.23</v>
      </c>
      <c r="R112" t="n">
        <v>123.66</v>
      </c>
      <c r="S112" t="n">
        <v>104.26</v>
      </c>
      <c r="T112" t="n">
        <v>8786.190000000001</v>
      </c>
      <c r="U112" t="n">
        <v>0.84</v>
      </c>
      <c r="V112" t="n">
        <v>0.9</v>
      </c>
      <c r="W112" t="n">
        <v>20.68</v>
      </c>
      <c r="X112" t="n">
        <v>0.53</v>
      </c>
      <c r="Y112" t="n">
        <v>1</v>
      </c>
      <c r="Z112" t="n">
        <v>10</v>
      </c>
      <c r="AA112" t="n">
        <v>1611.834528198134</v>
      </c>
      <c r="AB112" t="n">
        <v>2205.383110601441</v>
      </c>
      <c r="AC112" t="n">
        <v>1994.904441800275</v>
      </c>
      <c r="AD112" t="n">
        <v>1611834.528198134</v>
      </c>
      <c r="AE112" t="n">
        <v>2205383.110601441</v>
      </c>
      <c r="AF112" t="n">
        <v>9.067412801091851e-07</v>
      </c>
      <c r="AG112" t="n">
        <v>17</v>
      </c>
      <c r="AH112" t="n">
        <v>1994904.441800275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1.7654</v>
      </c>
      <c r="E113" t="n">
        <v>56.64</v>
      </c>
      <c r="F113" t="n">
        <v>53.11</v>
      </c>
      <c r="G113" t="n">
        <v>159.32</v>
      </c>
      <c r="H113" t="n">
        <v>1.88</v>
      </c>
      <c r="I113" t="n">
        <v>20</v>
      </c>
      <c r="J113" t="n">
        <v>272.43</v>
      </c>
      <c r="K113" t="n">
        <v>56.94</v>
      </c>
      <c r="L113" t="n">
        <v>28.75</v>
      </c>
      <c r="M113" t="n">
        <v>18</v>
      </c>
      <c r="N113" t="n">
        <v>71.73</v>
      </c>
      <c r="O113" t="n">
        <v>33833.3</v>
      </c>
      <c r="P113" t="n">
        <v>754.1</v>
      </c>
      <c r="Q113" t="n">
        <v>1367.14</v>
      </c>
      <c r="R113" t="n">
        <v>123.82</v>
      </c>
      <c r="S113" t="n">
        <v>104.26</v>
      </c>
      <c r="T113" t="n">
        <v>8867.24</v>
      </c>
      <c r="U113" t="n">
        <v>0.84</v>
      </c>
      <c r="V113" t="n">
        <v>0.9</v>
      </c>
      <c r="W113" t="n">
        <v>20.67</v>
      </c>
      <c r="X113" t="n">
        <v>0.53</v>
      </c>
      <c r="Y113" t="n">
        <v>1</v>
      </c>
      <c r="Z113" t="n">
        <v>10</v>
      </c>
      <c r="AA113" t="n">
        <v>1613.714556375352</v>
      </c>
      <c r="AB113" t="n">
        <v>2207.9554480945</v>
      </c>
      <c r="AC113" t="n">
        <v>1997.231279013294</v>
      </c>
      <c r="AD113" t="n">
        <v>1613714.556375352</v>
      </c>
      <c r="AE113" t="n">
        <v>2207955.4480945</v>
      </c>
      <c r="AF113" t="n">
        <v>9.067926448222713e-07</v>
      </c>
      <c r="AG113" t="n">
        <v>17</v>
      </c>
      <c r="AH113" t="n">
        <v>1997231.279013294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1.7653</v>
      </c>
      <c r="E114" t="n">
        <v>56.65</v>
      </c>
      <c r="F114" t="n">
        <v>53.11</v>
      </c>
      <c r="G114" t="n">
        <v>159.33</v>
      </c>
      <c r="H114" t="n">
        <v>1.89</v>
      </c>
      <c r="I114" t="n">
        <v>20</v>
      </c>
      <c r="J114" t="n">
        <v>272.91</v>
      </c>
      <c r="K114" t="n">
        <v>56.94</v>
      </c>
      <c r="L114" t="n">
        <v>29</v>
      </c>
      <c r="M114" t="n">
        <v>18</v>
      </c>
      <c r="N114" t="n">
        <v>71.95999999999999</v>
      </c>
      <c r="O114" t="n">
        <v>33892.61</v>
      </c>
      <c r="P114" t="n">
        <v>754.45</v>
      </c>
      <c r="Q114" t="n">
        <v>1367.15</v>
      </c>
      <c r="R114" t="n">
        <v>123.96</v>
      </c>
      <c r="S114" t="n">
        <v>104.26</v>
      </c>
      <c r="T114" t="n">
        <v>8934.040000000001</v>
      </c>
      <c r="U114" t="n">
        <v>0.84</v>
      </c>
      <c r="V114" t="n">
        <v>0.9</v>
      </c>
      <c r="W114" t="n">
        <v>20.67</v>
      </c>
      <c r="X114" t="n">
        <v>0.53</v>
      </c>
      <c r="Y114" t="n">
        <v>1</v>
      </c>
      <c r="Z114" t="n">
        <v>10</v>
      </c>
      <c r="AA114" t="n">
        <v>1614.2733170094</v>
      </c>
      <c r="AB114" t="n">
        <v>2208.719969044785</v>
      </c>
      <c r="AC114" t="n">
        <v>1997.922835157096</v>
      </c>
      <c r="AD114" t="n">
        <v>1614273.3170094</v>
      </c>
      <c r="AE114" t="n">
        <v>2208719.969044785</v>
      </c>
      <c r="AF114" t="n">
        <v>9.067412801091851e-07</v>
      </c>
      <c r="AG114" t="n">
        <v>17</v>
      </c>
      <c r="AH114" t="n">
        <v>1997922.835157096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1.765</v>
      </c>
      <c r="E115" t="n">
        <v>56.66</v>
      </c>
      <c r="F115" t="n">
        <v>53.12</v>
      </c>
      <c r="G115" t="n">
        <v>159.36</v>
      </c>
      <c r="H115" t="n">
        <v>1.9</v>
      </c>
      <c r="I115" t="n">
        <v>20</v>
      </c>
      <c r="J115" t="n">
        <v>273.39</v>
      </c>
      <c r="K115" t="n">
        <v>56.94</v>
      </c>
      <c r="L115" t="n">
        <v>29.25</v>
      </c>
      <c r="M115" t="n">
        <v>18</v>
      </c>
      <c r="N115" t="n">
        <v>72.19</v>
      </c>
      <c r="O115" t="n">
        <v>33952</v>
      </c>
      <c r="P115" t="n">
        <v>753.74</v>
      </c>
      <c r="Q115" t="n">
        <v>1367.23</v>
      </c>
      <c r="R115" t="n">
        <v>124.18</v>
      </c>
      <c r="S115" t="n">
        <v>104.26</v>
      </c>
      <c r="T115" t="n">
        <v>9046.74</v>
      </c>
      <c r="U115" t="n">
        <v>0.84</v>
      </c>
      <c r="V115" t="n">
        <v>0.9</v>
      </c>
      <c r="W115" t="n">
        <v>20.68</v>
      </c>
      <c r="X115" t="n">
        <v>0.54</v>
      </c>
      <c r="Y115" t="n">
        <v>1</v>
      </c>
      <c r="Z115" t="n">
        <v>10</v>
      </c>
      <c r="AA115" t="n">
        <v>1613.606997336622</v>
      </c>
      <c r="AB115" t="n">
        <v>2207.80828107254</v>
      </c>
      <c r="AC115" t="n">
        <v>1997.098157405361</v>
      </c>
      <c r="AD115" t="n">
        <v>1613606.997336622</v>
      </c>
      <c r="AE115" t="n">
        <v>2207808.28107254</v>
      </c>
      <c r="AF115" t="n">
        <v>9.065871859699267e-07</v>
      </c>
      <c r="AG115" t="n">
        <v>17</v>
      </c>
      <c r="AH115" t="n">
        <v>1997098.157405361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1.7653</v>
      </c>
      <c r="E116" t="n">
        <v>56.65</v>
      </c>
      <c r="F116" t="n">
        <v>53.11</v>
      </c>
      <c r="G116" t="n">
        <v>159.32</v>
      </c>
      <c r="H116" t="n">
        <v>1.92</v>
      </c>
      <c r="I116" t="n">
        <v>20</v>
      </c>
      <c r="J116" t="n">
        <v>273.87</v>
      </c>
      <c r="K116" t="n">
        <v>56.94</v>
      </c>
      <c r="L116" t="n">
        <v>29.5</v>
      </c>
      <c r="M116" t="n">
        <v>18</v>
      </c>
      <c r="N116" t="n">
        <v>72.43000000000001</v>
      </c>
      <c r="O116" t="n">
        <v>34011.48</v>
      </c>
      <c r="P116" t="n">
        <v>751.83</v>
      </c>
      <c r="Q116" t="n">
        <v>1367.23</v>
      </c>
      <c r="R116" t="n">
        <v>123.86</v>
      </c>
      <c r="S116" t="n">
        <v>104.26</v>
      </c>
      <c r="T116" t="n">
        <v>8886.809999999999</v>
      </c>
      <c r="U116" t="n">
        <v>0.84</v>
      </c>
      <c r="V116" t="n">
        <v>0.9</v>
      </c>
      <c r="W116" t="n">
        <v>20.67</v>
      </c>
      <c r="X116" t="n">
        <v>0.53</v>
      </c>
      <c r="Y116" t="n">
        <v>1</v>
      </c>
      <c r="Z116" t="n">
        <v>10</v>
      </c>
      <c r="AA116" t="n">
        <v>1610.683639096189</v>
      </c>
      <c r="AB116" t="n">
        <v>2203.808413358516</v>
      </c>
      <c r="AC116" t="n">
        <v>1993.480031452113</v>
      </c>
      <c r="AD116" t="n">
        <v>1610683.639096189</v>
      </c>
      <c r="AE116" t="n">
        <v>2203808.413358516</v>
      </c>
      <c r="AF116" t="n">
        <v>9.067412801091851e-07</v>
      </c>
      <c r="AG116" t="n">
        <v>17</v>
      </c>
      <c r="AH116" t="n">
        <v>1993480.031452113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1.7673</v>
      </c>
      <c r="E117" t="n">
        <v>56.58</v>
      </c>
      <c r="F117" t="n">
        <v>53.09</v>
      </c>
      <c r="G117" t="n">
        <v>167.65</v>
      </c>
      <c r="H117" t="n">
        <v>1.93</v>
      </c>
      <c r="I117" t="n">
        <v>19</v>
      </c>
      <c r="J117" t="n">
        <v>274.35</v>
      </c>
      <c r="K117" t="n">
        <v>56.94</v>
      </c>
      <c r="L117" t="n">
        <v>29.75</v>
      </c>
      <c r="M117" t="n">
        <v>17</v>
      </c>
      <c r="N117" t="n">
        <v>72.66</v>
      </c>
      <c r="O117" t="n">
        <v>34071.05</v>
      </c>
      <c r="P117" t="n">
        <v>747.95</v>
      </c>
      <c r="Q117" t="n">
        <v>1367.18</v>
      </c>
      <c r="R117" t="n">
        <v>123.16</v>
      </c>
      <c r="S117" t="n">
        <v>104.26</v>
      </c>
      <c r="T117" t="n">
        <v>8540.67</v>
      </c>
      <c r="U117" t="n">
        <v>0.85</v>
      </c>
      <c r="V117" t="n">
        <v>0.9</v>
      </c>
      <c r="W117" t="n">
        <v>20.68</v>
      </c>
      <c r="X117" t="n">
        <v>0.51</v>
      </c>
      <c r="Y117" t="n">
        <v>1</v>
      </c>
      <c r="Z117" t="n">
        <v>10</v>
      </c>
      <c r="AA117" t="n">
        <v>1603.656945367369</v>
      </c>
      <c r="AB117" t="n">
        <v>2194.194181002897</v>
      </c>
      <c r="AC117" t="n">
        <v>1984.783367938854</v>
      </c>
      <c r="AD117" t="n">
        <v>1603656.945367369</v>
      </c>
      <c r="AE117" t="n">
        <v>2194194.181002897</v>
      </c>
      <c r="AF117" t="n">
        <v>9.077685743709074e-07</v>
      </c>
      <c r="AG117" t="n">
        <v>17</v>
      </c>
      <c r="AH117" t="n">
        <v>1984783.367938854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1.7674</v>
      </c>
      <c r="E118" t="n">
        <v>56.58</v>
      </c>
      <c r="F118" t="n">
        <v>53.09</v>
      </c>
      <c r="G118" t="n">
        <v>167.64</v>
      </c>
      <c r="H118" t="n">
        <v>1.94</v>
      </c>
      <c r="I118" t="n">
        <v>19</v>
      </c>
      <c r="J118" t="n">
        <v>274.84</v>
      </c>
      <c r="K118" t="n">
        <v>56.94</v>
      </c>
      <c r="L118" t="n">
        <v>30</v>
      </c>
      <c r="M118" t="n">
        <v>17</v>
      </c>
      <c r="N118" t="n">
        <v>72.89</v>
      </c>
      <c r="O118" t="n">
        <v>34130.71</v>
      </c>
      <c r="P118" t="n">
        <v>748.83</v>
      </c>
      <c r="Q118" t="n">
        <v>1367.2</v>
      </c>
      <c r="R118" t="n">
        <v>123.23</v>
      </c>
      <c r="S118" t="n">
        <v>104.26</v>
      </c>
      <c r="T118" t="n">
        <v>8578.629999999999</v>
      </c>
      <c r="U118" t="n">
        <v>0.85</v>
      </c>
      <c r="V118" t="n">
        <v>0.9</v>
      </c>
      <c r="W118" t="n">
        <v>20.67</v>
      </c>
      <c r="X118" t="n">
        <v>0.51</v>
      </c>
      <c r="Y118" t="n">
        <v>1</v>
      </c>
      <c r="Z118" t="n">
        <v>10</v>
      </c>
      <c r="AA118" t="n">
        <v>1604.782645810819</v>
      </c>
      <c r="AB118" t="n">
        <v>2195.734414012023</v>
      </c>
      <c r="AC118" t="n">
        <v>1986.17660327132</v>
      </c>
      <c r="AD118" t="n">
        <v>1604782.645810819</v>
      </c>
      <c r="AE118" t="n">
        <v>2195734.414012023</v>
      </c>
      <c r="AF118" t="n">
        <v>9.078199390839936e-07</v>
      </c>
      <c r="AG118" t="n">
        <v>17</v>
      </c>
      <c r="AH118" t="n">
        <v>1986176.60327132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1.7669</v>
      </c>
      <c r="E119" t="n">
        <v>56.6</v>
      </c>
      <c r="F119" t="n">
        <v>53.1</v>
      </c>
      <c r="G119" t="n">
        <v>167.69</v>
      </c>
      <c r="H119" t="n">
        <v>1.96</v>
      </c>
      <c r="I119" t="n">
        <v>19</v>
      </c>
      <c r="J119" t="n">
        <v>275.32</v>
      </c>
      <c r="K119" t="n">
        <v>56.94</v>
      </c>
      <c r="L119" t="n">
        <v>30.25</v>
      </c>
      <c r="M119" t="n">
        <v>17</v>
      </c>
      <c r="N119" t="n">
        <v>73.13</v>
      </c>
      <c r="O119" t="n">
        <v>34190.46</v>
      </c>
      <c r="P119" t="n">
        <v>749.01</v>
      </c>
      <c r="Q119" t="n">
        <v>1367.19</v>
      </c>
      <c r="R119" t="n">
        <v>123.51</v>
      </c>
      <c r="S119" t="n">
        <v>104.26</v>
      </c>
      <c r="T119" t="n">
        <v>8718.57</v>
      </c>
      <c r="U119" t="n">
        <v>0.84</v>
      </c>
      <c r="V119" t="n">
        <v>0.9</v>
      </c>
      <c r="W119" t="n">
        <v>20.68</v>
      </c>
      <c r="X119" t="n">
        <v>0.53</v>
      </c>
      <c r="Y119" t="n">
        <v>1</v>
      </c>
      <c r="Z119" t="n">
        <v>10</v>
      </c>
      <c r="AA119" t="n">
        <v>1605.491013945134</v>
      </c>
      <c r="AB119" t="n">
        <v>2196.703634544389</v>
      </c>
      <c r="AC119" t="n">
        <v>1987.053322756387</v>
      </c>
      <c r="AD119" t="n">
        <v>1605491.013945134</v>
      </c>
      <c r="AE119" t="n">
        <v>2196703.634544389</v>
      </c>
      <c r="AF119" t="n">
        <v>9.075631155185629e-07</v>
      </c>
      <c r="AG119" t="n">
        <v>17</v>
      </c>
      <c r="AH119" t="n">
        <v>1987053.322756387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1.7673</v>
      </c>
      <c r="E120" t="n">
        <v>56.58</v>
      </c>
      <c r="F120" t="n">
        <v>53.09</v>
      </c>
      <c r="G120" t="n">
        <v>167.65</v>
      </c>
      <c r="H120" t="n">
        <v>1.97</v>
      </c>
      <c r="I120" t="n">
        <v>19</v>
      </c>
      <c r="J120" t="n">
        <v>275.81</v>
      </c>
      <c r="K120" t="n">
        <v>56.94</v>
      </c>
      <c r="L120" t="n">
        <v>30.5</v>
      </c>
      <c r="M120" t="n">
        <v>17</v>
      </c>
      <c r="N120" t="n">
        <v>73.36</v>
      </c>
      <c r="O120" t="n">
        <v>34250.31</v>
      </c>
      <c r="P120" t="n">
        <v>748.91</v>
      </c>
      <c r="Q120" t="n">
        <v>1367.18</v>
      </c>
      <c r="R120" t="n">
        <v>123.06</v>
      </c>
      <c r="S120" t="n">
        <v>104.26</v>
      </c>
      <c r="T120" t="n">
        <v>8493.379999999999</v>
      </c>
      <c r="U120" t="n">
        <v>0.85</v>
      </c>
      <c r="V120" t="n">
        <v>0.9</v>
      </c>
      <c r="W120" t="n">
        <v>20.68</v>
      </c>
      <c r="X120" t="n">
        <v>0.51</v>
      </c>
      <c r="Y120" t="n">
        <v>1</v>
      </c>
      <c r="Z120" t="n">
        <v>10</v>
      </c>
      <c r="AA120" t="n">
        <v>1604.970758710833</v>
      </c>
      <c r="AB120" t="n">
        <v>2195.991798380777</v>
      </c>
      <c r="AC120" t="n">
        <v>1986.409423237161</v>
      </c>
      <c r="AD120" t="n">
        <v>1604970.758710833</v>
      </c>
      <c r="AE120" t="n">
        <v>2195991.798380777</v>
      </c>
      <c r="AF120" t="n">
        <v>9.077685743709074e-07</v>
      </c>
      <c r="AG120" t="n">
        <v>17</v>
      </c>
      <c r="AH120" t="n">
        <v>1986409.423237161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1.7675</v>
      </c>
      <c r="E121" t="n">
        <v>56.58</v>
      </c>
      <c r="F121" t="n">
        <v>53.08</v>
      </c>
      <c r="G121" t="n">
        <v>167.63</v>
      </c>
      <c r="H121" t="n">
        <v>1.98</v>
      </c>
      <c r="I121" t="n">
        <v>19</v>
      </c>
      <c r="J121" t="n">
        <v>276.29</v>
      </c>
      <c r="K121" t="n">
        <v>56.94</v>
      </c>
      <c r="L121" t="n">
        <v>30.75</v>
      </c>
      <c r="M121" t="n">
        <v>17</v>
      </c>
      <c r="N121" t="n">
        <v>73.59999999999999</v>
      </c>
      <c r="O121" t="n">
        <v>34310.24</v>
      </c>
      <c r="P121" t="n">
        <v>747.42</v>
      </c>
      <c r="Q121" t="n">
        <v>1367.14</v>
      </c>
      <c r="R121" t="n">
        <v>123</v>
      </c>
      <c r="S121" t="n">
        <v>104.26</v>
      </c>
      <c r="T121" t="n">
        <v>8462.76</v>
      </c>
      <c r="U121" t="n">
        <v>0.85</v>
      </c>
      <c r="V121" t="n">
        <v>0.9</v>
      </c>
      <c r="W121" t="n">
        <v>20.68</v>
      </c>
      <c r="X121" t="n">
        <v>0.51</v>
      </c>
      <c r="Y121" t="n">
        <v>1</v>
      </c>
      <c r="Z121" t="n">
        <v>10</v>
      </c>
      <c r="AA121" t="n">
        <v>1602.70586350003</v>
      </c>
      <c r="AB121" t="n">
        <v>2192.892868833232</v>
      </c>
      <c r="AC121" t="n">
        <v>1983.60625117626</v>
      </c>
      <c r="AD121" t="n">
        <v>1602705.86350003</v>
      </c>
      <c r="AE121" t="n">
        <v>2192892.868833232</v>
      </c>
      <c r="AF121" t="n">
        <v>9.078713037970796e-07</v>
      </c>
      <c r="AG121" t="n">
        <v>17</v>
      </c>
      <c r="AH121" t="n">
        <v>1983606.25117626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1.7672</v>
      </c>
      <c r="E122" t="n">
        <v>56.59</v>
      </c>
      <c r="F122" t="n">
        <v>53.09</v>
      </c>
      <c r="G122" t="n">
        <v>167.66</v>
      </c>
      <c r="H122" t="n">
        <v>1.99</v>
      </c>
      <c r="I122" t="n">
        <v>19</v>
      </c>
      <c r="J122" t="n">
        <v>276.78</v>
      </c>
      <c r="K122" t="n">
        <v>56.94</v>
      </c>
      <c r="L122" t="n">
        <v>31</v>
      </c>
      <c r="M122" t="n">
        <v>17</v>
      </c>
      <c r="N122" t="n">
        <v>73.84</v>
      </c>
      <c r="O122" t="n">
        <v>34370.27</v>
      </c>
      <c r="P122" t="n">
        <v>746.92</v>
      </c>
      <c r="Q122" t="n">
        <v>1367.28</v>
      </c>
      <c r="R122" t="n">
        <v>123.26</v>
      </c>
      <c r="S122" t="n">
        <v>104.26</v>
      </c>
      <c r="T122" t="n">
        <v>8592.83</v>
      </c>
      <c r="U122" t="n">
        <v>0.85</v>
      </c>
      <c r="V122" t="n">
        <v>0.9</v>
      </c>
      <c r="W122" t="n">
        <v>20.67</v>
      </c>
      <c r="X122" t="n">
        <v>0.51</v>
      </c>
      <c r="Y122" t="n">
        <v>1</v>
      </c>
      <c r="Z122" t="n">
        <v>10</v>
      </c>
      <c r="AA122" t="n">
        <v>1602.325822573373</v>
      </c>
      <c r="AB122" t="n">
        <v>2192.372880071157</v>
      </c>
      <c r="AC122" t="n">
        <v>1983.135889411828</v>
      </c>
      <c r="AD122" t="n">
        <v>1602325.822573373</v>
      </c>
      <c r="AE122" t="n">
        <v>2192372.880071157</v>
      </c>
      <c r="AF122" t="n">
        <v>9.077172096578212e-07</v>
      </c>
      <c r="AG122" t="n">
        <v>17</v>
      </c>
      <c r="AH122" t="n">
        <v>1983135.889411828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1.7674</v>
      </c>
      <c r="E123" t="n">
        <v>56.58</v>
      </c>
      <c r="F123" t="n">
        <v>53.09</v>
      </c>
      <c r="G123" t="n">
        <v>167.64</v>
      </c>
      <c r="H123" t="n">
        <v>2.01</v>
      </c>
      <c r="I123" t="n">
        <v>19</v>
      </c>
      <c r="J123" t="n">
        <v>277.27</v>
      </c>
      <c r="K123" t="n">
        <v>56.94</v>
      </c>
      <c r="L123" t="n">
        <v>31.25</v>
      </c>
      <c r="M123" t="n">
        <v>17</v>
      </c>
      <c r="N123" t="n">
        <v>74.06999999999999</v>
      </c>
      <c r="O123" t="n">
        <v>34430.39</v>
      </c>
      <c r="P123" t="n">
        <v>745.0700000000001</v>
      </c>
      <c r="Q123" t="n">
        <v>1367.17</v>
      </c>
      <c r="R123" t="n">
        <v>123.17</v>
      </c>
      <c r="S123" t="n">
        <v>104.26</v>
      </c>
      <c r="T123" t="n">
        <v>8547.27</v>
      </c>
      <c r="U123" t="n">
        <v>0.85</v>
      </c>
      <c r="V123" t="n">
        <v>0.9</v>
      </c>
      <c r="W123" t="n">
        <v>20.67</v>
      </c>
      <c r="X123" t="n">
        <v>0.51</v>
      </c>
      <c r="Y123" t="n">
        <v>1</v>
      </c>
      <c r="Z123" t="n">
        <v>10</v>
      </c>
      <c r="AA123" t="n">
        <v>1599.63716803134</v>
      </c>
      <c r="AB123" t="n">
        <v>2188.694144311682</v>
      </c>
      <c r="AC123" t="n">
        <v>1979.808247030099</v>
      </c>
      <c r="AD123" t="n">
        <v>1599637.16803134</v>
      </c>
      <c r="AE123" t="n">
        <v>2188694.144311681</v>
      </c>
      <c r="AF123" t="n">
        <v>9.078199390839936e-07</v>
      </c>
      <c r="AG123" t="n">
        <v>17</v>
      </c>
      <c r="AH123" t="n">
        <v>1979808.247030099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1.7693</v>
      </c>
      <c r="E124" t="n">
        <v>56.52</v>
      </c>
      <c r="F124" t="n">
        <v>53.07</v>
      </c>
      <c r="G124" t="n">
        <v>176.9</v>
      </c>
      <c r="H124" t="n">
        <v>2.02</v>
      </c>
      <c r="I124" t="n">
        <v>18</v>
      </c>
      <c r="J124" t="n">
        <v>277.75</v>
      </c>
      <c r="K124" t="n">
        <v>56.94</v>
      </c>
      <c r="L124" t="n">
        <v>31.5</v>
      </c>
      <c r="M124" t="n">
        <v>16</v>
      </c>
      <c r="N124" t="n">
        <v>74.31</v>
      </c>
      <c r="O124" t="n">
        <v>34490.61</v>
      </c>
      <c r="P124" t="n">
        <v>744.78</v>
      </c>
      <c r="Q124" t="n">
        <v>1367.21</v>
      </c>
      <c r="R124" t="n">
        <v>122.18</v>
      </c>
      <c r="S124" t="n">
        <v>104.26</v>
      </c>
      <c r="T124" t="n">
        <v>8056.1</v>
      </c>
      <c r="U124" t="n">
        <v>0.85</v>
      </c>
      <c r="V124" t="n">
        <v>0.9</v>
      </c>
      <c r="W124" t="n">
        <v>20.68</v>
      </c>
      <c r="X124" t="n">
        <v>0.49</v>
      </c>
      <c r="Y124" t="n">
        <v>1</v>
      </c>
      <c r="Z124" t="n">
        <v>10</v>
      </c>
      <c r="AA124" t="n">
        <v>1597.616713535245</v>
      </c>
      <c r="AB124" t="n">
        <v>2185.929669333962</v>
      </c>
      <c r="AC124" t="n">
        <v>1977.307609664288</v>
      </c>
      <c r="AD124" t="n">
        <v>1597616.713535245</v>
      </c>
      <c r="AE124" t="n">
        <v>2185929.669333962</v>
      </c>
      <c r="AF124" t="n">
        <v>9.087958686326297e-07</v>
      </c>
      <c r="AG124" t="n">
        <v>17</v>
      </c>
      <c r="AH124" t="n">
        <v>1977307.609664288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1.7691</v>
      </c>
      <c r="E125" t="n">
        <v>56.52</v>
      </c>
      <c r="F125" t="n">
        <v>53.07</v>
      </c>
      <c r="G125" t="n">
        <v>176.91</v>
      </c>
      <c r="H125" t="n">
        <v>2.03</v>
      </c>
      <c r="I125" t="n">
        <v>18</v>
      </c>
      <c r="J125" t="n">
        <v>278.24</v>
      </c>
      <c r="K125" t="n">
        <v>56.94</v>
      </c>
      <c r="L125" t="n">
        <v>31.75</v>
      </c>
      <c r="M125" t="n">
        <v>16</v>
      </c>
      <c r="N125" t="n">
        <v>74.55</v>
      </c>
      <c r="O125" t="n">
        <v>34550.91</v>
      </c>
      <c r="P125" t="n">
        <v>746</v>
      </c>
      <c r="Q125" t="n">
        <v>1367.25</v>
      </c>
      <c r="R125" t="n">
        <v>122.72</v>
      </c>
      <c r="S125" t="n">
        <v>104.26</v>
      </c>
      <c r="T125" t="n">
        <v>8327.84</v>
      </c>
      <c r="U125" t="n">
        <v>0.85</v>
      </c>
      <c r="V125" t="n">
        <v>0.9</v>
      </c>
      <c r="W125" t="n">
        <v>20.67</v>
      </c>
      <c r="X125" t="n">
        <v>0.5</v>
      </c>
      <c r="Y125" t="n">
        <v>1</v>
      </c>
      <c r="Z125" t="n">
        <v>10</v>
      </c>
      <c r="AA125" t="n">
        <v>1599.440939309386</v>
      </c>
      <c r="AB125" t="n">
        <v>2188.425655517304</v>
      </c>
      <c r="AC125" t="n">
        <v>1979.56538242943</v>
      </c>
      <c r="AD125" t="n">
        <v>1599440.939309386</v>
      </c>
      <c r="AE125" t="n">
        <v>2188425.655517304</v>
      </c>
      <c r="AF125" t="n">
        <v>9.086931392064573e-07</v>
      </c>
      <c r="AG125" t="n">
        <v>17</v>
      </c>
      <c r="AH125" t="n">
        <v>1979565.38242943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1.769</v>
      </c>
      <c r="E126" t="n">
        <v>56.53</v>
      </c>
      <c r="F126" t="n">
        <v>53.08</v>
      </c>
      <c r="G126" t="n">
        <v>176.93</v>
      </c>
      <c r="H126" t="n">
        <v>2.04</v>
      </c>
      <c r="I126" t="n">
        <v>18</v>
      </c>
      <c r="J126" t="n">
        <v>278.73</v>
      </c>
      <c r="K126" t="n">
        <v>56.94</v>
      </c>
      <c r="L126" t="n">
        <v>32</v>
      </c>
      <c r="M126" t="n">
        <v>16</v>
      </c>
      <c r="N126" t="n">
        <v>74.79000000000001</v>
      </c>
      <c r="O126" t="n">
        <v>34611.32</v>
      </c>
      <c r="P126" t="n">
        <v>745.61</v>
      </c>
      <c r="Q126" t="n">
        <v>1367.2</v>
      </c>
      <c r="R126" t="n">
        <v>122.91</v>
      </c>
      <c r="S126" t="n">
        <v>104.26</v>
      </c>
      <c r="T126" t="n">
        <v>8423.610000000001</v>
      </c>
      <c r="U126" t="n">
        <v>0.85</v>
      </c>
      <c r="V126" t="n">
        <v>0.9</v>
      </c>
      <c r="W126" t="n">
        <v>20.67</v>
      </c>
      <c r="X126" t="n">
        <v>0.5</v>
      </c>
      <c r="Y126" t="n">
        <v>1</v>
      </c>
      <c r="Z126" t="n">
        <v>10</v>
      </c>
      <c r="AA126" t="n">
        <v>1599.054625974225</v>
      </c>
      <c r="AB126" t="n">
        <v>2187.897084569196</v>
      </c>
      <c r="AC126" t="n">
        <v>1979.087257550755</v>
      </c>
      <c r="AD126" t="n">
        <v>1599054.625974226</v>
      </c>
      <c r="AE126" t="n">
        <v>2187897.084569196</v>
      </c>
      <c r="AF126" t="n">
        <v>9.086417744933713e-07</v>
      </c>
      <c r="AG126" t="n">
        <v>17</v>
      </c>
      <c r="AH126" t="n">
        <v>1979087.257550755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1.7696</v>
      </c>
      <c r="E127" t="n">
        <v>56.51</v>
      </c>
      <c r="F127" t="n">
        <v>53.06</v>
      </c>
      <c r="G127" t="n">
        <v>176.87</v>
      </c>
      <c r="H127" t="n">
        <v>2.06</v>
      </c>
      <c r="I127" t="n">
        <v>18</v>
      </c>
      <c r="J127" t="n">
        <v>279.22</v>
      </c>
      <c r="K127" t="n">
        <v>56.94</v>
      </c>
      <c r="L127" t="n">
        <v>32.25</v>
      </c>
      <c r="M127" t="n">
        <v>16</v>
      </c>
      <c r="N127" t="n">
        <v>75.03</v>
      </c>
      <c r="O127" t="n">
        <v>34671.81</v>
      </c>
      <c r="P127" t="n">
        <v>745.25</v>
      </c>
      <c r="Q127" t="n">
        <v>1367.27</v>
      </c>
      <c r="R127" t="n">
        <v>122.38</v>
      </c>
      <c r="S127" t="n">
        <v>104.26</v>
      </c>
      <c r="T127" t="n">
        <v>8157.37</v>
      </c>
      <c r="U127" t="n">
        <v>0.85</v>
      </c>
      <c r="V127" t="n">
        <v>0.9</v>
      </c>
      <c r="W127" t="n">
        <v>20.67</v>
      </c>
      <c r="X127" t="n">
        <v>0.48</v>
      </c>
      <c r="Y127" t="n">
        <v>1</v>
      </c>
      <c r="Z127" t="n">
        <v>10</v>
      </c>
      <c r="AA127" t="n">
        <v>1597.956098494003</v>
      </c>
      <c r="AB127" t="n">
        <v>2186.394030807143</v>
      </c>
      <c r="AC127" t="n">
        <v>1977.727653130204</v>
      </c>
      <c r="AD127" t="n">
        <v>1597956.098494003</v>
      </c>
      <c r="AE127" t="n">
        <v>2186394.030807143</v>
      </c>
      <c r="AF127" t="n">
        <v>9.08949962771888e-07</v>
      </c>
      <c r="AG127" t="n">
        <v>17</v>
      </c>
      <c r="AH127" t="n">
        <v>1977727.653130204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1.7698</v>
      </c>
      <c r="E128" t="n">
        <v>56.5</v>
      </c>
      <c r="F128" t="n">
        <v>53.05</v>
      </c>
      <c r="G128" t="n">
        <v>176.84</v>
      </c>
      <c r="H128" t="n">
        <v>2.07</v>
      </c>
      <c r="I128" t="n">
        <v>18</v>
      </c>
      <c r="J128" t="n">
        <v>279.72</v>
      </c>
      <c r="K128" t="n">
        <v>56.94</v>
      </c>
      <c r="L128" t="n">
        <v>32.5</v>
      </c>
      <c r="M128" t="n">
        <v>16</v>
      </c>
      <c r="N128" t="n">
        <v>75.27</v>
      </c>
      <c r="O128" t="n">
        <v>34732.41</v>
      </c>
      <c r="P128" t="n">
        <v>744.05</v>
      </c>
      <c r="Q128" t="n">
        <v>1367.14</v>
      </c>
      <c r="R128" t="n">
        <v>122</v>
      </c>
      <c r="S128" t="n">
        <v>104.26</v>
      </c>
      <c r="T128" t="n">
        <v>7964.85</v>
      </c>
      <c r="U128" t="n">
        <v>0.85</v>
      </c>
      <c r="V128" t="n">
        <v>0.9</v>
      </c>
      <c r="W128" t="n">
        <v>20.67</v>
      </c>
      <c r="X128" t="n">
        <v>0.48</v>
      </c>
      <c r="Y128" t="n">
        <v>1</v>
      </c>
      <c r="Z128" t="n">
        <v>10</v>
      </c>
      <c r="AA128" t="n">
        <v>1596.091259890786</v>
      </c>
      <c r="AB128" t="n">
        <v>2183.842476359348</v>
      </c>
      <c r="AC128" t="n">
        <v>1975.419615457777</v>
      </c>
      <c r="AD128" t="n">
        <v>1596091.259890786</v>
      </c>
      <c r="AE128" t="n">
        <v>2183842.476359348</v>
      </c>
      <c r="AF128" t="n">
        <v>9.090526921980603e-07</v>
      </c>
      <c r="AG128" t="n">
        <v>17</v>
      </c>
      <c r="AH128" t="n">
        <v>1975419.615457777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1.7693</v>
      </c>
      <c r="E129" t="n">
        <v>56.52</v>
      </c>
      <c r="F129" t="n">
        <v>53.07</v>
      </c>
      <c r="G129" t="n">
        <v>176.89</v>
      </c>
      <c r="H129" t="n">
        <v>2.08</v>
      </c>
      <c r="I129" t="n">
        <v>18</v>
      </c>
      <c r="J129" t="n">
        <v>280.21</v>
      </c>
      <c r="K129" t="n">
        <v>56.94</v>
      </c>
      <c r="L129" t="n">
        <v>32.75</v>
      </c>
      <c r="M129" t="n">
        <v>16</v>
      </c>
      <c r="N129" t="n">
        <v>75.51000000000001</v>
      </c>
      <c r="O129" t="n">
        <v>34793.09</v>
      </c>
      <c r="P129" t="n">
        <v>743.37</v>
      </c>
      <c r="Q129" t="n">
        <v>1367.18</v>
      </c>
      <c r="R129" t="n">
        <v>122.4</v>
      </c>
      <c r="S129" t="n">
        <v>104.26</v>
      </c>
      <c r="T129" t="n">
        <v>8166.31</v>
      </c>
      <c r="U129" t="n">
        <v>0.85</v>
      </c>
      <c r="V129" t="n">
        <v>0.9</v>
      </c>
      <c r="W129" t="n">
        <v>20.68</v>
      </c>
      <c r="X129" t="n">
        <v>0.49</v>
      </c>
      <c r="Y129" t="n">
        <v>1</v>
      </c>
      <c r="Z129" t="n">
        <v>10</v>
      </c>
      <c r="AA129" t="n">
        <v>1595.689231460247</v>
      </c>
      <c r="AB129" t="n">
        <v>2183.292403324442</v>
      </c>
      <c r="AC129" t="n">
        <v>1974.922040621291</v>
      </c>
      <c r="AD129" t="n">
        <v>1595689.231460247</v>
      </c>
      <c r="AE129" t="n">
        <v>2183292.403324442</v>
      </c>
      <c r="AF129" t="n">
        <v>9.087958686326297e-07</v>
      </c>
      <c r="AG129" t="n">
        <v>17</v>
      </c>
      <c r="AH129" t="n">
        <v>1974922.04062129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1.769</v>
      </c>
      <c r="E130" t="n">
        <v>56.53</v>
      </c>
      <c r="F130" t="n">
        <v>53.08</v>
      </c>
      <c r="G130" t="n">
        <v>176.93</v>
      </c>
      <c r="H130" t="n">
        <v>2.09</v>
      </c>
      <c r="I130" t="n">
        <v>18</v>
      </c>
      <c r="J130" t="n">
        <v>280.7</v>
      </c>
      <c r="K130" t="n">
        <v>56.94</v>
      </c>
      <c r="L130" t="n">
        <v>33</v>
      </c>
      <c r="M130" t="n">
        <v>16</v>
      </c>
      <c r="N130" t="n">
        <v>75.76000000000001</v>
      </c>
      <c r="O130" t="n">
        <v>34853.88</v>
      </c>
      <c r="P130" t="n">
        <v>742.11</v>
      </c>
      <c r="Q130" t="n">
        <v>1367.18</v>
      </c>
      <c r="R130" t="n">
        <v>122.81</v>
      </c>
      <c r="S130" t="n">
        <v>104.26</v>
      </c>
      <c r="T130" t="n">
        <v>8368.98</v>
      </c>
      <c r="U130" t="n">
        <v>0.85</v>
      </c>
      <c r="V130" t="n">
        <v>0.9</v>
      </c>
      <c r="W130" t="n">
        <v>20.68</v>
      </c>
      <c r="X130" t="n">
        <v>0.5</v>
      </c>
      <c r="Y130" t="n">
        <v>1</v>
      </c>
      <c r="Z130" t="n">
        <v>10</v>
      </c>
      <c r="AA130" t="n">
        <v>1594.269284605127</v>
      </c>
      <c r="AB130" t="n">
        <v>2181.349569393633</v>
      </c>
      <c r="AC130" t="n">
        <v>1973.164628034053</v>
      </c>
      <c r="AD130" t="n">
        <v>1594269.284605127</v>
      </c>
      <c r="AE130" t="n">
        <v>2181349.569393633</v>
      </c>
      <c r="AF130" t="n">
        <v>9.086417744933713e-07</v>
      </c>
      <c r="AG130" t="n">
        <v>17</v>
      </c>
      <c r="AH130" t="n">
        <v>1973164.628034053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1.7712</v>
      </c>
      <c r="E131" t="n">
        <v>56.46</v>
      </c>
      <c r="F131" t="n">
        <v>53.05</v>
      </c>
      <c r="G131" t="n">
        <v>187.25</v>
      </c>
      <c r="H131" t="n">
        <v>2.11</v>
      </c>
      <c r="I131" t="n">
        <v>17</v>
      </c>
      <c r="J131" t="n">
        <v>281.19</v>
      </c>
      <c r="K131" t="n">
        <v>56.94</v>
      </c>
      <c r="L131" t="n">
        <v>33.25</v>
      </c>
      <c r="M131" t="n">
        <v>15</v>
      </c>
      <c r="N131" t="n">
        <v>76</v>
      </c>
      <c r="O131" t="n">
        <v>34914.76</v>
      </c>
      <c r="P131" t="n">
        <v>741.35</v>
      </c>
      <c r="Q131" t="n">
        <v>1367.26</v>
      </c>
      <c r="R131" t="n">
        <v>122</v>
      </c>
      <c r="S131" t="n">
        <v>104.26</v>
      </c>
      <c r="T131" t="n">
        <v>7968.83</v>
      </c>
      <c r="U131" t="n">
        <v>0.85</v>
      </c>
      <c r="V131" t="n">
        <v>0.9</v>
      </c>
      <c r="W131" t="n">
        <v>20.67</v>
      </c>
      <c r="X131" t="n">
        <v>0.48</v>
      </c>
      <c r="Y131" t="n">
        <v>1</v>
      </c>
      <c r="Z131" t="n">
        <v>10</v>
      </c>
      <c r="AA131" t="n">
        <v>1591.312791455513</v>
      </c>
      <c r="AB131" t="n">
        <v>2177.304365035059</v>
      </c>
      <c r="AC131" t="n">
        <v>1969.505492301981</v>
      </c>
      <c r="AD131" t="n">
        <v>1591312.791455513</v>
      </c>
      <c r="AE131" t="n">
        <v>2177304.365035059</v>
      </c>
      <c r="AF131" t="n">
        <v>9.097717981812658e-07</v>
      </c>
      <c r="AG131" t="n">
        <v>17</v>
      </c>
      <c r="AH131" t="n">
        <v>1969505.492301981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1.7721</v>
      </c>
      <c r="E132" t="n">
        <v>56.43</v>
      </c>
      <c r="F132" t="n">
        <v>53.02</v>
      </c>
      <c r="G132" t="n">
        <v>187.15</v>
      </c>
      <c r="H132" t="n">
        <v>2.12</v>
      </c>
      <c r="I132" t="n">
        <v>17</v>
      </c>
      <c r="J132" t="n">
        <v>281.69</v>
      </c>
      <c r="K132" t="n">
        <v>56.94</v>
      </c>
      <c r="L132" t="n">
        <v>33.5</v>
      </c>
      <c r="M132" t="n">
        <v>15</v>
      </c>
      <c r="N132" t="n">
        <v>76.25</v>
      </c>
      <c r="O132" t="n">
        <v>34975.73</v>
      </c>
      <c r="P132" t="n">
        <v>740.98</v>
      </c>
      <c r="Q132" t="n">
        <v>1367.18</v>
      </c>
      <c r="R132" t="n">
        <v>121.14</v>
      </c>
      <c r="S132" t="n">
        <v>104.26</v>
      </c>
      <c r="T132" t="n">
        <v>7540.8</v>
      </c>
      <c r="U132" t="n">
        <v>0.86</v>
      </c>
      <c r="V132" t="n">
        <v>0.9</v>
      </c>
      <c r="W132" t="n">
        <v>20.67</v>
      </c>
      <c r="X132" t="n">
        <v>0.45</v>
      </c>
      <c r="Y132" t="n">
        <v>1</v>
      </c>
      <c r="Z132" t="n">
        <v>10</v>
      </c>
      <c r="AA132" t="n">
        <v>1589.903280993576</v>
      </c>
      <c r="AB132" t="n">
        <v>2175.375810637824</v>
      </c>
      <c r="AC132" t="n">
        <v>1967.760996429676</v>
      </c>
      <c r="AD132" t="n">
        <v>1589903.280993576</v>
      </c>
      <c r="AE132" t="n">
        <v>2175375.810637824</v>
      </c>
      <c r="AF132" t="n">
        <v>9.102340805990408e-07</v>
      </c>
      <c r="AG132" t="n">
        <v>17</v>
      </c>
      <c r="AH132" t="n">
        <v>1967760.996429675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1.772</v>
      </c>
      <c r="E133" t="n">
        <v>56.43</v>
      </c>
      <c r="F133" t="n">
        <v>53.03</v>
      </c>
      <c r="G133" t="n">
        <v>187.15</v>
      </c>
      <c r="H133" t="n">
        <v>2.13</v>
      </c>
      <c r="I133" t="n">
        <v>17</v>
      </c>
      <c r="J133" t="n">
        <v>282.18</v>
      </c>
      <c r="K133" t="n">
        <v>56.94</v>
      </c>
      <c r="L133" t="n">
        <v>33.75</v>
      </c>
      <c r="M133" t="n">
        <v>15</v>
      </c>
      <c r="N133" t="n">
        <v>76.48999999999999</v>
      </c>
      <c r="O133" t="n">
        <v>35036.81</v>
      </c>
      <c r="P133" t="n">
        <v>741.04</v>
      </c>
      <c r="Q133" t="n">
        <v>1367.18</v>
      </c>
      <c r="R133" t="n">
        <v>121.22</v>
      </c>
      <c r="S133" t="n">
        <v>104.26</v>
      </c>
      <c r="T133" t="n">
        <v>7580.41</v>
      </c>
      <c r="U133" t="n">
        <v>0.86</v>
      </c>
      <c r="V133" t="n">
        <v>0.9</v>
      </c>
      <c r="W133" t="n">
        <v>20.67</v>
      </c>
      <c r="X133" t="n">
        <v>0.45</v>
      </c>
      <c r="Y133" t="n">
        <v>1</v>
      </c>
      <c r="Z133" t="n">
        <v>10</v>
      </c>
      <c r="AA133" t="n">
        <v>1590.131299987742</v>
      </c>
      <c r="AB133" t="n">
        <v>2175.687796285129</v>
      </c>
      <c r="AC133" t="n">
        <v>1968.043206604676</v>
      </c>
      <c r="AD133" t="n">
        <v>1590131.299987742</v>
      </c>
      <c r="AE133" t="n">
        <v>2175687.79628513</v>
      </c>
      <c r="AF133" t="n">
        <v>9.101827158859547e-07</v>
      </c>
      <c r="AG133" t="n">
        <v>17</v>
      </c>
      <c r="AH133" t="n">
        <v>1968043.206604677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1.772</v>
      </c>
      <c r="E134" t="n">
        <v>56.44</v>
      </c>
      <c r="F134" t="n">
        <v>53.03</v>
      </c>
      <c r="G134" t="n">
        <v>187.16</v>
      </c>
      <c r="H134" t="n">
        <v>2.14</v>
      </c>
      <c r="I134" t="n">
        <v>17</v>
      </c>
      <c r="J134" t="n">
        <v>282.68</v>
      </c>
      <c r="K134" t="n">
        <v>56.94</v>
      </c>
      <c r="L134" t="n">
        <v>34</v>
      </c>
      <c r="M134" t="n">
        <v>15</v>
      </c>
      <c r="N134" t="n">
        <v>76.73999999999999</v>
      </c>
      <c r="O134" t="n">
        <v>35097.98</v>
      </c>
      <c r="P134" t="n">
        <v>741</v>
      </c>
      <c r="Q134" t="n">
        <v>1367.18</v>
      </c>
      <c r="R134" t="n">
        <v>121.09</v>
      </c>
      <c r="S134" t="n">
        <v>104.26</v>
      </c>
      <c r="T134" t="n">
        <v>7513.89</v>
      </c>
      <c r="U134" t="n">
        <v>0.86</v>
      </c>
      <c r="V134" t="n">
        <v>0.9</v>
      </c>
      <c r="W134" t="n">
        <v>20.67</v>
      </c>
      <c r="X134" t="n">
        <v>0.45</v>
      </c>
      <c r="Y134" t="n">
        <v>1</v>
      </c>
      <c r="Z134" t="n">
        <v>10</v>
      </c>
      <c r="AA134" t="n">
        <v>1590.076702961738</v>
      </c>
      <c r="AB134" t="n">
        <v>2175.6130942255</v>
      </c>
      <c r="AC134" t="n">
        <v>1967.975634004774</v>
      </c>
      <c r="AD134" t="n">
        <v>1590076.702961738</v>
      </c>
      <c r="AE134" t="n">
        <v>2175613.0942255</v>
      </c>
      <c r="AF134" t="n">
        <v>9.101827158859547e-07</v>
      </c>
      <c r="AG134" t="n">
        <v>17</v>
      </c>
      <c r="AH134" t="n">
        <v>1967975.634004774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1.7718</v>
      </c>
      <c r="E135" t="n">
        <v>56.44</v>
      </c>
      <c r="F135" t="n">
        <v>53.03</v>
      </c>
      <c r="G135" t="n">
        <v>187.18</v>
      </c>
      <c r="H135" t="n">
        <v>2.15</v>
      </c>
      <c r="I135" t="n">
        <v>17</v>
      </c>
      <c r="J135" t="n">
        <v>283.18</v>
      </c>
      <c r="K135" t="n">
        <v>56.94</v>
      </c>
      <c r="L135" t="n">
        <v>34.25</v>
      </c>
      <c r="M135" t="n">
        <v>15</v>
      </c>
      <c r="N135" t="n">
        <v>76.98</v>
      </c>
      <c r="O135" t="n">
        <v>35159.25</v>
      </c>
      <c r="P135" t="n">
        <v>740.5700000000001</v>
      </c>
      <c r="Q135" t="n">
        <v>1367.17</v>
      </c>
      <c r="R135" t="n">
        <v>121.52</v>
      </c>
      <c r="S135" t="n">
        <v>104.26</v>
      </c>
      <c r="T135" t="n">
        <v>7732.95</v>
      </c>
      <c r="U135" t="n">
        <v>0.86</v>
      </c>
      <c r="V135" t="n">
        <v>0.9</v>
      </c>
      <c r="W135" t="n">
        <v>20.67</v>
      </c>
      <c r="X135" t="n">
        <v>0.46</v>
      </c>
      <c r="Y135" t="n">
        <v>1</v>
      </c>
      <c r="Z135" t="n">
        <v>10</v>
      </c>
      <c r="AA135" t="n">
        <v>1589.644916190741</v>
      </c>
      <c r="AB135" t="n">
        <v>2175.022304516335</v>
      </c>
      <c r="AC135" t="n">
        <v>1967.441228436272</v>
      </c>
      <c r="AD135" t="n">
        <v>1589644.916190741</v>
      </c>
      <c r="AE135" t="n">
        <v>2175022.304516335</v>
      </c>
      <c r="AF135" t="n">
        <v>9.100799864597825e-07</v>
      </c>
      <c r="AG135" t="n">
        <v>17</v>
      </c>
      <c r="AH135" t="n">
        <v>1967441.228436272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1.7721</v>
      </c>
      <c r="E136" t="n">
        <v>56.43</v>
      </c>
      <c r="F136" t="n">
        <v>53.02</v>
      </c>
      <c r="G136" t="n">
        <v>187.14</v>
      </c>
      <c r="H136" t="n">
        <v>2.17</v>
      </c>
      <c r="I136" t="n">
        <v>17</v>
      </c>
      <c r="J136" t="n">
        <v>283.67</v>
      </c>
      <c r="K136" t="n">
        <v>56.94</v>
      </c>
      <c r="L136" t="n">
        <v>34.5</v>
      </c>
      <c r="M136" t="n">
        <v>15</v>
      </c>
      <c r="N136" t="n">
        <v>77.23</v>
      </c>
      <c r="O136" t="n">
        <v>35220.61</v>
      </c>
      <c r="P136" t="n">
        <v>739.1900000000001</v>
      </c>
      <c r="Q136" t="n">
        <v>1367.15</v>
      </c>
      <c r="R136" t="n">
        <v>120.96</v>
      </c>
      <c r="S136" t="n">
        <v>104.26</v>
      </c>
      <c r="T136" t="n">
        <v>7452.74</v>
      </c>
      <c r="U136" t="n">
        <v>0.86</v>
      </c>
      <c r="V136" t="n">
        <v>0.9</v>
      </c>
      <c r="W136" t="n">
        <v>20.67</v>
      </c>
      <c r="X136" t="n">
        <v>0.45</v>
      </c>
      <c r="Y136" t="n">
        <v>1</v>
      </c>
      <c r="Z136" t="n">
        <v>10</v>
      </c>
      <c r="AA136" t="n">
        <v>1587.46020195117</v>
      </c>
      <c r="AB136" t="n">
        <v>2172.033082110964</v>
      </c>
      <c r="AC136" t="n">
        <v>1964.73729322187</v>
      </c>
      <c r="AD136" t="n">
        <v>1587460.20195117</v>
      </c>
      <c r="AE136" t="n">
        <v>2172033.082110964</v>
      </c>
      <c r="AF136" t="n">
        <v>9.102340805990408e-07</v>
      </c>
      <c r="AG136" t="n">
        <v>17</v>
      </c>
      <c r="AH136" t="n">
        <v>1964737.29322187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1.7717</v>
      </c>
      <c r="E137" t="n">
        <v>56.44</v>
      </c>
      <c r="F137" t="n">
        <v>53.03</v>
      </c>
      <c r="G137" t="n">
        <v>187.18</v>
      </c>
      <c r="H137" t="n">
        <v>2.18</v>
      </c>
      <c r="I137" t="n">
        <v>17</v>
      </c>
      <c r="J137" t="n">
        <v>284.17</v>
      </c>
      <c r="K137" t="n">
        <v>56.94</v>
      </c>
      <c r="L137" t="n">
        <v>34.75</v>
      </c>
      <c r="M137" t="n">
        <v>15</v>
      </c>
      <c r="N137" t="n">
        <v>77.48</v>
      </c>
      <c r="O137" t="n">
        <v>35282.08</v>
      </c>
      <c r="P137" t="n">
        <v>737.48</v>
      </c>
      <c r="Q137" t="n">
        <v>1367.2</v>
      </c>
      <c r="R137" t="n">
        <v>121.39</v>
      </c>
      <c r="S137" t="n">
        <v>104.26</v>
      </c>
      <c r="T137" t="n">
        <v>7667.48</v>
      </c>
      <c r="U137" t="n">
        <v>0.86</v>
      </c>
      <c r="V137" t="n">
        <v>0.9</v>
      </c>
      <c r="W137" t="n">
        <v>20.67</v>
      </c>
      <c r="X137" t="n">
        <v>0.46</v>
      </c>
      <c r="Y137" t="n">
        <v>1</v>
      </c>
      <c r="Z137" t="n">
        <v>10</v>
      </c>
      <c r="AA137" t="n">
        <v>1585.50416053033</v>
      </c>
      <c r="AB137" t="n">
        <v>2169.356739944514</v>
      </c>
      <c r="AC137" t="n">
        <v>1962.316377395516</v>
      </c>
      <c r="AD137" t="n">
        <v>1585504.16053033</v>
      </c>
      <c r="AE137" t="n">
        <v>2169356.739944514</v>
      </c>
      <c r="AF137" t="n">
        <v>9.100286217466965e-07</v>
      </c>
      <c r="AG137" t="n">
        <v>17</v>
      </c>
      <c r="AH137" t="n">
        <v>1962316.377395516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1.7717</v>
      </c>
      <c r="E138" t="n">
        <v>56.44</v>
      </c>
      <c r="F138" t="n">
        <v>53.03</v>
      </c>
      <c r="G138" t="n">
        <v>187.18</v>
      </c>
      <c r="H138" t="n">
        <v>2.19</v>
      </c>
      <c r="I138" t="n">
        <v>17</v>
      </c>
      <c r="J138" t="n">
        <v>284.67</v>
      </c>
      <c r="K138" t="n">
        <v>56.94</v>
      </c>
      <c r="L138" t="n">
        <v>35</v>
      </c>
      <c r="M138" t="n">
        <v>15</v>
      </c>
      <c r="N138" t="n">
        <v>77.73</v>
      </c>
      <c r="O138" t="n">
        <v>35343.65</v>
      </c>
      <c r="P138" t="n">
        <v>735.54</v>
      </c>
      <c r="Q138" t="n">
        <v>1367.17</v>
      </c>
      <c r="R138" t="n">
        <v>121.64</v>
      </c>
      <c r="S138" t="n">
        <v>104.26</v>
      </c>
      <c r="T138" t="n">
        <v>7793.17</v>
      </c>
      <c r="U138" t="n">
        <v>0.86</v>
      </c>
      <c r="V138" t="n">
        <v>0.9</v>
      </c>
      <c r="W138" t="n">
        <v>20.66</v>
      </c>
      <c r="X138" t="n">
        <v>0.46</v>
      </c>
      <c r="Y138" t="n">
        <v>1</v>
      </c>
      <c r="Z138" t="n">
        <v>10</v>
      </c>
      <c r="AA138" t="n">
        <v>1582.855756393714</v>
      </c>
      <c r="AB138" t="n">
        <v>2165.73307656545</v>
      </c>
      <c r="AC138" t="n">
        <v>1959.038551363506</v>
      </c>
      <c r="AD138" t="n">
        <v>1582855.756393714</v>
      </c>
      <c r="AE138" t="n">
        <v>2165733.07656545</v>
      </c>
      <c r="AF138" t="n">
        <v>9.100286217466965e-07</v>
      </c>
      <c r="AG138" t="n">
        <v>17</v>
      </c>
      <c r="AH138" t="n">
        <v>1959038.551363506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1.7738</v>
      </c>
      <c r="E139" t="n">
        <v>56.38</v>
      </c>
      <c r="F139" t="n">
        <v>53.01</v>
      </c>
      <c r="G139" t="n">
        <v>198.8</v>
      </c>
      <c r="H139" t="n">
        <v>2.2</v>
      </c>
      <c r="I139" t="n">
        <v>16</v>
      </c>
      <c r="J139" t="n">
        <v>285.17</v>
      </c>
      <c r="K139" t="n">
        <v>56.94</v>
      </c>
      <c r="L139" t="n">
        <v>35.25</v>
      </c>
      <c r="M139" t="n">
        <v>14</v>
      </c>
      <c r="N139" t="n">
        <v>77.98</v>
      </c>
      <c r="O139" t="n">
        <v>35405.32</v>
      </c>
      <c r="P139" t="n">
        <v>736.14</v>
      </c>
      <c r="Q139" t="n">
        <v>1367.27</v>
      </c>
      <c r="R139" t="n">
        <v>120.87</v>
      </c>
      <c r="S139" t="n">
        <v>104.26</v>
      </c>
      <c r="T139" t="n">
        <v>7411.45</v>
      </c>
      <c r="U139" t="n">
        <v>0.86</v>
      </c>
      <c r="V139" t="n">
        <v>0.9</v>
      </c>
      <c r="W139" t="n">
        <v>20.67</v>
      </c>
      <c r="X139" t="n">
        <v>0.44</v>
      </c>
      <c r="Y139" t="n">
        <v>1</v>
      </c>
      <c r="Z139" t="n">
        <v>10</v>
      </c>
      <c r="AA139" t="n">
        <v>1581.917745754547</v>
      </c>
      <c r="AB139" t="n">
        <v>2164.449649026833</v>
      </c>
      <c r="AC139" t="n">
        <v>1957.877612347874</v>
      </c>
      <c r="AD139" t="n">
        <v>1581917.745754547</v>
      </c>
      <c r="AE139" t="n">
        <v>2164449.649026833</v>
      </c>
      <c r="AF139" t="n">
        <v>9.111072807215049e-07</v>
      </c>
      <c r="AG139" t="n">
        <v>17</v>
      </c>
      <c r="AH139" t="n">
        <v>1957877.612347874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1.7739</v>
      </c>
      <c r="E140" t="n">
        <v>56.37</v>
      </c>
      <c r="F140" t="n">
        <v>53.01</v>
      </c>
      <c r="G140" t="n">
        <v>198.79</v>
      </c>
      <c r="H140" t="n">
        <v>2.21</v>
      </c>
      <c r="I140" t="n">
        <v>16</v>
      </c>
      <c r="J140" t="n">
        <v>285.67</v>
      </c>
      <c r="K140" t="n">
        <v>56.94</v>
      </c>
      <c r="L140" t="n">
        <v>35.5</v>
      </c>
      <c r="M140" t="n">
        <v>14</v>
      </c>
      <c r="N140" t="n">
        <v>78.23</v>
      </c>
      <c r="O140" t="n">
        <v>35467.08</v>
      </c>
      <c r="P140" t="n">
        <v>735.95</v>
      </c>
      <c r="Q140" t="n">
        <v>1367.16</v>
      </c>
      <c r="R140" t="n">
        <v>120.5</v>
      </c>
      <c r="S140" t="n">
        <v>104.26</v>
      </c>
      <c r="T140" t="n">
        <v>7225.26</v>
      </c>
      <c r="U140" t="n">
        <v>0.87</v>
      </c>
      <c r="V140" t="n">
        <v>0.9</v>
      </c>
      <c r="W140" t="n">
        <v>20.67</v>
      </c>
      <c r="X140" t="n">
        <v>0.43</v>
      </c>
      <c r="Y140" t="n">
        <v>1</v>
      </c>
      <c r="Z140" t="n">
        <v>10</v>
      </c>
      <c r="AA140" t="n">
        <v>1581.581640705838</v>
      </c>
      <c r="AB140" t="n">
        <v>2163.98977527128</v>
      </c>
      <c r="AC140" t="n">
        <v>1957.461628298114</v>
      </c>
      <c r="AD140" t="n">
        <v>1581581.640705838</v>
      </c>
      <c r="AE140" t="n">
        <v>2163989.775271281</v>
      </c>
      <c r="AF140" t="n">
        <v>9.111586454345909e-07</v>
      </c>
      <c r="AG140" t="n">
        <v>17</v>
      </c>
      <c r="AH140" t="n">
        <v>1957461.628298114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1.7738</v>
      </c>
      <c r="E141" t="n">
        <v>56.38</v>
      </c>
      <c r="F141" t="n">
        <v>53.01</v>
      </c>
      <c r="G141" t="n">
        <v>198.8</v>
      </c>
      <c r="H141" t="n">
        <v>2.22</v>
      </c>
      <c r="I141" t="n">
        <v>16</v>
      </c>
      <c r="J141" t="n">
        <v>286.17</v>
      </c>
      <c r="K141" t="n">
        <v>56.94</v>
      </c>
      <c r="L141" t="n">
        <v>35.75</v>
      </c>
      <c r="M141" t="n">
        <v>14</v>
      </c>
      <c r="N141" t="n">
        <v>78.48</v>
      </c>
      <c r="O141" t="n">
        <v>35528.95</v>
      </c>
      <c r="P141" t="n">
        <v>736.89</v>
      </c>
      <c r="Q141" t="n">
        <v>1367.21</v>
      </c>
      <c r="R141" t="n">
        <v>120.63</v>
      </c>
      <c r="S141" t="n">
        <v>104.26</v>
      </c>
      <c r="T141" t="n">
        <v>7291.99</v>
      </c>
      <c r="U141" t="n">
        <v>0.86</v>
      </c>
      <c r="V141" t="n">
        <v>0.9</v>
      </c>
      <c r="W141" t="n">
        <v>20.67</v>
      </c>
      <c r="X141" t="n">
        <v>0.44</v>
      </c>
      <c r="Y141" t="n">
        <v>1</v>
      </c>
      <c r="Z141" t="n">
        <v>10</v>
      </c>
      <c r="AA141" t="n">
        <v>1582.94040117736</v>
      </c>
      <c r="AB141" t="n">
        <v>2165.8488912927</v>
      </c>
      <c r="AC141" t="n">
        <v>1959.143312895735</v>
      </c>
      <c r="AD141" t="n">
        <v>1582940.40117736</v>
      </c>
      <c r="AE141" t="n">
        <v>2165848.8912927</v>
      </c>
      <c r="AF141" t="n">
        <v>9.111072807215049e-07</v>
      </c>
      <c r="AG141" t="n">
        <v>17</v>
      </c>
      <c r="AH141" t="n">
        <v>1959143.312895735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1.7742</v>
      </c>
      <c r="E142" t="n">
        <v>56.36</v>
      </c>
      <c r="F142" t="n">
        <v>53</v>
      </c>
      <c r="G142" t="n">
        <v>198.75</v>
      </c>
      <c r="H142" t="n">
        <v>2.24</v>
      </c>
      <c r="I142" t="n">
        <v>16</v>
      </c>
      <c r="J142" t="n">
        <v>286.68</v>
      </c>
      <c r="K142" t="n">
        <v>56.94</v>
      </c>
      <c r="L142" t="n">
        <v>36</v>
      </c>
      <c r="M142" t="n">
        <v>14</v>
      </c>
      <c r="N142" t="n">
        <v>78.73</v>
      </c>
      <c r="O142" t="n">
        <v>35591.05</v>
      </c>
      <c r="P142" t="n">
        <v>736.66</v>
      </c>
      <c r="Q142" t="n">
        <v>1367.22</v>
      </c>
      <c r="R142" t="n">
        <v>120.27</v>
      </c>
      <c r="S142" t="n">
        <v>104.26</v>
      </c>
      <c r="T142" t="n">
        <v>7112.03</v>
      </c>
      <c r="U142" t="n">
        <v>0.87</v>
      </c>
      <c r="V142" t="n">
        <v>0.9</v>
      </c>
      <c r="W142" t="n">
        <v>20.67</v>
      </c>
      <c r="X142" t="n">
        <v>0.42</v>
      </c>
      <c r="Y142" t="n">
        <v>1</v>
      </c>
      <c r="Z142" t="n">
        <v>10</v>
      </c>
      <c r="AA142" t="n">
        <v>1582.250033065968</v>
      </c>
      <c r="AB142" t="n">
        <v>2164.904299185801</v>
      </c>
      <c r="AC142" t="n">
        <v>1958.288871333775</v>
      </c>
      <c r="AD142" t="n">
        <v>1582250.033065968</v>
      </c>
      <c r="AE142" t="n">
        <v>2164904.299185801</v>
      </c>
      <c r="AF142" t="n">
        <v>9.113127395738493e-07</v>
      </c>
      <c r="AG142" t="n">
        <v>17</v>
      </c>
      <c r="AH142" t="n">
        <v>1958288.871333775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1.7739</v>
      </c>
      <c r="E143" t="n">
        <v>56.37</v>
      </c>
      <c r="F143" t="n">
        <v>53.01</v>
      </c>
      <c r="G143" t="n">
        <v>198.78</v>
      </c>
      <c r="H143" t="n">
        <v>2.25</v>
      </c>
      <c r="I143" t="n">
        <v>16</v>
      </c>
      <c r="J143" t="n">
        <v>287.18</v>
      </c>
      <c r="K143" t="n">
        <v>56.94</v>
      </c>
      <c r="L143" t="n">
        <v>36.25</v>
      </c>
      <c r="M143" t="n">
        <v>14</v>
      </c>
      <c r="N143" t="n">
        <v>78.98999999999999</v>
      </c>
      <c r="O143" t="n">
        <v>35653.12</v>
      </c>
      <c r="P143" t="n">
        <v>734.6900000000001</v>
      </c>
      <c r="Q143" t="n">
        <v>1367.23</v>
      </c>
      <c r="R143" t="n">
        <v>120.56</v>
      </c>
      <c r="S143" t="n">
        <v>104.26</v>
      </c>
      <c r="T143" t="n">
        <v>7258.43</v>
      </c>
      <c r="U143" t="n">
        <v>0.86</v>
      </c>
      <c r="V143" t="n">
        <v>0.9</v>
      </c>
      <c r="W143" t="n">
        <v>20.67</v>
      </c>
      <c r="X143" t="n">
        <v>0.43</v>
      </c>
      <c r="Y143" t="n">
        <v>1</v>
      </c>
      <c r="Z143" t="n">
        <v>10</v>
      </c>
      <c r="AA143" t="n">
        <v>1579.863676447708</v>
      </c>
      <c r="AB143" t="n">
        <v>2161.639180782074</v>
      </c>
      <c r="AC143" t="n">
        <v>1955.335371247877</v>
      </c>
      <c r="AD143" t="n">
        <v>1579863.676447708</v>
      </c>
      <c r="AE143" t="n">
        <v>2161639.180782074</v>
      </c>
      <c r="AF143" t="n">
        <v>9.111586454345909e-07</v>
      </c>
      <c r="AG143" t="n">
        <v>17</v>
      </c>
      <c r="AH143" t="n">
        <v>1955335.371247877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1.7742</v>
      </c>
      <c r="E144" t="n">
        <v>56.36</v>
      </c>
      <c r="F144" t="n">
        <v>53</v>
      </c>
      <c r="G144" t="n">
        <v>198.76</v>
      </c>
      <c r="H144" t="n">
        <v>2.26</v>
      </c>
      <c r="I144" t="n">
        <v>16</v>
      </c>
      <c r="J144" t="n">
        <v>287.68</v>
      </c>
      <c r="K144" t="n">
        <v>56.94</v>
      </c>
      <c r="L144" t="n">
        <v>36.5</v>
      </c>
      <c r="M144" t="n">
        <v>14</v>
      </c>
      <c r="N144" t="n">
        <v>79.23999999999999</v>
      </c>
      <c r="O144" t="n">
        <v>35715.3</v>
      </c>
      <c r="P144" t="n">
        <v>734.61</v>
      </c>
      <c r="Q144" t="n">
        <v>1367.17</v>
      </c>
      <c r="R144" t="n">
        <v>120.3</v>
      </c>
      <c r="S144" t="n">
        <v>104.26</v>
      </c>
      <c r="T144" t="n">
        <v>7125.84</v>
      </c>
      <c r="U144" t="n">
        <v>0.87</v>
      </c>
      <c r="V144" t="n">
        <v>0.9</v>
      </c>
      <c r="W144" t="n">
        <v>20.67</v>
      </c>
      <c r="X144" t="n">
        <v>0.43</v>
      </c>
      <c r="Y144" t="n">
        <v>1</v>
      </c>
      <c r="Z144" t="n">
        <v>10</v>
      </c>
      <c r="AA144" t="n">
        <v>1579.455405111644</v>
      </c>
      <c r="AB144" t="n">
        <v>2161.08056592841</v>
      </c>
      <c r="AC144" t="n">
        <v>1954.830069811826</v>
      </c>
      <c r="AD144" t="n">
        <v>1579455.405111643</v>
      </c>
      <c r="AE144" t="n">
        <v>2161080.56592841</v>
      </c>
      <c r="AF144" t="n">
        <v>9.113127395738493e-07</v>
      </c>
      <c r="AG144" t="n">
        <v>17</v>
      </c>
      <c r="AH144" t="n">
        <v>1954830.069811826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1.7742</v>
      </c>
      <c r="E145" t="n">
        <v>56.36</v>
      </c>
      <c r="F145" t="n">
        <v>53</v>
      </c>
      <c r="G145" t="n">
        <v>198.75</v>
      </c>
      <c r="H145" t="n">
        <v>2.27</v>
      </c>
      <c r="I145" t="n">
        <v>16</v>
      </c>
      <c r="J145" t="n">
        <v>288.19</v>
      </c>
      <c r="K145" t="n">
        <v>56.94</v>
      </c>
      <c r="L145" t="n">
        <v>36.75</v>
      </c>
      <c r="M145" t="n">
        <v>14</v>
      </c>
      <c r="N145" t="n">
        <v>79.5</v>
      </c>
      <c r="O145" t="n">
        <v>35777.58</v>
      </c>
      <c r="P145" t="n">
        <v>734.24</v>
      </c>
      <c r="Q145" t="n">
        <v>1367.16</v>
      </c>
      <c r="R145" t="n">
        <v>120.33</v>
      </c>
      <c r="S145" t="n">
        <v>104.26</v>
      </c>
      <c r="T145" t="n">
        <v>7138.77</v>
      </c>
      <c r="U145" t="n">
        <v>0.87</v>
      </c>
      <c r="V145" t="n">
        <v>0.9</v>
      </c>
      <c r="W145" t="n">
        <v>20.67</v>
      </c>
      <c r="X145" t="n">
        <v>0.43</v>
      </c>
      <c r="Y145" t="n">
        <v>1</v>
      </c>
      <c r="Z145" t="n">
        <v>10</v>
      </c>
      <c r="AA145" t="n">
        <v>1578.951008846716</v>
      </c>
      <c r="AB145" t="n">
        <v>2160.390428706345</v>
      </c>
      <c r="AC145" t="n">
        <v>1954.205798317621</v>
      </c>
      <c r="AD145" t="n">
        <v>1578951.008846716</v>
      </c>
      <c r="AE145" t="n">
        <v>2160390.428706345</v>
      </c>
      <c r="AF145" t="n">
        <v>9.113127395738493e-07</v>
      </c>
      <c r="AG145" t="n">
        <v>17</v>
      </c>
      <c r="AH145" t="n">
        <v>1954205.798317621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1.7736</v>
      </c>
      <c r="E146" t="n">
        <v>56.38</v>
      </c>
      <c r="F146" t="n">
        <v>53.02</v>
      </c>
      <c r="G146" t="n">
        <v>198.83</v>
      </c>
      <c r="H146" t="n">
        <v>2.28</v>
      </c>
      <c r="I146" t="n">
        <v>16</v>
      </c>
      <c r="J146" t="n">
        <v>288.7</v>
      </c>
      <c r="K146" t="n">
        <v>56.94</v>
      </c>
      <c r="L146" t="n">
        <v>37</v>
      </c>
      <c r="M146" t="n">
        <v>14</v>
      </c>
      <c r="N146" t="n">
        <v>79.75</v>
      </c>
      <c r="O146" t="n">
        <v>35839.97</v>
      </c>
      <c r="P146" t="n">
        <v>733.78</v>
      </c>
      <c r="Q146" t="n">
        <v>1367.19</v>
      </c>
      <c r="R146" t="n">
        <v>120.87</v>
      </c>
      <c r="S146" t="n">
        <v>104.26</v>
      </c>
      <c r="T146" t="n">
        <v>7409.98</v>
      </c>
      <c r="U146" t="n">
        <v>0.86</v>
      </c>
      <c r="V146" t="n">
        <v>0.9</v>
      </c>
      <c r="W146" t="n">
        <v>20.67</v>
      </c>
      <c r="X146" t="n">
        <v>0.45</v>
      </c>
      <c r="Y146" t="n">
        <v>1</v>
      </c>
      <c r="Z146" t="n">
        <v>10</v>
      </c>
      <c r="AA146" t="n">
        <v>1578.922028519755</v>
      </c>
      <c r="AB146" t="n">
        <v>2160.350776544474</v>
      </c>
      <c r="AC146" t="n">
        <v>1954.169930502426</v>
      </c>
      <c r="AD146" t="n">
        <v>1578922.028519755</v>
      </c>
      <c r="AE146" t="n">
        <v>2160350.776544474</v>
      </c>
      <c r="AF146" t="n">
        <v>9.110045512953326e-07</v>
      </c>
      <c r="AG146" t="n">
        <v>17</v>
      </c>
      <c r="AH146" t="n">
        <v>1954169.930502427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1.7737</v>
      </c>
      <c r="E147" t="n">
        <v>56.38</v>
      </c>
      <c r="F147" t="n">
        <v>53.02</v>
      </c>
      <c r="G147" t="n">
        <v>198.81</v>
      </c>
      <c r="H147" t="n">
        <v>2.29</v>
      </c>
      <c r="I147" t="n">
        <v>16</v>
      </c>
      <c r="J147" t="n">
        <v>289.2</v>
      </c>
      <c r="K147" t="n">
        <v>56.94</v>
      </c>
      <c r="L147" t="n">
        <v>37.25</v>
      </c>
      <c r="M147" t="n">
        <v>14</v>
      </c>
      <c r="N147" t="n">
        <v>80.01000000000001</v>
      </c>
      <c r="O147" t="n">
        <v>35902.46</v>
      </c>
      <c r="P147" t="n">
        <v>731.89</v>
      </c>
      <c r="Q147" t="n">
        <v>1367.21</v>
      </c>
      <c r="R147" t="n">
        <v>120.61</v>
      </c>
      <c r="S147" t="n">
        <v>104.26</v>
      </c>
      <c r="T147" t="n">
        <v>7281.74</v>
      </c>
      <c r="U147" t="n">
        <v>0.86</v>
      </c>
      <c r="V147" t="n">
        <v>0.9</v>
      </c>
      <c r="W147" t="n">
        <v>20.68</v>
      </c>
      <c r="X147" t="n">
        <v>0.44</v>
      </c>
      <c r="Y147" t="n">
        <v>1</v>
      </c>
      <c r="Z147" t="n">
        <v>10</v>
      </c>
      <c r="AA147" t="n">
        <v>1576.267904822088</v>
      </c>
      <c r="AB147" t="n">
        <v>2156.719287409653</v>
      </c>
      <c r="AC147" t="n">
        <v>1950.885025593805</v>
      </c>
      <c r="AD147" t="n">
        <v>1576267.904822088</v>
      </c>
      <c r="AE147" t="n">
        <v>2156719.287409652</v>
      </c>
      <c r="AF147" t="n">
        <v>9.110559160084187e-07</v>
      </c>
      <c r="AG147" t="n">
        <v>17</v>
      </c>
      <c r="AH147" t="n">
        <v>1950885.025593806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1.7765</v>
      </c>
      <c r="E148" t="n">
        <v>56.29</v>
      </c>
      <c r="F148" t="n">
        <v>52.97</v>
      </c>
      <c r="G148" t="n">
        <v>211.89</v>
      </c>
      <c r="H148" t="n">
        <v>2.31</v>
      </c>
      <c r="I148" t="n">
        <v>15</v>
      </c>
      <c r="J148" t="n">
        <v>289.71</v>
      </c>
      <c r="K148" t="n">
        <v>56.94</v>
      </c>
      <c r="L148" t="n">
        <v>37.5</v>
      </c>
      <c r="M148" t="n">
        <v>13</v>
      </c>
      <c r="N148" t="n">
        <v>80.27</v>
      </c>
      <c r="O148" t="n">
        <v>35965.05</v>
      </c>
      <c r="P148" t="n">
        <v>731.41</v>
      </c>
      <c r="Q148" t="n">
        <v>1367.19</v>
      </c>
      <c r="R148" t="n">
        <v>119.23</v>
      </c>
      <c r="S148" t="n">
        <v>104.26</v>
      </c>
      <c r="T148" t="n">
        <v>6595.35</v>
      </c>
      <c r="U148" t="n">
        <v>0.87</v>
      </c>
      <c r="V148" t="n">
        <v>0.9</v>
      </c>
      <c r="W148" t="n">
        <v>20.67</v>
      </c>
      <c r="X148" t="n">
        <v>0.4</v>
      </c>
      <c r="Y148" t="n">
        <v>1</v>
      </c>
      <c r="Z148" t="n">
        <v>10</v>
      </c>
      <c r="AA148" t="n">
        <v>1573.127299729988</v>
      </c>
      <c r="AB148" t="n">
        <v>2152.422172968923</v>
      </c>
      <c r="AC148" t="n">
        <v>1946.998021724262</v>
      </c>
      <c r="AD148" t="n">
        <v>1573127.299729988</v>
      </c>
      <c r="AE148" t="n">
        <v>2152422.172968923</v>
      </c>
      <c r="AF148" t="n">
        <v>9.124941279748299e-07</v>
      </c>
      <c r="AG148" t="n">
        <v>17</v>
      </c>
      <c r="AH148" t="n">
        <v>1946998.021724262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1.7765</v>
      </c>
      <c r="E149" t="n">
        <v>56.29</v>
      </c>
      <c r="F149" t="n">
        <v>52.97</v>
      </c>
      <c r="G149" t="n">
        <v>211.89</v>
      </c>
      <c r="H149" t="n">
        <v>2.32</v>
      </c>
      <c r="I149" t="n">
        <v>15</v>
      </c>
      <c r="J149" t="n">
        <v>290.22</v>
      </c>
      <c r="K149" t="n">
        <v>56.94</v>
      </c>
      <c r="L149" t="n">
        <v>37.75</v>
      </c>
      <c r="M149" t="n">
        <v>13</v>
      </c>
      <c r="N149" t="n">
        <v>80.52</v>
      </c>
      <c r="O149" t="n">
        <v>36027.75</v>
      </c>
      <c r="P149" t="n">
        <v>732.7</v>
      </c>
      <c r="Q149" t="n">
        <v>1367.21</v>
      </c>
      <c r="R149" t="n">
        <v>119.43</v>
      </c>
      <c r="S149" t="n">
        <v>104.26</v>
      </c>
      <c r="T149" t="n">
        <v>6698.2</v>
      </c>
      <c r="U149" t="n">
        <v>0.87</v>
      </c>
      <c r="V149" t="n">
        <v>0.9</v>
      </c>
      <c r="W149" t="n">
        <v>20.67</v>
      </c>
      <c r="X149" t="n">
        <v>0.4</v>
      </c>
      <c r="Y149" t="n">
        <v>1</v>
      </c>
      <c r="Z149" t="n">
        <v>10</v>
      </c>
      <c r="AA149" t="n">
        <v>1574.883593704126</v>
      </c>
      <c r="AB149" t="n">
        <v>2154.82521186656</v>
      </c>
      <c r="AC149" t="n">
        <v>1949.171717962195</v>
      </c>
      <c r="AD149" t="n">
        <v>1574883.593704126</v>
      </c>
      <c r="AE149" t="n">
        <v>2154825.21186656</v>
      </c>
      <c r="AF149" t="n">
        <v>9.124941279748299e-07</v>
      </c>
      <c r="AG149" t="n">
        <v>17</v>
      </c>
      <c r="AH149" t="n">
        <v>1949171.717962195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1.7767</v>
      </c>
      <c r="E150" t="n">
        <v>56.28</v>
      </c>
      <c r="F150" t="n">
        <v>52.96</v>
      </c>
      <c r="G150" t="n">
        <v>211.86</v>
      </c>
      <c r="H150" t="n">
        <v>2.33</v>
      </c>
      <c r="I150" t="n">
        <v>15</v>
      </c>
      <c r="J150" t="n">
        <v>290.73</v>
      </c>
      <c r="K150" t="n">
        <v>56.94</v>
      </c>
      <c r="L150" t="n">
        <v>38</v>
      </c>
      <c r="M150" t="n">
        <v>13</v>
      </c>
      <c r="N150" t="n">
        <v>80.78</v>
      </c>
      <c r="O150" t="n">
        <v>36090.56</v>
      </c>
      <c r="P150" t="n">
        <v>732.51</v>
      </c>
      <c r="Q150" t="n">
        <v>1367.26</v>
      </c>
      <c r="R150" t="n">
        <v>119</v>
      </c>
      <c r="S150" t="n">
        <v>104.26</v>
      </c>
      <c r="T150" t="n">
        <v>6483.14</v>
      </c>
      <c r="U150" t="n">
        <v>0.88</v>
      </c>
      <c r="V150" t="n">
        <v>0.9</v>
      </c>
      <c r="W150" t="n">
        <v>20.67</v>
      </c>
      <c r="X150" t="n">
        <v>0.39</v>
      </c>
      <c r="Y150" t="n">
        <v>1</v>
      </c>
      <c r="Z150" t="n">
        <v>10</v>
      </c>
      <c r="AA150" t="n">
        <v>1574.40352271605</v>
      </c>
      <c r="AB150" t="n">
        <v>2154.168357561438</v>
      </c>
      <c r="AC150" t="n">
        <v>1948.577552910052</v>
      </c>
      <c r="AD150" t="n">
        <v>1574403.52271605</v>
      </c>
      <c r="AE150" t="n">
        <v>2154168.357561438</v>
      </c>
      <c r="AF150" t="n">
        <v>9.125968574010021e-07</v>
      </c>
      <c r="AG150" t="n">
        <v>17</v>
      </c>
      <c r="AH150" t="n">
        <v>1948577.552910052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1.7767</v>
      </c>
      <c r="E151" t="n">
        <v>56.29</v>
      </c>
      <c r="F151" t="n">
        <v>52.97</v>
      </c>
      <c r="G151" t="n">
        <v>211.87</v>
      </c>
      <c r="H151" t="n">
        <v>2.34</v>
      </c>
      <c r="I151" t="n">
        <v>15</v>
      </c>
      <c r="J151" t="n">
        <v>291.24</v>
      </c>
      <c r="K151" t="n">
        <v>56.94</v>
      </c>
      <c r="L151" t="n">
        <v>38.25</v>
      </c>
      <c r="M151" t="n">
        <v>13</v>
      </c>
      <c r="N151" t="n">
        <v>81.04000000000001</v>
      </c>
      <c r="O151" t="n">
        <v>36153.47</v>
      </c>
      <c r="P151" t="n">
        <v>733.11</v>
      </c>
      <c r="Q151" t="n">
        <v>1367.23</v>
      </c>
      <c r="R151" t="n">
        <v>119.2</v>
      </c>
      <c r="S151" t="n">
        <v>104.26</v>
      </c>
      <c r="T151" t="n">
        <v>6581.08</v>
      </c>
      <c r="U151" t="n">
        <v>0.87</v>
      </c>
      <c r="V151" t="n">
        <v>0.9</v>
      </c>
      <c r="W151" t="n">
        <v>20.67</v>
      </c>
      <c r="X151" t="n">
        <v>0.39</v>
      </c>
      <c r="Y151" t="n">
        <v>1</v>
      </c>
      <c r="Z151" t="n">
        <v>10</v>
      </c>
      <c r="AA151" t="n">
        <v>1575.288673603751</v>
      </c>
      <c r="AB151" t="n">
        <v>2155.379460056091</v>
      </c>
      <c r="AC151" t="n">
        <v>1949.673069482409</v>
      </c>
      <c r="AD151" t="n">
        <v>1575288.673603751</v>
      </c>
      <c r="AE151" t="n">
        <v>2155379.460056091</v>
      </c>
      <c r="AF151" t="n">
        <v>9.125968574010021e-07</v>
      </c>
      <c r="AG151" t="n">
        <v>17</v>
      </c>
      <c r="AH151" t="n">
        <v>1949673.069482409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1.7763</v>
      </c>
      <c r="E152" t="n">
        <v>56.3</v>
      </c>
      <c r="F152" t="n">
        <v>52.98</v>
      </c>
      <c r="G152" t="n">
        <v>211.91</v>
      </c>
      <c r="H152" t="n">
        <v>2.35</v>
      </c>
      <c r="I152" t="n">
        <v>15</v>
      </c>
      <c r="J152" t="n">
        <v>291.75</v>
      </c>
      <c r="K152" t="n">
        <v>56.94</v>
      </c>
      <c r="L152" t="n">
        <v>38.5</v>
      </c>
      <c r="M152" t="n">
        <v>13</v>
      </c>
      <c r="N152" t="n">
        <v>81.31</v>
      </c>
      <c r="O152" t="n">
        <v>36216.49</v>
      </c>
      <c r="P152" t="n">
        <v>732.77</v>
      </c>
      <c r="Q152" t="n">
        <v>1367.22</v>
      </c>
      <c r="R152" t="n">
        <v>119.49</v>
      </c>
      <c r="S152" t="n">
        <v>104.26</v>
      </c>
      <c r="T152" t="n">
        <v>6726.01</v>
      </c>
      <c r="U152" t="n">
        <v>0.87</v>
      </c>
      <c r="V152" t="n">
        <v>0.9</v>
      </c>
      <c r="W152" t="n">
        <v>20.67</v>
      </c>
      <c r="X152" t="n">
        <v>0.4</v>
      </c>
      <c r="Y152" t="n">
        <v>1</v>
      </c>
      <c r="Z152" t="n">
        <v>10</v>
      </c>
      <c r="AA152" t="n">
        <v>1575.200378219285</v>
      </c>
      <c r="AB152" t="n">
        <v>2155.258650415748</v>
      </c>
      <c r="AC152" t="n">
        <v>1949.563789744582</v>
      </c>
      <c r="AD152" t="n">
        <v>1575200.378219285</v>
      </c>
      <c r="AE152" t="n">
        <v>2155258.650415748</v>
      </c>
      <c r="AF152" t="n">
        <v>9.123913985486576e-07</v>
      </c>
      <c r="AG152" t="n">
        <v>17</v>
      </c>
      <c r="AH152" t="n">
        <v>1949563.789744582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1.7763</v>
      </c>
      <c r="E153" t="n">
        <v>56.3</v>
      </c>
      <c r="F153" t="n">
        <v>52.98</v>
      </c>
      <c r="G153" t="n">
        <v>211.91</v>
      </c>
      <c r="H153" t="n">
        <v>2.36</v>
      </c>
      <c r="I153" t="n">
        <v>15</v>
      </c>
      <c r="J153" t="n">
        <v>292.26</v>
      </c>
      <c r="K153" t="n">
        <v>56.94</v>
      </c>
      <c r="L153" t="n">
        <v>38.75</v>
      </c>
      <c r="M153" t="n">
        <v>13</v>
      </c>
      <c r="N153" t="n">
        <v>81.56999999999999</v>
      </c>
      <c r="O153" t="n">
        <v>36279.61</v>
      </c>
      <c r="P153" t="n">
        <v>732.02</v>
      </c>
      <c r="Q153" t="n">
        <v>1367.15</v>
      </c>
      <c r="R153" t="n">
        <v>119.58</v>
      </c>
      <c r="S153" t="n">
        <v>104.26</v>
      </c>
      <c r="T153" t="n">
        <v>6770.48</v>
      </c>
      <c r="U153" t="n">
        <v>0.87</v>
      </c>
      <c r="V153" t="n">
        <v>0.9</v>
      </c>
      <c r="W153" t="n">
        <v>20.67</v>
      </c>
      <c r="X153" t="n">
        <v>0.4</v>
      </c>
      <c r="Y153" t="n">
        <v>1</v>
      </c>
      <c r="Z153" t="n">
        <v>10</v>
      </c>
      <c r="AA153" t="n">
        <v>1574.179162102083</v>
      </c>
      <c r="AB153" t="n">
        <v>2153.861377471317</v>
      </c>
      <c r="AC153" t="n">
        <v>1948.299870568883</v>
      </c>
      <c r="AD153" t="n">
        <v>1574179.162102083</v>
      </c>
      <c r="AE153" t="n">
        <v>2153861.377471317</v>
      </c>
      <c r="AF153" t="n">
        <v>9.123913985486576e-07</v>
      </c>
      <c r="AG153" t="n">
        <v>17</v>
      </c>
      <c r="AH153" t="n">
        <v>1948299.870568883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1.7766</v>
      </c>
      <c r="E154" t="n">
        <v>56.29</v>
      </c>
      <c r="F154" t="n">
        <v>52.97</v>
      </c>
      <c r="G154" t="n">
        <v>211.88</v>
      </c>
      <c r="H154" t="n">
        <v>2.37</v>
      </c>
      <c r="I154" t="n">
        <v>15</v>
      </c>
      <c r="J154" t="n">
        <v>292.77</v>
      </c>
      <c r="K154" t="n">
        <v>56.94</v>
      </c>
      <c r="L154" t="n">
        <v>39</v>
      </c>
      <c r="M154" t="n">
        <v>13</v>
      </c>
      <c r="N154" t="n">
        <v>81.83</v>
      </c>
      <c r="O154" t="n">
        <v>36342.85</v>
      </c>
      <c r="P154" t="n">
        <v>730.58</v>
      </c>
      <c r="Q154" t="n">
        <v>1367.23</v>
      </c>
      <c r="R154" t="n">
        <v>119.43</v>
      </c>
      <c r="S154" t="n">
        <v>104.26</v>
      </c>
      <c r="T154" t="n">
        <v>6698.57</v>
      </c>
      <c r="U154" t="n">
        <v>0.87</v>
      </c>
      <c r="V154" t="n">
        <v>0.9</v>
      </c>
      <c r="W154" t="n">
        <v>20.66</v>
      </c>
      <c r="X154" t="n">
        <v>0.39</v>
      </c>
      <c r="Y154" t="n">
        <v>1</v>
      </c>
      <c r="Z154" t="n">
        <v>10</v>
      </c>
      <c r="AA154" t="n">
        <v>1571.920909668876</v>
      </c>
      <c r="AB154" t="n">
        <v>2150.771536865136</v>
      </c>
      <c r="AC154" t="n">
        <v>1945.504920013538</v>
      </c>
      <c r="AD154" t="n">
        <v>1571920.909668876</v>
      </c>
      <c r="AE154" t="n">
        <v>2150771.536865136</v>
      </c>
      <c r="AF154" t="n">
        <v>9.125454926879159e-07</v>
      </c>
      <c r="AG154" t="n">
        <v>17</v>
      </c>
      <c r="AH154" t="n">
        <v>1945504.920013538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1.7764</v>
      </c>
      <c r="E155" t="n">
        <v>56.29</v>
      </c>
      <c r="F155" t="n">
        <v>52.97</v>
      </c>
      <c r="G155" t="n">
        <v>211.9</v>
      </c>
      <c r="H155" t="n">
        <v>2.38</v>
      </c>
      <c r="I155" t="n">
        <v>15</v>
      </c>
      <c r="J155" t="n">
        <v>293.29</v>
      </c>
      <c r="K155" t="n">
        <v>56.94</v>
      </c>
      <c r="L155" t="n">
        <v>39.25</v>
      </c>
      <c r="M155" t="n">
        <v>13</v>
      </c>
      <c r="N155" t="n">
        <v>82.09</v>
      </c>
      <c r="O155" t="n">
        <v>36406.19</v>
      </c>
      <c r="P155" t="n">
        <v>728.83</v>
      </c>
      <c r="Q155" t="n">
        <v>1367.14</v>
      </c>
      <c r="R155" t="n">
        <v>119.44</v>
      </c>
      <c r="S155" t="n">
        <v>104.26</v>
      </c>
      <c r="T155" t="n">
        <v>6703.38</v>
      </c>
      <c r="U155" t="n">
        <v>0.87</v>
      </c>
      <c r="V155" t="n">
        <v>0.9</v>
      </c>
      <c r="W155" t="n">
        <v>20.67</v>
      </c>
      <c r="X155" t="n">
        <v>0.4</v>
      </c>
      <c r="Y155" t="n">
        <v>1</v>
      </c>
      <c r="Z155" t="n">
        <v>10</v>
      </c>
      <c r="AA155" t="n">
        <v>1569.69095771429</v>
      </c>
      <c r="AB155" t="n">
        <v>2147.720418222335</v>
      </c>
      <c r="AC155" t="n">
        <v>1942.744995851734</v>
      </c>
      <c r="AD155" t="n">
        <v>1569690.95771429</v>
      </c>
      <c r="AE155" t="n">
        <v>2147720.418222335</v>
      </c>
      <c r="AF155" t="n">
        <v>9.124427632617438e-07</v>
      </c>
      <c r="AG155" t="n">
        <v>17</v>
      </c>
      <c r="AH155" t="n">
        <v>1942744.995851734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1.7767</v>
      </c>
      <c r="E156" t="n">
        <v>56.28</v>
      </c>
      <c r="F156" t="n">
        <v>52.97</v>
      </c>
      <c r="G156" t="n">
        <v>211.86</v>
      </c>
      <c r="H156" t="n">
        <v>2.39</v>
      </c>
      <c r="I156" t="n">
        <v>15</v>
      </c>
      <c r="J156" t="n">
        <v>293.8</v>
      </c>
      <c r="K156" t="n">
        <v>56.94</v>
      </c>
      <c r="L156" t="n">
        <v>39.5</v>
      </c>
      <c r="M156" t="n">
        <v>13</v>
      </c>
      <c r="N156" t="n">
        <v>82.36</v>
      </c>
      <c r="O156" t="n">
        <v>36469.64</v>
      </c>
      <c r="P156" t="n">
        <v>727.3099999999999</v>
      </c>
      <c r="Q156" t="n">
        <v>1367.23</v>
      </c>
      <c r="R156" t="n">
        <v>119.22</v>
      </c>
      <c r="S156" t="n">
        <v>104.26</v>
      </c>
      <c r="T156" t="n">
        <v>6588.82</v>
      </c>
      <c r="U156" t="n">
        <v>0.87</v>
      </c>
      <c r="V156" t="n">
        <v>0.9</v>
      </c>
      <c r="W156" t="n">
        <v>20.66</v>
      </c>
      <c r="X156" t="n">
        <v>0.39</v>
      </c>
      <c r="Y156" t="n">
        <v>1</v>
      </c>
      <c r="Z156" t="n">
        <v>10</v>
      </c>
      <c r="AA156" t="n">
        <v>1567.393046958007</v>
      </c>
      <c r="AB156" t="n">
        <v>2144.576315348921</v>
      </c>
      <c r="AC156" t="n">
        <v>1939.900961743782</v>
      </c>
      <c r="AD156" t="n">
        <v>1567393.046958007</v>
      </c>
      <c r="AE156" t="n">
        <v>2144576.31534892</v>
      </c>
      <c r="AF156" t="n">
        <v>9.125968574010021e-07</v>
      </c>
      <c r="AG156" t="n">
        <v>17</v>
      </c>
      <c r="AH156" t="n">
        <v>1939900.961743782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1.7765</v>
      </c>
      <c r="E157" t="n">
        <v>56.29</v>
      </c>
      <c r="F157" t="n">
        <v>52.97</v>
      </c>
      <c r="G157" t="n">
        <v>211.89</v>
      </c>
      <c r="H157" t="n">
        <v>2.41</v>
      </c>
      <c r="I157" t="n">
        <v>15</v>
      </c>
      <c r="J157" t="n">
        <v>294.32</v>
      </c>
      <c r="K157" t="n">
        <v>56.94</v>
      </c>
      <c r="L157" t="n">
        <v>39.75</v>
      </c>
      <c r="M157" t="n">
        <v>13</v>
      </c>
      <c r="N157" t="n">
        <v>82.62</v>
      </c>
      <c r="O157" t="n">
        <v>36533.2</v>
      </c>
      <c r="P157" t="n">
        <v>726.4400000000001</v>
      </c>
      <c r="Q157" t="n">
        <v>1367.17</v>
      </c>
      <c r="R157" t="n">
        <v>119.49</v>
      </c>
      <c r="S157" t="n">
        <v>104.26</v>
      </c>
      <c r="T157" t="n">
        <v>6725.05</v>
      </c>
      <c r="U157" t="n">
        <v>0.87</v>
      </c>
      <c r="V157" t="n">
        <v>0.9</v>
      </c>
      <c r="W157" t="n">
        <v>20.66</v>
      </c>
      <c r="X157" t="n">
        <v>0.4</v>
      </c>
      <c r="Y157" t="n">
        <v>1</v>
      </c>
      <c r="Z157" t="n">
        <v>10</v>
      </c>
      <c r="AA157" t="n">
        <v>1566.360802790867</v>
      </c>
      <c r="AB157" t="n">
        <v>2143.163953340041</v>
      </c>
      <c r="AC157" t="n">
        <v>1938.623393582767</v>
      </c>
      <c r="AD157" t="n">
        <v>1566360.802790867</v>
      </c>
      <c r="AE157" t="n">
        <v>2143163.953340041</v>
      </c>
      <c r="AF157" t="n">
        <v>9.124941279748299e-07</v>
      </c>
      <c r="AG157" t="n">
        <v>17</v>
      </c>
      <c r="AH157" t="n">
        <v>1938623.393582767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1.7789</v>
      </c>
      <c r="E158" t="n">
        <v>56.22</v>
      </c>
      <c r="F158" t="n">
        <v>52.94</v>
      </c>
      <c r="G158" t="n">
        <v>226.89</v>
      </c>
      <c r="H158" t="n">
        <v>2.42</v>
      </c>
      <c r="I158" t="n">
        <v>14</v>
      </c>
      <c r="J158" t="n">
        <v>294.83</v>
      </c>
      <c r="K158" t="n">
        <v>56.94</v>
      </c>
      <c r="L158" t="n">
        <v>40</v>
      </c>
      <c r="M158" t="n">
        <v>12</v>
      </c>
      <c r="N158" t="n">
        <v>82.89</v>
      </c>
      <c r="O158" t="n">
        <v>36596.87</v>
      </c>
      <c r="P158" t="n">
        <v>725.48</v>
      </c>
      <c r="Q158" t="n">
        <v>1367.14</v>
      </c>
      <c r="R158" t="n">
        <v>118.3</v>
      </c>
      <c r="S158" t="n">
        <v>104.26</v>
      </c>
      <c r="T158" t="n">
        <v>6135.72</v>
      </c>
      <c r="U158" t="n">
        <v>0.88</v>
      </c>
      <c r="V158" t="n">
        <v>0.91</v>
      </c>
      <c r="W158" t="n">
        <v>20.67</v>
      </c>
      <c r="X158" t="n">
        <v>0.37</v>
      </c>
      <c r="Y158" t="n">
        <v>1</v>
      </c>
      <c r="Z158" t="n">
        <v>10</v>
      </c>
      <c r="AA158" t="n">
        <v>1563.027783832821</v>
      </c>
      <c r="AB158" t="n">
        <v>2138.603569759224</v>
      </c>
      <c r="AC158" t="n">
        <v>1934.498246610365</v>
      </c>
      <c r="AD158" t="n">
        <v>1563027.783832821</v>
      </c>
      <c r="AE158" t="n">
        <v>2138603.569759224</v>
      </c>
      <c r="AF158" t="n">
        <v>9.137268810888967e-07</v>
      </c>
      <c r="AG158" t="n">
        <v>17</v>
      </c>
      <c r="AH158" t="n">
        <v>1934498.246610365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1.4078</v>
      </c>
      <c r="E2" t="n">
        <v>71.03</v>
      </c>
      <c r="F2" t="n">
        <v>62.99</v>
      </c>
      <c r="G2" t="n">
        <v>10.59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494.96</v>
      </c>
      <c r="Q2" t="n">
        <v>1368.98</v>
      </c>
      <c r="R2" t="n">
        <v>444.9</v>
      </c>
      <c r="S2" t="n">
        <v>104.26</v>
      </c>
      <c r="T2" t="n">
        <v>167719.11</v>
      </c>
      <c r="U2" t="n">
        <v>0.23</v>
      </c>
      <c r="V2" t="n">
        <v>0.76</v>
      </c>
      <c r="W2" t="n">
        <v>21.23</v>
      </c>
      <c r="X2" t="n">
        <v>10.38</v>
      </c>
      <c r="Y2" t="n">
        <v>1</v>
      </c>
      <c r="Z2" t="n">
        <v>10</v>
      </c>
      <c r="AA2" t="n">
        <v>1409.672166817454</v>
      </c>
      <c r="AB2" t="n">
        <v>1928.775648986466</v>
      </c>
      <c r="AC2" t="n">
        <v>1744.696008100822</v>
      </c>
      <c r="AD2" t="n">
        <v>1409672.166817454</v>
      </c>
      <c r="AE2" t="n">
        <v>1928775.648986466</v>
      </c>
      <c r="AF2" t="n">
        <v>8.534626473928148e-07</v>
      </c>
      <c r="AG2" t="n">
        <v>21</v>
      </c>
      <c r="AH2" t="n">
        <v>1744696.008100822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1.4906</v>
      </c>
      <c r="E3" t="n">
        <v>67.08</v>
      </c>
      <c r="F3" t="n">
        <v>60.49</v>
      </c>
      <c r="G3" t="n">
        <v>13.29</v>
      </c>
      <c r="H3" t="n">
        <v>0.27</v>
      </c>
      <c r="I3" t="n">
        <v>273</v>
      </c>
      <c r="J3" t="n">
        <v>81.14</v>
      </c>
      <c r="K3" t="n">
        <v>35.1</v>
      </c>
      <c r="L3" t="n">
        <v>1.25</v>
      </c>
      <c r="M3" t="n">
        <v>271</v>
      </c>
      <c r="N3" t="n">
        <v>9.789999999999999</v>
      </c>
      <c r="O3" t="n">
        <v>10241.25</v>
      </c>
      <c r="P3" t="n">
        <v>472.47</v>
      </c>
      <c r="Q3" t="n">
        <v>1368.66</v>
      </c>
      <c r="R3" t="n">
        <v>362.98</v>
      </c>
      <c r="S3" t="n">
        <v>104.26</v>
      </c>
      <c r="T3" t="n">
        <v>127183.71</v>
      </c>
      <c r="U3" t="n">
        <v>0.29</v>
      </c>
      <c r="V3" t="n">
        <v>0.79</v>
      </c>
      <c r="W3" t="n">
        <v>21.11</v>
      </c>
      <c r="X3" t="n">
        <v>7.89</v>
      </c>
      <c r="Y3" t="n">
        <v>1</v>
      </c>
      <c r="Z3" t="n">
        <v>10</v>
      </c>
      <c r="AA3" t="n">
        <v>1284.105838679162</v>
      </c>
      <c r="AB3" t="n">
        <v>1756.970259232223</v>
      </c>
      <c r="AC3" t="n">
        <v>1589.287483614346</v>
      </c>
      <c r="AD3" t="n">
        <v>1284105.838679162</v>
      </c>
      <c r="AE3" t="n">
        <v>1756970.259232223</v>
      </c>
      <c r="AF3" t="n">
        <v>9.036592003151939e-07</v>
      </c>
      <c r="AG3" t="n">
        <v>20</v>
      </c>
      <c r="AH3" t="n">
        <v>1589287.483614346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1.5479</v>
      </c>
      <c r="E4" t="n">
        <v>64.59999999999999</v>
      </c>
      <c r="F4" t="n">
        <v>58.92</v>
      </c>
      <c r="G4" t="n">
        <v>16.07</v>
      </c>
      <c r="H4" t="n">
        <v>0.32</v>
      </c>
      <c r="I4" t="n">
        <v>220</v>
      </c>
      <c r="J4" t="n">
        <v>81.44</v>
      </c>
      <c r="K4" t="n">
        <v>35.1</v>
      </c>
      <c r="L4" t="n">
        <v>1.5</v>
      </c>
      <c r="M4" t="n">
        <v>218</v>
      </c>
      <c r="N4" t="n">
        <v>9.84</v>
      </c>
      <c r="O4" t="n">
        <v>10278.32</v>
      </c>
      <c r="P4" t="n">
        <v>457.42</v>
      </c>
      <c r="Q4" t="n">
        <v>1367.94</v>
      </c>
      <c r="R4" t="n">
        <v>312.68</v>
      </c>
      <c r="S4" t="n">
        <v>104.26</v>
      </c>
      <c r="T4" t="n">
        <v>102298.72</v>
      </c>
      <c r="U4" t="n">
        <v>0.33</v>
      </c>
      <c r="V4" t="n">
        <v>0.8100000000000001</v>
      </c>
      <c r="W4" t="n">
        <v>21</v>
      </c>
      <c r="X4" t="n">
        <v>6.33</v>
      </c>
      <c r="Y4" t="n">
        <v>1</v>
      </c>
      <c r="Z4" t="n">
        <v>10</v>
      </c>
      <c r="AA4" t="n">
        <v>1202.745873865182</v>
      </c>
      <c r="AB4" t="n">
        <v>1645.649966025412</v>
      </c>
      <c r="AC4" t="n">
        <v>1488.591442952179</v>
      </c>
      <c r="AD4" t="n">
        <v>1202745.873865182</v>
      </c>
      <c r="AE4" t="n">
        <v>1645649.966025412</v>
      </c>
      <c r="AF4" t="n">
        <v>9.383966699100286e-07</v>
      </c>
      <c r="AG4" t="n">
        <v>19</v>
      </c>
      <c r="AH4" t="n">
        <v>1488591.442952179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1.5892</v>
      </c>
      <c r="E5" t="n">
        <v>62.92</v>
      </c>
      <c r="F5" t="n">
        <v>57.86</v>
      </c>
      <c r="G5" t="n">
        <v>18.87</v>
      </c>
      <c r="H5" t="n">
        <v>0.38</v>
      </c>
      <c r="I5" t="n">
        <v>184</v>
      </c>
      <c r="J5" t="n">
        <v>81.73999999999999</v>
      </c>
      <c r="K5" t="n">
        <v>35.1</v>
      </c>
      <c r="L5" t="n">
        <v>1.75</v>
      </c>
      <c r="M5" t="n">
        <v>182</v>
      </c>
      <c r="N5" t="n">
        <v>9.890000000000001</v>
      </c>
      <c r="O5" t="n">
        <v>10315.41</v>
      </c>
      <c r="P5" t="n">
        <v>446.18</v>
      </c>
      <c r="Q5" t="n">
        <v>1367.8</v>
      </c>
      <c r="R5" t="n">
        <v>278.38</v>
      </c>
      <c r="S5" t="n">
        <v>104.26</v>
      </c>
      <c r="T5" t="n">
        <v>85326.14</v>
      </c>
      <c r="U5" t="n">
        <v>0.37</v>
      </c>
      <c r="V5" t="n">
        <v>0.83</v>
      </c>
      <c r="W5" t="n">
        <v>20.94</v>
      </c>
      <c r="X5" t="n">
        <v>5.28</v>
      </c>
      <c r="Y5" t="n">
        <v>1</v>
      </c>
      <c r="Z5" t="n">
        <v>10</v>
      </c>
      <c r="AA5" t="n">
        <v>1154.615366157175</v>
      </c>
      <c r="AB5" t="n">
        <v>1579.795682011176</v>
      </c>
      <c r="AC5" t="n">
        <v>1429.022199377194</v>
      </c>
      <c r="AD5" t="n">
        <v>1154615.366157175</v>
      </c>
      <c r="AE5" t="n">
        <v>1579795.682011176</v>
      </c>
      <c r="AF5" t="n">
        <v>9.634343225150316e-07</v>
      </c>
      <c r="AG5" t="n">
        <v>19</v>
      </c>
      <c r="AH5" t="n">
        <v>1429022.199377194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1.6202</v>
      </c>
      <c r="E6" t="n">
        <v>61.72</v>
      </c>
      <c r="F6" t="n">
        <v>57.11</v>
      </c>
      <c r="G6" t="n">
        <v>21.69</v>
      </c>
      <c r="H6" t="n">
        <v>0.43</v>
      </c>
      <c r="I6" t="n">
        <v>158</v>
      </c>
      <c r="J6" t="n">
        <v>82.04000000000001</v>
      </c>
      <c r="K6" t="n">
        <v>35.1</v>
      </c>
      <c r="L6" t="n">
        <v>2</v>
      </c>
      <c r="M6" t="n">
        <v>156</v>
      </c>
      <c r="N6" t="n">
        <v>9.94</v>
      </c>
      <c r="O6" t="n">
        <v>10352.53</v>
      </c>
      <c r="P6" t="n">
        <v>437.4</v>
      </c>
      <c r="Q6" t="n">
        <v>1367.96</v>
      </c>
      <c r="R6" t="n">
        <v>253.64</v>
      </c>
      <c r="S6" t="n">
        <v>104.26</v>
      </c>
      <c r="T6" t="n">
        <v>73087.31</v>
      </c>
      <c r="U6" t="n">
        <v>0.41</v>
      </c>
      <c r="V6" t="n">
        <v>0.84</v>
      </c>
      <c r="W6" t="n">
        <v>20.9</v>
      </c>
      <c r="X6" t="n">
        <v>4.52</v>
      </c>
      <c r="Y6" t="n">
        <v>1</v>
      </c>
      <c r="Z6" t="n">
        <v>10</v>
      </c>
      <c r="AA6" t="n">
        <v>1109.251309353001</v>
      </c>
      <c r="AB6" t="n">
        <v>1517.726578170766</v>
      </c>
      <c r="AC6" t="n">
        <v>1372.876883692778</v>
      </c>
      <c r="AD6" t="n">
        <v>1109251.309353001</v>
      </c>
      <c r="AE6" t="n">
        <v>1517726.578170766</v>
      </c>
      <c r="AF6" t="n">
        <v>9.822277179328306e-07</v>
      </c>
      <c r="AG6" t="n">
        <v>18</v>
      </c>
      <c r="AH6" t="n">
        <v>1372876.883692778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1.6443</v>
      </c>
      <c r="E7" t="n">
        <v>60.82</v>
      </c>
      <c r="F7" t="n">
        <v>56.55</v>
      </c>
      <c r="G7" t="n">
        <v>24.59</v>
      </c>
      <c r="H7" t="n">
        <v>0.48</v>
      </c>
      <c r="I7" t="n">
        <v>138</v>
      </c>
      <c r="J7" t="n">
        <v>82.34</v>
      </c>
      <c r="K7" t="n">
        <v>35.1</v>
      </c>
      <c r="L7" t="n">
        <v>2.25</v>
      </c>
      <c r="M7" t="n">
        <v>136</v>
      </c>
      <c r="N7" t="n">
        <v>9.99</v>
      </c>
      <c r="O7" t="n">
        <v>10389.66</v>
      </c>
      <c r="P7" t="n">
        <v>429.99</v>
      </c>
      <c r="Q7" t="n">
        <v>1367.75</v>
      </c>
      <c r="R7" t="n">
        <v>234.81</v>
      </c>
      <c r="S7" t="n">
        <v>104.26</v>
      </c>
      <c r="T7" t="n">
        <v>63769.85</v>
      </c>
      <c r="U7" t="n">
        <v>0.44</v>
      </c>
      <c r="V7" t="n">
        <v>0.85</v>
      </c>
      <c r="W7" t="n">
        <v>20.88</v>
      </c>
      <c r="X7" t="n">
        <v>3.96</v>
      </c>
      <c r="Y7" t="n">
        <v>1</v>
      </c>
      <c r="Z7" t="n">
        <v>10</v>
      </c>
      <c r="AA7" t="n">
        <v>1082.338119822686</v>
      </c>
      <c r="AB7" t="n">
        <v>1480.902764929263</v>
      </c>
      <c r="AC7" t="n">
        <v>1339.567483504498</v>
      </c>
      <c r="AD7" t="n">
        <v>1082338.119822686</v>
      </c>
      <c r="AE7" t="n">
        <v>1480902.764929263</v>
      </c>
      <c r="AF7" t="n">
        <v>9.968380672737645e-07</v>
      </c>
      <c r="AG7" t="n">
        <v>18</v>
      </c>
      <c r="AH7" t="n">
        <v>1339567.483504498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1.6641</v>
      </c>
      <c r="E8" t="n">
        <v>60.09</v>
      </c>
      <c r="F8" t="n">
        <v>56.08</v>
      </c>
      <c r="G8" t="n">
        <v>27.36</v>
      </c>
      <c r="H8" t="n">
        <v>0.53</v>
      </c>
      <c r="I8" t="n">
        <v>123</v>
      </c>
      <c r="J8" t="n">
        <v>82.65000000000001</v>
      </c>
      <c r="K8" t="n">
        <v>35.1</v>
      </c>
      <c r="L8" t="n">
        <v>2.5</v>
      </c>
      <c r="M8" t="n">
        <v>121</v>
      </c>
      <c r="N8" t="n">
        <v>10.04</v>
      </c>
      <c r="O8" t="n">
        <v>10426.82</v>
      </c>
      <c r="P8" t="n">
        <v>423.62</v>
      </c>
      <c r="Q8" t="n">
        <v>1367.83</v>
      </c>
      <c r="R8" t="n">
        <v>220.14</v>
      </c>
      <c r="S8" t="n">
        <v>104.26</v>
      </c>
      <c r="T8" t="n">
        <v>56510.53</v>
      </c>
      <c r="U8" t="n">
        <v>0.47</v>
      </c>
      <c r="V8" t="n">
        <v>0.85</v>
      </c>
      <c r="W8" t="n">
        <v>20.85</v>
      </c>
      <c r="X8" t="n">
        <v>3.5</v>
      </c>
      <c r="Y8" t="n">
        <v>1</v>
      </c>
      <c r="Z8" t="n">
        <v>10</v>
      </c>
      <c r="AA8" t="n">
        <v>1060.355346121562</v>
      </c>
      <c r="AB8" t="n">
        <v>1450.824964139855</v>
      </c>
      <c r="AC8" t="n">
        <v>1312.360265807973</v>
      </c>
      <c r="AD8" t="n">
        <v>1060355.346121562</v>
      </c>
      <c r="AE8" t="n">
        <v>1450824.964139855</v>
      </c>
      <c r="AF8" t="n">
        <v>1.008841590798681e-06</v>
      </c>
      <c r="AG8" t="n">
        <v>18</v>
      </c>
      <c r="AH8" t="n">
        <v>1312360.265807973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1.6811</v>
      </c>
      <c r="E9" t="n">
        <v>59.49</v>
      </c>
      <c r="F9" t="n">
        <v>55.7</v>
      </c>
      <c r="G9" t="n">
        <v>30.38</v>
      </c>
      <c r="H9" t="n">
        <v>0.58</v>
      </c>
      <c r="I9" t="n">
        <v>110</v>
      </c>
      <c r="J9" t="n">
        <v>82.95</v>
      </c>
      <c r="K9" t="n">
        <v>35.1</v>
      </c>
      <c r="L9" t="n">
        <v>2.75</v>
      </c>
      <c r="M9" t="n">
        <v>108</v>
      </c>
      <c r="N9" t="n">
        <v>10.1</v>
      </c>
      <c r="O9" t="n">
        <v>10463.99</v>
      </c>
      <c r="P9" t="n">
        <v>417.49</v>
      </c>
      <c r="Q9" t="n">
        <v>1367.73</v>
      </c>
      <c r="R9" t="n">
        <v>208.26</v>
      </c>
      <c r="S9" t="n">
        <v>104.26</v>
      </c>
      <c r="T9" t="n">
        <v>50638.48</v>
      </c>
      <c r="U9" t="n">
        <v>0.5</v>
      </c>
      <c r="V9" t="n">
        <v>0.86</v>
      </c>
      <c r="W9" t="n">
        <v>20.81</v>
      </c>
      <c r="X9" t="n">
        <v>3.11</v>
      </c>
      <c r="Y9" t="n">
        <v>1</v>
      </c>
      <c r="Z9" t="n">
        <v>10</v>
      </c>
      <c r="AA9" t="n">
        <v>1041.048921317387</v>
      </c>
      <c r="AB9" t="n">
        <v>1424.409061983434</v>
      </c>
      <c r="AC9" t="n">
        <v>1288.465460278409</v>
      </c>
      <c r="AD9" t="n">
        <v>1041048.921317387</v>
      </c>
      <c r="AE9" t="n">
        <v>1424409.061983434</v>
      </c>
      <c r="AF9" t="n">
        <v>1.019147646350377e-06</v>
      </c>
      <c r="AG9" t="n">
        <v>18</v>
      </c>
      <c r="AH9" t="n">
        <v>1288465.460278409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1.6935</v>
      </c>
      <c r="E10" t="n">
        <v>59.05</v>
      </c>
      <c r="F10" t="n">
        <v>55.43</v>
      </c>
      <c r="G10" t="n">
        <v>33.26</v>
      </c>
      <c r="H10" t="n">
        <v>0.63</v>
      </c>
      <c r="I10" t="n">
        <v>100</v>
      </c>
      <c r="J10" t="n">
        <v>83.25</v>
      </c>
      <c r="K10" t="n">
        <v>35.1</v>
      </c>
      <c r="L10" t="n">
        <v>3</v>
      </c>
      <c r="M10" t="n">
        <v>98</v>
      </c>
      <c r="N10" t="n">
        <v>10.15</v>
      </c>
      <c r="O10" t="n">
        <v>10501.19</v>
      </c>
      <c r="P10" t="n">
        <v>412.52</v>
      </c>
      <c r="Q10" t="n">
        <v>1367.54</v>
      </c>
      <c r="R10" t="n">
        <v>199.07</v>
      </c>
      <c r="S10" t="n">
        <v>104.26</v>
      </c>
      <c r="T10" t="n">
        <v>46092.65</v>
      </c>
      <c r="U10" t="n">
        <v>0.52</v>
      </c>
      <c r="V10" t="n">
        <v>0.86</v>
      </c>
      <c r="W10" t="n">
        <v>20.81</v>
      </c>
      <c r="X10" t="n">
        <v>2.85</v>
      </c>
      <c r="Y10" t="n">
        <v>1</v>
      </c>
      <c r="Z10" t="n">
        <v>10</v>
      </c>
      <c r="AA10" t="n">
        <v>1026.530668836662</v>
      </c>
      <c r="AB10" t="n">
        <v>1404.544548439211</v>
      </c>
      <c r="AC10" t="n">
        <v>1270.496788026827</v>
      </c>
      <c r="AD10" t="n">
        <v>1026530.668836663</v>
      </c>
      <c r="AE10" t="n">
        <v>1404544.548439211</v>
      </c>
      <c r="AF10" t="n">
        <v>1.026665004517497e-06</v>
      </c>
      <c r="AG10" t="n">
        <v>18</v>
      </c>
      <c r="AH10" t="n">
        <v>1270496.788026827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1.7057</v>
      </c>
      <c r="E11" t="n">
        <v>58.63</v>
      </c>
      <c r="F11" t="n">
        <v>55.17</v>
      </c>
      <c r="G11" t="n">
        <v>36.37</v>
      </c>
      <c r="H11" t="n">
        <v>0.68</v>
      </c>
      <c r="I11" t="n">
        <v>91</v>
      </c>
      <c r="J11" t="n">
        <v>83.55</v>
      </c>
      <c r="K11" t="n">
        <v>35.1</v>
      </c>
      <c r="L11" t="n">
        <v>3.25</v>
      </c>
      <c r="M11" t="n">
        <v>89</v>
      </c>
      <c r="N11" t="n">
        <v>10.2</v>
      </c>
      <c r="O11" t="n">
        <v>10538.42</v>
      </c>
      <c r="P11" t="n">
        <v>407.35</v>
      </c>
      <c r="Q11" t="n">
        <v>1367.56</v>
      </c>
      <c r="R11" t="n">
        <v>190.56</v>
      </c>
      <c r="S11" t="n">
        <v>104.26</v>
      </c>
      <c r="T11" t="n">
        <v>41880.55</v>
      </c>
      <c r="U11" t="n">
        <v>0.55</v>
      </c>
      <c r="V11" t="n">
        <v>0.87</v>
      </c>
      <c r="W11" t="n">
        <v>20.79</v>
      </c>
      <c r="X11" t="n">
        <v>2.58</v>
      </c>
      <c r="Y11" t="n">
        <v>1</v>
      </c>
      <c r="Z11" t="n">
        <v>10</v>
      </c>
      <c r="AA11" t="n">
        <v>1001.531600426644</v>
      </c>
      <c r="AB11" t="n">
        <v>1370.339720159564</v>
      </c>
      <c r="AC11" t="n">
        <v>1239.556420551411</v>
      </c>
      <c r="AD11" t="n">
        <v>1001531.600426644</v>
      </c>
      <c r="AE11" t="n">
        <v>1370339.720159564</v>
      </c>
      <c r="AF11" t="n">
        <v>1.034061114972243e-06</v>
      </c>
      <c r="AG11" t="n">
        <v>17</v>
      </c>
      <c r="AH11" t="n">
        <v>1239556.420551411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1.7151</v>
      </c>
      <c r="E12" t="n">
        <v>58.3</v>
      </c>
      <c r="F12" t="n">
        <v>54.97</v>
      </c>
      <c r="G12" t="n">
        <v>39.26</v>
      </c>
      <c r="H12" t="n">
        <v>0.73</v>
      </c>
      <c r="I12" t="n">
        <v>84</v>
      </c>
      <c r="J12" t="n">
        <v>83.84999999999999</v>
      </c>
      <c r="K12" t="n">
        <v>35.1</v>
      </c>
      <c r="L12" t="n">
        <v>3.5</v>
      </c>
      <c r="M12" t="n">
        <v>82</v>
      </c>
      <c r="N12" t="n">
        <v>10.25</v>
      </c>
      <c r="O12" t="n">
        <v>10575.66</v>
      </c>
      <c r="P12" t="n">
        <v>402.68</v>
      </c>
      <c r="Q12" t="n">
        <v>1367.51</v>
      </c>
      <c r="R12" t="n">
        <v>184.34</v>
      </c>
      <c r="S12" t="n">
        <v>104.26</v>
      </c>
      <c r="T12" t="n">
        <v>38804.73</v>
      </c>
      <c r="U12" t="n">
        <v>0.57</v>
      </c>
      <c r="V12" t="n">
        <v>0.87</v>
      </c>
      <c r="W12" t="n">
        <v>20.77</v>
      </c>
      <c r="X12" t="n">
        <v>2.38</v>
      </c>
      <c r="Y12" t="n">
        <v>1</v>
      </c>
      <c r="Z12" t="n">
        <v>10</v>
      </c>
      <c r="AA12" t="n">
        <v>989.5711056992792</v>
      </c>
      <c r="AB12" t="n">
        <v>1353.974843613795</v>
      </c>
      <c r="AC12" t="n">
        <v>1224.753384854923</v>
      </c>
      <c r="AD12" t="n">
        <v>989571.1056992792</v>
      </c>
      <c r="AE12" t="n">
        <v>1353974.843613795</v>
      </c>
      <c r="AF12" t="n">
        <v>1.03975975745377e-06</v>
      </c>
      <c r="AG12" t="n">
        <v>17</v>
      </c>
      <c r="AH12" t="n">
        <v>1224753.384854923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1.7246</v>
      </c>
      <c r="E13" t="n">
        <v>57.99</v>
      </c>
      <c r="F13" t="n">
        <v>54.77</v>
      </c>
      <c r="G13" t="n">
        <v>42.68</v>
      </c>
      <c r="H13" t="n">
        <v>0.78</v>
      </c>
      <c r="I13" t="n">
        <v>77</v>
      </c>
      <c r="J13" t="n">
        <v>84.15000000000001</v>
      </c>
      <c r="K13" t="n">
        <v>35.1</v>
      </c>
      <c r="L13" t="n">
        <v>3.75</v>
      </c>
      <c r="M13" t="n">
        <v>75</v>
      </c>
      <c r="N13" t="n">
        <v>10.3</v>
      </c>
      <c r="O13" t="n">
        <v>10612.93</v>
      </c>
      <c r="P13" t="n">
        <v>397.81</v>
      </c>
      <c r="Q13" t="n">
        <v>1367.52</v>
      </c>
      <c r="R13" t="n">
        <v>177.46</v>
      </c>
      <c r="S13" t="n">
        <v>104.26</v>
      </c>
      <c r="T13" t="n">
        <v>35400.66</v>
      </c>
      <c r="U13" t="n">
        <v>0.59</v>
      </c>
      <c r="V13" t="n">
        <v>0.88</v>
      </c>
      <c r="W13" t="n">
        <v>20.77</v>
      </c>
      <c r="X13" t="n">
        <v>2.19</v>
      </c>
      <c r="Y13" t="n">
        <v>1</v>
      </c>
      <c r="Z13" t="n">
        <v>10</v>
      </c>
      <c r="AA13" t="n">
        <v>977.4143019371385</v>
      </c>
      <c r="AB13" t="n">
        <v>1337.341368386104</v>
      </c>
      <c r="AC13" t="n">
        <v>1209.707385157733</v>
      </c>
      <c r="AD13" t="n">
        <v>977414.3019371384</v>
      </c>
      <c r="AE13" t="n">
        <v>1337341.368386104</v>
      </c>
      <c r="AF13" t="n">
        <v>1.045519023791482e-06</v>
      </c>
      <c r="AG13" t="n">
        <v>17</v>
      </c>
      <c r="AH13" t="n">
        <v>1209707.385157733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1.7311</v>
      </c>
      <c r="E14" t="n">
        <v>57.77</v>
      </c>
      <c r="F14" t="n">
        <v>54.63</v>
      </c>
      <c r="G14" t="n">
        <v>45.53</v>
      </c>
      <c r="H14" t="n">
        <v>0.83</v>
      </c>
      <c r="I14" t="n">
        <v>72</v>
      </c>
      <c r="J14" t="n">
        <v>84.45999999999999</v>
      </c>
      <c r="K14" t="n">
        <v>35.1</v>
      </c>
      <c r="L14" t="n">
        <v>4</v>
      </c>
      <c r="M14" t="n">
        <v>70</v>
      </c>
      <c r="N14" t="n">
        <v>10.36</v>
      </c>
      <c r="O14" t="n">
        <v>10650.22</v>
      </c>
      <c r="P14" t="n">
        <v>394.04</v>
      </c>
      <c r="Q14" t="n">
        <v>1367.35</v>
      </c>
      <c r="R14" t="n">
        <v>173.26</v>
      </c>
      <c r="S14" t="n">
        <v>104.26</v>
      </c>
      <c r="T14" t="n">
        <v>33324.73</v>
      </c>
      <c r="U14" t="n">
        <v>0.6</v>
      </c>
      <c r="V14" t="n">
        <v>0.88</v>
      </c>
      <c r="W14" t="n">
        <v>20.76</v>
      </c>
      <c r="X14" t="n">
        <v>2.05</v>
      </c>
      <c r="Y14" t="n">
        <v>1</v>
      </c>
      <c r="Z14" t="n">
        <v>10</v>
      </c>
      <c r="AA14" t="n">
        <v>968.5478401265814</v>
      </c>
      <c r="AB14" t="n">
        <v>1325.209884176212</v>
      </c>
      <c r="AC14" t="n">
        <v>1198.733712774188</v>
      </c>
      <c r="AD14" t="n">
        <v>968547.8401265814</v>
      </c>
      <c r="AE14" t="n">
        <v>1325209.884176212</v>
      </c>
      <c r="AF14" t="n">
        <v>1.049459574443601e-06</v>
      </c>
      <c r="AG14" t="n">
        <v>17</v>
      </c>
      <c r="AH14" t="n">
        <v>1198733.712774188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1.739</v>
      </c>
      <c r="E15" t="n">
        <v>57.5</v>
      </c>
      <c r="F15" t="n">
        <v>54.46</v>
      </c>
      <c r="G15" t="n">
        <v>48.77</v>
      </c>
      <c r="H15" t="n">
        <v>0.88</v>
      </c>
      <c r="I15" t="n">
        <v>67</v>
      </c>
      <c r="J15" t="n">
        <v>84.76000000000001</v>
      </c>
      <c r="K15" t="n">
        <v>35.1</v>
      </c>
      <c r="L15" t="n">
        <v>4.25</v>
      </c>
      <c r="M15" t="n">
        <v>65</v>
      </c>
      <c r="N15" t="n">
        <v>10.41</v>
      </c>
      <c r="O15" t="n">
        <v>10687.53</v>
      </c>
      <c r="P15" t="n">
        <v>388.85</v>
      </c>
      <c r="Q15" t="n">
        <v>1367.43</v>
      </c>
      <c r="R15" t="n">
        <v>167.74</v>
      </c>
      <c r="S15" t="n">
        <v>104.26</v>
      </c>
      <c r="T15" t="n">
        <v>30589.29</v>
      </c>
      <c r="U15" t="n">
        <v>0.62</v>
      </c>
      <c r="V15" t="n">
        <v>0.88</v>
      </c>
      <c r="W15" t="n">
        <v>20.75</v>
      </c>
      <c r="X15" t="n">
        <v>1.88</v>
      </c>
      <c r="Y15" t="n">
        <v>1</v>
      </c>
      <c r="Z15" t="n">
        <v>10</v>
      </c>
      <c r="AA15" t="n">
        <v>957.0159543092591</v>
      </c>
      <c r="AB15" t="n">
        <v>1309.431449250055</v>
      </c>
      <c r="AC15" t="n">
        <v>1184.461149532211</v>
      </c>
      <c r="AD15" t="n">
        <v>957015.9543092591</v>
      </c>
      <c r="AE15" t="n">
        <v>1309431.449250055</v>
      </c>
      <c r="AF15" t="n">
        <v>1.054248859082331e-06</v>
      </c>
      <c r="AG15" t="n">
        <v>17</v>
      </c>
      <c r="AH15" t="n">
        <v>1184461.149532211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1.7441</v>
      </c>
      <c r="E16" t="n">
        <v>57.34</v>
      </c>
      <c r="F16" t="n">
        <v>54.36</v>
      </c>
      <c r="G16" t="n">
        <v>51.77</v>
      </c>
      <c r="H16" t="n">
        <v>0.93</v>
      </c>
      <c r="I16" t="n">
        <v>63</v>
      </c>
      <c r="J16" t="n">
        <v>85.06</v>
      </c>
      <c r="K16" t="n">
        <v>35.1</v>
      </c>
      <c r="L16" t="n">
        <v>4.5</v>
      </c>
      <c r="M16" t="n">
        <v>61</v>
      </c>
      <c r="N16" t="n">
        <v>10.46</v>
      </c>
      <c r="O16" t="n">
        <v>10724.86</v>
      </c>
      <c r="P16" t="n">
        <v>385.02</v>
      </c>
      <c r="Q16" t="n">
        <v>1367.33</v>
      </c>
      <c r="R16" t="n">
        <v>164.4</v>
      </c>
      <c r="S16" t="n">
        <v>104.26</v>
      </c>
      <c r="T16" t="n">
        <v>28943.09</v>
      </c>
      <c r="U16" t="n">
        <v>0.63</v>
      </c>
      <c r="V16" t="n">
        <v>0.88</v>
      </c>
      <c r="W16" t="n">
        <v>20.75</v>
      </c>
      <c r="X16" t="n">
        <v>1.78</v>
      </c>
      <c r="Y16" t="n">
        <v>1</v>
      </c>
      <c r="Z16" t="n">
        <v>10</v>
      </c>
      <c r="AA16" t="n">
        <v>949.0038742460997</v>
      </c>
      <c r="AB16" t="n">
        <v>1298.468967839614</v>
      </c>
      <c r="AC16" t="n">
        <v>1174.544911961643</v>
      </c>
      <c r="AD16" t="n">
        <v>949003.8742460997</v>
      </c>
      <c r="AE16" t="n">
        <v>1298468.967839614</v>
      </c>
      <c r="AF16" t="n">
        <v>1.05734067574784e-06</v>
      </c>
      <c r="AG16" t="n">
        <v>17</v>
      </c>
      <c r="AH16" t="n">
        <v>1174544.911961643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1.75</v>
      </c>
      <c r="E17" t="n">
        <v>57.14</v>
      </c>
      <c r="F17" t="n">
        <v>54.23</v>
      </c>
      <c r="G17" t="n">
        <v>55.15</v>
      </c>
      <c r="H17" t="n">
        <v>0.98</v>
      </c>
      <c r="I17" t="n">
        <v>59</v>
      </c>
      <c r="J17" t="n">
        <v>85.36</v>
      </c>
      <c r="K17" t="n">
        <v>35.1</v>
      </c>
      <c r="L17" t="n">
        <v>4.75</v>
      </c>
      <c r="M17" t="n">
        <v>57</v>
      </c>
      <c r="N17" t="n">
        <v>10.51</v>
      </c>
      <c r="O17" t="n">
        <v>10762.22</v>
      </c>
      <c r="P17" t="n">
        <v>380.94</v>
      </c>
      <c r="Q17" t="n">
        <v>1367.49</v>
      </c>
      <c r="R17" t="n">
        <v>160.17</v>
      </c>
      <c r="S17" t="n">
        <v>104.26</v>
      </c>
      <c r="T17" t="n">
        <v>26844.49</v>
      </c>
      <c r="U17" t="n">
        <v>0.65</v>
      </c>
      <c r="V17" t="n">
        <v>0.88</v>
      </c>
      <c r="W17" t="n">
        <v>20.74</v>
      </c>
      <c r="X17" t="n">
        <v>1.65</v>
      </c>
      <c r="Y17" t="n">
        <v>1</v>
      </c>
      <c r="Z17" t="n">
        <v>10</v>
      </c>
      <c r="AA17" t="n">
        <v>940.2165900223615</v>
      </c>
      <c r="AB17" t="n">
        <v>1286.445817897076</v>
      </c>
      <c r="AC17" t="n">
        <v>1163.669234575024</v>
      </c>
      <c r="AD17" t="n">
        <v>940216.5900223615</v>
      </c>
      <c r="AE17" t="n">
        <v>1286445.817897076</v>
      </c>
      <c r="AF17" t="n">
        <v>1.06091748326284e-06</v>
      </c>
      <c r="AG17" t="n">
        <v>17</v>
      </c>
      <c r="AH17" t="n">
        <v>1163669.234575024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1.7553</v>
      </c>
      <c r="E18" t="n">
        <v>56.97</v>
      </c>
      <c r="F18" t="n">
        <v>54.13</v>
      </c>
      <c r="G18" t="n">
        <v>59.05</v>
      </c>
      <c r="H18" t="n">
        <v>1.02</v>
      </c>
      <c r="I18" t="n">
        <v>55</v>
      </c>
      <c r="J18" t="n">
        <v>85.67</v>
      </c>
      <c r="K18" t="n">
        <v>35.1</v>
      </c>
      <c r="L18" t="n">
        <v>5</v>
      </c>
      <c r="M18" t="n">
        <v>53</v>
      </c>
      <c r="N18" t="n">
        <v>10.57</v>
      </c>
      <c r="O18" t="n">
        <v>10799.59</v>
      </c>
      <c r="P18" t="n">
        <v>376.77</v>
      </c>
      <c r="Q18" t="n">
        <v>1367.31</v>
      </c>
      <c r="R18" t="n">
        <v>157.07</v>
      </c>
      <c r="S18" t="n">
        <v>104.26</v>
      </c>
      <c r="T18" t="n">
        <v>25317.81</v>
      </c>
      <c r="U18" t="n">
        <v>0.66</v>
      </c>
      <c r="V18" t="n">
        <v>0.89</v>
      </c>
      <c r="W18" t="n">
        <v>20.73</v>
      </c>
      <c r="X18" t="n">
        <v>1.55</v>
      </c>
      <c r="Y18" t="n">
        <v>1</v>
      </c>
      <c r="Z18" t="n">
        <v>10</v>
      </c>
      <c r="AA18" t="n">
        <v>931.7494230962055</v>
      </c>
      <c r="AB18" t="n">
        <v>1274.860666563668</v>
      </c>
      <c r="AC18" t="n">
        <v>1153.189753825014</v>
      </c>
      <c r="AD18" t="n">
        <v>931749.4230962056</v>
      </c>
      <c r="AE18" t="n">
        <v>1274860.666563668</v>
      </c>
      <c r="AF18" t="n">
        <v>1.064130547640722e-06</v>
      </c>
      <c r="AG18" t="n">
        <v>17</v>
      </c>
      <c r="AH18" t="n">
        <v>1153189.753825014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1.7593</v>
      </c>
      <c r="E19" t="n">
        <v>56.84</v>
      </c>
      <c r="F19" t="n">
        <v>54.05</v>
      </c>
      <c r="G19" t="n">
        <v>62.37</v>
      </c>
      <c r="H19" t="n">
        <v>1.07</v>
      </c>
      <c r="I19" t="n">
        <v>52</v>
      </c>
      <c r="J19" t="n">
        <v>85.97</v>
      </c>
      <c r="K19" t="n">
        <v>35.1</v>
      </c>
      <c r="L19" t="n">
        <v>5.25</v>
      </c>
      <c r="M19" t="n">
        <v>50</v>
      </c>
      <c r="N19" t="n">
        <v>10.62</v>
      </c>
      <c r="O19" t="n">
        <v>10836.99</v>
      </c>
      <c r="P19" t="n">
        <v>372.36</v>
      </c>
      <c r="Q19" t="n">
        <v>1367.34</v>
      </c>
      <c r="R19" t="n">
        <v>154.12</v>
      </c>
      <c r="S19" t="n">
        <v>104.26</v>
      </c>
      <c r="T19" t="n">
        <v>23856.08</v>
      </c>
      <c r="U19" t="n">
        <v>0.68</v>
      </c>
      <c r="V19" t="n">
        <v>0.89</v>
      </c>
      <c r="W19" t="n">
        <v>20.74</v>
      </c>
      <c r="X19" t="n">
        <v>1.47</v>
      </c>
      <c r="Y19" t="n">
        <v>1</v>
      </c>
      <c r="Z19" t="n">
        <v>10</v>
      </c>
      <c r="AA19" t="n">
        <v>923.6374289531421</v>
      </c>
      <c r="AB19" t="n">
        <v>1263.761478301205</v>
      </c>
      <c r="AC19" t="n">
        <v>1143.149856512512</v>
      </c>
      <c r="AD19" t="n">
        <v>923637.4289531421</v>
      </c>
      <c r="AE19" t="n">
        <v>1263761.478301205</v>
      </c>
      <c r="AF19" t="n">
        <v>1.06655550188818e-06</v>
      </c>
      <c r="AG19" t="n">
        <v>17</v>
      </c>
      <c r="AH19" t="n">
        <v>1143149.856512512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1.7638</v>
      </c>
      <c r="E20" t="n">
        <v>56.69</v>
      </c>
      <c r="F20" t="n">
        <v>53.96</v>
      </c>
      <c r="G20" t="n">
        <v>66.06999999999999</v>
      </c>
      <c r="H20" t="n">
        <v>1.12</v>
      </c>
      <c r="I20" t="n">
        <v>49</v>
      </c>
      <c r="J20" t="n">
        <v>86.27</v>
      </c>
      <c r="K20" t="n">
        <v>35.1</v>
      </c>
      <c r="L20" t="n">
        <v>5.5</v>
      </c>
      <c r="M20" t="n">
        <v>47</v>
      </c>
      <c r="N20" t="n">
        <v>10.67</v>
      </c>
      <c r="O20" t="n">
        <v>10874.42</v>
      </c>
      <c r="P20" t="n">
        <v>368.15</v>
      </c>
      <c r="Q20" t="n">
        <v>1367.38</v>
      </c>
      <c r="R20" t="n">
        <v>151.62</v>
      </c>
      <c r="S20" t="n">
        <v>104.26</v>
      </c>
      <c r="T20" t="n">
        <v>22621.95</v>
      </c>
      <c r="U20" t="n">
        <v>0.6899999999999999</v>
      </c>
      <c r="V20" t="n">
        <v>0.89</v>
      </c>
      <c r="W20" t="n">
        <v>20.72</v>
      </c>
      <c r="X20" t="n">
        <v>1.38</v>
      </c>
      <c r="Y20" t="n">
        <v>1</v>
      </c>
      <c r="Z20" t="n">
        <v>10</v>
      </c>
      <c r="AA20" t="n">
        <v>915.5855825221789</v>
      </c>
      <c r="AB20" t="n">
        <v>1252.744586791967</v>
      </c>
      <c r="AC20" t="n">
        <v>1133.184401666611</v>
      </c>
      <c r="AD20" t="n">
        <v>915585.5825221789</v>
      </c>
      <c r="AE20" t="n">
        <v>1252744.586791967</v>
      </c>
      <c r="AF20" t="n">
        <v>1.06928357541657e-06</v>
      </c>
      <c r="AG20" t="n">
        <v>17</v>
      </c>
      <c r="AH20" t="n">
        <v>1133184.401666611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1.7665</v>
      </c>
      <c r="E21" t="n">
        <v>56.61</v>
      </c>
      <c r="F21" t="n">
        <v>53.91</v>
      </c>
      <c r="G21" t="n">
        <v>68.81999999999999</v>
      </c>
      <c r="H21" t="n">
        <v>1.16</v>
      </c>
      <c r="I21" t="n">
        <v>47</v>
      </c>
      <c r="J21" t="n">
        <v>86.58</v>
      </c>
      <c r="K21" t="n">
        <v>35.1</v>
      </c>
      <c r="L21" t="n">
        <v>5.75</v>
      </c>
      <c r="M21" t="n">
        <v>44</v>
      </c>
      <c r="N21" t="n">
        <v>10.73</v>
      </c>
      <c r="O21" t="n">
        <v>10911.86</v>
      </c>
      <c r="P21" t="n">
        <v>363.5</v>
      </c>
      <c r="Q21" t="n">
        <v>1367.33</v>
      </c>
      <c r="R21" t="n">
        <v>149.86</v>
      </c>
      <c r="S21" t="n">
        <v>104.26</v>
      </c>
      <c r="T21" t="n">
        <v>21751.06</v>
      </c>
      <c r="U21" t="n">
        <v>0.7</v>
      </c>
      <c r="V21" t="n">
        <v>0.89</v>
      </c>
      <c r="W21" t="n">
        <v>20.72</v>
      </c>
      <c r="X21" t="n">
        <v>1.33</v>
      </c>
      <c r="Y21" t="n">
        <v>1</v>
      </c>
      <c r="Z21" t="n">
        <v>10</v>
      </c>
      <c r="AA21" t="n">
        <v>907.8830580366416</v>
      </c>
      <c r="AB21" t="n">
        <v>1242.205652979457</v>
      </c>
      <c r="AC21" t="n">
        <v>1123.651288905681</v>
      </c>
      <c r="AD21" t="n">
        <v>907883.0580366416</v>
      </c>
      <c r="AE21" t="n">
        <v>1242205.652979457</v>
      </c>
      <c r="AF21" t="n">
        <v>1.070920419533604e-06</v>
      </c>
      <c r="AG21" t="n">
        <v>17</v>
      </c>
      <c r="AH21" t="n">
        <v>1123651.288905681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1.7711</v>
      </c>
      <c r="E22" t="n">
        <v>56.46</v>
      </c>
      <c r="F22" t="n">
        <v>53.81</v>
      </c>
      <c r="G22" t="n">
        <v>73.38</v>
      </c>
      <c r="H22" t="n">
        <v>1.21</v>
      </c>
      <c r="I22" t="n">
        <v>44</v>
      </c>
      <c r="J22" t="n">
        <v>86.88</v>
      </c>
      <c r="K22" t="n">
        <v>35.1</v>
      </c>
      <c r="L22" t="n">
        <v>6</v>
      </c>
      <c r="M22" t="n">
        <v>38</v>
      </c>
      <c r="N22" t="n">
        <v>10.78</v>
      </c>
      <c r="O22" t="n">
        <v>10949.33</v>
      </c>
      <c r="P22" t="n">
        <v>359.31</v>
      </c>
      <c r="Q22" t="n">
        <v>1367.35</v>
      </c>
      <c r="R22" t="n">
        <v>146.55</v>
      </c>
      <c r="S22" t="n">
        <v>104.26</v>
      </c>
      <c r="T22" t="n">
        <v>20109.94</v>
      </c>
      <c r="U22" t="n">
        <v>0.71</v>
      </c>
      <c r="V22" t="n">
        <v>0.89</v>
      </c>
      <c r="W22" t="n">
        <v>20.72</v>
      </c>
      <c r="X22" t="n">
        <v>1.23</v>
      </c>
      <c r="Y22" t="n">
        <v>1</v>
      </c>
      <c r="Z22" t="n">
        <v>10</v>
      </c>
      <c r="AA22" t="n">
        <v>899.8482451208909</v>
      </c>
      <c r="AB22" t="n">
        <v>1231.212067477198</v>
      </c>
      <c r="AC22" t="n">
        <v>1113.706915774163</v>
      </c>
      <c r="AD22" t="n">
        <v>899848.2451208909</v>
      </c>
      <c r="AE22" t="n">
        <v>1231212.067477198</v>
      </c>
      <c r="AF22" t="n">
        <v>1.073709116918181e-06</v>
      </c>
      <c r="AG22" t="n">
        <v>17</v>
      </c>
      <c r="AH22" t="n">
        <v>1113706.915774164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1.7727</v>
      </c>
      <c r="E23" t="n">
        <v>56.41</v>
      </c>
      <c r="F23" t="n">
        <v>53.78</v>
      </c>
      <c r="G23" t="n">
        <v>75.04000000000001</v>
      </c>
      <c r="H23" t="n">
        <v>1.26</v>
      </c>
      <c r="I23" t="n">
        <v>43</v>
      </c>
      <c r="J23" t="n">
        <v>87.19</v>
      </c>
      <c r="K23" t="n">
        <v>35.1</v>
      </c>
      <c r="L23" t="n">
        <v>6.25</v>
      </c>
      <c r="M23" t="n">
        <v>31</v>
      </c>
      <c r="N23" t="n">
        <v>10.83</v>
      </c>
      <c r="O23" t="n">
        <v>10986.82</v>
      </c>
      <c r="P23" t="n">
        <v>356.43</v>
      </c>
      <c r="Q23" t="n">
        <v>1367.54</v>
      </c>
      <c r="R23" t="n">
        <v>145.31</v>
      </c>
      <c r="S23" t="n">
        <v>104.26</v>
      </c>
      <c r="T23" t="n">
        <v>19494.95</v>
      </c>
      <c r="U23" t="n">
        <v>0.72</v>
      </c>
      <c r="V23" t="n">
        <v>0.89</v>
      </c>
      <c r="W23" t="n">
        <v>20.72</v>
      </c>
      <c r="X23" t="n">
        <v>1.2</v>
      </c>
      <c r="Y23" t="n">
        <v>1</v>
      </c>
      <c r="Z23" t="n">
        <v>10</v>
      </c>
      <c r="AA23" t="n">
        <v>895.1425936495446</v>
      </c>
      <c r="AB23" t="n">
        <v>1224.773587535411</v>
      </c>
      <c r="AC23" t="n">
        <v>1107.882915321557</v>
      </c>
      <c r="AD23" t="n">
        <v>895142.5936495445</v>
      </c>
      <c r="AE23" t="n">
        <v>1224773.587535411</v>
      </c>
      <c r="AF23" t="n">
        <v>1.074679098617164e-06</v>
      </c>
      <c r="AG23" t="n">
        <v>17</v>
      </c>
      <c r="AH23" t="n">
        <v>1107882.915321557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1.7748</v>
      </c>
      <c r="E24" t="n">
        <v>56.34</v>
      </c>
      <c r="F24" t="n">
        <v>53.75</v>
      </c>
      <c r="G24" t="n">
        <v>78.65000000000001</v>
      </c>
      <c r="H24" t="n">
        <v>1.3</v>
      </c>
      <c r="I24" t="n">
        <v>41</v>
      </c>
      <c r="J24" t="n">
        <v>87.48999999999999</v>
      </c>
      <c r="K24" t="n">
        <v>35.1</v>
      </c>
      <c r="L24" t="n">
        <v>6.5</v>
      </c>
      <c r="M24" t="n">
        <v>15</v>
      </c>
      <c r="N24" t="n">
        <v>10.89</v>
      </c>
      <c r="O24" t="n">
        <v>11024.33</v>
      </c>
      <c r="P24" t="n">
        <v>354.47</v>
      </c>
      <c r="Q24" t="n">
        <v>1367.33</v>
      </c>
      <c r="R24" t="n">
        <v>143.48</v>
      </c>
      <c r="S24" t="n">
        <v>104.26</v>
      </c>
      <c r="T24" t="n">
        <v>18592.62</v>
      </c>
      <c r="U24" t="n">
        <v>0.73</v>
      </c>
      <c r="V24" t="n">
        <v>0.89</v>
      </c>
      <c r="W24" t="n">
        <v>20.74</v>
      </c>
      <c r="X24" t="n">
        <v>1.17</v>
      </c>
      <c r="Y24" t="n">
        <v>1</v>
      </c>
      <c r="Z24" t="n">
        <v>10</v>
      </c>
      <c r="AA24" t="n">
        <v>891.4992535663358</v>
      </c>
      <c r="AB24" t="n">
        <v>1219.788608900744</v>
      </c>
      <c r="AC24" t="n">
        <v>1103.373696051322</v>
      </c>
      <c r="AD24" t="n">
        <v>891499.2535663358</v>
      </c>
      <c r="AE24" t="n">
        <v>1219788.608900744</v>
      </c>
      <c r="AF24" t="n">
        <v>1.075952199597079e-06</v>
      </c>
      <c r="AG24" t="n">
        <v>17</v>
      </c>
      <c r="AH24" t="n">
        <v>1103373.696051322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1.7749</v>
      </c>
      <c r="E25" t="n">
        <v>56.34</v>
      </c>
      <c r="F25" t="n">
        <v>53.74</v>
      </c>
      <c r="G25" t="n">
        <v>78.65000000000001</v>
      </c>
      <c r="H25" t="n">
        <v>1.35</v>
      </c>
      <c r="I25" t="n">
        <v>41</v>
      </c>
      <c r="J25" t="n">
        <v>87.79000000000001</v>
      </c>
      <c r="K25" t="n">
        <v>35.1</v>
      </c>
      <c r="L25" t="n">
        <v>6.75</v>
      </c>
      <c r="M25" t="n">
        <v>3</v>
      </c>
      <c r="N25" t="n">
        <v>10.94</v>
      </c>
      <c r="O25" t="n">
        <v>11061.87</v>
      </c>
      <c r="P25" t="n">
        <v>353.41</v>
      </c>
      <c r="Q25" t="n">
        <v>1367.41</v>
      </c>
      <c r="R25" t="n">
        <v>142.71</v>
      </c>
      <c r="S25" t="n">
        <v>104.26</v>
      </c>
      <c r="T25" t="n">
        <v>18205.32</v>
      </c>
      <c r="U25" t="n">
        <v>0.73</v>
      </c>
      <c r="V25" t="n">
        <v>0.89</v>
      </c>
      <c r="W25" t="n">
        <v>20.76</v>
      </c>
      <c r="X25" t="n">
        <v>1.16</v>
      </c>
      <c r="Y25" t="n">
        <v>1</v>
      </c>
      <c r="Z25" t="n">
        <v>10</v>
      </c>
      <c r="AA25" t="n">
        <v>889.972403140413</v>
      </c>
      <c r="AB25" t="n">
        <v>1217.69950478811</v>
      </c>
      <c r="AC25" t="n">
        <v>1101.483973103121</v>
      </c>
      <c r="AD25" t="n">
        <v>889972.403140413</v>
      </c>
      <c r="AE25" t="n">
        <v>1217699.50478811</v>
      </c>
      <c r="AF25" t="n">
        <v>1.076012823453266e-06</v>
      </c>
      <c r="AG25" t="n">
        <v>17</v>
      </c>
      <c r="AH25" t="n">
        <v>1101483.973103121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1.7746</v>
      </c>
      <c r="E26" t="n">
        <v>56.35</v>
      </c>
      <c r="F26" t="n">
        <v>53.75</v>
      </c>
      <c r="G26" t="n">
        <v>78.66</v>
      </c>
      <c r="H26" t="n">
        <v>1.39</v>
      </c>
      <c r="I26" t="n">
        <v>41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354.61</v>
      </c>
      <c r="Q26" t="n">
        <v>1367.58</v>
      </c>
      <c r="R26" t="n">
        <v>142.79</v>
      </c>
      <c r="S26" t="n">
        <v>104.26</v>
      </c>
      <c r="T26" t="n">
        <v>18246.53</v>
      </c>
      <c r="U26" t="n">
        <v>0.73</v>
      </c>
      <c r="V26" t="n">
        <v>0.89</v>
      </c>
      <c r="W26" t="n">
        <v>20.76</v>
      </c>
      <c r="X26" t="n">
        <v>1.17</v>
      </c>
      <c r="Y26" t="n">
        <v>1</v>
      </c>
      <c r="Z26" t="n">
        <v>10</v>
      </c>
      <c r="AA26" t="n">
        <v>891.7701613244226</v>
      </c>
      <c r="AB26" t="n">
        <v>1220.159276846965</v>
      </c>
      <c r="AC26" t="n">
        <v>1103.708987968991</v>
      </c>
      <c r="AD26" t="n">
        <v>891770.1613244226</v>
      </c>
      <c r="AE26" t="n">
        <v>1220159.276846966</v>
      </c>
      <c r="AF26" t="n">
        <v>1.075830951884706e-06</v>
      </c>
      <c r="AG26" t="n">
        <v>17</v>
      </c>
      <c r="AH26" t="n">
        <v>1103708.987968991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1.2797</v>
      </c>
      <c r="E2" t="n">
        <v>78.15000000000001</v>
      </c>
      <c r="F2" t="n">
        <v>65.98</v>
      </c>
      <c r="G2" t="n">
        <v>8.68</v>
      </c>
      <c r="H2" t="n">
        <v>0.16</v>
      </c>
      <c r="I2" t="n">
        <v>456</v>
      </c>
      <c r="J2" t="n">
        <v>107.41</v>
      </c>
      <c r="K2" t="n">
        <v>41.65</v>
      </c>
      <c r="L2" t="n">
        <v>1</v>
      </c>
      <c r="M2" t="n">
        <v>454</v>
      </c>
      <c r="N2" t="n">
        <v>14.77</v>
      </c>
      <c r="O2" t="n">
        <v>13481.73</v>
      </c>
      <c r="P2" t="n">
        <v>632.28</v>
      </c>
      <c r="Q2" t="n">
        <v>1369.46</v>
      </c>
      <c r="R2" t="n">
        <v>541.92</v>
      </c>
      <c r="S2" t="n">
        <v>104.26</v>
      </c>
      <c r="T2" t="n">
        <v>215737.9</v>
      </c>
      <c r="U2" t="n">
        <v>0.19</v>
      </c>
      <c r="V2" t="n">
        <v>0.73</v>
      </c>
      <c r="W2" t="n">
        <v>21.4</v>
      </c>
      <c r="X2" t="n">
        <v>13.35</v>
      </c>
      <c r="Y2" t="n">
        <v>1</v>
      </c>
      <c r="Z2" t="n">
        <v>10</v>
      </c>
      <c r="AA2" t="n">
        <v>1898.319946375124</v>
      </c>
      <c r="AB2" t="n">
        <v>2597.365098595843</v>
      </c>
      <c r="AC2" t="n">
        <v>2349.476219010667</v>
      </c>
      <c r="AD2" t="n">
        <v>1898319.946375124</v>
      </c>
      <c r="AE2" t="n">
        <v>2597365.098595843</v>
      </c>
      <c r="AF2" t="n">
        <v>7.421865785129522e-07</v>
      </c>
      <c r="AG2" t="n">
        <v>23</v>
      </c>
      <c r="AH2" t="n">
        <v>2349476.219010667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1.382</v>
      </c>
      <c r="E3" t="n">
        <v>72.36</v>
      </c>
      <c r="F3" t="n">
        <v>62.66</v>
      </c>
      <c r="G3" t="n">
        <v>10.9</v>
      </c>
      <c r="H3" t="n">
        <v>0.2</v>
      </c>
      <c r="I3" t="n">
        <v>345</v>
      </c>
      <c r="J3" t="n">
        <v>107.73</v>
      </c>
      <c r="K3" t="n">
        <v>41.65</v>
      </c>
      <c r="L3" t="n">
        <v>1.25</v>
      </c>
      <c r="M3" t="n">
        <v>343</v>
      </c>
      <c r="N3" t="n">
        <v>14.83</v>
      </c>
      <c r="O3" t="n">
        <v>13520.81</v>
      </c>
      <c r="P3" t="n">
        <v>598.6</v>
      </c>
      <c r="Q3" t="n">
        <v>1368.81</v>
      </c>
      <c r="R3" t="n">
        <v>433.51</v>
      </c>
      <c r="S3" t="n">
        <v>104.26</v>
      </c>
      <c r="T3" t="n">
        <v>162086.76</v>
      </c>
      <c r="U3" t="n">
        <v>0.24</v>
      </c>
      <c r="V3" t="n">
        <v>0.77</v>
      </c>
      <c r="W3" t="n">
        <v>21.23</v>
      </c>
      <c r="X3" t="n">
        <v>10.05</v>
      </c>
      <c r="Y3" t="n">
        <v>1</v>
      </c>
      <c r="Z3" t="n">
        <v>10</v>
      </c>
      <c r="AA3" t="n">
        <v>1674.823794268069</v>
      </c>
      <c r="AB3" t="n">
        <v>2291.567803328621</v>
      </c>
      <c r="AC3" t="n">
        <v>2072.863788414548</v>
      </c>
      <c r="AD3" t="n">
        <v>1674823.794268069</v>
      </c>
      <c r="AE3" t="n">
        <v>2291567.803328621</v>
      </c>
      <c r="AF3" t="n">
        <v>8.015174271351878e-07</v>
      </c>
      <c r="AG3" t="n">
        <v>21</v>
      </c>
      <c r="AH3" t="n">
        <v>2072863.788414548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1.4523</v>
      </c>
      <c r="E4" t="n">
        <v>68.84999999999999</v>
      </c>
      <c r="F4" t="n">
        <v>60.64</v>
      </c>
      <c r="G4" t="n">
        <v>13.09</v>
      </c>
      <c r="H4" t="n">
        <v>0.24</v>
      </c>
      <c r="I4" t="n">
        <v>278</v>
      </c>
      <c r="J4" t="n">
        <v>108.05</v>
      </c>
      <c r="K4" t="n">
        <v>41.65</v>
      </c>
      <c r="L4" t="n">
        <v>1.5</v>
      </c>
      <c r="M4" t="n">
        <v>276</v>
      </c>
      <c r="N4" t="n">
        <v>14.9</v>
      </c>
      <c r="O4" t="n">
        <v>13559.91</v>
      </c>
      <c r="P4" t="n">
        <v>577.4299999999999</v>
      </c>
      <c r="Q4" t="n">
        <v>1368.15</v>
      </c>
      <c r="R4" t="n">
        <v>368.81</v>
      </c>
      <c r="S4" t="n">
        <v>104.26</v>
      </c>
      <c r="T4" t="n">
        <v>130071.11</v>
      </c>
      <c r="U4" t="n">
        <v>0.28</v>
      </c>
      <c r="V4" t="n">
        <v>0.79</v>
      </c>
      <c r="W4" t="n">
        <v>21.09</v>
      </c>
      <c r="X4" t="n">
        <v>8.039999999999999</v>
      </c>
      <c r="Y4" t="n">
        <v>1</v>
      </c>
      <c r="Z4" t="n">
        <v>10</v>
      </c>
      <c r="AA4" t="n">
        <v>1546.676508084779</v>
      </c>
      <c r="AB4" t="n">
        <v>2116.231032913378</v>
      </c>
      <c r="AC4" t="n">
        <v>1914.260913281034</v>
      </c>
      <c r="AD4" t="n">
        <v>1546676.508084779</v>
      </c>
      <c r="AE4" t="n">
        <v>2116231.032913378</v>
      </c>
      <c r="AF4" t="n">
        <v>8.422892615256391e-07</v>
      </c>
      <c r="AG4" t="n">
        <v>20</v>
      </c>
      <c r="AH4" t="n">
        <v>1914260.913281034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1.5036</v>
      </c>
      <c r="E5" t="n">
        <v>66.51000000000001</v>
      </c>
      <c r="F5" t="n">
        <v>59.31</v>
      </c>
      <c r="G5" t="n">
        <v>15.34</v>
      </c>
      <c r="H5" t="n">
        <v>0.28</v>
      </c>
      <c r="I5" t="n">
        <v>232</v>
      </c>
      <c r="J5" t="n">
        <v>108.37</v>
      </c>
      <c r="K5" t="n">
        <v>41.65</v>
      </c>
      <c r="L5" t="n">
        <v>1.75</v>
      </c>
      <c r="M5" t="n">
        <v>230</v>
      </c>
      <c r="N5" t="n">
        <v>14.97</v>
      </c>
      <c r="O5" t="n">
        <v>13599.17</v>
      </c>
      <c r="P5" t="n">
        <v>562.95</v>
      </c>
      <c r="Q5" t="n">
        <v>1368.45</v>
      </c>
      <c r="R5" t="n">
        <v>324.61</v>
      </c>
      <c r="S5" t="n">
        <v>104.26</v>
      </c>
      <c r="T5" t="n">
        <v>108201.93</v>
      </c>
      <c r="U5" t="n">
        <v>0.32</v>
      </c>
      <c r="V5" t="n">
        <v>0.8100000000000001</v>
      </c>
      <c r="W5" t="n">
        <v>21.05</v>
      </c>
      <c r="X5" t="n">
        <v>6.72</v>
      </c>
      <c r="Y5" t="n">
        <v>1</v>
      </c>
      <c r="Z5" t="n">
        <v>10</v>
      </c>
      <c r="AA5" t="n">
        <v>1470.531615709273</v>
      </c>
      <c r="AB5" t="n">
        <v>2012.046231889646</v>
      </c>
      <c r="AC5" t="n">
        <v>1820.01936344272</v>
      </c>
      <c r="AD5" t="n">
        <v>1470531.615709273</v>
      </c>
      <c r="AE5" t="n">
        <v>2012046.231889646</v>
      </c>
      <c r="AF5" t="n">
        <v>8.720416812159685e-07</v>
      </c>
      <c r="AG5" t="n">
        <v>20</v>
      </c>
      <c r="AH5" t="n">
        <v>1820019.36344272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1.5443</v>
      </c>
      <c r="E6" t="n">
        <v>64.76000000000001</v>
      </c>
      <c r="F6" t="n">
        <v>58.3</v>
      </c>
      <c r="G6" t="n">
        <v>17.58</v>
      </c>
      <c r="H6" t="n">
        <v>0.32</v>
      </c>
      <c r="I6" t="n">
        <v>199</v>
      </c>
      <c r="J6" t="n">
        <v>108.68</v>
      </c>
      <c r="K6" t="n">
        <v>41.65</v>
      </c>
      <c r="L6" t="n">
        <v>2</v>
      </c>
      <c r="M6" t="n">
        <v>197</v>
      </c>
      <c r="N6" t="n">
        <v>15.03</v>
      </c>
      <c r="O6" t="n">
        <v>13638.32</v>
      </c>
      <c r="P6" t="n">
        <v>551.09</v>
      </c>
      <c r="Q6" t="n">
        <v>1367.83</v>
      </c>
      <c r="R6" t="n">
        <v>292.77</v>
      </c>
      <c r="S6" t="n">
        <v>104.26</v>
      </c>
      <c r="T6" t="n">
        <v>92448.31</v>
      </c>
      <c r="U6" t="n">
        <v>0.36</v>
      </c>
      <c r="V6" t="n">
        <v>0.82</v>
      </c>
      <c r="W6" t="n">
        <v>20.96</v>
      </c>
      <c r="X6" t="n">
        <v>5.7</v>
      </c>
      <c r="Y6" t="n">
        <v>1</v>
      </c>
      <c r="Z6" t="n">
        <v>10</v>
      </c>
      <c r="AA6" t="n">
        <v>1402.333743989737</v>
      </c>
      <c r="AB6" t="n">
        <v>1918.734895125218</v>
      </c>
      <c r="AC6" t="n">
        <v>1735.613529695805</v>
      </c>
      <c r="AD6" t="n">
        <v>1402333.743989737</v>
      </c>
      <c r="AE6" t="n">
        <v>1918734.895125218</v>
      </c>
      <c r="AF6" t="n">
        <v>8.956464274420193e-07</v>
      </c>
      <c r="AG6" t="n">
        <v>19</v>
      </c>
      <c r="AH6" t="n">
        <v>1735613.529695805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1.5748</v>
      </c>
      <c r="E7" t="n">
        <v>63.5</v>
      </c>
      <c r="F7" t="n">
        <v>57.6</v>
      </c>
      <c r="G7" t="n">
        <v>19.86</v>
      </c>
      <c r="H7" t="n">
        <v>0.36</v>
      </c>
      <c r="I7" t="n">
        <v>174</v>
      </c>
      <c r="J7" t="n">
        <v>109</v>
      </c>
      <c r="K7" t="n">
        <v>41.65</v>
      </c>
      <c r="L7" t="n">
        <v>2.25</v>
      </c>
      <c r="M7" t="n">
        <v>172</v>
      </c>
      <c r="N7" t="n">
        <v>15.1</v>
      </c>
      <c r="O7" t="n">
        <v>13677.51</v>
      </c>
      <c r="P7" t="n">
        <v>542.49</v>
      </c>
      <c r="Q7" t="n">
        <v>1368.05</v>
      </c>
      <c r="R7" t="n">
        <v>269.47</v>
      </c>
      <c r="S7" t="n">
        <v>104.26</v>
      </c>
      <c r="T7" t="n">
        <v>80919.14999999999</v>
      </c>
      <c r="U7" t="n">
        <v>0.39</v>
      </c>
      <c r="V7" t="n">
        <v>0.83</v>
      </c>
      <c r="W7" t="n">
        <v>20.93</v>
      </c>
      <c r="X7" t="n">
        <v>5.01</v>
      </c>
      <c r="Y7" t="n">
        <v>1</v>
      </c>
      <c r="Z7" t="n">
        <v>10</v>
      </c>
      <c r="AA7" t="n">
        <v>1362.204560307482</v>
      </c>
      <c r="AB7" t="n">
        <v>1863.828375636519</v>
      </c>
      <c r="AC7" t="n">
        <v>1685.947211365323</v>
      </c>
      <c r="AD7" t="n">
        <v>1362204.560307482</v>
      </c>
      <c r="AE7" t="n">
        <v>1863828.375636519</v>
      </c>
      <c r="AF7" t="n">
        <v>9.133354878816888e-07</v>
      </c>
      <c r="AG7" t="n">
        <v>19</v>
      </c>
      <c r="AH7" t="n">
        <v>1685947.211365323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1.6</v>
      </c>
      <c r="E8" t="n">
        <v>62.5</v>
      </c>
      <c r="F8" t="n">
        <v>57.02</v>
      </c>
      <c r="G8" t="n">
        <v>22.07</v>
      </c>
      <c r="H8" t="n">
        <v>0.4</v>
      </c>
      <c r="I8" t="n">
        <v>155</v>
      </c>
      <c r="J8" t="n">
        <v>109.32</v>
      </c>
      <c r="K8" t="n">
        <v>41.65</v>
      </c>
      <c r="L8" t="n">
        <v>2.5</v>
      </c>
      <c r="M8" t="n">
        <v>153</v>
      </c>
      <c r="N8" t="n">
        <v>15.17</v>
      </c>
      <c r="O8" t="n">
        <v>13716.72</v>
      </c>
      <c r="P8" t="n">
        <v>534.66</v>
      </c>
      <c r="Q8" t="n">
        <v>1367.73</v>
      </c>
      <c r="R8" t="n">
        <v>250.68</v>
      </c>
      <c r="S8" t="n">
        <v>104.26</v>
      </c>
      <c r="T8" t="n">
        <v>71623.34</v>
      </c>
      <c r="U8" t="n">
        <v>0.42</v>
      </c>
      <c r="V8" t="n">
        <v>0.84</v>
      </c>
      <c r="W8" t="n">
        <v>20.9</v>
      </c>
      <c r="X8" t="n">
        <v>4.43</v>
      </c>
      <c r="Y8" t="n">
        <v>1</v>
      </c>
      <c r="Z8" t="n">
        <v>10</v>
      </c>
      <c r="AA8" t="n">
        <v>1329.098908851912</v>
      </c>
      <c r="AB8" t="n">
        <v>1818.531762796744</v>
      </c>
      <c r="AC8" t="n">
        <v>1644.973643680782</v>
      </c>
      <c r="AD8" t="n">
        <v>1329098.908851912</v>
      </c>
      <c r="AE8" t="n">
        <v>1818531.762796744</v>
      </c>
      <c r="AF8" t="n">
        <v>9.279507115892189e-07</v>
      </c>
      <c r="AG8" t="n">
        <v>19</v>
      </c>
      <c r="AH8" t="n">
        <v>1644973.643680782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1.621</v>
      </c>
      <c r="E9" t="n">
        <v>61.69</v>
      </c>
      <c r="F9" t="n">
        <v>56.56</v>
      </c>
      <c r="G9" t="n">
        <v>24.42</v>
      </c>
      <c r="H9" t="n">
        <v>0.44</v>
      </c>
      <c r="I9" t="n">
        <v>139</v>
      </c>
      <c r="J9" t="n">
        <v>109.64</v>
      </c>
      <c r="K9" t="n">
        <v>41.65</v>
      </c>
      <c r="L9" t="n">
        <v>2.75</v>
      </c>
      <c r="M9" t="n">
        <v>137</v>
      </c>
      <c r="N9" t="n">
        <v>15.24</v>
      </c>
      <c r="O9" t="n">
        <v>13755.95</v>
      </c>
      <c r="P9" t="n">
        <v>528.6</v>
      </c>
      <c r="Q9" t="n">
        <v>1367.73</v>
      </c>
      <c r="R9" t="n">
        <v>235.83</v>
      </c>
      <c r="S9" t="n">
        <v>104.26</v>
      </c>
      <c r="T9" t="n">
        <v>64274.44</v>
      </c>
      <c r="U9" t="n">
        <v>0.44</v>
      </c>
      <c r="V9" t="n">
        <v>0.85</v>
      </c>
      <c r="W9" t="n">
        <v>20.87</v>
      </c>
      <c r="X9" t="n">
        <v>3.98</v>
      </c>
      <c r="Y9" t="n">
        <v>1</v>
      </c>
      <c r="Z9" t="n">
        <v>10</v>
      </c>
      <c r="AA9" t="n">
        <v>1292.058949413283</v>
      </c>
      <c r="AB9" t="n">
        <v>1767.85205620513</v>
      </c>
      <c r="AC9" t="n">
        <v>1599.130737156856</v>
      </c>
      <c r="AD9" t="n">
        <v>1292058.949413283</v>
      </c>
      <c r="AE9" t="n">
        <v>1767852.05620513</v>
      </c>
      <c r="AF9" t="n">
        <v>9.401300646788275e-07</v>
      </c>
      <c r="AG9" t="n">
        <v>18</v>
      </c>
      <c r="AH9" t="n">
        <v>1599130.737156855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1.6388</v>
      </c>
      <c r="E10" t="n">
        <v>61.02</v>
      </c>
      <c r="F10" t="n">
        <v>56.18</v>
      </c>
      <c r="G10" t="n">
        <v>26.75</v>
      </c>
      <c r="H10" t="n">
        <v>0.48</v>
      </c>
      <c r="I10" t="n">
        <v>126</v>
      </c>
      <c r="J10" t="n">
        <v>109.96</v>
      </c>
      <c r="K10" t="n">
        <v>41.65</v>
      </c>
      <c r="L10" t="n">
        <v>3</v>
      </c>
      <c r="M10" t="n">
        <v>124</v>
      </c>
      <c r="N10" t="n">
        <v>15.31</v>
      </c>
      <c r="O10" t="n">
        <v>13795.21</v>
      </c>
      <c r="P10" t="n">
        <v>522.96</v>
      </c>
      <c r="Q10" t="n">
        <v>1367.85</v>
      </c>
      <c r="R10" t="n">
        <v>223.39</v>
      </c>
      <c r="S10" t="n">
        <v>104.26</v>
      </c>
      <c r="T10" t="n">
        <v>58120.66</v>
      </c>
      <c r="U10" t="n">
        <v>0.47</v>
      </c>
      <c r="V10" t="n">
        <v>0.85</v>
      </c>
      <c r="W10" t="n">
        <v>20.85</v>
      </c>
      <c r="X10" t="n">
        <v>3.59</v>
      </c>
      <c r="Y10" t="n">
        <v>1</v>
      </c>
      <c r="Z10" t="n">
        <v>10</v>
      </c>
      <c r="AA10" t="n">
        <v>1269.866160355899</v>
      </c>
      <c r="AB10" t="n">
        <v>1737.486903140063</v>
      </c>
      <c r="AC10" t="n">
        <v>1571.663591682559</v>
      </c>
      <c r="AD10" t="n">
        <v>1269866.160355899</v>
      </c>
      <c r="AE10" t="n">
        <v>1737486.903140063</v>
      </c>
      <c r="AF10" t="n">
        <v>9.504535163452574e-07</v>
      </c>
      <c r="AG10" t="n">
        <v>18</v>
      </c>
      <c r="AH10" t="n">
        <v>1571663.591682559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1.6524</v>
      </c>
      <c r="E11" t="n">
        <v>60.52</v>
      </c>
      <c r="F11" t="n">
        <v>55.9</v>
      </c>
      <c r="G11" t="n">
        <v>28.92</v>
      </c>
      <c r="H11" t="n">
        <v>0.52</v>
      </c>
      <c r="I11" t="n">
        <v>116</v>
      </c>
      <c r="J11" t="n">
        <v>110.27</v>
      </c>
      <c r="K11" t="n">
        <v>41.65</v>
      </c>
      <c r="L11" t="n">
        <v>3.25</v>
      </c>
      <c r="M11" t="n">
        <v>114</v>
      </c>
      <c r="N11" t="n">
        <v>15.37</v>
      </c>
      <c r="O11" t="n">
        <v>13834.5</v>
      </c>
      <c r="P11" t="n">
        <v>518.16</v>
      </c>
      <c r="Q11" t="n">
        <v>1367.71</v>
      </c>
      <c r="R11" t="n">
        <v>214.3</v>
      </c>
      <c r="S11" t="n">
        <v>104.26</v>
      </c>
      <c r="T11" t="n">
        <v>53627.25</v>
      </c>
      <c r="U11" t="n">
        <v>0.49</v>
      </c>
      <c r="V11" t="n">
        <v>0.86</v>
      </c>
      <c r="W11" t="n">
        <v>20.84</v>
      </c>
      <c r="X11" t="n">
        <v>3.32</v>
      </c>
      <c r="Y11" t="n">
        <v>1</v>
      </c>
      <c r="Z11" t="n">
        <v>10</v>
      </c>
      <c r="AA11" t="n">
        <v>1252.568013688571</v>
      </c>
      <c r="AB11" t="n">
        <v>1713.818815729454</v>
      </c>
      <c r="AC11" t="n">
        <v>1550.254353316049</v>
      </c>
      <c r="AD11" t="n">
        <v>1252568.013688571</v>
      </c>
      <c r="AE11" t="n">
        <v>1713818.815729454</v>
      </c>
      <c r="AF11" t="n">
        <v>9.58341097393766e-07</v>
      </c>
      <c r="AG11" t="n">
        <v>18</v>
      </c>
      <c r="AH11" t="n">
        <v>1550254.353316049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1.6663</v>
      </c>
      <c r="E12" t="n">
        <v>60.01</v>
      </c>
      <c r="F12" t="n">
        <v>55.62</v>
      </c>
      <c r="G12" t="n">
        <v>31.48</v>
      </c>
      <c r="H12" t="n">
        <v>0.5600000000000001</v>
      </c>
      <c r="I12" t="n">
        <v>106</v>
      </c>
      <c r="J12" t="n">
        <v>110.59</v>
      </c>
      <c r="K12" t="n">
        <v>41.65</v>
      </c>
      <c r="L12" t="n">
        <v>3.5</v>
      </c>
      <c r="M12" t="n">
        <v>104</v>
      </c>
      <c r="N12" t="n">
        <v>15.44</v>
      </c>
      <c r="O12" t="n">
        <v>13873.81</v>
      </c>
      <c r="P12" t="n">
        <v>513.29</v>
      </c>
      <c r="Q12" t="n">
        <v>1367.64</v>
      </c>
      <c r="R12" t="n">
        <v>204.77</v>
      </c>
      <c r="S12" t="n">
        <v>104.26</v>
      </c>
      <c r="T12" t="n">
        <v>48910.99</v>
      </c>
      <c r="U12" t="n">
        <v>0.51</v>
      </c>
      <c r="V12" t="n">
        <v>0.86</v>
      </c>
      <c r="W12" t="n">
        <v>20.83</v>
      </c>
      <c r="X12" t="n">
        <v>3.04</v>
      </c>
      <c r="Y12" t="n">
        <v>1</v>
      </c>
      <c r="Z12" t="n">
        <v>10</v>
      </c>
      <c r="AA12" t="n">
        <v>1235.26432749645</v>
      </c>
      <c r="AB12" t="n">
        <v>1690.143148896637</v>
      </c>
      <c r="AC12" t="n">
        <v>1528.838258896749</v>
      </c>
      <c r="AD12" t="n">
        <v>1235264.32749645</v>
      </c>
      <c r="AE12" t="n">
        <v>1690143.148896637</v>
      </c>
      <c r="AF12" t="n">
        <v>9.664026692006971e-07</v>
      </c>
      <c r="AG12" t="n">
        <v>18</v>
      </c>
      <c r="AH12" t="n">
        <v>1528838.258896749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1.6769</v>
      </c>
      <c r="E13" t="n">
        <v>59.63</v>
      </c>
      <c r="F13" t="n">
        <v>55.4</v>
      </c>
      <c r="G13" t="n">
        <v>33.57</v>
      </c>
      <c r="H13" t="n">
        <v>0.6</v>
      </c>
      <c r="I13" t="n">
        <v>99</v>
      </c>
      <c r="J13" t="n">
        <v>110.91</v>
      </c>
      <c r="K13" t="n">
        <v>41.65</v>
      </c>
      <c r="L13" t="n">
        <v>3.75</v>
      </c>
      <c r="M13" t="n">
        <v>97</v>
      </c>
      <c r="N13" t="n">
        <v>15.51</v>
      </c>
      <c r="O13" t="n">
        <v>13913.15</v>
      </c>
      <c r="P13" t="n">
        <v>509.14</v>
      </c>
      <c r="Q13" t="n">
        <v>1367.63</v>
      </c>
      <c r="R13" t="n">
        <v>198.34</v>
      </c>
      <c r="S13" t="n">
        <v>104.26</v>
      </c>
      <c r="T13" t="n">
        <v>45732.76</v>
      </c>
      <c r="U13" t="n">
        <v>0.53</v>
      </c>
      <c r="V13" t="n">
        <v>0.87</v>
      </c>
      <c r="W13" t="n">
        <v>20.8</v>
      </c>
      <c r="X13" t="n">
        <v>2.81</v>
      </c>
      <c r="Y13" t="n">
        <v>1</v>
      </c>
      <c r="Z13" t="n">
        <v>10</v>
      </c>
      <c r="AA13" t="n">
        <v>1221.598860504481</v>
      </c>
      <c r="AB13" t="n">
        <v>1671.445454080369</v>
      </c>
      <c r="AC13" t="n">
        <v>1511.925045831367</v>
      </c>
      <c r="AD13" t="n">
        <v>1221598.860504481</v>
      </c>
      <c r="AE13" t="n">
        <v>1671445.45408037</v>
      </c>
      <c r="AF13" t="n">
        <v>9.725503426649758e-07</v>
      </c>
      <c r="AG13" t="n">
        <v>18</v>
      </c>
      <c r="AH13" t="n">
        <v>1511925.045831367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1.6867</v>
      </c>
      <c r="E14" t="n">
        <v>59.29</v>
      </c>
      <c r="F14" t="n">
        <v>55.21</v>
      </c>
      <c r="G14" t="n">
        <v>36</v>
      </c>
      <c r="H14" t="n">
        <v>0.63</v>
      </c>
      <c r="I14" t="n">
        <v>92</v>
      </c>
      <c r="J14" t="n">
        <v>111.23</v>
      </c>
      <c r="K14" t="n">
        <v>41.65</v>
      </c>
      <c r="L14" t="n">
        <v>4</v>
      </c>
      <c r="M14" t="n">
        <v>90</v>
      </c>
      <c r="N14" t="n">
        <v>15.58</v>
      </c>
      <c r="O14" t="n">
        <v>13952.52</v>
      </c>
      <c r="P14" t="n">
        <v>505.18</v>
      </c>
      <c r="Q14" t="n">
        <v>1367.53</v>
      </c>
      <c r="R14" t="n">
        <v>191.93</v>
      </c>
      <c r="S14" t="n">
        <v>104.26</v>
      </c>
      <c r="T14" t="n">
        <v>42563.02</v>
      </c>
      <c r="U14" t="n">
        <v>0.54</v>
      </c>
      <c r="V14" t="n">
        <v>0.87</v>
      </c>
      <c r="W14" t="n">
        <v>20.79</v>
      </c>
      <c r="X14" t="n">
        <v>2.62</v>
      </c>
      <c r="Y14" t="n">
        <v>1</v>
      </c>
      <c r="Z14" t="n">
        <v>10</v>
      </c>
      <c r="AA14" t="n">
        <v>1209.009819282359</v>
      </c>
      <c r="AB14" t="n">
        <v>1654.220572490961</v>
      </c>
      <c r="AC14" t="n">
        <v>1496.344082765578</v>
      </c>
      <c r="AD14" t="n">
        <v>1209009.819282359</v>
      </c>
      <c r="AE14" t="n">
        <v>1654220.572490961</v>
      </c>
      <c r="AF14" t="n">
        <v>9.782340407734597e-07</v>
      </c>
      <c r="AG14" t="n">
        <v>18</v>
      </c>
      <c r="AH14" t="n">
        <v>1496344.082765578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1.6958</v>
      </c>
      <c r="E15" t="n">
        <v>58.97</v>
      </c>
      <c r="F15" t="n">
        <v>55.02</v>
      </c>
      <c r="G15" t="n">
        <v>38.39</v>
      </c>
      <c r="H15" t="n">
        <v>0.67</v>
      </c>
      <c r="I15" t="n">
        <v>86</v>
      </c>
      <c r="J15" t="n">
        <v>111.55</v>
      </c>
      <c r="K15" t="n">
        <v>41.65</v>
      </c>
      <c r="L15" t="n">
        <v>4.25</v>
      </c>
      <c r="M15" t="n">
        <v>84</v>
      </c>
      <c r="N15" t="n">
        <v>15.65</v>
      </c>
      <c r="O15" t="n">
        <v>13991.91</v>
      </c>
      <c r="P15" t="n">
        <v>501.21</v>
      </c>
      <c r="Q15" t="n">
        <v>1367.63</v>
      </c>
      <c r="R15" t="n">
        <v>185.64</v>
      </c>
      <c r="S15" t="n">
        <v>104.26</v>
      </c>
      <c r="T15" t="n">
        <v>39444.63</v>
      </c>
      <c r="U15" t="n">
        <v>0.5600000000000001</v>
      </c>
      <c r="V15" t="n">
        <v>0.87</v>
      </c>
      <c r="W15" t="n">
        <v>20.79</v>
      </c>
      <c r="X15" t="n">
        <v>2.44</v>
      </c>
      <c r="Y15" t="n">
        <v>1</v>
      </c>
      <c r="Z15" t="n">
        <v>10</v>
      </c>
      <c r="AA15" t="n">
        <v>1196.963125063148</v>
      </c>
      <c r="AB15" t="n">
        <v>1637.737753997596</v>
      </c>
      <c r="AC15" t="n">
        <v>1481.434361335439</v>
      </c>
      <c r="AD15" t="n">
        <v>1196963.125063148</v>
      </c>
      <c r="AE15" t="n">
        <v>1637737.753997596</v>
      </c>
      <c r="AF15" t="n">
        <v>9.835117604456233e-07</v>
      </c>
      <c r="AG15" t="n">
        <v>18</v>
      </c>
      <c r="AH15" t="n">
        <v>1481434.361335439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1.7038</v>
      </c>
      <c r="E16" t="n">
        <v>58.69</v>
      </c>
      <c r="F16" t="n">
        <v>54.86</v>
      </c>
      <c r="G16" t="n">
        <v>40.64</v>
      </c>
      <c r="H16" t="n">
        <v>0.71</v>
      </c>
      <c r="I16" t="n">
        <v>81</v>
      </c>
      <c r="J16" t="n">
        <v>111.87</v>
      </c>
      <c r="K16" t="n">
        <v>41.65</v>
      </c>
      <c r="L16" t="n">
        <v>4.5</v>
      </c>
      <c r="M16" t="n">
        <v>79</v>
      </c>
      <c r="N16" t="n">
        <v>15.72</v>
      </c>
      <c r="O16" t="n">
        <v>14031.33</v>
      </c>
      <c r="P16" t="n">
        <v>497.54</v>
      </c>
      <c r="Q16" t="n">
        <v>1367.46</v>
      </c>
      <c r="R16" t="n">
        <v>180.52</v>
      </c>
      <c r="S16" t="n">
        <v>104.26</v>
      </c>
      <c r="T16" t="n">
        <v>36911.34</v>
      </c>
      <c r="U16" t="n">
        <v>0.58</v>
      </c>
      <c r="V16" t="n">
        <v>0.87</v>
      </c>
      <c r="W16" t="n">
        <v>20.78</v>
      </c>
      <c r="X16" t="n">
        <v>2.28</v>
      </c>
      <c r="Y16" t="n">
        <v>1</v>
      </c>
      <c r="Z16" t="n">
        <v>10</v>
      </c>
      <c r="AA16" t="n">
        <v>1175.20242149247</v>
      </c>
      <c r="AB16" t="n">
        <v>1607.963799357707</v>
      </c>
      <c r="AC16" t="n">
        <v>1454.501991138373</v>
      </c>
      <c r="AD16" t="n">
        <v>1175202.421492469</v>
      </c>
      <c r="AE16" t="n">
        <v>1607963.799357707</v>
      </c>
      <c r="AF16" t="n">
        <v>9.881515140035696e-07</v>
      </c>
      <c r="AG16" t="n">
        <v>17</v>
      </c>
      <c r="AH16" t="n">
        <v>1454501.991138373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1.7112</v>
      </c>
      <c r="E17" t="n">
        <v>58.44</v>
      </c>
      <c r="F17" t="n">
        <v>54.71</v>
      </c>
      <c r="G17" t="n">
        <v>43.2</v>
      </c>
      <c r="H17" t="n">
        <v>0.75</v>
      </c>
      <c r="I17" t="n">
        <v>76</v>
      </c>
      <c r="J17" t="n">
        <v>112.19</v>
      </c>
      <c r="K17" t="n">
        <v>41.65</v>
      </c>
      <c r="L17" t="n">
        <v>4.75</v>
      </c>
      <c r="M17" t="n">
        <v>74</v>
      </c>
      <c r="N17" t="n">
        <v>15.79</v>
      </c>
      <c r="O17" t="n">
        <v>14070.77</v>
      </c>
      <c r="P17" t="n">
        <v>493.95</v>
      </c>
      <c r="Q17" t="n">
        <v>1367.46</v>
      </c>
      <c r="R17" t="n">
        <v>175.86</v>
      </c>
      <c r="S17" t="n">
        <v>104.26</v>
      </c>
      <c r="T17" t="n">
        <v>34604.91</v>
      </c>
      <c r="U17" t="n">
        <v>0.59</v>
      </c>
      <c r="V17" t="n">
        <v>0.88</v>
      </c>
      <c r="W17" t="n">
        <v>20.77</v>
      </c>
      <c r="X17" t="n">
        <v>2.13</v>
      </c>
      <c r="Y17" t="n">
        <v>1</v>
      </c>
      <c r="Z17" t="n">
        <v>10</v>
      </c>
      <c r="AA17" t="n">
        <v>1165.104445171288</v>
      </c>
      <c r="AB17" t="n">
        <v>1594.147302663792</v>
      </c>
      <c r="AC17" t="n">
        <v>1442.004121497351</v>
      </c>
      <c r="AD17" t="n">
        <v>1165104.445171288</v>
      </c>
      <c r="AE17" t="n">
        <v>1594147.302663792</v>
      </c>
      <c r="AF17" t="n">
        <v>9.924432860446697e-07</v>
      </c>
      <c r="AG17" t="n">
        <v>17</v>
      </c>
      <c r="AH17" t="n">
        <v>1442004.121497351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1.7163</v>
      </c>
      <c r="E18" t="n">
        <v>58.27</v>
      </c>
      <c r="F18" t="n">
        <v>54.63</v>
      </c>
      <c r="G18" t="n">
        <v>45.53</v>
      </c>
      <c r="H18" t="n">
        <v>0.78</v>
      </c>
      <c r="I18" t="n">
        <v>72</v>
      </c>
      <c r="J18" t="n">
        <v>112.51</v>
      </c>
      <c r="K18" t="n">
        <v>41.65</v>
      </c>
      <c r="L18" t="n">
        <v>5</v>
      </c>
      <c r="M18" t="n">
        <v>70</v>
      </c>
      <c r="N18" t="n">
        <v>15.86</v>
      </c>
      <c r="O18" t="n">
        <v>14110.24</v>
      </c>
      <c r="P18" t="n">
        <v>491.44</v>
      </c>
      <c r="Q18" t="n">
        <v>1367.46</v>
      </c>
      <c r="R18" t="n">
        <v>173.54</v>
      </c>
      <c r="S18" t="n">
        <v>104.26</v>
      </c>
      <c r="T18" t="n">
        <v>33467.05</v>
      </c>
      <c r="U18" t="n">
        <v>0.6</v>
      </c>
      <c r="V18" t="n">
        <v>0.88</v>
      </c>
      <c r="W18" t="n">
        <v>20.75</v>
      </c>
      <c r="X18" t="n">
        <v>2.05</v>
      </c>
      <c r="Y18" t="n">
        <v>1</v>
      </c>
      <c r="Z18" t="n">
        <v>10</v>
      </c>
      <c r="AA18" t="n">
        <v>1158.263483236118</v>
      </c>
      <c r="AB18" t="n">
        <v>1584.787196742152</v>
      </c>
      <c r="AC18" t="n">
        <v>1433.537330947881</v>
      </c>
      <c r="AD18" t="n">
        <v>1158263.483236118</v>
      </c>
      <c r="AE18" t="n">
        <v>1584787.196742152</v>
      </c>
      <c r="AF18" t="n">
        <v>9.954011289378602e-07</v>
      </c>
      <c r="AG18" t="n">
        <v>17</v>
      </c>
      <c r="AH18" t="n">
        <v>1433537.330947881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1.7228</v>
      </c>
      <c r="E19" t="n">
        <v>58.05</v>
      </c>
      <c r="F19" t="n">
        <v>54.5</v>
      </c>
      <c r="G19" t="n">
        <v>48.09</v>
      </c>
      <c r="H19" t="n">
        <v>0.82</v>
      </c>
      <c r="I19" t="n">
        <v>68</v>
      </c>
      <c r="J19" t="n">
        <v>112.83</v>
      </c>
      <c r="K19" t="n">
        <v>41.65</v>
      </c>
      <c r="L19" t="n">
        <v>5.25</v>
      </c>
      <c r="M19" t="n">
        <v>66</v>
      </c>
      <c r="N19" t="n">
        <v>15.93</v>
      </c>
      <c r="O19" t="n">
        <v>14149.74</v>
      </c>
      <c r="P19" t="n">
        <v>487.5</v>
      </c>
      <c r="Q19" t="n">
        <v>1367.5</v>
      </c>
      <c r="R19" t="n">
        <v>168.98</v>
      </c>
      <c r="S19" t="n">
        <v>104.26</v>
      </c>
      <c r="T19" t="n">
        <v>31206.95</v>
      </c>
      <c r="U19" t="n">
        <v>0.62</v>
      </c>
      <c r="V19" t="n">
        <v>0.88</v>
      </c>
      <c r="W19" t="n">
        <v>20.75</v>
      </c>
      <c r="X19" t="n">
        <v>1.92</v>
      </c>
      <c r="Y19" t="n">
        <v>1</v>
      </c>
      <c r="Z19" t="n">
        <v>10</v>
      </c>
      <c r="AA19" t="n">
        <v>1148.421779929996</v>
      </c>
      <c r="AB19" t="n">
        <v>1571.321344093409</v>
      </c>
      <c r="AC19" t="n">
        <v>1421.356640376491</v>
      </c>
      <c r="AD19" t="n">
        <v>1148421.779929996</v>
      </c>
      <c r="AE19" t="n">
        <v>1571321.344093409</v>
      </c>
      <c r="AF19" t="n">
        <v>9.991709287036916e-07</v>
      </c>
      <c r="AG19" t="n">
        <v>17</v>
      </c>
      <c r="AH19" t="n">
        <v>1421356.640376491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1.7279</v>
      </c>
      <c r="E20" t="n">
        <v>57.87</v>
      </c>
      <c r="F20" t="n">
        <v>54.39</v>
      </c>
      <c r="G20" t="n">
        <v>50.21</v>
      </c>
      <c r="H20" t="n">
        <v>0.86</v>
      </c>
      <c r="I20" t="n">
        <v>65</v>
      </c>
      <c r="J20" t="n">
        <v>113.15</v>
      </c>
      <c r="K20" t="n">
        <v>41.65</v>
      </c>
      <c r="L20" t="n">
        <v>5.5</v>
      </c>
      <c r="M20" t="n">
        <v>63</v>
      </c>
      <c r="N20" t="n">
        <v>16</v>
      </c>
      <c r="O20" t="n">
        <v>14189.26</v>
      </c>
      <c r="P20" t="n">
        <v>484.74</v>
      </c>
      <c r="Q20" t="n">
        <v>1367.3</v>
      </c>
      <c r="R20" t="n">
        <v>165.48</v>
      </c>
      <c r="S20" t="n">
        <v>104.26</v>
      </c>
      <c r="T20" t="n">
        <v>29469.94</v>
      </c>
      <c r="U20" t="n">
        <v>0.63</v>
      </c>
      <c r="V20" t="n">
        <v>0.88</v>
      </c>
      <c r="W20" t="n">
        <v>20.75</v>
      </c>
      <c r="X20" t="n">
        <v>1.81</v>
      </c>
      <c r="Y20" t="n">
        <v>1</v>
      </c>
      <c r="Z20" t="n">
        <v>10</v>
      </c>
      <c r="AA20" t="n">
        <v>1141.175340337834</v>
      </c>
      <c r="AB20" t="n">
        <v>1561.406445753062</v>
      </c>
      <c r="AC20" t="n">
        <v>1412.388006018099</v>
      </c>
      <c r="AD20" t="n">
        <v>1141175.340337834</v>
      </c>
      <c r="AE20" t="n">
        <v>1561406.445753062</v>
      </c>
      <c r="AF20" t="n">
        <v>1.002128771596882e-06</v>
      </c>
      <c r="AG20" t="n">
        <v>17</v>
      </c>
      <c r="AH20" t="n">
        <v>1412388.006018099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1.7335</v>
      </c>
      <c r="E21" t="n">
        <v>57.69</v>
      </c>
      <c r="F21" t="n">
        <v>54.29</v>
      </c>
      <c r="G21" t="n">
        <v>53.4</v>
      </c>
      <c r="H21" t="n">
        <v>0.89</v>
      </c>
      <c r="I21" t="n">
        <v>61</v>
      </c>
      <c r="J21" t="n">
        <v>113.47</v>
      </c>
      <c r="K21" t="n">
        <v>41.65</v>
      </c>
      <c r="L21" t="n">
        <v>5.75</v>
      </c>
      <c r="M21" t="n">
        <v>59</v>
      </c>
      <c r="N21" t="n">
        <v>16.07</v>
      </c>
      <c r="O21" t="n">
        <v>14228.81</v>
      </c>
      <c r="P21" t="n">
        <v>481.57</v>
      </c>
      <c r="Q21" t="n">
        <v>1367.32</v>
      </c>
      <c r="R21" t="n">
        <v>162.28</v>
      </c>
      <c r="S21" t="n">
        <v>104.26</v>
      </c>
      <c r="T21" t="n">
        <v>27891.79</v>
      </c>
      <c r="U21" t="n">
        <v>0.64</v>
      </c>
      <c r="V21" t="n">
        <v>0.88</v>
      </c>
      <c r="W21" t="n">
        <v>20.74</v>
      </c>
      <c r="X21" t="n">
        <v>1.72</v>
      </c>
      <c r="Y21" t="n">
        <v>1</v>
      </c>
      <c r="Z21" t="n">
        <v>10</v>
      </c>
      <c r="AA21" t="n">
        <v>1133.177137576072</v>
      </c>
      <c r="AB21" t="n">
        <v>1550.462951878616</v>
      </c>
      <c r="AC21" t="n">
        <v>1402.48894383974</v>
      </c>
      <c r="AD21" t="n">
        <v>1133177.137576072</v>
      </c>
      <c r="AE21" t="n">
        <v>1550462.951878616</v>
      </c>
      <c r="AF21" t="n">
        <v>1.005376599087444e-06</v>
      </c>
      <c r="AG21" t="n">
        <v>17</v>
      </c>
      <c r="AH21" t="n">
        <v>1402488.94383974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1.7365</v>
      </c>
      <c r="E22" t="n">
        <v>57.59</v>
      </c>
      <c r="F22" t="n">
        <v>54.24</v>
      </c>
      <c r="G22" t="n">
        <v>55.16</v>
      </c>
      <c r="H22" t="n">
        <v>0.93</v>
      </c>
      <c r="I22" t="n">
        <v>59</v>
      </c>
      <c r="J22" t="n">
        <v>113.79</v>
      </c>
      <c r="K22" t="n">
        <v>41.65</v>
      </c>
      <c r="L22" t="n">
        <v>6</v>
      </c>
      <c r="M22" t="n">
        <v>57</v>
      </c>
      <c r="N22" t="n">
        <v>16.14</v>
      </c>
      <c r="O22" t="n">
        <v>14268.39</v>
      </c>
      <c r="P22" t="n">
        <v>478.77</v>
      </c>
      <c r="Q22" t="n">
        <v>1367.52</v>
      </c>
      <c r="R22" t="n">
        <v>160.17</v>
      </c>
      <c r="S22" t="n">
        <v>104.26</v>
      </c>
      <c r="T22" t="n">
        <v>26848.68</v>
      </c>
      <c r="U22" t="n">
        <v>0.65</v>
      </c>
      <c r="V22" t="n">
        <v>0.88</v>
      </c>
      <c r="W22" t="n">
        <v>20.75</v>
      </c>
      <c r="X22" t="n">
        <v>1.66</v>
      </c>
      <c r="Y22" t="n">
        <v>1</v>
      </c>
      <c r="Z22" t="n">
        <v>10</v>
      </c>
      <c r="AA22" t="n">
        <v>1127.396858722561</v>
      </c>
      <c r="AB22" t="n">
        <v>1542.554119343337</v>
      </c>
      <c r="AC22" t="n">
        <v>1395.334919181512</v>
      </c>
      <c r="AD22" t="n">
        <v>1127396.858722561</v>
      </c>
      <c r="AE22" t="n">
        <v>1542554.119343337</v>
      </c>
      <c r="AF22" t="n">
        <v>1.007116506671674e-06</v>
      </c>
      <c r="AG22" t="n">
        <v>17</v>
      </c>
      <c r="AH22" t="n">
        <v>1395334.919181512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1.7408</v>
      </c>
      <c r="E23" t="n">
        <v>57.44</v>
      </c>
      <c r="F23" t="n">
        <v>54.16</v>
      </c>
      <c r="G23" t="n">
        <v>58.03</v>
      </c>
      <c r="H23" t="n">
        <v>0.97</v>
      </c>
      <c r="I23" t="n">
        <v>56</v>
      </c>
      <c r="J23" t="n">
        <v>114.11</v>
      </c>
      <c r="K23" t="n">
        <v>41.65</v>
      </c>
      <c r="L23" t="n">
        <v>6.25</v>
      </c>
      <c r="M23" t="n">
        <v>54</v>
      </c>
      <c r="N23" t="n">
        <v>16.21</v>
      </c>
      <c r="O23" t="n">
        <v>14307.99</v>
      </c>
      <c r="P23" t="n">
        <v>475.66</v>
      </c>
      <c r="Q23" t="n">
        <v>1367.34</v>
      </c>
      <c r="R23" t="n">
        <v>158.03</v>
      </c>
      <c r="S23" t="n">
        <v>104.26</v>
      </c>
      <c r="T23" t="n">
        <v>25789.39</v>
      </c>
      <c r="U23" t="n">
        <v>0.66</v>
      </c>
      <c r="V23" t="n">
        <v>0.88</v>
      </c>
      <c r="W23" t="n">
        <v>20.74</v>
      </c>
      <c r="X23" t="n">
        <v>1.58</v>
      </c>
      <c r="Y23" t="n">
        <v>1</v>
      </c>
      <c r="Z23" t="n">
        <v>10</v>
      </c>
      <c r="AA23" t="n">
        <v>1120.360065210979</v>
      </c>
      <c r="AB23" t="n">
        <v>1532.92606801937</v>
      </c>
      <c r="AC23" t="n">
        <v>1386.62575556285</v>
      </c>
      <c r="AD23" t="n">
        <v>1120360.065210979</v>
      </c>
      <c r="AE23" t="n">
        <v>1532926.06801937</v>
      </c>
      <c r="AF23" t="n">
        <v>1.00961037420907e-06</v>
      </c>
      <c r="AG23" t="n">
        <v>17</v>
      </c>
      <c r="AH23" t="n">
        <v>1386625.75556285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1.7461</v>
      </c>
      <c r="E24" t="n">
        <v>57.27</v>
      </c>
      <c r="F24" t="n">
        <v>54.06</v>
      </c>
      <c r="G24" t="n">
        <v>61.2</v>
      </c>
      <c r="H24" t="n">
        <v>1</v>
      </c>
      <c r="I24" t="n">
        <v>53</v>
      </c>
      <c r="J24" t="n">
        <v>114.44</v>
      </c>
      <c r="K24" t="n">
        <v>41.65</v>
      </c>
      <c r="L24" t="n">
        <v>6.5</v>
      </c>
      <c r="M24" t="n">
        <v>51</v>
      </c>
      <c r="N24" t="n">
        <v>16.29</v>
      </c>
      <c r="O24" t="n">
        <v>14347.62</v>
      </c>
      <c r="P24" t="n">
        <v>471.96</v>
      </c>
      <c r="Q24" t="n">
        <v>1367.44</v>
      </c>
      <c r="R24" t="n">
        <v>154.79</v>
      </c>
      <c r="S24" t="n">
        <v>104.26</v>
      </c>
      <c r="T24" t="n">
        <v>24186.37</v>
      </c>
      <c r="U24" t="n">
        <v>0.67</v>
      </c>
      <c r="V24" t="n">
        <v>0.89</v>
      </c>
      <c r="W24" t="n">
        <v>20.72</v>
      </c>
      <c r="X24" t="n">
        <v>1.47</v>
      </c>
      <c r="Y24" t="n">
        <v>1</v>
      </c>
      <c r="Z24" t="n">
        <v>10</v>
      </c>
      <c r="AA24" t="n">
        <v>1111.912139174865</v>
      </c>
      <c r="AB24" t="n">
        <v>1521.367242920567</v>
      </c>
      <c r="AC24" t="n">
        <v>1376.170088508563</v>
      </c>
      <c r="AD24" t="n">
        <v>1111912.139174865</v>
      </c>
      <c r="AE24" t="n">
        <v>1521367.242920567</v>
      </c>
      <c r="AF24" t="n">
        <v>1.012684210941209e-06</v>
      </c>
      <c r="AG24" t="n">
        <v>17</v>
      </c>
      <c r="AH24" t="n">
        <v>1376170.088508563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1.7485</v>
      </c>
      <c r="E25" t="n">
        <v>57.19</v>
      </c>
      <c r="F25" t="n">
        <v>54.02</v>
      </c>
      <c r="G25" t="n">
        <v>63.55</v>
      </c>
      <c r="H25" t="n">
        <v>1.04</v>
      </c>
      <c r="I25" t="n">
        <v>51</v>
      </c>
      <c r="J25" t="n">
        <v>114.76</v>
      </c>
      <c r="K25" t="n">
        <v>41.65</v>
      </c>
      <c r="L25" t="n">
        <v>6.75</v>
      </c>
      <c r="M25" t="n">
        <v>49</v>
      </c>
      <c r="N25" t="n">
        <v>16.36</v>
      </c>
      <c r="O25" t="n">
        <v>14387.27</v>
      </c>
      <c r="P25" t="n">
        <v>469.32</v>
      </c>
      <c r="Q25" t="n">
        <v>1367.35</v>
      </c>
      <c r="R25" t="n">
        <v>153.4</v>
      </c>
      <c r="S25" t="n">
        <v>104.26</v>
      </c>
      <c r="T25" t="n">
        <v>23502.78</v>
      </c>
      <c r="U25" t="n">
        <v>0.68</v>
      </c>
      <c r="V25" t="n">
        <v>0.89</v>
      </c>
      <c r="W25" t="n">
        <v>20.73</v>
      </c>
      <c r="X25" t="n">
        <v>1.44</v>
      </c>
      <c r="Y25" t="n">
        <v>1</v>
      </c>
      <c r="Z25" t="n">
        <v>10</v>
      </c>
      <c r="AA25" t="n">
        <v>1106.795532547512</v>
      </c>
      <c r="AB25" t="n">
        <v>1514.36647600427</v>
      </c>
      <c r="AC25" t="n">
        <v>1369.837464961119</v>
      </c>
      <c r="AD25" t="n">
        <v>1106795.532547513</v>
      </c>
      <c r="AE25" t="n">
        <v>1514366.476004269</v>
      </c>
      <c r="AF25" t="n">
        <v>1.014076137008593e-06</v>
      </c>
      <c r="AG25" t="n">
        <v>17</v>
      </c>
      <c r="AH25" t="n">
        <v>1369837.464961119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1.7522</v>
      </c>
      <c r="E26" t="n">
        <v>57.07</v>
      </c>
      <c r="F26" t="n">
        <v>53.95</v>
      </c>
      <c r="G26" t="n">
        <v>66.06</v>
      </c>
      <c r="H26" t="n">
        <v>1.07</v>
      </c>
      <c r="I26" t="n">
        <v>49</v>
      </c>
      <c r="J26" t="n">
        <v>115.08</v>
      </c>
      <c r="K26" t="n">
        <v>41.65</v>
      </c>
      <c r="L26" t="n">
        <v>7</v>
      </c>
      <c r="M26" t="n">
        <v>47</v>
      </c>
      <c r="N26" t="n">
        <v>16.43</v>
      </c>
      <c r="O26" t="n">
        <v>14426.96</v>
      </c>
      <c r="P26" t="n">
        <v>466.4</v>
      </c>
      <c r="Q26" t="n">
        <v>1367.36</v>
      </c>
      <c r="R26" t="n">
        <v>151.2</v>
      </c>
      <c r="S26" t="n">
        <v>104.26</v>
      </c>
      <c r="T26" t="n">
        <v>22410.48</v>
      </c>
      <c r="U26" t="n">
        <v>0.6899999999999999</v>
      </c>
      <c r="V26" t="n">
        <v>0.89</v>
      </c>
      <c r="W26" t="n">
        <v>20.72</v>
      </c>
      <c r="X26" t="n">
        <v>1.37</v>
      </c>
      <c r="Y26" t="n">
        <v>1</v>
      </c>
      <c r="Z26" t="n">
        <v>10</v>
      </c>
      <c r="AA26" t="n">
        <v>1100.481012279942</v>
      </c>
      <c r="AB26" t="n">
        <v>1505.726670797206</v>
      </c>
      <c r="AC26" t="n">
        <v>1362.022230636976</v>
      </c>
      <c r="AD26" t="n">
        <v>1100481.012279942</v>
      </c>
      <c r="AE26" t="n">
        <v>1505726.670797206</v>
      </c>
      <c r="AF26" t="n">
        <v>1.016222023029144e-06</v>
      </c>
      <c r="AG26" t="n">
        <v>17</v>
      </c>
      <c r="AH26" t="n">
        <v>1362022.230636976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1.7546</v>
      </c>
      <c r="E27" t="n">
        <v>56.99</v>
      </c>
      <c r="F27" t="n">
        <v>53.91</v>
      </c>
      <c r="G27" t="n">
        <v>68.81999999999999</v>
      </c>
      <c r="H27" t="n">
        <v>1.11</v>
      </c>
      <c r="I27" t="n">
        <v>47</v>
      </c>
      <c r="J27" t="n">
        <v>115.4</v>
      </c>
      <c r="K27" t="n">
        <v>41.65</v>
      </c>
      <c r="L27" t="n">
        <v>7.25</v>
      </c>
      <c r="M27" t="n">
        <v>45</v>
      </c>
      <c r="N27" t="n">
        <v>16.5</v>
      </c>
      <c r="O27" t="n">
        <v>14466.67</v>
      </c>
      <c r="P27" t="n">
        <v>463.88</v>
      </c>
      <c r="Q27" t="n">
        <v>1367.39</v>
      </c>
      <c r="R27" t="n">
        <v>149.8</v>
      </c>
      <c r="S27" t="n">
        <v>104.26</v>
      </c>
      <c r="T27" t="n">
        <v>21723.49</v>
      </c>
      <c r="U27" t="n">
        <v>0.7</v>
      </c>
      <c r="V27" t="n">
        <v>0.89</v>
      </c>
      <c r="W27" t="n">
        <v>20.72</v>
      </c>
      <c r="X27" t="n">
        <v>1.33</v>
      </c>
      <c r="Y27" t="n">
        <v>1</v>
      </c>
      <c r="Z27" t="n">
        <v>10</v>
      </c>
      <c r="AA27" t="n">
        <v>1095.563245157441</v>
      </c>
      <c r="AB27" t="n">
        <v>1498.997964863627</v>
      </c>
      <c r="AC27" t="n">
        <v>1355.935702953899</v>
      </c>
      <c r="AD27" t="n">
        <v>1095563.245157441</v>
      </c>
      <c r="AE27" t="n">
        <v>1498997.964863627</v>
      </c>
      <c r="AF27" t="n">
        <v>1.017613949096527e-06</v>
      </c>
      <c r="AG27" t="n">
        <v>17</v>
      </c>
      <c r="AH27" t="n">
        <v>1355935.702953899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1.7582</v>
      </c>
      <c r="E28" t="n">
        <v>56.88</v>
      </c>
      <c r="F28" t="n">
        <v>53.84</v>
      </c>
      <c r="G28" t="n">
        <v>71.79000000000001</v>
      </c>
      <c r="H28" t="n">
        <v>1.14</v>
      </c>
      <c r="I28" t="n">
        <v>45</v>
      </c>
      <c r="J28" t="n">
        <v>115.72</v>
      </c>
      <c r="K28" t="n">
        <v>41.65</v>
      </c>
      <c r="L28" t="n">
        <v>7.5</v>
      </c>
      <c r="M28" t="n">
        <v>43</v>
      </c>
      <c r="N28" t="n">
        <v>16.57</v>
      </c>
      <c r="O28" t="n">
        <v>14506.4</v>
      </c>
      <c r="P28" t="n">
        <v>460.65</v>
      </c>
      <c r="Q28" t="n">
        <v>1367.26</v>
      </c>
      <c r="R28" t="n">
        <v>147.15</v>
      </c>
      <c r="S28" t="n">
        <v>104.26</v>
      </c>
      <c r="T28" t="n">
        <v>20407.96</v>
      </c>
      <c r="U28" t="n">
        <v>0.71</v>
      </c>
      <c r="V28" t="n">
        <v>0.89</v>
      </c>
      <c r="W28" t="n">
        <v>20.73</v>
      </c>
      <c r="X28" t="n">
        <v>1.26</v>
      </c>
      <c r="Y28" t="n">
        <v>1</v>
      </c>
      <c r="Z28" t="n">
        <v>10</v>
      </c>
      <c r="AA28" t="n">
        <v>1088.9190006839</v>
      </c>
      <c r="AB28" t="n">
        <v>1489.907016451549</v>
      </c>
      <c r="AC28" t="n">
        <v>1347.712381899044</v>
      </c>
      <c r="AD28" t="n">
        <v>1088919.0006839</v>
      </c>
      <c r="AE28" t="n">
        <v>1489907.016451549</v>
      </c>
      <c r="AF28" t="n">
        <v>1.019701838197603e-06</v>
      </c>
      <c r="AG28" t="n">
        <v>17</v>
      </c>
      <c r="AH28" t="n">
        <v>1347712.381899044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1.7589</v>
      </c>
      <c r="E29" t="n">
        <v>56.85</v>
      </c>
      <c r="F29" t="n">
        <v>53.84</v>
      </c>
      <c r="G29" t="n">
        <v>73.42</v>
      </c>
      <c r="H29" t="n">
        <v>1.18</v>
      </c>
      <c r="I29" t="n">
        <v>44</v>
      </c>
      <c r="J29" t="n">
        <v>116.05</v>
      </c>
      <c r="K29" t="n">
        <v>41.65</v>
      </c>
      <c r="L29" t="n">
        <v>7.75</v>
      </c>
      <c r="M29" t="n">
        <v>42</v>
      </c>
      <c r="N29" t="n">
        <v>16.65</v>
      </c>
      <c r="O29" t="n">
        <v>14546.17</v>
      </c>
      <c r="P29" t="n">
        <v>458.36</v>
      </c>
      <c r="Q29" t="n">
        <v>1367.26</v>
      </c>
      <c r="R29" t="n">
        <v>147.42</v>
      </c>
      <c r="S29" t="n">
        <v>104.26</v>
      </c>
      <c r="T29" t="n">
        <v>20548.62</v>
      </c>
      <c r="U29" t="n">
        <v>0.71</v>
      </c>
      <c r="V29" t="n">
        <v>0.89</v>
      </c>
      <c r="W29" t="n">
        <v>20.72</v>
      </c>
      <c r="X29" t="n">
        <v>1.26</v>
      </c>
      <c r="Y29" t="n">
        <v>1</v>
      </c>
      <c r="Z29" t="n">
        <v>10</v>
      </c>
      <c r="AA29" t="n">
        <v>1085.412066551489</v>
      </c>
      <c r="AB29" t="n">
        <v>1485.108674456571</v>
      </c>
      <c r="AC29" t="n">
        <v>1343.371986929551</v>
      </c>
      <c r="AD29" t="n">
        <v>1085412.066551489</v>
      </c>
      <c r="AE29" t="n">
        <v>1485108.674456571</v>
      </c>
      <c r="AF29" t="n">
        <v>1.020107816633923e-06</v>
      </c>
      <c r="AG29" t="n">
        <v>17</v>
      </c>
      <c r="AH29" t="n">
        <v>1343371.986929551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1.7634</v>
      </c>
      <c r="E30" t="n">
        <v>56.71</v>
      </c>
      <c r="F30" t="n">
        <v>53.74</v>
      </c>
      <c r="G30" t="n">
        <v>76.77</v>
      </c>
      <c r="H30" t="n">
        <v>1.21</v>
      </c>
      <c r="I30" t="n">
        <v>42</v>
      </c>
      <c r="J30" t="n">
        <v>116.37</v>
      </c>
      <c r="K30" t="n">
        <v>41.65</v>
      </c>
      <c r="L30" t="n">
        <v>8</v>
      </c>
      <c r="M30" t="n">
        <v>40</v>
      </c>
      <c r="N30" t="n">
        <v>16.72</v>
      </c>
      <c r="O30" t="n">
        <v>14585.96</v>
      </c>
      <c r="P30" t="n">
        <v>455.12</v>
      </c>
      <c r="Q30" t="n">
        <v>1367.33</v>
      </c>
      <c r="R30" t="n">
        <v>144.24</v>
      </c>
      <c r="S30" t="n">
        <v>104.26</v>
      </c>
      <c r="T30" t="n">
        <v>18965.03</v>
      </c>
      <c r="U30" t="n">
        <v>0.72</v>
      </c>
      <c r="V30" t="n">
        <v>0.89</v>
      </c>
      <c r="W30" t="n">
        <v>20.71</v>
      </c>
      <c r="X30" t="n">
        <v>1.16</v>
      </c>
      <c r="Y30" t="n">
        <v>1</v>
      </c>
      <c r="Z30" t="n">
        <v>10</v>
      </c>
      <c r="AA30" t="n">
        <v>1078.189464866156</v>
      </c>
      <c r="AB30" t="n">
        <v>1475.226392191999</v>
      </c>
      <c r="AC30" t="n">
        <v>1334.43285581444</v>
      </c>
      <c r="AD30" t="n">
        <v>1078189.464866156</v>
      </c>
      <c r="AE30" t="n">
        <v>1475226.392191999</v>
      </c>
      <c r="AF30" t="n">
        <v>1.022717678010268e-06</v>
      </c>
      <c r="AG30" t="n">
        <v>17</v>
      </c>
      <c r="AH30" t="n">
        <v>1334432.855814439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1.7648</v>
      </c>
      <c r="E31" t="n">
        <v>56.66</v>
      </c>
      <c r="F31" t="n">
        <v>53.72</v>
      </c>
      <c r="G31" t="n">
        <v>78.61</v>
      </c>
      <c r="H31" t="n">
        <v>1.25</v>
      </c>
      <c r="I31" t="n">
        <v>41</v>
      </c>
      <c r="J31" t="n">
        <v>116.69</v>
      </c>
      <c r="K31" t="n">
        <v>41.65</v>
      </c>
      <c r="L31" t="n">
        <v>8.25</v>
      </c>
      <c r="M31" t="n">
        <v>39</v>
      </c>
      <c r="N31" t="n">
        <v>16.79</v>
      </c>
      <c r="O31" t="n">
        <v>14625.77</v>
      </c>
      <c r="P31" t="n">
        <v>452.4</v>
      </c>
      <c r="Q31" t="n">
        <v>1367.25</v>
      </c>
      <c r="R31" t="n">
        <v>143.54</v>
      </c>
      <c r="S31" t="n">
        <v>104.26</v>
      </c>
      <c r="T31" t="n">
        <v>18619.4</v>
      </c>
      <c r="U31" t="n">
        <v>0.73</v>
      </c>
      <c r="V31" t="n">
        <v>0.89</v>
      </c>
      <c r="W31" t="n">
        <v>20.71</v>
      </c>
      <c r="X31" t="n">
        <v>1.14</v>
      </c>
      <c r="Y31" t="n">
        <v>1</v>
      </c>
      <c r="Z31" t="n">
        <v>10</v>
      </c>
      <c r="AA31" t="n">
        <v>1073.658308089204</v>
      </c>
      <c r="AB31" t="n">
        <v>1469.026663589246</v>
      </c>
      <c r="AC31" t="n">
        <v>1328.824820608159</v>
      </c>
      <c r="AD31" t="n">
        <v>1073658.308089204</v>
      </c>
      <c r="AE31" t="n">
        <v>1469026.663589246</v>
      </c>
      <c r="AF31" t="n">
        <v>1.023529634882909e-06</v>
      </c>
      <c r="AG31" t="n">
        <v>17</v>
      </c>
      <c r="AH31" t="n">
        <v>1328824.820608159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1.7684</v>
      </c>
      <c r="E32" t="n">
        <v>56.55</v>
      </c>
      <c r="F32" t="n">
        <v>53.65</v>
      </c>
      <c r="G32" t="n">
        <v>82.53</v>
      </c>
      <c r="H32" t="n">
        <v>1.28</v>
      </c>
      <c r="I32" t="n">
        <v>39</v>
      </c>
      <c r="J32" t="n">
        <v>117.01</v>
      </c>
      <c r="K32" t="n">
        <v>41.65</v>
      </c>
      <c r="L32" t="n">
        <v>8.5</v>
      </c>
      <c r="M32" t="n">
        <v>37</v>
      </c>
      <c r="N32" t="n">
        <v>16.86</v>
      </c>
      <c r="O32" t="n">
        <v>14665.62</v>
      </c>
      <c r="P32" t="n">
        <v>449.56</v>
      </c>
      <c r="Q32" t="n">
        <v>1367.38</v>
      </c>
      <c r="R32" t="n">
        <v>141.21</v>
      </c>
      <c r="S32" t="n">
        <v>104.26</v>
      </c>
      <c r="T32" t="n">
        <v>17467.4</v>
      </c>
      <c r="U32" t="n">
        <v>0.74</v>
      </c>
      <c r="V32" t="n">
        <v>0.89</v>
      </c>
      <c r="W32" t="n">
        <v>20.71</v>
      </c>
      <c r="X32" t="n">
        <v>1.07</v>
      </c>
      <c r="Y32" t="n">
        <v>1</v>
      </c>
      <c r="Z32" t="n">
        <v>10</v>
      </c>
      <c r="AA32" t="n">
        <v>1067.630384518937</v>
      </c>
      <c r="AB32" t="n">
        <v>1460.778992627187</v>
      </c>
      <c r="AC32" t="n">
        <v>1321.36429578704</v>
      </c>
      <c r="AD32" t="n">
        <v>1067630.384518937</v>
      </c>
      <c r="AE32" t="n">
        <v>1460778.992627187</v>
      </c>
      <c r="AF32" t="n">
        <v>1.025617523983984e-06</v>
      </c>
      <c r="AG32" t="n">
        <v>17</v>
      </c>
      <c r="AH32" t="n">
        <v>1321364.29578704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1.7702</v>
      </c>
      <c r="E33" t="n">
        <v>56.49</v>
      </c>
      <c r="F33" t="n">
        <v>53.61</v>
      </c>
      <c r="G33" t="n">
        <v>84.65000000000001</v>
      </c>
      <c r="H33" t="n">
        <v>1.32</v>
      </c>
      <c r="I33" t="n">
        <v>38</v>
      </c>
      <c r="J33" t="n">
        <v>117.34</v>
      </c>
      <c r="K33" t="n">
        <v>41.65</v>
      </c>
      <c r="L33" t="n">
        <v>8.75</v>
      </c>
      <c r="M33" t="n">
        <v>36</v>
      </c>
      <c r="N33" t="n">
        <v>16.94</v>
      </c>
      <c r="O33" t="n">
        <v>14705.49</v>
      </c>
      <c r="P33" t="n">
        <v>446.43</v>
      </c>
      <c r="Q33" t="n">
        <v>1367.24</v>
      </c>
      <c r="R33" t="n">
        <v>140.33</v>
      </c>
      <c r="S33" t="n">
        <v>104.26</v>
      </c>
      <c r="T33" t="n">
        <v>17029.73</v>
      </c>
      <c r="U33" t="n">
        <v>0.74</v>
      </c>
      <c r="V33" t="n">
        <v>0.89</v>
      </c>
      <c r="W33" t="n">
        <v>20.7</v>
      </c>
      <c r="X33" t="n">
        <v>1.03</v>
      </c>
      <c r="Y33" t="n">
        <v>1</v>
      </c>
      <c r="Z33" t="n">
        <v>10</v>
      </c>
      <c r="AA33" t="n">
        <v>1062.264703696859</v>
      </c>
      <c r="AB33" t="n">
        <v>1453.437431409288</v>
      </c>
      <c r="AC33" t="n">
        <v>1314.723402867832</v>
      </c>
      <c r="AD33" t="n">
        <v>1062264.703696859</v>
      </c>
      <c r="AE33" t="n">
        <v>1453437.431409288</v>
      </c>
      <c r="AF33" t="n">
        <v>1.026661468534522e-06</v>
      </c>
      <c r="AG33" t="n">
        <v>17</v>
      </c>
      <c r="AH33" t="n">
        <v>1314723.402867832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1.7709</v>
      </c>
      <c r="E34" t="n">
        <v>56.47</v>
      </c>
      <c r="F34" t="n">
        <v>53.61</v>
      </c>
      <c r="G34" t="n">
        <v>86.94</v>
      </c>
      <c r="H34" t="n">
        <v>1.35</v>
      </c>
      <c r="I34" t="n">
        <v>37</v>
      </c>
      <c r="J34" t="n">
        <v>117.66</v>
      </c>
      <c r="K34" t="n">
        <v>41.65</v>
      </c>
      <c r="L34" t="n">
        <v>9</v>
      </c>
      <c r="M34" t="n">
        <v>35</v>
      </c>
      <c r="N34" t="n">
        <v>17.01</v>
      </c>
      <c r="O34" t="n">
        <v>14745.39</v>
      </c>
      <c r="P34" t="n">
        <v>444.33</v>
      </c>
      <c r="Q34" t="n">
        <v>1367.26</v>
      </c>
      <c r="R34" t="n">
        <v>140.36</v>
      </c>
      <c r="S34" t="n">
        <v>104.26</v>
      </c>
      <c r="T34" t="n">
        <v>17048.91</v>
      </c>
      <c r="U34" t="n">
        <v>0.74</v>
      </c>
      <c r="V34" t="n">
        <v>0.89</v>
      </c>
      <c r="W34" t="n">
        <v>20.7</v>
      </c>
      <c r="X34" t="n">
        <v>1.03</v>
      </c>
      <c r="Y34" t="n">
        <v>1</v>
      </c>
      <c r="Z34" t="n">
        <v>10</v>
      </c>
      <c r="AA34" t="n">
        <v>1059.051566156778</v>
      </c>
      <c r="AB34" t="n">
        <v>1449.041074873325</v>
      </c>
      <c r="AC34" t="n">
        <v>1310.746628429336</v>
      </c>
      <c r="AD34" t="n">
        <v>1059051.566156778</v>
      </c>
      <c r="AE34" t="n">
        <v>1449041.074873325</v>
      </c>
      <c r="AF34" t="n">
        <v>1.027067446970842e-06</v>
      </c>
      <c r="AG34" t="n">
        <v>17</v>
      </c>
      <c r="AH34" t="n">
        <v>1310746.628429336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1.7723</v>
      </c>
      <c r="E35" t="n">
        <v>56.42</v>
      </c>
      <c r="F35" t="n">
        <v>53.59</v>
      </c>
      <c r="G35" t="n">
        <v>89.31</v>
      </c>
      <c r="H35" t="n">
        <v>1.38</v>
      </c>
      <c r="I35" t="n">
        <v>36</v>
      </c>
      <c r="J35" t="n">
        <v>117.98</v>
      </c>
      <c r="K35" t="n">
        <v>41.65</v>
      </c>
      <c r="L35" t="n">
        <v>9.25</v>
      </c>
      <c r="M35" t="n">
        <v>34</v>
      </c>
      <c r="N35" t="n">
        <v>17.08</v>
      </c>
      <c r="O35" t="n">
        <v>14785.31</v>
      </c>
      <c r="P35" t="n">
        <v>440.92</v>
      </c>
      <c r="Q35" t="n">
        <v>1367.25</v>
      </c>
      <c r="R35" t="n">
        <v>139.5</v>
      </c>
      <c r="S35" t="n">
        <v>104.26</v>
      </c>
      <c r="T35" t="n">
        <v>16627.47</v>
      </c>
      <c r="U35" t="n">
        <v>0.75</v>
      </c>
      <c r="V35" t="n">
        <v>0.89</v>
      </c>
      <c r="W35" t="n">
        <v>20.7</v>
      </c>
      <c r="X35" t="n">
        <v>1.01</v>
      </c>
      <c r="Y35" t="n">
        <v>1</v>
      </c>
      <c r="Z35" t="n">
        <v>10</v>
      </c>
      <c r="AA35" t="n">
        <v>1053.613062677887</v>
      </c>
      <c r="AB35" t="n">
        <v>1441.599874483667</v>
      </c>
      <c r="AC35" t="n">
        <v>1304.015605761077</v>
      </c>
      <c r="AD35" t="n">
        <v>1053613.062677887</v>
      </c>
      <c r="AE35" t="n">
        <v>1441599.874483667</v>
      </c>
      <c r="AF35" t="n">
        <v>1.027879403843483e-06</v>
      </c>
      <c r="AG35" t="n">
        <v>17</v>
      </c>
      <c r="AH35" t="n">
        <v>1304015.605761077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1.776</v>
      </c>
      <c r="E36" t="n">
        <v>56.31</v>
      </c>
      <c r="F36" t="n">
        <v>53.51</v>
      </c>
      <c r="G36" t="n">
        <v>94.44</v>
      </c>
      <c r="H36" t="n">
        <v>1.42</v>
      </c>
      <c r="I36" t="n">
        <v>34</v>
      </c>
      <c r="J36" t="n">
        <v>118.31</v>
      </c>
      <c r="K36" t="n">
        <v>41.65</v>
      </c>
      <c r="L36" t="n">
        <v>9.5</v>
      </c>
      <c r="M36" t="n">
        <v>32</v>
      </c>
      <c r="N36" t="n">
        <v>17.16</v>
      </c>
      <c r="O36" t="n">
        <v>14825.26</v>
      </c>
      <c r="P36" t="n">
        <v>436.99</v>
      </c>
      <c r="Q36" t="n">
        <v>1367.31</v>
      </c>
      <c r="R36" t="n">
        <v>136.96</v>
      </c>
      <c r="S36" t="n">
        <v>104.26</v>
      </c>
      <c r="T36" t="n">
        <v>15367.98</v>
      </c>
      <c r="U36" t="n">
        <v>0.76</v>
      </c>
      <c r="V36" t="n">
        <v>0.9</v>
      </c>
      <c r="W36" t="n">
        <v>20.7</v>
      </c>
      <c r="X36" t="n">
        <v>0.9399999999999999</v>
      </c>
      <c r="Y36" t="n">
        <v>1</v>
      </c>
      <c r="Z36" t="n">
        <v>10</v>
      </c>
      <c r="AA36" t="n">
        <v>1046.069615688743</v>
      </c>
      <c r="AB36" t="n">
        <v>1431.278597519727</v>
      </c>
      <c r="AC36" t="n">
        <v>1294.679376984571</v>
      </c>
      <c r="AD36" t="n">
        <v>1046069.615688743</v>
      </c>
      <c r="AE36" t="n">
        <v>1431278.597519727</v>
      </c>
      <c r="AF36" t="n">
        <v>1.030025289864033e-06</v>
      </c>
      <c r="AG36" t="n">
        <v>17</v>
      </c>
      <c r="AH36" t="n">
        <v>1294679.376984572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1.7769</v>
      </c>
      <c r="E37" t="n">
        <v>56.28</v>
      </c>
      <c r="F37" t="n">
        <v>53.51</v>
      </c>
      <c r="G37" t="n">
        <v>97.29000000000001</v>
      </c>
      <c r="H37" t="n">
        <v>1.45</v>
      </c>
      <c r="I37" t="n">
        <v>33</v>
      </c>
      <c r="J37" t="n">
        <v>118.63</v>
      </c>
      <c r="K37" t="n">
        <v>41.65</v>
      </c>
      <c r="L37" t="n">
        <v>9.75</v>
      </c>
      <c r="M37" t="n">
        <v>31</v>
      </c>
      <c r="N37" t="n">
        <v>17.23</v>
      </c>
      <c r="O37" t="n">
        <v>14865.24</v>
      </c>
      <c r="P37" t="n">
        <v>435.46</v>
      </c>
      <c r="Q37" t="n">
        <v>1367.22</v>
      </c>
      <c r="R37" t="n">
        <v>136.86</v>
      </c>
      <c r="S37" t="n">
        <v>104.26</v>
      </c>
      <c r="T37" t="n">
        <v>15320.77</v>
      </c>
      <c r="U37" t="n">
        <v>0.76</v>
      </c>
      <c r="V37" t="n">
        <v>0.9</v>
      </c>
      <c r="W37" t="n">
        <v>20.7</v>
      </c>
      <c r="X37" t="n">
        <v>0.93</v>
      </c>
      <c r="Y37" t="n">
        <v>1</v>
      </c>
      <c r="Z37" t="n">
        <v>10</v>
      </c>
      <c r="AA37" t="n">
        <v>1043.553150481329</v>
      </c>
      <c r="AB37" t="n">
        <v>1427.835458804332</v>
      </c>
      <c r="AC37" t="n">
        <v>1291.564846595699</v>
      </c>
      <c r="AD37" t="n">
        <v>1043553.150481329</v>
      </c>
      <c r="AE37" t="n">
        <v>1427835.458804332</v>
      </c>
      <c r="AF37" t="n">
        <v>1.030547262139302e-06</v>
      </c>
      <c r="AG37" t="n">
        <v>17</v>
      </c>
      <c r="AH37" t="n">
        <v>1291564.846595699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1.779</v>
      </c>
      <c r="E38" t="n">
        <v>56.21</v>
      </c>
      <c r="F38" t="n">
        <v>53.47</v>
      </c>
      <c r="G38" t="n">
        <v>100.25</v>
      </c>
      <c r="H38" t="n">
        <v>1.48</v>
      </c>
      <c r="I38" t="n">
        <v>32</v>
      </c>
      <c r="J38" t="n">
        <v>118.96</v>
      </c>
      <c r="K38" t="n">
        <v>41.65</v>
      </c>
      <c r="L38" t="n">
        <v>10</v>
      </c>
      <c r="M38" t="n">
        <v>30</v>
      </c>
      <c r="N38" t="n">
        <v>17.31</v>
      </c>
      <c r="O38" t="n">
        <v>14905.25</v>
      </c>
      <c r="P38" t="n">
        <v>432.51</v>
      </c>
      <c r="Q38" t="n">
        <v>1367.24</v>
      </c>
      <c r="R38" t="n">
        <v>135.67</v>
      </c>
      <c r="S38" t="n">
        <v>104.26</v>
      </c>
      <c r="T38" t="n">
        <v>14730.25</v>
      </c>
      <c r="U38" t="n">
        <v>0.77</v>
      </c>
      <c r="V38" t="n">
        <v>0.9</v>
      </c>
      <c r="W38" t="n">
        <v>20.69</v>
      </c>
      <c r="X38" t="n">
        <v>0.89</v>
      </c>
      <c r="Y38" t="n">
        <v>1</v>
      </c>
      <c r="Z38" t="n">
        <v>10</v>
      </c>
      <c r="AA38" t="n">
        <v>1038.339058700049</v>
      </c>
      <c r="AB38" t="n">
        <v>1420.70130839969</v>
      </c>
      <c r="AC38" t="n">
        <v>1285.111569492833</v>
      </c>
      <c r="AD38" t="n">
        <v>1038339.058700049</v>
      </c>
      <c r="AE38" t="n">
        <v>1420701.30839969</v>
      </c>
      <c r="AF38" t="n">
        <v>1.031765197448263e-06</v>
      </c>
      <c r="AG38" t="n">
        <v>17</v>
      </c>
      <c r="AH38" t="n">
        <v>1285111.569492833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1.7805</v>
      </c>
      <c r="E39" t="n">
        <v>56.17</v>
      </c>
      <c r="F39" t="n">
        <v>53.44</v>
      </c>
      <c r="G39" t="n">
        <v>103.43</v>
      </c>
      <c r="H39" t="n">
        <v>1.52</v>
      </c>
      <c r="I39" t="n">
        <v>31</v>
      </c>
      <c r="J39" t="n">
        <v>119.28</v>
      </c>
      <c r="K39" t="n">
        <v>41.65</v>
      </c>
      <c r="L39" t="n">
        <v>10.25</v>
      </c>
      <c r="M39" t="n">
        <v>27</v>
      </c>
      <c r="N39" t="n">
        <v>17.38</v>
      </c>
      <c r="O39" t="n">
        <v>14945.29</v>
      </c>
      <c r="P39" t="n">
        <v>428.87</v>
      </c>
      <c r="Q39" t="n">
        <v>1367.21</v>
      </c>
      <c r="R39" t="n">
        <v>134.5</v>
      </c>
      <c r="S39" t="n">
        <v>104.26</v>
      </c>
      <c r="T39" t="n">
        <v>14149.3</v>
      </c>
      <c r="U39" t="n">
        <v>0.78</v>
      </c>
      <c r="V39" t="n">
        <v>0.9</v>
      </c>
      <c r="W39" t="n">
        <v>20.7</v>
      </c>
      <c r="X39" t="n">
        <v>0.86</v>
      </c>
      <c r="Y39" t="n">
        <v>1</v>
      </c>
      <c r="Z39" t="n">
        <v>10</v>
      </c>
      <c r="AA39" t="n">
        <v>1032.533025561809</v>
      </c>
      <c r="AB39" t="n">
        <v>1412.757237715847</v>
      </c>
      <c r="AC39" t="n">
        <v>1277.925669765482</v>
      </c>
      <c r="AD39" t="n">
        <v>1032533.025561809</v>
      </c>
      <c r="AE39" t="n">
        <v>1412757.237715847</v>
      </c>
      <c r="AF39" t="n">
        <v>1.032635151240378e-06</v>
      </c>
      <c r="AG39" t="n">
        <v>17</v>
      </c>
      <c r="AH39" t="n">
        <v>1277925.669765482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1.7802</v>
      </c>
      <c r="E40" t="n">
        <v>56.17</v>
      </c>
      <c r="F40" t="n">
        <v>53.45</v>
      </c>
      <c r="G40" t="n">
        <v>103.45</v>
      </c>
      <c r="H40" t="n">
        <v>1.55</v>
      </c>
      <c r="I40" t="n">
        <v>31</v>
      </c>
      <c r="J40" t="n">
        <v>119.61</v>
      </c>
      <c r="K40" t="n">
        <v>41.65</v>
      </c>
      <c r="L40" t="n">
        <v>10.5</v>
      </c>
      <c r="M40" t="n">
        <v>25</v>
      </c>
      <c r="N40" t="n">
        <v>17.46</v>
      </c>
      <c r="O40" t="n">
        <v>14985.35</v>
      </c>
      <c r="P40" t="n">
        <v>426.7</v>
      </c>
      <c r="Q40" t="n">
        <v>1367.28</v>
      </c>
      <c r="R40" t="n">
        <v>134.78</v>
      </c>
      <c r="S40" t="n">
        <v>104.26</v>
      </c>
      <c r="T40" t="n">
        <v>14292.98</v>
      </c>
      <c r="U40" t="n">
        <v>0.77</v>
      </c>
      <c r="V40" t="n">
        <v>0.9</v>
      </c>
      <c r="W40" t="n">
        <v>20.7</v>
      </c>
      <c r="X40" t="n">
        <v>0.87</v>
      </c>
      <c r="Y40" t="n">
        <v>1</v>
      </c>
      <c r="Z40" t="n">
        <v>10</v>
      </c>
      <c r="AA40" t="n">
        <v>1029.775618469293</v>
      </c>
      <c r="AB40" t="n">
        <v>1408.984431683651</v>
      </c>
      <c r="AC40" t="n">
        <v>1274.512935045832</v>
      </c>
      <c r="AD40" t="n">
        <v>1029775.618469293</v>
      </c>
      <c r="AE40" t="n">
        <v>1408984.431683651</v>
      </c>
      <c r="AF40" t="n">
        <v>1.032461160481955e-06</v>
      </c>
      <c r="AG40" t="n">
        <v>17</v>
      </c>
      <c r="AH40" t="n">
        <v>1274512.935045832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1.7819</v>
      </c>
      <c r="E41" t="n">
        <v>56.12</v>
      </c>
      <c r="F41" t="n">
        <v>53.42</v>
      </c>
      <c r="G41" t="n">
        <v>106.83</v>
      </c>
      <c r="H41" t="n">
        <v>1.58</v>
      </c>
      <c r="I41" t="n">
        <v>30</v>
      </c>
      <c r="J41" t="n">
        <v>119.93</v>
      </c>
      <c r="K41" t="n">
        <v>41.65</v>
      </c>
      <c r="L41" t="n">
        <v>10.75</v>
      </c>
      <c r="M41" t="n">
        <v>19</v>
      </c>
      <c r="N41" t="n">
        <v>17.53</v>
      </c>
      <c r="O41" t="n">
        <v>15025.44</v>
      </c>
      <c r="P41" t="n">
        <v>424.34</v>
      </c>
      <c r="Q41" t="n">
        <v>1367.23</v>
      </c>
      <c r="R41" t="n">
        <v>133.54</v>
      </c>
      <c r="S41" t="n">
        <v>104.26</v>
      </c>
      <c r="T41" t="n">
        <v>13676.09</v>
      </c>
      <c r="U41" t="n">
        <v>0.78</v>
      </c>
      <c r="V41" t="n">
        <v>0.9</v>
      </c>
      <c r="W41" t="n">
        <v>20.7</v>
      </c>
      <c r="X41" t="n">
        <v>0.84</v>
      </c>
      <c r="Y41" t="n">
        <v>1</v>
      </c>
      <c r="Z41" t="n">
        <v>10</v>
      </c>
      <c r="AA41" t="n">
        <v>1025.624433721064</v>
      </c>
      <c r="AB41" t="n">
        <v>1403.304597573778</v>
      </c>
      <c r="AC41" t="n">
        <v>1269.375176331709</v>
      </c>
      <c r="AD41" t="n">
        <v>1025624.433721064</v>
      </c>
      <c r="AE41" t="n">
        <v>1403304.597573778</v>
      </c>
      <c r="AF41" t="n">
        <v>1.033447108113018e-06</v>
      </c>
      <c r="AG41" t="n">
        <v>17</v>
      </c>
      <c r="AH41" t="n">
        <v>1269375.176331709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1.7839</v>
      </c>
      <c r="E42" t="n">
        <v>56.06</v>
      </c>
      <c r="F42" t="n">
        <v>53.38</v>
      </c>
      <c r="G42" t="n">
        <v>110.44</v>
      </c>
      <c r="H42" t="n">
        <v>1.61</v>
      </c>
      <c r="I42" t="n">
        <v>29</v>
      </c>
      <c r="J42" t="n">
        <v>120.26</v>
      </c>
      <c r="K42" t="n">
        <v>41.65</v>
      </c>
      <c r="L42" t="n">
        <v>11</v>
      </c>
      <c r="M42" t="n">
        <v>13</v>
      </c>
      <c r="N42" t="n">
        <v>17.61</v>
      </c>
      <c r="O42" t="n">
        <v>15065.56</v>
      </c>
      <c r="P42" t="n">
        <v>422.95</v>
      </c>
      <c r="Q42" t="n">
        <v>1367.33</v>
      </c>
      <c r="R42" t="n">
        <v>132.07</v>
      </c>
      <c r="S42" t="n">
        <v>104.26</v>
      </c>
      <c r="T42" t="n">
        <v>12945.17</v>
      </c>
      <c r="U42" t="n">
        <v>0.79</v>
      </c>
      <c r="V42" t="n">
        <v>0.9</v>
      </c>
      <c r="W42" t="n">
        <v>20.7</v>
      </c>
      <c r="X42" t="n">
        <v>0.8</v>
      </c>
      <c r="Y42" t="n">
        <v>1</v>
      </c>
      <c r="Z42" t="n">
        <v>10</v>
      </c>
      <c r="AA42" t="n">
        <v>1022.607724091866</v>
      </c>
      <c r="AB42" t="n">
        <v>1399.177002371273</v>
      </c>
      <c r="AC42" t="n">
        <v>1265.641513022215</v>
      </c>
      <c r="AD42" t="n">
        <v>1022607.724091866</v>
      </c>
      <c r="AE42" t="n">
        <v>1399177.002371273</v>
      </c>
      <c r="AF42" t="n">
        <v>1.034607046502505e-06</v>
      </c>
      <c r="AG42" t="n">
        <v>17</v>
      </c>
      <c r="AH42" t="n">
        <v>1265641.513022215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1.7833</v>
      </c>
      <c r="E43" t="n">
        <v>56.08</v>
      </c>
      <c r="F43" t="n">
        <v>53.4</v>
      </c>
      <c r="G43" t="n">
        <v>110.48</v>
      </c>
      <c r="H43" t="n">
        <v>1.65</v>
      </c>
      <c r="I43" t="n">
        <v>29</v>
      </c>
      <c r="J43" t="n">
        <v>120.58</v>
      </c>
      <c r="K43" t="n">
        <v>41.65</v>
      </c>
      <c r="L43" t="n">
        <v>11.25</v>
      </c>
      <c r="M43" t="n">
        <v>9</v>
      </c>
      <c r="N43" t="n">
        <v>17.68</v>
      </c>
      <c r="O43" t="n">
        <v>15105.7</v>
      </c>
      <c r="P43" t="n">
        <v>423.91</v>
      </c>
      <c r="Q43" t="n">
        <v>1367.32</v>
      </c>
      <c r="R43" t="n">
        <v>132.44</v>
      </c>
      <c r="S43" t="n">
        <v>104.26</v>
      </c>
      <c r="T43" t="n">
        <v>13131.04</v>
      </c>
      <c r="U43" t="n">
        <v>0.79</v>
      </c>
      <c r="V43" t="n">
        <v>0.9</v>
      </c>
      <c r="W43" t="n">
        <v>20.71</v>
      </c>
      <c r="X43" t="n">
        <v>0.82</v>
      </c>
      <c r="Y43" t="n">
        <v>1</v>
      </c>
      <c r="Z43" t="n">
        <v>10</v>
      </c>
      <c r="AA43" t="n">
        <v>1024.287423717519</v>
      </c>
      <c r="AB43" t="n">
        <v>1401.475241502209</v>
      </c>
      <c r="AC43" t="n">
        <v>1267.720411436093</v>
      </c>
      <c r="AD43" t="n">
        <v>1024287.423717519</v>
      </c>
      <c r="AE43" t="n">
        <v>1401475.241502209</v>
      </c>
      <c r="AF43" t="n">
        <v>1.034259064985659e-06</v>
      </c>
      <c r="AG43" t="n">
        <v>17</v>
      </c>
      <c r="AH43" t="n">
        <v>1267720.411436093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1.7829</v>
      </c>
      <c r="E44" t="n">
        <v>56.09</v>
      </c>
      <c r="F44" t="n">
        <v>53.41</v>
      </c>
      <c r="G44" t="n">
        <v>110.5</v>
      </c>
      <c r="H44" t="n">
        <v>1.68</v>
      </c>
      <c r="I44" t="n">
        <v>29</v>
      </c>
      <c r="J44" t="n">
        <v>120.91</v>
      </c>
      <c r="K44" t="n">
        <v>41.65</v>
      </c>
      <c r="L44" t="n">
        <v>11.5</v>
      </c>
      <c r="M44" t="n">
        <v>3</v>
      </c>
      <c r="N44" t="n">
        <v>17.76</v>
      </c>
      <c r="O44" t="n">
        <v>15145.88</v>
      </c>
      <c r="P44" t="n">
        <v>424.34</v>
      </c>
      <c r="Q44" t="n">
        <v>1367.31</v>
      </c>
      <c r="R44" t="n">
        <v>132.54</v>
      </c>
      <c r="S44" t="n">
        <v>104.26</v>
      </c>
      <c r="T44" t="n">
        <v>13183.02</v>
      </c>
      <c r="U44" t="n">
        <v>0.79</v>
      </c>
      <c r="V44" t="n">
        <v>0.9</v>
      </c>
      <c r="W44" t="n">
        <v>20.72</v>
      </c>
      <c r="X44" t="n">
        <v>0.83</v>
      </c>
      <c r="Y44" t="n">
        <v>1</v>
      </c>
      <c r="Z44" t="n">
        <v>10</v>
      </c>
      <c r="AA44" t="n">
        <v>1025.106741323994</v>
      </c>
      <c r="AB44" t="n">
        <v>1402.59626799713</v>
      </c>
      <c r="AC44" t="n">
        <v>1268.734448735709</v>
      </c>
      <c r="AD44" t="n">
        <v>1025106.741323994</v>
      </c>
      <c r="AE44" t="n">
        <v>1402596.26799713</v>
      </c>
      <c r="AF44" t="n">
        <v>1.034027077307761e-06</v>
      </c>
      <c r="AG44" t="n">
        <v>17</v>
      </c>
      <c r="AH44" t="n">
        <v>1268734.448735709</v>
      </c>
    </row>
    <row r="45">
      <c r="A45" t="n">
        <v>43</v>
      </c>
      <c r="B45" t="n">
        <v>50</v>
      </c>
      <c r="C45" t="inlineStr">
        <is>
          <t xml:space="preserve">CONCLUIDO	</t>
        </is>
      </c>
      <c r="D45" t="n">
        <v>1.7831</v>
      </c>
      <c r="E45" t="n">
        <v>56.08</v>
      </c>
      <c r="F45" t="n">
        <v>53.4</v>
      </c>
      <c r="G45" t="n">
        <v>110.49</v>
      </c>
      <c r="H45" t="n">
        <v>1.71</v>
      </c>
      <c r="I45" t="n">
        <v>29</v>
      </c>
      <c r="J45" t="n">
        <v>121.23</v>
      </c>
      <c r="K45" t="n">
        <v>41.65</v>
      </c>
      <c r="L45" t="n">
        <v>11.75</v>
      </c>
      <c r="M45" t="n">
        <v>0</v>
      </c>
      <c r="N45" t="n">
        <v>17.83</v>
      </c>
      <c r="O45" t="n">
        <v>15186.08</v>
      </c>
      <c r="P45" t="n">
        <v>425.15</v>
      </c>
      <c r="Q45" t="n">
        <v>1367.38</v>
      </c>
      <c r="R45" t="n">
        <v>132.41</v>
      </c>
      <c r="S45" t="n">
        <v>104.26</v>
      </c>
      <c r="T45" t="n">
        <v>13113.91</v>
      </c>
      <c r="U45" t="n">
        <v>0.79</v>
      </c>
      <c r="V45" t="n">
        <v>0.9</v>
      </c>
      <c r="W45" t="n">
        <v>20.72</v>
      </c>
      <c r="X45" t="n">
        <v>0.83</v>
      </c>
      <c r="Y45" t="n">
        <v>1</v>
      </c>
      <c r="Z45" t="n">
        <v>10</v>
      </c>
      <c r="AA45" t="n">
        <v>1026.063036535995</v>
      </c>
      <c r="AB45" t="n">
        <v>1403.904713294956</v>
      </c>
      <c r="AC45" t="n">
        <v>1269.918017850725</v>
      </c>
      <c r="AD45" t="n">
        <v>1026063.036535994</v>
      </c>
      <c r="AE45" t="n">
        <v>1403904.713294956</v>
      </c>
      <c r="AF45" t="n">
        <v>1.03414307114671e-06</v>
      </c>
      <c r="AG45" t="n">
        <v>17</v>
      </c>
      <c r="AH45" t="n">
        <v>1269918.017850725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0.6872</v>
      </c>
      <c r="E2" t="n">
        <v>145.51</v>
      </c>
      <c r="F2" t="n">
        <v>85.79000000000001</v>
      </c>
      <c r="G2" t="n">
        <v>4.73</v>
      </c>
      <c r="H2" t="n">
        <v>0.06</v>
      </c>
      <c r="I2" t="n">
        <v>1088</v>
      </c>
      <c r="J2" t="n">
        <v>274.09</v>
      </c>
      <c r="K2" t="n">
        <v>60.56</v>
      </c>
      <c r="L2" t="n">
        <v>1</v>
      </c>
      <c r="M2" t="n">
        <v>1086</v>
      </c>
      <c r="N2" t="n">
        <v>72.53</v>
      </c>
      <c r="O2" t="n">
        <v>34038.11</v>
      </c>
      <c r="P2" t="n">
        <v>1501.11</v>
      </c>
      <c r="Q2" t="n">
        <v>1371.74</v>
      </c>
      <c r="R2" t="n">
        <v>1190.83</v>
      </c>
      <c r="S2" t="n">
        <v>104.26</v>
      </c>
      <c r="T2" t="n">
        <v>537029</v>
      </c>
      <c r="U2" t="n">
        <v>0.09</v>
      </c>
      <c r="V2" t="n">
        <v>0.5600000000000001</v>
      </c>
      <c r="W2" t="n">
        <v>22.43</v>
      </c>
      <c r="X2" t="n">
        <v>33.11</v>
      </c>
      <c r="Y2" t="n">
        <v>1</v>
      </c>
      <c r="Z2" t="n">
        <v>10</v>
      </c>
      <c r="AA2" t="n">
        <v>7485.661620266991</v>
      </c>
      <c r="AB2" t="n">
        <v>10242.21247293311</v>
      </c>
      <c r="AC2" t="n">
        <v>9264.710089551478</v>
      </c>
      <c r="AD2" t="n">
        <v>7485661.620266991</v>
      </c>
      <c r="AE2" t="n">
        <v>10242212.47293311</v>
      </c>
      <c r="AF2" t="n">
        <v>3.4167126767413e-07</v>
      </c>
      <c r="AG2" t="n">
        <v>43</v>
      </c>
      <c r="AH2" t="n">
        <v>9264710.089551479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0.8454</v>
      </c>
      <c r="E3" t="n">
        <v>118.28</v>
      </c>
      <c r="F3" t="n">
        <v>75.48</v>
      </c>
      <c r="G3" t="n">
        <v>5.93</v>
      </c>
      <c r="H3" t="n">
        <v>0.08</v>
      </c>
      <c r="I3" t="n">
        <v>764</v>
      </c>
      <c r="J3" t="n">
        <v>274.57</v>
      </c>
      <c r="K3" t="n">
        <v>60.56</v>
      </c>
      <c r="L3" t="n">
        <v>1.25</v>
      </c>
      <c r="M3" t="n">
        <v>762</v>
      </c>
      <c r="N3" t="n">
        <v>72.76000000000001</v>
      </c>
      <c r="O3" t="n">
        <v>34097.72</v>
      </c>
      <c r="P3" t="n">
        <v>1321.64</v>
      </c>
      <c r="Q3" t="n">
        <v>1370.9</v>
      </c>
      <c r="R3" t="n">
        <v>852.11</v>
      </c>
      <c r="S3" t="n">
        <v>104.26</v>
      </c>
      <c r="T3" t="n">
        <v>369290.35</v>
      </c>
      <c r="U3" t="n">
        <v>0.12</v>
      </c>
      <c r="V3" t="n">
        <v>0.64</v>
      </c>
      <c r="W3" t="n">
        <v>21.92</v>
      </c>
      <c r="X3" t="n">
        <v>22.83</v>
      </c>
      <c r="Y3" t="n">
        <v>1</v>
      </c>
      <c r="Z3" t="n">
        <v>10</v>
      </c>
      <c r="AA3" t="n">
        <v>5411.936374767839</v>
      </c>
      <c r="AB3" t="n">
        <v>7404.850105739956</v>
      </c>
      <c r="AC3" t="n">
        <v>6698.141604420251</v>
      </c>
      <c r="AD3" t="n">
        <v>5411936.374767839</v>
      </c>
      <c r="AE3" t="n">
        <v>7404850.105739956</v>
      </c>
      <c r="AF3" t="n">
        <v>4.203272550810674e-07</v>
      </c>
      <c r="AG3" t="n">
        <v>35</v>
      </c>
      <c r="AH3" t="n">
        <v>6698141.604420251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0.9626</v>
      </c>
      <c r="E4" t="n">
        <v>103.89</v>
      </c>
      <c r="F4" t="n">
        <v>70.12</v>
      </c>
      <c r="G4" t="n">
        <v>7.12</v>
      </c>
      <c r="H4" t="n">
        <v>0.1</v>
      </c>
      <c r="I4" t="n">
        <v>591</v>
      </c>
      <c r="J4" t="n">
        <v>275.05</v>
      </c>
      <c r="K4" t="n">
        <v>60.56</v>
      </c>
      <c r="L4" t="n">
        <v>1.5</v>
      </c>
      <c r="M4" t="n">
        <v>589</v>
      </c>
      <c r="N4" t="n">
        <v>73</v>
      </c>
      <c r="O4" t="n">
        <v>34157.42</v>
      </c>
      <c r="P4" t="n">
        <v>1228.23</v>
      </c>
      <c r="Q4" t="n">
        <v>1369.94</v>
      </c>
      <c r="R4" t="n">
        <v>677.38</v>
      </c>
      <c r="S4" t="n">
        <v>104.26</v>
      </c>
      <c r="T4" t="n">
        <v>282790.89</v>
      </c>
      <c r="U4" t="n">
        <v>0.15</v>
      </c>
      <c r="V4" t="n">
        <v>0.68</v>
      </c>
      <c r="W4" t="n">
        <v>21.63</v>
      </c>
      <c r="X4" t="n">
        <v>17.49</v>
      </c>
      <c r="Y4" t="n">
        <v>1</v>
      </c>
      <c r="Z4" t="n">
        <v>10</v>
      </c>
      <c r="AA4" t="n">
        <v>4448.672233698629</v>
      </c>
      <c r="AB4" t="n">
        <v>6086.869611714315</v>
      </c>
      <c r="AC4" t="n">
        <v>5505.947318947227</v>
      </c>
      <c r="AD4" t="n">
        <v>4448672.233698629</v>
      </c>
      <c r="AE4" t="n">
        <v>6086869.611714316</v>
      </c>
      <c r="AF4" t="n">
        <v>4.785983152839313e-07</v>
      </c>
      <c r="AG4" t="n">
        <v>31</v>
      </c>
      <c r="AH4" t="n">
        <v>5505947.318947228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66.77</v>
      </c>
      <c r="G5" t="n">
        <v>8.31</v>
      </c>
      <c r="H5" t="n">
        <v>0.11</v>
      </c>
      <c r="I5" t="n">
        <v>482</v>
      </c>
      <c r="J5" t="n">
        <v>275.54</v>
      </c>
      <c r="K5" t="n">
        <v>60.56</v>
      </c>
      <c r="L5" t="n">
        <v>1.75</v>
      </c>
      <c r="M5" t="n">
        <v>480</v>
      </c>
      <c r="N5" t="n">
        <v>73.23</v>
      </c>
      <c r="O5" t="n">
        <v>34217.22</v>
      </c>
      <c r="P5" t="n">
        <v>1169.6</v>
      </c>
      <c r="Q5" t="n">
        <v>1369.15</v>
      </c>
      <c r="R5" t="n">
        <v>568.5599999999999</v>
      </c>
      <c r="S5" t="n">
        <v>104.26</v>
      </c>
      <c r="T5" t="n">
        <v>228925.16</v>
      </c>
      <c r="U5" t="n">
        <v>0.18</v>
      </c>
      <c r="V5" t="n">
        <v>0.72</v>
      </c>
      <c r="W5" t="n">
        <v>21.44</v>
      </c>
      <c r="X5" t="n">
        <v>14.15</v>
      </c>
      <c r="Y5" t="n">
        <v>1</v>
      </c>
      <c r="Z5" t="n">
        <v>10</v>
      </c>
      <c r="AA5" t="n">
        <v>3881.63340647535</v>
      </c>
      <c r="AB5" t="n">
        <v>5311.022072319864</v>
      </c>
      <c r="AC5" t="n">
        <v>4804.14557980375</v>
      </c>
      <c r="AD5" t="n">
        <v>3881633.40647535</v>
      </c>
      <c r="AE5" t="n">
        <v>5311022.072319864</v>
      </c>
      <c r="AF5" t="n">
        <v>5.241909451525542e-07</v>
      </c>
      <c r="AG5" t="n">
        <v>28</v>
      </c>
      <c r="AH5" t="n">
        <v>4804145.57980375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1.1269</v>
      </c>
      <c r="E6" t="n">
        <v>88.73999999999999</v>
      </c>
      <c r="F6" t="n">
        <v>64.53</v>
      </c>
      <c r="G6" t="n">
        <v>9.49</v>
      </c>
      <c r="H6" t="n">
        <v>0.13</v>
      </c>
      <c r="I6" t="n">
        <v>408</v>
      </c>
      <c r="J6" t="n">
        <v>276.02</v>
      </c>
      <c r="K6" t="n">
        <v>60.56</v>
      </c>
      <c r="L6" t="n">
        <v>2</v>
      </c>
      <c r="M6" t="n">
        <v>406</v>
      </c>
      <c r="N6" t="n">
        <v>73.47</v>
      </c>
      <c r="O6" t="n">
        <v>34277.1</v>
      </c>
      <c r="P6" t="n">
        <v>1130.28</v>
      </c>
      <c r="Q6" t="n">
        <v>1369.02</v>
      </c>
      <c r="R6" t="n">
        <v>494.83</v>
      </c>
      <c r="S6" t="n">
        <v>104.26</v>
      </c>
      <c r="T6" t="n">
        <v>192431.36</v>
      </c>
      <c r="U6" t="n">
        <v>0.21</v>
      </c>
      <c r="V6" t="n">
        <v>0.74</v>
      </c>
      <c r="W6" t="n">
        <v>21.32</v>
      </c>
      <c r="X6" t="n">
        <v>11.91</v>
      </c>
      <c r="Y6" t="n">
        <v>1</v>
      </c>
      <c r="Z6" t="n">
        <v>10</v>
      </c>
      <c r="AA6" t="n">
        <v>3518.575134889282</v>
      </c>
      <c r="AB6" t="n">
        <v>4814.269728135258</v>
      </c>
      <c r="AC6" t="n">
        <v>4354.802582151848</v>
      </c>
      <c r="AD6" t="n">
        <v>3518575.134889282</v>
      </c>
      <c r="AE6" t="n">
        <v>4814269.728135259</v>
      </c>
      <c r="AF6" t="n">
        <v>5.602871821041577e-07</v>
      </c>
      <c r="AG6" t="n">
        <v>26</v>
      </c>
      <c r="AH6" t="n">
        <v>4354802.582151848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1.1875</v>
      </c>
      <c r="E7" t="n">
        <v>84.20999999999999</v>
      </c>
      <c r="F7" t="n">
        <v>62.88</v>
      </c>
      <c r="G7" t="n">
        <v>10.69</v>
      </c>
      <c r="H7" t="n">
        <v>0.14</v>
      </c>
      <c r="I7" t="n">
        <v>353</v>
      </c>
      <c r="J7" t="n">
        <v>276.51</v>
      </c>
      <c r="K7" t="n">
        <v>60.56</v>
      </c>
      <c r="L7" t="n">
        <v>2.25</v>
      </c>
      <c r="M7" t="n">
        <v>351</v>
      </c>
      <c r="N7" t="n">
        <v>73.70999999999999</v>
      </c>
      <c r="O7" t="n">
        <v>34337.08</v>
      </c>
      <c r="P7" t="n">
        <v>1101.21</v>
      </c>
      <c r="Q7" t="n">
        <v>1368.72</v>
      </c>
      <c r="R7" t="n">
        <v>441.14</v>
      </c>
      <c r="S7" t="n">
        <v>104.26</v>
      </c>
      <c r="T7" t="n">
        <v>165861.96</v>
      </c>
      <c r="U7" t="n">
        <v>0.24</v>
      </c>
      <c r="V7" t="n">
        <v>0.76</v>
      </c>
      <c r="W7" t="n">
        <v>21.22</v>
      </c>
      <c r="X7" t="n">
        <v>10.27</v>
      </c>
      <c r="Y7" t="n">
        <v>1</v>
      </c>
      <c r="Z7" t="n">
        <v>10</v>
      </c>
      <c r="AA7" t="n">
        <v>3265.864782474623</v>
      </c>
      <c r="AB7" t="n">
        <v>4468.500275167597</v>
      </c>
      <c r="AC7" t="n">
        <v>4042.032880484958</v>
      </c>
      <c r="AD7" t="n">
        <v>3265864.782474623</v>
      </c>
      <c r="AE7" t="n">
        <v>4468500.275167597</v>
      </c>
      <c r="AF7" t="n">
        <v>5.904170988984712e-07</v>
      </c>
      <c r="AG7" t="n">
        <v>25</v>
      </c>
      <c r="AH7" t="n">
        <v>4042032.880484958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1.2383</v>
      </c>
      <c r="E8" t="n">
        <v>80.76000000000001</v>
      </c>
      <c r="F8" t="n">
        <v>61.62</v>
      </c>
      <c r="G8" t="n">
        <v>11.89</v>
      </c>
      <c r="H8" t="n">
        <v>0.16</v>
      </c>
      <c r="I8" t="n">
        <v>311</v>
      </c>
      <c r="J8" t="n">
        <v>277</v>
      </c>
      <c r="K8" t="n">
        <v>60.56</v>
      </c>
      <c r="L8" t="n">
        <v>2.5</v>
      </c>
      <c r="M8" t="n">
        <v>309</v>
      </c>
      <c r="N8" t="n">
        <v>73.94</v>
      </c>
      <c r="O8" t="n">
        <v>34397.15</v>
      </c>
      <c r="P8" t="n">
        <v>1078.93</v>
      </c>
      <c r="Q8" t="n">
        <v>1368.62</v>
      </c>
      <c r="R8" t="n">
        <v>400.25</v>
      </c>
      <c r="S8" t="n">
        <v>104.26</v>
      </c>
      <c r="T8" t="n">
        <v>145624.75</v>
      </c>
      <c r="U8" t="n">
        <v>0.26</v>
      </c>
      <c r="V8" t="n">
        <v>0.78</v>
      </c>
      <c r="W8" t="n">
        <v>21.15</v>
      </c>
      <c r="X8" t="n">
        <v>9.01</v>
      </c>
      <c r="Y8" t="n">
        <v>1</v>
      </c>
      <c r="Z8" t="n">
        <v>10</v>
      </c>
      <c r="AA8" t="n">
        <v>3075.382444211685</v>
      </c>
      <c r="AB8" t="n">
        <v>4207.873936468554</v>
      </c>
      <c r="AC8" t="n">
        <v>3806.280353759998</v>
      </c>
      <c r="AD8" t="n">
        <v>3075382.444211685</v>
      </c>
      <c r="AE8" t="n">
        <v>4207873.936468555</v>
      </c>
      <c r="AF8" t="n">
        <v>6.156745208976647e-07</v>
      </c>
      <c r="AG8" t="n">
        <v>24</v>
      </c>
      <c r="AH8" t="n">
        <v>3806280.353759998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1.2797</v>
      </c>
      <c r="E9" t="n">
        <v>78.15000000000001</v>
      </c>
      <c r="F9" t="n">
        <v>60.67</v>
      </c>
      <c r="G9" t="n">
        <v>13.05</v>
      </c>
      <c r="H9" t="n">
        <v>0.18</v>
      </c>
      <c r="I9" t="n">
        <v>279</v>
      </c>
      <c r="J9" t="n">
        <v>277.48</v>
      </c>
      <c r="K9" t="n">
        <v>60.56</v>
      </c>
      <c r="L9" t="n">
        <v>2.75</v>
      </c>
      <c r="M9" t="n">
        <v>277</v>
      </c>
      <c r="N9" t="n">
        <v>74.18000000000001</v>
      </c>
      <c r="O9" t="n">
        <v>34457.31</v>
      </c>
      <c r="P9" t="n">
        <v>1062.26</v>
      </c>
      <c r="Q9" t="n">
        <v>1368.44</v>
      </c>
      <c r="R9" t="n">
        <v>369.84</v>
      </c>
      <c r="S9" t="n">
        <v>104.26</v>
      </c>
      <c r="T9" t="n">
        <v>130580.9</v>
      </c>
      <c r="U9" t="n">
        <v>0.28</v>
      </c>
      <c r="V9" t="n">
        <v>0.79</v>
      </c>
      <c r="W9" t="n">
        <v>21.1</v>
      </c>
      <c r="X9" t="n">
        <v>8.08</v>
      </c>
      <c r="Y9" t="n">
        <v>1</v>
      </c>
      <c r="Z9" t="n">
        <v>10</v>
      </c>
      <c r="AA9" t="n">
        <v>2931.760674756306</v>
      </c>
      <c r="AB9" t="n">
        <v>4011.364295354408</v>
      </c>
      <c r="AC9" t="n">
        <v>3628.52531699078</v>
      </c>
      <c r="AD9" t="n">
        <v>2931760.674756306</v>
      </c>
      <c r="AE9" t="n">
        <v>4011364.295354408</v>
      </c>
      <c r="AF9" t="n">
        <v>6.362583254403146e-07</v>
      </c>
      <c r="AG9" t="n">
        <v>23</v>
      </c>
      <c r="AH9" t="n">
        <v>3628525.31699078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1.3172</v>
      </c>
      <c r="E10" t="n">
        <v>75.92</v>
      </c>
      <c r="F10" t="n">
        <v>59.85</v>
      </c>
      <c r="G10" t="n">
        <v>14.25</v>
      </c>
      <c r="H10" t="n">
        <v>0.19</v>
      </c>
      <c r="I10" t="n">
        <v>252</v>
      </c>
      <c r="J10" t="n">
        <v>277.97</v>
      </c>
      <c r="K10" t="n">
        <v>60.56</v>
      </c>
      <c r="L10" t="n">
        <v>3</v>
      </c>
      <c r="M10" t="n">
        <v>250</v>
      </c>
      <c r="N10" t="n">
        <v>74.42</v>
      </c>
      <c r="O10" t="n">
        <v>34517.57</v>
      </c>
      <c r="P10" t="n">
        <v>1047.67</v>
      </c>
      <c r="Q10" t="n">
        <v>1368.22</v>
      </c>
      <c r="R10" t="n">
        <v>342.9</v>
      </c>
      <c r="S10" t="n">
        <v>104.26</v>
      </c>
      <c r="T10" t="n">
        <v>117248.23</v>
      </c>
      <c r="U10" t="n">
        <v>0.3</v>
      </c>
      <c r="V10" t="n">
        <v>0.8</v>
      </c>
      <c r="W10" t="n">
        <v>21.05</v>
      </c>
      <c r="X10" t="n">
        <v>7.25</v>
      </c>
      <c r="Y10" t="n">
        <v>1</v>
      </c>
      <c r="Z10" t="n">
        <v>10</v>
      </c>
      <c r="AA10" t="n">
        <v>2808.869664471424</v>
      </c>
      <c r="AB10" t="n">
        <v>3843.219393513884</v>
      </c>
      <c r="AC10" t="n">
        <v>3476.427928589069</v>
      </c>
      <c r="AD10" t="n">
        <v>2808869.664471424</v>
      </c>
      <c r="AE10" t="n">
        <v>3843219.393513884</v>
      </c>
      <c r="AF10" t="n">
        <v>6.549030759318452e-07</v>
      </c>
      <c r="AG10" t="n">
        <v>22</v>
      </c>
      <c r="AH10" t="n">
        <v>3476427.928589069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1.3489</v>
      </c>
      <c r="E11" t="n">
        <v>74.13</v>
      </c>
      <c r="F11" t="n">
        <v>59.22</v>
      </c>
      <c r="G11" t="n">
        <v>15.45</v>
      </c>
      <c r="H11" t="n">
        <v>0.21</v>
      </c>
      <c r="I11" t="n">
        <v>230</v>
      </c>
      <c r="J11" t="n">
        <v>278.46</v>
      </c>
      <c r="K11" t="n">
        <v>60.56</v>
      </c>
      <c r="L11" t="n">
        <v>3.25</v>
      </c>
      <c r="M11" t="n">
        <v>228</v>
      </c>
      <c r="N11" t="n">
        <v>74.66</v>
      </c>
      <c r="O11" t="n">
        <v>34577.92</v>
      </c>
      <c r="P11" t="n">
        <v>1036.33</v>
      </c>
      <c r="Q11" t="n">
        <v>1368.44</v>
      </c>
      <c r="R11" t="n">
        <v>322</v>
      </c>
      <c r="S11" t="n">
        <v>104.26</v>
      </c>
      <c r="T11" t="n">
        <v>106906.04</v>
      </c>
      <c r="U11" t="n">
        <v>0.32</v>
      </c>
      <c r="V11" t="n">
        <v>0.8100000000000001</v>
      </c>
      <c r="W11" t="n">
        <v>21.03</v>
      </c>
      <c r="X11" t="n">
        <v>6.62</v>
      </c>
      <c r="Y11" t="n">
        <v>1</v>
      </c>
      <c r="Z11" t="n">
        <v>10</v>
      </c>
      <c r="AA11" t="n">
        <v>2723.145879564061</v>
      </c>
      <c r="AB11" t="n">
        <v>3725.928329137143</v>
      </c>
      <c r="AC11" t="n">
        <v>3370.330958777407</v>
      </c>
      <c r="AD11" t="n">
        <v>2723145.879564061</v>
      </c>
      <c r="AE11" t="n">
        <v>3725928.329137144</v>
      </c>
      <c r="AF11" t="n">
        <v>6.706641050140191e-07</v>
      </c>
      <c r="AG11" t="n">
        <v>22</v>
      </c>
      <c r="AH11" t="n">
        <v>3370330.958777408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1.3756</v>
      </c>
      <c r="E12" t="n">
        <v>72.7</v>
      </c>
      <c r="F12" t="n">
        <v>58.72</v>
      </c>
      <c r="G12" t="n">
        <v>16.62</v>
      </c>
      <c r="H12" t="n">
        <v>0.22</v>
      </c>
      <c r="I12" t="n">
        <v>212</v>
      </c>
      <c r="J12" t="n">
        <v>278.95</v>
      </c>
      <c r="K12" t="n">
        <v>60.56</v>
      </c>
      <c r="L12" t="n">
        <v>3.5</v>
      </c>
      <c r="M12" t="n">
        <v>210</v>
      </c>
      <c r="N12" t="n">
        <v>74.90000000000001</v>
      </c>
      <c r="O12" t="n">
        <v>34638.36</v>
      </c>
      <c r="P12" t="n">
        <v>1027.28</v>
      </c>
      <c r="Q12" t="n">
        <v>1367.99</v>
      </c>
      <c r="R12" t="n">
        <v>306.12</v>
      </c>
      <c r="S12" t="n">
        <v>104.26</v>
      </c>
      <c r="T12" t="n">
        <v>99055.49000000001</v>
      </c>
      <c r="U12" t="n">
        <v>0.34</v>
      </c>
      <c r="V12" t="n">
        <v>0.82</v>
      </c>
      <c r="W12" t="n">
        <v>20.99</v>
      </c>
      <c r="X12" t="n">
        <v>6.13</v>
      </c>
      <c r="Y12" t="n">
        <v>1</v>
      </c>
      <c r="Z12" t="n">
        <v>10</v>
      </c>
      <c r="AA12" t="n">
        <v>2655.182803336221</v>
      </c>
      <c r="AB12" t="n">
        <v>3632.938249922895</v>
      </c>
      <c r="AC12" t="n">
        <v>3286.215722210974</v>
      </c>
      <c r="AD12" t="n">
        <v>2655182.803336221</v>
      </c>
      <c r="AE12" t="n">
        <v>3632938.249922895</v>
      </c>
      <c r="AF12" t="n">
        <v>6.839391673639889e-07</v>
      </c>
      <c r="AG12" t="n">
        <v>22</v>
      </c>
      <c r="AH12" t="n">
        <v>3286215.722210974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1.4016</v>
      </c>
      <c r="E13" t="n">
        <v>71.34999999999999</v>
      </c>
      <c r="F13" t="n">
        <v>58.21</v>
      </c>
      <c r="G13" t="n">
        <v>17.82</v>
      </c>
      <c r="H13" t="n">
        <v>0.24</v>
      </c>
      <c r="I13" t="n">
        <v>196</v>
      </c>
      <c r="J13" t="n">
        <v>279.44</v>
      </c>
      <c r="K13" t="n">
        <v>60.56</v>
      </c>
      <c r="L13" t="n">
        <v>3.75</v>
      </c>
      <c r="M13" t="n">
        <v>194</v>
      </c>
      <c r="N13" t="n">
        <v>75.14</v>
      </c>
      <c r="O13" t="n">
        <v>34698.9</v>
      </c>
      <c r="P13" t="n">
        <v>1018.07</v>
      </c>
      <c r="Q13" t="n">
        <v>1368.04</v>
      </c>
      <c r="R13" t="n">
        <v>290.04</v>
      </c>
      <c r="S13" t="n">
        <v>104.26</v>
      </c>
      <c r="T13" t="n">
        <v>91097.45</v>
      </c>
      <c r="U13" t="n">
        <v>0.36</v>
      </c>
      <c r="V13" t="n">
        <v>0.82</v>
      </c>
      <c r="W13" t="n">
        <v>20.95</v>
      </c>
      <c r="X13" t="n">
        <v>5.62</v>
      </c>
      <c r="Y13" t="n">
        <v>1</v>
      </c>
      <c r="Z13" t="n">
        <v>10</v>
      </c>
      <c r="AA13" t="n">
        <v>2577.57749471553</v>
      </c>
      <c r="AB13" t="n">
        <v>3526.755242963476</v>
      </c>
      <c r="AC13" t="n">
        <v>3190.166672406981</v>
      </c>
      <c r="AD13" t="n">
        <v>2577577.49471553</v>
      </c>
      <c r="AE13" t="n">
        <v>3526755.242963476</v>
      </c>
      <c r="AF13" t="n">
        <v>6.968661943714501e-07</v>
      </c>
      <c r="AG13" t="n">
        <v>21</v>
      </c>
      <c r="AH13" t="n">
        <v>3190166.67240698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1.4226</v>
      </c>
      <c r="E14" t="n">
        <v>70.3</v>
      </c>
      <c r="F14" t="n">
        <v>57.84</v>
      </c>
      <c r="G14" t="n">
        <v>18.96</v>
      </c>
      <c r="H14" t="n">
        <v>0.25</v>
      </c>
      <c r="I14" t="n">
        <v>183</v>
      </c>
      <c r="J14" t="n">
        <v>279.94</v>
      </c>
      <c r="K14" t="n">
        <v>60.56</v>
      </c>
      <c r="L14" t="n">
        <v>4</v>
      </c>
      <c r="M14" t="n">
        <v>181</v>
      </c>
      <c r="N14" t="n">
        <v>75.38</v>
      </c>
      <c r="O14" t="n">
        <v>34759.54</v>
      </c>
      <c r="P14" t="n">
        <v>1011.26</v>
      </c>
      <c r="Q14" t="n">
        <v>1367.87</v>
      </c>
      <c r="R14" t="n">
        <v>277.82</v>
      </c>
      <c r="S14" t="n">
        <v>104.26</v>
      </c>
      <c r="T14" t="n">
        <v>85052.23</v>
      </c>
      <c r="U14" t="n">
        <v>0.38</v>
      </c>
      <c r="V14" t="n">
        <v>0.83</v>
      </c>
      <c r="W14" t="n">
        <v>20.93</v>
      </c>
      <c r="X14" t="n">
        <v>5.25</v>
      </c>
      <c r="Y14" t="n">
        <v>1</v>
      </c>
      <c r="Z14" t="n">
        <v>10</v>
      </c>
      <c r="AA14" t="n">
        <v>2528.584782814622</v>
      </c>
      <c r="AB14" t="n">
        <v>3459.721253134745</v>
      </c>
      <c r="AC14" t="n">
        <v>3129.530312484711</v>
      </c>
      <c r="AD14" t="n">
        <v>2528584.782814622</v>
      </c>
      <c r="AE14" t="n">
        <v>3459721.253134746</v>
      </c>
      <c r="AF14" t="n">
        <v>7.073072546467075e-07</v>
      </c>
      <c r="AG14" t="n">
        <v>21</v>
      </c>
      <c r="AH14" t="n">
        <v>3129530.312484711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1.4425</v>
      </c>
      <c r="E15" t="n">
        <v>69.31999999999999</v>
      </c>
      <c r="F15" t="n">
        <v>57.49</v>
      </c>
      <c r="G15" t="n">
        <v>20.17</v>
      </c>
      <c r="H15" t="n">
        <v>0.27</v>
      </c>
      <c r="I15" t="n">
        <v>171</v>
      </c>
      <c r="J15" t="n">
        <v>280.43</v>
      </c>
      <c r="K15" t="n">
        <v>60.56</v>
      </c>
      <c r="L15" t="n">
        <v>4.25</v>
      </c>
      <c r="M15" t="n">
        <v>169</v>
      </c>
      <c r="N15" t="n">
        <v>75.62</v>
      </c>
      <c r="O15" t="n">
        <v>34820.27</v>
      </c>
      <c r="P15" t="n">
        <v>1004.9</v>
      </c>
      <c r="Q15" t="n">
        <v>1367.9</v>
      </c>
      <c r="R15" t="n">
        <v>265.55</v>
      </c>
      <c r="S15" t="n">
        <v>104.26</v>
      </c>
      <c r="T15" t="n">
        <v>78974.38</v>
      </c>
      <c r="U15" t="n">
        <v>0.39</v>
      </c>
      <c r="V15" t="n">
        <v>0.83</v>
      </c>
      <c r="W15" t="n">
        <v>20.94</v>
      </c>
      <c r="X15" t="n">
        <v>4.9</v>
      </c>
      <c r="Y15" t="n">
        <v>1</v>
      </c>
      <c r="Z15" t="n">
        <v>10</v>
      </c>
      <c r="AA15" t="n">
        <v>2483.636765504536</v>
      </c>
      <c r="AB15" t="n">
        <v>3398.221392884509</v>
      </c>
      <c r="AC15" t="n">
        <v>3073.899912581163</v>
      </c>
      <c r="AD15" t="n">
        <v>2483636.765504536</v>
      </c>
      <c r="AE15" t="n">
        <v>3398221.392884509</v>
      </c>
      <c r="AF15" t="n">
        <v>7.172014022408798e-07</v>
      </c>
      <c r="AG15" t="n">
        <v>21</v>
      </c>
      <c r="AH15" t="n">
        <v>3073899.912581163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1.4598</v>
      </c>
      <c r="E16" t="n">
        <v>68.5</v>
      </c>
      <c r="F16" t="n">
        <v>57.2</v>
      </c>
      <c r="G16" t="n">
        <v>21.32</v>
      </c>
      <c r="H16" t="n">
        <v>0.29</v>
      </c>
      <c r="I16" t="n">
        <v>161</v>
      </c>
      <c r="J16" t="n">
        <v>280.92</v>
      </c>
      <c r="K16" t="n">
        <v>60.56</v>
      </c>
      <c r="L16" t="n">
        <v>4.5</v>
      </c>
      <c r="M16" t="n">
        <v>159</v>
      </c>
      <c r="N16" t="n">
        <v>75.87</v>
      </c>
      <c r="O16" t="n">
        <v>34881.09</v>
      </c>
      <c r="P16" t="n">
        <v>999.4400000000001</v>
      </c>
      <c r="Q16" t="n">
        <v>1367.98</v>
      </c>
      <c r="R16" t="n">
        <v>256.28</v>
      </c>
      <c r="S16" t="n">
        <v>104.26</v>
      </c>
      <c r="T16" t="n">
        <v>74392.78999999999</v>
      </c>
      <c r="U16" t="n">
        <v>0.41</v>
      </c>
      <c r="V16" t="n">
        <v>0.84</v>
      </c>
      <c r="W16" t="n">
        <v>20.91</v>
      </c>
      <c r="X16" t="n">
        <v>4.6</v>
      </c>
      <c r="Y16" t="n">
        <v>1</v>
      </c>
      <c r="Z16" t="n">
        <v>10</v>
      </c>
      <c r="AA16" t="n">
        <v>2432.789933649864</v>
      </c>
      <c r="AB16" t="n">
        <v>3328.650514337038</v>
      </c>
      <c r="AC16" t="n">
        <v>3010.968781038924</v>
      </c>
      <c r="AD16" t="n">
        <v>2432789.933649864</v>
      </c>
      <c r="AE16" t="n">
        <v>3328650.514337038</v>
      </c>
      <c r="AF16" t="n">
        <v>7.258028471343059e-07</v>
      </c>
      <c r="AG16" t="n">
        <v>20</v>
      </c>
      <c r="AH16" t="n">
        <v>3010968.781038924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1.477</v>
      </c>
      <c r="E17" t="n">
        <v>67.70999999999999</v>
      </c>
      <c r="F17" t="n">
        <v>56.92</v>
      </c>
      <c r="G17" t="n">
        <v>22.62</v>
      </c>
      <c r="H17" t="n">
        <v>0.3</v>
      </c>
      <c r="I17" t="n">
        <v>151</v>
      </c>
      <c r="J17" t="n">
        <v>281.41</v>
      </c>
      <c r="K17" t="n">
        <v>60.56</v>
      </c>
      <c r="L17" t="n">
        <v>4.75</v>
      </c>
      <c r="M17" t="n">
        <v>149</v>
      </c>
      <c r="N17" t="n">
        <v>76.11</v>
      </c>
      <c r="O17" t="n">
        <v>34942.02</v>
      </c>
      <c r="P17" t="n">
        <v>994.26</v>
      </c>
      <c r="Q17" t="n">
        <v>1367.9</v>
      </c>
      <c r="R17" t="n">
        <v>247.3</v>
      </c>
      <c r="S17" t="n">
        <v>104.26</v>
      </c>
      <c r="T17" t="n">
        <v>69952.60000000001</v>
      </c>
      <c r="U17" t="n">
        <v>0.42</v>
      </c>
      <c r="V17" t="n">
        <v>0.84</v>
      </c>
      <c r="W17" t="n">
        <v>20.89</v>
      </c>
      <c r="X17" t="n">
        <v>4.33</v>
      </c>
      <c r="Y17" t="n">
        <v>1</v>
      </c>
      <c r="Z17" t="n">
        <v>10</v>
      </c>
      <c r="AA17" t="n">
        <v>2396.531548317391</v>
      </c>
      <c r="AB17" t="n">
        <v>3279.040191918081</v>
      </c>
      <c r="AC17" t="n">
        <v>2966.093198163109</v>
      </c>
      <c r="AD17" t="n">
        <v>2396531.548317391</v>
      </c>
      <c r="AE17" t="n">
        <v>3279040.191918081</v>
      </c>
      <c r="AF17" t="n">
        <v>7.34354572693088e-07</v>
      </c>
      <c r="AG17" t="n">
        <v>20</v>
      </c>
      <c r="AH17" t="n">
        <v>2966093.198163109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1.4912</v>
      </c>
      <c r="E18" t="n">
        <v>67.06</v>
      </c>
      <c r="F18" t="n">
        <v>56.69</v>
      </c>
      <c r="G18" t="n">
        <v>23.79</v>
      </c>
      <c r="H18" t="n">
        <v>0.32</v>
      </c>
      <c r="I18" t="n">
        <v>143</v>
      </c>
      <c r="J18" t="n">
        <v>281.91</v>
      </c>
      <c r="K18" t="n">
        <v>60.56</v>
      </c>
      <c r="L18" t="n">
        <v>5</v>
      </c>
      <c r="M18" t="n">
        <v>141</v>
      </c>
      <c r="N18" t="n">
        <v>76.34999999999999</v>
      </c>
      <c r="O18" t="n">
        <v>35003.04</v>
      </c>
      <c r="P18" t="n">
        <v>990.1</v>
      </c>
      <c r="Q18" t="n">
        <v>1367.86</v>
      </c>
      <c r="R18" t="n">
        <v>239.98</v>
      </c>
      <c r="S18" t="n">
        <v>104.26</v>
      </c>
      <c r="T18" t="n">
        <v>66332.92999999999</v>
      </c>
      <c r="U18" t="n">
        <v>0.43</v>
      </c>
      <c r="V18" t="n">
        <v>0.85</v>
      </c>
      <c r="W18" t="n">
        <v>20.88</v>
      </c>
      <c r="X18" t="n">
        <v>4.1</v>
      </c>
      <c r="Y18" t="n">
        <v>1</v>
      </c>
      <c r="Z18" t="n">
        <v>10</v>
      </c>
      <c r="AA18" t="n">
        <v>2367.42685026915</v>
      </c>
      <c r="AB18" t="n">
        <v>3239.217860039818</v>
      </c>
      <c r="AC18" t="n">
        <v>2930.071453748315</v>
      </c>
      <c r="AD18" t="n">
        <v>2367426.85026915</v>
      </c>
      <c r="AE18" t="n">
        <v>3239217.860039818</v>
      </c>
      <c r="AF18" t="n">
        <v>7.414147182125475e-07</v>
      </c>
      <c r="AG18" t="n">
        <v>20</v>
      </c>
      <c r="AH18" t="n">
        <v>2930071.453748315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1.5046</v>
      </c>
      <c r="E19" t="n">
        <v>66.45999999999999</v>
      </c>
      <c r="F19" t="n">
        <v>56.46</v>
      </c>
      <c r="G19" t="n">
        <v>24.91</v>
      </c>
      <c r="H19" t="n">
        <v>0.33</v>
      </c>
      <c r="I19" t="n">
        <v>136</v>
      </c>
      <c r="J19" t="n">
        <v>282.4</v>
      </c>
      <c r="K19" t="n">
        <v>60.56</v>
      </c>
      <c r="L19" t="n">
        <v>5.25</v>
      </c>
      <c r="M19" t="n">
        <v>134</v>
      </c>
      <c r="N19" t="n">
        <v>76.59999999999999</v>
      </c>
      <c r="O19" t="n">
        <v>35064.15</v>
      </c>
      <c r="P19" t="n">
        <v>985.63</v>
      </c>
      <c r="Q19" t="n">
        <v>1367.69</v>
      </c>
      <c r="R19" t="n">
        <v>232.66</v>
      </c>
      <c r="S19" t="n">
        <v>104.26</v>
      </c>
      <c r="T19" t="n">
        <v>62703.83</v>
      </c>
      <c r="U19" t="n">
        <v>0.45</v>
      </c>
      <c r="V19" t="n">
        <v>0.85</v>
      </c>
      <c r="W19" t="n">
        <v>20.87</v>
      </c>
      <c r="X19" t="n">
        <v>3.88</v>
      </c>
      <c r="Y19" t="n">
        <v>1</v>
      </c>
      <c r="Z19" t="n">
        <v>10</v>
      </c>
      <c r="AA19" t="n">
        <v>2339.477355267396</v>
      </c>
      <c r="AB19" t="n">
        <v>3200.97612793372</v>
      </c>
      <c r="AC19" t="n">
        <v>2895.479458881817</v>
      </c>
      <c r="AD19" t="n">
        <v>2339477.355267396</v>
      </c>
      <c r="AE19" t="n">
        <v>3200976.12793372</v>
      </c>
      <c r="AF19" t="n">
        <v>7.480771090548544e-07</v>
      </c>
      <c r="AG19" t="n">
        <v>20</v>
      </c>
      <c r="AH19" t="n">
        <v>2895479.458881817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1.5174</v>
      </c>
      <c r="E20" t="n">
        <v>65.90000000000001</v>
      </c>
      <c r="F20" t="n">
        <v>56.26</v>
      </c>
      <c r="G20" t="n">
        <v>26.17</v>
      </c>
      <c r="H20" t="n">
        <v>0.35</v>
      </c>
      <c r="I20" t="n">
        <v>129</v>
      </c>
      <c r="J20" t="n">
        <v>282.9</v>
      </c>
      <c r="K20" t="n">
        <v>60.56</v>
      </c>
      <c r="L20" t="n">
        <v>5.5</v>
      </c>
      <c r="M20" t="n">
        <v>127</v>
      </c>
      <c r="N20" t="n">
        <v>76.84999999999999</v>
      </c>
      <c r="O20" t="n">
        <v>35125.37</v>
      </c>
      <c r="P20" t="n">
        <v>981.9400000000001</v>
      </c>
      <c r="Q20" t="n">
        <v>1367.64</v>
      </c>
      <c r="R20" t="n">
        <v>225.67</v>
      </c>
      <c r="S20" t="n">
        <v>104.26</v>
      </c>
      <c r="T20" t="n">
        <v>59243.97</v>
      </c>
      <c r="U20" t="n">
        <v>0.46</v>
      </c>
      <c r="V20" t="n">
        <v>0.85</v>
      </c>
      <c r="W20" t="n">
        <v>20.86</v>
      </c>
      <c r="X20" t="n">
        <v>3.67</v>
      </c>
      <c r="Y20" t="n">
        <v>1</v>
      </c>
      <c r="Z20" t="n">
        <v>10</v>
      </c>
      <c r="AA20" t="n">
        <v>2314.33527817495</v>
      </c>
      <c r="AB20" t="n">
        <v>3166.575628865674</v>
      </c>
      <c r="AC20" t="n">
        <v>2864.362095163423</v>
      </c>
      <c r="AD20" t="n">
        <v>2314335.27817495</v>
      </c>
      <c r="AE20" t="n">
        <v>3166575.628865674</v>
      </c>
      <c r="AF20" t="n">
        <v>7.54441183889297e-07</v>
      </c>
      <c r="AG20" t="n">
        <v>20</v>
      </c>
      <c r="AH20" t="n">
        <v>2864362.095163423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1.5289</v>
      </c>
      <c r="E21" t="n">
        <v>65.41</v>
      </c>
      <c r="F21" t="n">
        <v>56.08</v>
      </c>
      <c r="G21" t="n">
        <v>27.36</v>
      </c>
      <c r="H21" t="n">
        <v>0.36</v>
      </c>
      <c r="I21" t="n">
        <v>123</v>
      </c>
      <c r="J21" t="n">
        <v>283.4</v>
      </c>
      <c r="K21" t="n">
        <v>60.56</v>
      </c>
      <c r="L21" t="n">
        <v>5.75</v>
      </c>
      <c r="M21" t="n">
        <v>121</v>
      </c>
      <c r="N21" t="n">
        <v>77.09</v>
      </c>
      <c r="O21" t="n">
        <v>35186.68</v>
      </c>
      <c r="P21" t="n">
        <v>978.41</v>
      </c>
      <c r="Q21" t="n">
        <v>1367.59</v>
      </c>
      <c r="R21" t="n">
        <v>220.98</v>
      </c>
      <c r="S21" t="n">
        <v>104.26</v>
      </c>
      <c r="T21" t="n">
        <v>56929.18</v>
      </c>
      <c r="U21" t="n">
        <v>0.47</v>
      </c>
      <c r="V21" t="n">
        <v>0.85</v>
      </c>
      <c r="W21" t="n">
        <v>20.82</v>
      </c>
      <c r="X21" t="n">
        <v>3.5</v>
      </c>
      <c r="Y21" t="n">
        <v>1</v>
      </c>
      <c r="Z21" t="n">
        <v>10</v>
      </c>
      <c r="AA21" t="n">
        <v>2278.753155210634</v>
      </c>
      <c r="AB21" t="n">
        <v>3117.890598453419</v>
      </c>
      <c r="AC21" t="n">
        <v>2820.323495723846</v>
      </c>
      <c r="AD21" t="n">
        <v>2278753.155210634</v>
      </c>
      <c r="AE21" t="n">
        <v>3117890.598453419</v>
      </c>
      <c r="AF21" t="n">
        <v>7.601589073733665e-07</v>
      </c>
      <c r="AG21" t="n">
        <v>19</v>
      </c>
      <c r="AH21" t="n">
        <v>2820323.495723846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1.5379</v>
      </c>
      <c r="E22" t="n">
        <v>65.02</v>
      </c>
      <c r="F22" t="n">
        <v>55.96</v>
      </c>
      <c r="G22" t="n">
        <v>28.45</v>
      </c>
      <c r="H22" t="n">
        <v>0.38</v>
      </c>
      <c r="I22" t="n">
        <v>118</v>
      </c>
      <c r="J22" t="n">
        <v>283.9</v>
      </c>
      <c r="K22" t="n">
        <v>60.56</v>
      </c>
      <c r="L22" t="n">
        <v>6</v>
      </c>
      <c r="M22" t="n">
        <v>116</v>
      </c>
      <c r="N22" t="n">
        <v>77.34</v>
      </c>
      <c r="O22" t="n">
        <v>35248.1</v>
      </c>
      <c r="P22" t="n">
        <v>976.09</v>
      </c>
      <c r="Q22" t="n">
        <v>1367.73</v>
      </c>
      <c r="R22" t="n">
        <v>216.5</v>
      </c>
      <c r="S22" t="n">
        <v>104.26</v>
      </c>
      <c r="T22" t="n">
        <v>54717.61</v>
      </c>
      <c r="U22" t="n">
        <v>0.48</v>
      </c>
      <c r="V22" t="n">
        <v>0.86</v>
      </c>
      <c r="W22" t="n">
        <v>20.83</v>
      </c>
      <c r="X22" t="n">
        <v>3.37</v>
      </c>
      <c r="Y22" t="n">
        <v>1</v>
      </c>
      <c r="Z22" t="n">
        <v>10</v>
      </c>
      <c r="AA22" t="n">
        <v>2262.198102550624</v>
      </c>
      <c r="AB22" t="n">
        <v>3095.239245046615</v>
      </c>
      <c r="AC22" t="n">
        <v>2799.833955694814</v>
      </c>
      <c r="AD22" t="n">
        <v>2262198.102550624</v>
      </c>
      <c r="AE22" t="n">
        <v>3095239.245046615</v>
      </c>
      <c r="AF22" t="n">
        <v>7.646336474913338e-07</v>
      </c>
      <c r="AG22" t="n">
        <v>19</v>
      </c>
      <c r="AH22" t="n">
        <v>2799833.955694814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1.5483</v>
      </c>
      <c r="E23" t="n">
        <v>64.59</v>
      </c>
      <c r="F23" t="n">
        <v>55.79</v>
      </c>
      <c r="G23" t="n">
        <v>29.62</v>
      </c>
      <c r="H23" t="n">
        <v>0.39</v>
      </c>
      <c r="I23" t="n">
        <v>113</v>
      </c>
      <c r="J23" t="n">
        <v>284.4</v>
      </c>
      <c r="K23" t="n">
        <v>60.56</v>
      </c>
      <c r="L23" t="n">
        <v>6.25</v>
      </c>
      <c r="M23" t="n">
        <v>111</v>
      </c>
      <c r="N23" t="n">
        <v>77.59</v>
      </c>
      <c r="O23" t="n">
        <v>35309.61</v>
      </c>
      <c r="P23" t="n">
        <v>972.58</v>
      </c>
      <c r="Q23" t="n">
        <v>1367.81</v>
      </c>
      <c r="R23" t="n">
        <v>211.64</v>
      </c>
      <c r="S23" t="n">
        <v>104.26</v>
      </c>
      <c r="T23" t="n">
        <v>52311.43</v>
      </c>
      <c r="U23" t="n">
        <v>0.49</v>
      </c>
      <c r="V23" t="n">
        <v>0.86</v>
      </c>
      <c r="W23" t="n">
        <v>20.8</v>
      </c>
      <c r="X23" t="n">
        <v>3.2</v>
      </c>
      <c r="Y23" t="n">
        <v>1</v>
      </c>
      <c r="Z23" t="n">
        <v>10</v>
      </c>
      <c r="AA23" t="n">
        <v>2241.746242040258</v>
      </c>
      <c r="AB23" t="n">
        <v>3067.256107223923</v>
      </c>
      <c r="AC23" t="n">
        <v>2774.52148927134</v>
      </c>
      <c r="AD23" t="n">
        <v>2241746.242040258</v>
      </c>
      <c r="AE23" t="n">
        <v>3067256.107223923</v>
      </c>
      <c r="AF23" t="n">
        <v>7.698044582943183e-07</v>
      </c>
      <c r="AG23" t="n">
        <v>19</v>
      </c>
      <c r="AH23" t="n">
        <v>2774521.48927134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1.5574</v>
      </c>
      <c r="E24" t="n">
        <v>64.20999999999999</v>
      </c>
      <c r="F24" t="n">
        <v>55.67</v>
      </c>
      <c r="G24" t="n">
        <v>30.93</v>
      </c>
      <c r="H24" t="n">
        <v>0.41</v>
      </c>
      <c r="I24" t="n">
        <v>108</v>
      </c>
      <c r="J24" t="n">
        <v>284.89</v>
      </c>
      <c r="K24" t="n">
        <v>60.56</v>
      </c>
      <c r="L24" t="n">
        <v>6.5</v>
      </c>
      <c r="M24" t="n">
        <v>106</v>
      </c>
      <c r="N24" t="n">
        <v>77.84</v>
      </c>
      <c r="O24" t="n">
        <v>35371.22</v>
      </c>
      <c r="P24" t="n">
        <v>970.3200000000001</v>
      </c>
      <c r="Q24" t="n">
        <v>1367.71</v>
      </c>
      <c r="R24" t="n">
        <v>206.55</v>
      </c>
      <c r="S24" t="n">
        <v>104.26</v>
      </c>
      <c r="T24" t="n">
        <v>49790.81</v>
      </c>
      <c r="U24" t="n">
        <v>0.5</v>
      </c>
      <c r="V24" t="n">
        <v>0.86</v>
      </c>
      <c r="W24" t="n">
        <v>20.83</v>
      </c>
      <c r="X24" t="n">
        <v>3.08</v>
      </c>
      <c r="Y24" t="n">
        <v>1</v>
      </c>
      <c r="Z24" t="n">
        <v>10</v>
      </c>
      <c r="AA24" t="n">
        <v>2225.577535511586</v>
      </c>
      <c r="AB24" t="n">
        <v>3045.133369638404</v>
      </c>
      <c r="AC24" t="n">
        <v>2754.510114711527</v>
      </c>
      <c r="AD24" t="n">
        <v>2225577.535511586</v>
      </c>
      <c r="AE24" t="n">
        <v>3045133.369638404</v>
      </c>
      <c r="AF24" t="n">
        <v>7.743289177469297e-07</v>
      </c>
      <c r="AG24" t="n">
        <v>19</v>
      </c>
      <c r="AH24" t="n">
        <v>2754510.114711527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1.5655</v>
      </c>
      <c r="E25" t="n">
        <v>63.88</v>
      </c>
      <c r="F25" t="n">
        <v>55.55</v>
      </c>
      <c r="G25" t="n">
        <v>32.05</v>
      </c>
      <c r="H25" t="n">
        <v>0.42</v>
      </c>
      <c r="I25" t="n">
        <v>104</v>
      </c>
      <c r="J25" t="n">
        <v>285.39</v>
      </c>
      <c r="K25" t="n">
        <v>60.56</v>
      </c>
      <c r="L25" t="n">
        <v>6.75</v>
      </c>
      <c r="M25" t="n">
        <v>102</v>
      </c>
      <c r="N25" t="n">
        <v>78.09</v>
      </c>
      <c r="O25" t="n">
        <v>35432.93</v>
      </c>
      <c r="P25" t="n">
        <v>967.87</v>
      </c>
      <c r="Q25" t="n">
        <v>1367.53</v>
      </c>
      <c r="R25" t="n">
        <v>202.38</v>
      </c>
      <c r="S25" t="n">
        <v>104.26</v>
      </c>
      <c r="T25" t="n">
        <v>47727.38</v>
      </c>
      <c r="U25" t="n">
        <v>0.52</v>
      </c>
      <c r="V25" t="n">
        <v>0.86</v>
      </c>
      <c r="W25" t="n">
        <v>20.83</v>
      </c>
      <c r="X25" t="n">
        <v>2.96</v>
      </c>
      <c r="Y25" t="n">
        <v>1</v>
      </c>
      <c r="Z25" t="n">
        <v>10</v>
      </c>
      <c r="AA25" t="n">
        <v>2210.555735168576</v>
      </c>
      <c r="AB25" t="n">
        <v>3024.579879694038</v>
      </c>
      <c r="AC25" t="n">
        <v>2735.918221000448</v>
      </c>
      <c r="AD25" t="n">
        <v>2210555.735168576</v>
      </c>
      <c r="AE25" t="n">
        <v>3024579.879694039</v>
      </c>
      <c r="AF25" t="n">
        <v>7.783561838531003e-07</v>
      </c>
      <c r="AG25" t="n">
        <v>19</v>
      </c>
      <c r="AH25" t="n">
        <v>2735918.221000448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1.5736</v>
      </c>
      <c r="E26" t="n">
        <v>63.55</v>
      </c>
      <c r="F26" t="n">
        <v>55.43</v>
      </c>
      <c r="G26" t="n">
        <v>33.26</v>
      </c>
      <c r="H26" t="n">
        <v>0.44</v>
      </c>
      <c r="I26" t="n">
        <v>100</v>
      </c>
      <c r="J26" t="n">
        <v>285.9</v>
      </c>
      <c r="K26" t="n">
        <v>60.56</v>
      </c>
      <c r="L26" t="n">
        <v>7</v>
      </c>
      <c r="M26" t="n">
        <v>98</v>
      </c>
      <c r="N26" t="n">
        <v>78.34</v>
      </c>
      <c r="O26" t="n">
        <v>35494.74</v>
      </c>
      <c r="P26" t="n">
        <v>965.45</v>
      </c>
      <c r="Q26" t="n">
        <v>1367.51</v>
      </c>
      <c r="R26" t="n">
        <v>199.42</v>
      </c>
      <c r="S26" t="n">
        <v>104.26</v>
      </c>
      <c r="T26" t="n">
        <v>46264.49</v>
      </c>
      <c r="U26" t="n">
        <v>0.52</v>
      </c>
      <c r="V26" t="n">
        <v>0.86</v>
      </c>
      <c r="W26" t="n">
        <v>20.8</v>
      </c>
      <c r="X26" t="n">
        <v>2.85</v>
      </c>
      <c r="Y26" t="n">
        <v>1</v>
      </c>
      <c r="Z26" t="n">
        <v>10</v>
      </c>
      <c r="AA26" t="n">
        <v>2195.734692713922</v>
      </c>
      <c r="AB26" t="n">
        <v>3004.301075549334</v>
      </c>
      <c r="AC26" t="n">
        <v>2717.574797461834</v>
      </c>
      <c r="AD26" t="n">
        <v>2195734.692713922</v>
      </c>
      <c r="AE26" t="n">
        <v>3004301.075549334</v>
      </c>
      <c r="AF26" t="n">
        <v>7.82383449959271e-07</v>
      </c>
      <c r="AG26" t="n">
        <v>19</v>
      </c>
      <c r="AH26" t="n">
        <v>2717574.797461834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1.5796</v>
      </c>
      <c r="E27" t="n">
        <v>63.31</v>
      </c>
      <c r="F27" t="n">
        <v>55.34</v>
      </c>
      <c r="G27" t="n">
        <v>34.23</v>
      </c>
      <c r="H27" t="n">
        <v>0.45</v>
      </c>
      <c r="I27" t="n">
        <v>97</v>
      </c>
      <c r="J27" t="n">
        <v>286.4</v>
      </c>
      <c r="K27" t="n">
        <v>60.56</v>
      </c>
      <c r="L27" t="n">
        <v>7.25</v>
      </c>
      <c r="M27" t="n">
        <v>95</v>
      </c>
      <c r="N27" t="n">
        <v>78.59</v>
      </c>
      <c r="O27" t="n">
        <v>35556.78</v>
      </c>
      <c r="P27" t="n">
        <v>963.8099999999999</v>
      </c>
      <c r="Q27" t="n">
        <v>1367.53</v>
      </c>
      <c r="R27" t="n">
        <v>195.74</v>
      </c>
      <c r="S27" t="n">
        <v>104.26</v>
      </c>
      <c r="T27" t="n">
        <v>44442.99</v>
      </c>
      <c r="U27" t="n">
        <v>0.53</v>
      </c>
      <c r="V27" t="n">
        <v>0.87</v>
      </c>
      <c r="W27" t="n">
        <v>20.82</v>
      </c>
      <c r="X27" t="n">
        <v>2.76</v>
      </c>
      <c r="Y27" t="n">
        <v>1</v>
      </c>
      <c r="Z27" t="n">
        <v>10</v>
      </c>
      <c r="AA27" t="n">
        <v>2185.078537983298</v>
      </c>
      <c r="AB27" t="n">
        <v>2989.720854530354</v>
      </c>
      <c r="AC27" t="n">
        <v>2704.38609227355</v>
      </c>
      <c r="AD27" t="n">
        <v>2185078.537983298</v>
      </c>
      <c r="AE27" t="n">
        <v>2989720.854530354</v>
      </c>
      <c r="AF27" t="n">
        <v>7.853666100379158e-07</v>
      </c>
      <c r="AG27" t="n">
        <v>19</v>
      </c>
      <c r="AH27" t="n">
        <v>2704386.09227355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1.5874</v>
      </c>
      <c r="E28" t="n">
        <v>63</v>
      </c>
      <c r="F28" t="n">
        <v>55.24</v>
      </c>
      <c r="G28" t="n">
        <v>35.64</v>
      </c>
      <c r="H28" t="n">
        <v>0.47</v>
      </c>
      <c r="I28" t="n">
        <v>93</v>
      </c>
      <c r="J28" t="n">
        <v>286.9</v>
      </c>
      <c r="K28" t="n">
        <v>60.56</v>
      </c>
      <c r="L28" t="n">
        <v>7.5</v>
      </c>
      <c r="M28" t="n">
        <v>91</v>
      </c>
      <c r="N28" t="n">
        <v>78.84999999999999</v>
      </c>
      <c r="O28" t="n">
        <v>35618.8</v>
      </c>
      <c r="P28" t="n">
        <v>961.5599999999999</v>
      </c>
      <c r="Q28" t="n">
        <v>1367.61</v>
      </c>
      <c r="R28" t="n">
        <v>192.66</v>
      </c>
      <c r="S28" t="n">
        <v>104.26</v>
      </c>
      <c r="T28" t="n">
        <v>42922.29</v>
      </c>
      <c r="U28" t="n">
        <v>0.54</v>
      </c>
      <c r="V28" t="n">
        <v>0.87</v>
      </c>
      <c r="W28" t="n">
        <v>20.81</v>
      </c>
      <c r="X28" t="n">
        <v>2.65</v>
      </c>
      <c r="Y28" t="n">
        <v>1</v>
      </c>
      <c r="Z28" t="n">
        <v>10</v>
      </c>
      <c r="AA28" t="n">
        <v>2171.306991783457</v>
      </c>
      <c r="AB28" t="n">
        <v>2970.878017461992</v>
      </c>
      <c r="AC28" t="n">
        <v>2687.341589128905</v>
      </c>
      <c r="AD28" t="n">
        <v>2171306.991783457</v>
      </c>
      <c r="AE28" t="n">
        <v>2970878.017461992</v>
      </c>
      <c r="AF28" t="n">
        <v>7.892447181401542e-07</v>
      </c>
      <c r="AG28" t="n">
        <v>19</v>
      </c>
      <c r="AH28" t="n">
        <v>2687341.589128905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1.5945</v>
      </c>
      <c r="E29" t="n">
        <v>62.71</v>
      </c>
      <c r="F29" t="n">
        <v>55.11</v>
      </c>
      <c r="G29" t="n">
        <v>36.74</v>
      </c>
      <c r="H29" t="n">
        <v>0.48</v>
      </c>
      <c r="I29" t="n">
        <v>90</v>
      </c>
      <c r="J29" t="n">
        <v>287.41</v>
      </c>
      <c r="K29" t="n">
        <v>60.56</v>
      </c>
      <c r="L29" t="n">
        <v>7.75</v>
      </c>
      <c r="M29" t="n">
        <v>88</v>
      </c>
      <c r="N29" t="n">
        <v>79.09999999999999</v>
      </c>
      <c r="O29" t="n">
        <v>35680.92</v>
      </c>
      <c r="P29" t="n">
        <v>959.12</v>
      </c>
      <c r="Q29" t="n">
        <v>1367.44</v>
      </c>
      <c r="R29" t="n">
        <v>188.95</v>
      </c>
      <c r="S29" t="n">
        <v>104.26</v>
      </c>
      <c r="T29" t="n">
        <v>41079.06</v>
      </c>
      <c r="U29" t="n">
        <v>0.55</v>
      </c>
      <c r="V29" t="n">
        <v>0.87</v>
      </c>
      <c r="W29" t="n">
        <v>20.79</v>
      </c>
      <c r="X29" t="n">
        <v>2.53</v>
      </c>
      <c r="Y29" t="n">
        <v>1</v>
      </c>
      <c r="Z29" t="n">
        <v>10</v>
      </c>
      <c r="AA29" t="n">
        <v>2157.972600644237</v>
      </c>
      <c r="AB29" t="n">
        <v>2952.633315233493</v>
      </c>
      <c r="AC29" t="n">
        <v>2670.838135674494</v>
      </c>
      <c r="AD29" t="n">
        <v>2157972.600644237</v>
      </c>
      <c r="AE29" t="n">
        <v>2952633.315233493</v>
      </c>
      <c r="AF29" t="n">
        <v>7.927747908998841e-07</v>
      </c>
      <c r="AG29" t="n">
        <v>19</v>
      </c>
      <c r="AH29" t="n">
        <v>2670838.135674493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1.6005</v>
      </c>
      <c r="E30" t="n">
        <v>62.48</v>
      </c>
      <c r="F30" t="n">
        <v>55.04</v>
      </c>
      <c r="G30" t="n">
        <v>37.96</v>
      </c>
      <c r="H30" t="n">
        <v>0.49</v>
      </c>
      <c r="I30" t="n">
        <v>87</v>
      </c>
      <c r="J30" t="n">
        <v>287.91</v>
      </c>
      <c r="K30" t="n">
        <v>60.56</v>
      </c>
      <c r="L30" t="n">
        <v>8</v>
      </c>
      <c r="M30" t="n">
        <v>85</v>
      </c>
      <c r="N30" t="n">
        <v>79.36</v>
      </c>
      <c r="O30" t="n">
        <v>35743.15</v>
      </c>
      <c r="P30" t="n">
        <v>957.41</v>
      </c>
      <c r="Q30" t="n">
        <v>1367.53</v>
      </c>
      <c r="R30" t="n">
        <v>186.67</v>
      </c>
      <c r="S30" t="n">
        <v>104.26</v>
      </c>
      <c r="T30" t="n">
        <v>39953.88</v>
      </c>
      <c r="U30" t="n">
        <v>0.5600000000000001</v>
      </c>
      <c r="V30" t="n">
        <v>0.87</v>
      </c>
      <c r="W30" t="n">
        <v>20.77</v>
      </c>
      <c r="X30" t="n">
        <v>2.45</v>
      </c>
      <c r="Y30" t="n">
        <v>1</v>
      </c>
      <c r="Z30" t="n">
        <v>10</v>
      </c>
      <c r="AA30" t="n">
        <v>2147.65568868907</v>
      </c>
      <c r="AB30" t="n">
        <v>2938.5172611464</v>
      </c>
      <c r="AC30" t="n">
        <v>2658.069297977466</v>
      </c>
      <c r="AD30" t="n">
        <v>2147655.68868907</v>
      </c>
      <c r="AE30" t="n">
        <v>2938517.2611464</v>
      </c>
      <c r="AF30" t="n">
        <v>7.95757950978529e-07</v>
      </c>
      <c r="AG30" t="n">
        <v>19</v>
      </c>
      <c r="AH30" t="n">
        <v>2658069.297977466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1.6068</v>
      </c>
      <c r="E31" t="n">
        <v>62.24</v>
      </c>
      <c r="F31" t="n">
        <v>54.95</v>
      </c>
      <c r="G31" t="n">
        <v>39.25</v>
      </c>
      <c r="H31" t="n">
        <v>0.51</v>
      </c>
      <c r="I31" t="n">
        <v>84</v>
      </c>
      <c r="J31" t="n">
        <v>288.42</v>
      </c>
      <c r="K31" t="n">
        <v>60.56</v>
      </c>
      <c r="L31" t="n">
        <v>8.25</v>
      </c>
      <c r="M31" t="n">
        <v>82</v>
      </c>
      <c r="N31" t="n">
        <v>79.61</v>
      </c>
      <c r="O31" t="n">
        <v>35805.48</v>
      </c>
      <c r="P31" t="n">
        <v>955.55</v>
      </c>
      <c r="Q31" t="n">
        <v>1367.49</v>
      </c>
      <c r="R31" t="n">
        <v>183.81</v>
      </c>
      <c r="S31" t="n">
        <v>104.26</v>
      </c>
      <c r="T31" t="n">
        <v>38540.56</v>
      </c>
      <c r="U31" t="n">
        <v>0.57</v>
      </c>
      <c r="V31" t="n">
        <v>0.87</v>
      </c>
      <c r="W31" t="n">
        <v>20.77</v>
      </c>
      <c r="X31" t="n">
        <v>2.37</v>
      </c>
      <c r="Y31" t="n">
        <v>1</v>
      </c>
      <c r="Z31" t="n">
        <v>10</v>
      </c>
      <c r="AA31" t="n">
        <v>2136.673742607104</v>
      </c>
      <c r="AB31" t="n">
        <v>2923.491278027788</v>
      </c>
      <c r="AC31" t="n">
        <v>2644.477373598594</v>
      </c>
      <c r="AD31" t="n">
        <v>2136673.742607105</v>
      </c>
      <c r="AE31" t="n">
        <v>2923491.278027788</v>
      </c>
      <c r="AF31" t="n">
        <v>7.988902690611061e-07</v>
      </c>
      <c r="AG31" t="n">
        <v>19</v>
      </c>
      <c r="AH31" t="n">
        <v>2644477.373598594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1.6102</v>
      </c>
      <c r="E32" t="n">
        <v>62.1</v>
      </c>
      <c r="F32" t="n">
        <v>54.92</v>
      </c>
      <c r="G32" t="n">
        <v>40.19</v>
      </c>
      <c r="H32" t="n">
        <v>0.52</v>
      </c>
      <c r="I32" t="n">
        <v>82</v>
      </c>
      <c r="J32" t="n">
        <v>288.92</v>
      </c>
      <c r="K32" t="n">
        <v>60.56</v>
      </c>
      <c r="L32" t="n">
        <v>8.5</v>
      </c>
      <c r="M32" t="n">
        <v>80</v>
      </c>
      <c r="N32" t="n">
        <v>79.87</v>
      </c>
      <c r="O32" t="n">
        <v>35867.91</v>
      </c>
      <c r="P32" t="n">
        <v>954.72</v>
      </c>
      <c r="Q32" t="n">
        <v>1367.64</v>
      </c>
      <c r="R32" t="n">
        <v>182.51</v>
      </c>
      <c r="S32" t="n">
        <v>104.26</v>
      </c>
      <c r="T32" t="n">
        <v>37899.3</v>
      </c>
      <c r="U32" t="n">
        <v>0.57</v>
      </c>
      <c r="V32" t="n">
        <v>0.87</v>
      </c>
      <c r="W32" t="n">
        <v>20.78</v>
      </c>
      <c r="X32" t="n">
        <v>2.34</v>
      </c>
      <c r="Y32" t="n">
        <v>1</v>
      </c>
      <c r="Z32" t="n">
        <v>10</v>
      </c>
      <c r="AA32" t="n">
        <v>2118.185291757537</v>
      </c>
      <c r="AB32" t="n">
        <v>2898.194563922524</v>
      </c>
      <c r="AC32" t="n">
        <v>2621.594942383375</v>
      </c>
      <c r="AD32" t="n">
        <v>2118185.291757537</v>
      </c>
      <c r="AE32" t="n">
        <v>2898194.563922524</v>
      </c>
      <c r="AF32" t="n">
        <v>8.005807264390049e-07</v>
      </c>
      <c r="AG32" t="n">
        <v>18</v>
      </c>
      <c r="AH32" t="n">
        <v>2621594.942383375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1.6174</v>
      </c>
      <c r="E33" t="n">
        <v>61.83</v>
      </c>
      <c r="F33" t="n">
        <v>54.8</v>
      </c>
      <c r="G33" t="n">
        <v>41.62</v>
      </c>
      <c r="H33" t="n">
        <v>0.54</v>
      </c>
      <c r="I33" t="n">
        <v>79</v>
      </c>
      <c r="J33" t="n">
        <v>289.43</v>
      </c>
      <c r="K33" t="n">
        <v>60.56</v>
      </c>
      <c r="L33" t="n">
        <v>8.75</v>
      </c>
      <c r="M33" t="n">
        <v>77</v>
      </c>
      <c r="N33" t="n">
        <v>80.12</v>
      </c>
      <c r="O33" t="n">
        <v>35930.44</v>
      </c>
      <c r="P33" t="n">
        <v>952.49</v>
      </c>
      <c r="Q33" t="n">
        <v>1367.44</v>
      </c>
      <c r="R33" t="n">
        <v>178.79</v>
      </c>
      <c r="S33" t="n">
        <v>104.26</v>
      </c>
      <c r="T33" t="n">
        <v>36057.55</v>
      </c>
      <c r="U33" t="n">
        <v>0.58</v>
      </c>
      <c r="V33" t="n">
        <v>0.87</v>
      </c>
      <c r="W33" t="n">
        <v>20.77</v>
      </c>
      <c r="X33" t="n">
        <v>2.22</v>
      </c>
      <c r="Y33" t="n">
        <v>1</v>
      </c>
      <c r="Z33" t="n">
        <v>10</v>
      </c>
      <c r="AA33" t="n">
        <v>2105.494711949555</v>
      </c>
      <c r="AB33" t="n">
        <v>2880.830752760375</v>
      </c>
      <c r="AC33" t="n">
        <v>2605.888308988279</v>
      </c>
      <c r="AD33" t="n">
        <v>2105494.711949555</v>
      </c>
      <c r="AE33" t="n">
        <v>2880830.752760375</v>
      </c>
      <c r="AF33" t="n">
        <v>8.041605185333788e-07</v>
      </c>
      <c r="AG33" t="n">
        <v>18</v>
      </c>
      <c r="AH33" t="n">
        <v>2605888.308988279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1.621</v>
      </c>
      <c r="E34" t="n">
        <v>61.69</v>
      </c>
      <c r="F34" t="n">
        <v>54.77</v>
      </c>
      <c r="G34" t="n">
        <v>42.68</v>
      </c>
      <c r="H34" t="n">
        <v>0.55</v>
      </c>
      <c r="I34" t="n">
        <v>77</v>
      </c>
      <c r="J34" t="n">
        <v>289.94</v>
      </c>
      <c r="K34" t="n">
        <v>60.56</v>
      </c>
      <c r="L34" t="n">
        <v>9</v>
      </c>
      <c r="M34" t="n">
        <v>75</v>
      </c>
      <c r="N34" t="n">
        <v>80.38</v>
      </c>
      <c r="O34" t="n">
        <v>35993.08</v>
      </c>
      <c r="P34" t="n">
        <v>951.76</v>
      </c>
      <c r="Q34" t="n">
        <v>1367.48</v>
      </c>
      <c r="R34" t="n">
        <v>177.57</v>
      </c>
      <c r="S34" t="n">
        <v>104.26</v>
      </c>
      <c r="T34" t="n">
        <v>35458.3</v>
      </c>
      <c r="U34" t="n">
        <v>0.59</v>
      </c>
      <c r="V34" t="n">
        <v>0.88</v>
      </c>
      <c r="W34" t="n">
        <v>20.77</v>
      </c>
      <c r="X34" t="n">
        <v>2.19</v>
      </c>
      <c r="Y34" t="n">
        <v>1</v>
      </c>
      <c r="Z34" t="n">
        <v>10</v>
      </c>
      <c r="AA34" t="n">
        <v>2100.009492735369</v>
      </c>
      <c r="AB34" t="n">
        <v>2873.325633840733</v>
      </c>
      <c r="AC34" t="n">
        <v>2599.099468084827</v>
      </c>
      <c r="AD34" t="n">
        <v>2100009.492735369</v>
      </c>
      <c r="AE34" t="n">
        <v>2873325.633840733</v>
      </c>
      <c r="AF34" t="n">
        <v>8.059504145805657e-07</v>
      </c>
      <c r="AG34" t="n">
        <v>18</v>
      </c>
      <c r="AH34" t="n">
        <v>2599099.468084827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1.6252</v>
      </c>
      <c r="E35" t="n">
        <v>61.53</v>
      </c>
      <c r="F35" t="n">
        <v>54.71</v>
      </c>
      <c r="G35" t="n">
        <v>43.77</v>
      </c>
      <c r="H35" t="n">
        <v>0.57</v>
      </c>
      <c r="I35" t="n">
        <v>75</v>
      </c>
      <c r="J35" t="n">
        <v>290.45</v>
      </c>
      <c r="K35" t="n">
        <v>60.56</v>
      </c>
      <c r="L35" t="n">
        <v>9.25</v>
      </c>
      <c r="M35" t="n">
        <v>73</v>
      </c>
      <c r="N35" t="n">
        <v>80.64</v>
      </c>
      <c r="O35" t="n">
        <v>36055.83</v>
      </c>
      <c r="P35" t="n">
        <v>950.28</v>
      </c>
      <c r="Q35" t="n">
        <v>1367.5</v>
      </c>
      <c r="R35" t="n">
        <v>175.54</v>
      </c>
      <c r="S35" t="n">
        <v>104.26</v>
      </c>
      <c r="T35" t="n">
        <v>34453.36</v>
      </c>
      <c r="U35" t="n">
        <v>0.59</v>
      </c>
      <c r="V35" t="n">
        <v>0.88</v>
      </c>
      <c r="W35" t="n">
        <v>20.77</v>
      </c>
      <c r="X35" t="n">
        <v>2.13</v>
      </c>
      <c r="Y35" t="n">
        <v>1</v>
      </c>
      <c r="Z35" t="n">
        <v>10</v>
      </c>
      <c r="AA35" t="n">
        <v>2092.503422896771</v>
      </c>
      <c r="AB35" t="n">
        <v>2863.055497943133</v>
      </c>
      <c r="AC35" t="n">
        <v>2589.809499543068</v>
      </c>
      <c r="AD35" t="n">
        <v>2092503.422896771</v>
      </c>
      <c r="AE35" t="n">
        <v>2863055.497943133</v>
      </c>
      <c r="AF35" t="n">
        <v>8.080386266356171e-07</v>
      </c>
      <c r="AG35" t="n">
        <v>18</v>
      </c>
      <c r="AH35" t="n">
        <v>2589809.499543068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1.6295</v>
      </c>
      <c r="E36" t="n">
        <v>61.37</v>
      </c>
      <c r="F36" t="n">
        <v>54.66</v>
      </c>
      <c r="G36" t="n">
        <v>44.92</v>
      </c>
      <c r="H36" t="n">
        <v>0.58</v>
      </c>
      <c r="I36" t="n">
        <v>73</v>
      </c>
      <c r="J36" t="n">
        <v>290.96</v>
      </c>
      <c r="K36" t="n">
        <v>60.56</v>
      </c>
      <c r="L36" t="n">
        <v>9.5</v>
      </c>
      <c r="M36" t="n">
        <v>71</v>
      </c>
      <c r="N36" t="n">
        <v>80.90000000000001</v>
      </c>
      <c r="O36" t="n">
        <v>36118.68</v>
      </c>
      <c r="P36" t="n">
        <v>949.36</v>
      </c>
      <c r="Q36" t="n">
        <v>1367.5</v>
      </c>
      <c r="R36" t="n">
        <v>173.86</v>
      </c>
      <c r="S36" t="n">
        <v>104.26</v>
      </c>
      <c r="T36" t="n">
        <v>33621.84</v>
      </c>
      <c r="U36" t="n">
        <v>0.6</v>
      </c>
      <c r="V36" t="n">
        <v>0.88</v>
      </c>
      <c r="W36" t="n">
        <v>20.77</v>
      </c>
      <c r="X36" t="n">
        <v>2.08</v>
      </c>
      <c r="Y36" t="n">
        <v>1</v>
      </c>
      <c r="Z36" t="n">
        <v>10</v>
      </c>
      <c r="AA36" t="n">
        <v>2085.834448692341</v>
      </c>
      <c r="AB36" t="n">
        <v>2853.930713222254</v>
      </c>
      <c r="AC36" t="n">
        <v>2581.555571469234</v>
      </c>
      <c r="AD36" t="n">
        <v>2085834.448692341</v>
      </c>
      <c r="AE36" t="n">
        <v>2853930.713222255</v>
      </c>
      <c r="AF36" t="n">
        <v>8.101765580253126e-07</v>
      </c>
      <c r="AG36" t="n">
        <v>18</v>
      </c>
      <c r="AH36" t="n">
        <v>2581555.571469234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1.6345</v>
      </c>
      <c r="E37" t="n">
        <v>61.18</v>
      </c>
      <c r="F37" t="n">
        <v>54.57</v>
      </c>
      <c r="G37" t="n">
        <v>46.12</v>
      </c>
      <c r="H37" t="n">
        <v>0.6</v>
      </c>
      <c r="I37" t="n">
        <v>71</v>
      </c>
      <c r="J37" t="n">
        <v>291.47</v>
      </c>
      <c r="K37" t="n">
        <v>60.56</v>
      </c>
      <c r="L37" t="n">
        <v>9.75</v>
      </c>
      <c r="M37" t="n">
        <v>69</v>
      </c>
      <c r="N37" t="n">
        <v>81.16</v>
      </c>
      <c r="O37" t="n">
        <v>36181.64</v>
      </c>
      <c r="P37" t="n">
        <v>947.38</v>
      </c>
      <c r="Q37" t="n">
        <v>1367.34</v>
      </c>
      <c r="R37" t="n">
        <v>171.57</v>
      </c>
      <c r="S37" t="n">
        <v>104.26</v>
      </c>
      <c r="T37" t="n">
        <v>32485.57</v>
      </c>
      <c r="U37" t="n">
        <v>0.61</v>
      </c>
      <c r="V37" t="n">
        <v>0.88</v>
      </c>
      <c r="W37" t="n">
        <v>20.75</v>
      </c>
      <c r="X37" t="n">
        <v>1.99</v>
      </c>
      <c r="Y37" t="n">
        <v>1</v>
      </c>
      <c r="Z37" t="n">
        <v>10</v>
      </c>
      <c r="AA37" t="n">
        <v>2076.520730987658</v>
      </c>
      <c r="AB37" t="n">
        <v>2841.187273766481</v>
      </c>
      <c r="AC37" t="n">
        <v>2570.028347989591</v>
      </c>
      <c r="AD37" t="n">
        <v>2076520.730987658</v>
      </c>
      <c r="AE37" t="n">
        <v>2841187.273766481</v>
      </c>
      <c r="AF37" t="n">
        <v>8.126625247575169e-07</v>
      </c>
      <c r="AG37" t="n">
        <v>18</v>
      </c>
      <c r="AH37" t="n">
        <v>2570028.347989591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1.6383</v>
      </c>
      <c r="E38" t="n">
        <v>61.04</v>
      </c>
      <c r="F38" t="n">
        <v>54.54</v>
      </c>
      <c r="G38" t="n">
        <v>47.42</v>
      </c>
      <c r="H38" t="n">
        <v>0.61</v>
      </c>
      <c r="I38" t="n">
        <v>69</v>
      </c>
      <c r="J38" t="n">
        <v>291.98</v>
      </c>
      <c r="K38" t="n">
        <v>60.56</v>
      </c>
      <c r="L38" t="n">
        <v>10</v>
      </c>
      <c r="M38" t="n">
        <v>67</v>
      </c>
      <c r="N38" t="n">
        <v>81.42</v>
      </c>
      <c r="O38" t="n">
        <v>36244.71</v>
      </c>
      <c r="P38" t="n">
        <v>946.14</v>
      </c>
      <c r="Q38" t="n">
        <v>1367.28</v>
      </c>
      <c r="R38" t="n">
        <v>169.87</v>
      </c>
      <c r="S38" t="n">
        <v>104.26</v>
      </c>
      <c r="T38" t="n">
        <v>31644.94</v>
      </c>
      <c r="U38" t="n">
        <v>0.61</v>
      </c>
      <c r="V38" t="n">
        <v>0.88</v>
      </c>
      <c r="W38" t="n">
        <v>20.76</v>
      </c>
      <c r="X38" t="n">
        <v>1.96</v>
      </c>
      <c r="Y38" t="n">
        <v>1</v>
      </c>
      <c r="Z38" t="n">
        <v>10</v>
      </c>
      <c r="AA38" t="n">
        <v>2070.179450455367</v>
      </c>
      <c r="AB38" t="n">
        <v>2832.510853984648</v>
      </c>
      <c r="AC38" t="n">
        <v>2562.179993534304</v>
      </c>
      <c r="AD38" t="n">
        <v>2070179.450455367</v>
      </c>
      <c r="AE38" t="n">
        <v>2832510.853984648</v>
      </c>
      <c r="AF38" t="n">
        <v>8.145518594739919e-07</v>
      </c>
      <c r="AG38" t="n">
        <v>18</v>
      </c>
      <c r="AH38" t="n">
        <v>2562179.993534304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1.6425</v>
      </c>
      <c r="E39" t="n">
        <v>60.88</v>
      </c>
      <c r="F39" t="n">
        <v>54.48</v>
      </c>
      <c r="G39" t="n">
        <v>48.79</v>
      </c>
      <c r="H39" t="n">
        <v>0.62</v>
      </c>
      <c r="I39" t="n">
        <v>67</v>
      </c>
      <c r="J39" t="n">
        <v>292.49</v>
      </c>
      <c r="K39" t="n">
        <v>60.56</v>
      </c>
      <c r="L39" t="n">
        <v>10.25</v>
      </c>
      <c r="M39" t="n">
        <v>65</v>
      </c>
      <c r="N39" t="n">
        <v>81.68000000000001</v>
      </c>
      <c r="O39" t="n">
        <v>36307.88</v>
      </c>
      <c r="P39" t="n">
        <v>945.24</v>
      </c>
      <c r="Q39" t="n">
        <v>1367.49</v>
      </c>
      <c r="R39" t="n">
        <v>167.98</v>
      </c>
      <c r="S39" t="n">
        <v>104.26</v>
      </c>
      <c r="T39" t="n">
        <v>30712.12</v>
      </c>
      <c r="U39" t="n">
        <v>0.62</v>
      </c>
      <c r="V39" t="n">
        <v>0.88</v>
      </c>
      <c r="W39" t="n">
        <v>20.76</v>
      </c>
      <c r="X39" t="n">
        <v>1.9</v>
      </c>
      <c r="Y39" t="n">
        <v>1</v>
      </c>
      <c r="Z39" t="n">
        <v>10</v>
      </c>
      <c r="AA39" t="n">
        <v>2063.682791375937</v>
      </c>
      <c r="AB39" t="n">
        <v>2823.621838419801</v>
      </c>
      <c r="AC39" t="n">
        <v>2554.139333139155</v>
      </c>
      <c r="AD39" t="n">
        <v>2063682.791375937</v>
      </c>
      <c r="AE39" t="n">
        <v>2823621.838419802</v>
      </c>
      <c r="AF39" t="n">
        <v>8.166400715290434e-07</v>
      </c>
      <c r="AG39" t="n">
        <v>18</v>
      </c>
      <c r="AH39" t="n">
        <v>2554139.333139155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1.6449</v>
      </c>
      <c r="E40" t="n">
        <v>60.79</v>
      </c>
      <c r="F40" t="n">
        <v>54.45</v>
      </c>
      <c r="G40" t="n">
        <v>49.5</v>
      </c>
      <c r="H40" t="n">
        <v>0.64</v>
      </c>
      <c r="I40" t="n">
        <v>66</v>
      </c>
      <c r="J40" t="n">
        <v>293</v>
      </c>
      <c r="K40" t="n">
        <v>60.56</v>
      </c>
      <c r="L40" t="n">
        <v>10.5</v>
      </c>
      <c r="M40" t="n">
        <v>64</v>
      </c>
      <c r="N40" t="n">
        <v>81.95</v>
      </c>
      <c r="O40" t="n">
        <v>36371.17</v>
      </c>
      <c r="P40" t="n">
        <v>944.4299999999999</v>
      </c>
      <c r="Q40" t="n">
        <v>1367.39</v>
      </c>
      <c r="R40" t="n">
        <v>167.18</v>
      </c>
      <c r="S40" t="n">
        <v>104.26</v>
      </c>
      <c r="T40" t="n">
        <v>30315.5</v>
      </c>
      <c r="U40" t="n">
        <v>0.62</v>
      </c>
      <c r="V40" t="n">
        <v>0.88</v>
      </c>
      <c r="W40" t="n">
        <v>20.75</v>
      </c>
      <c r="X40" t="n">
        <v>1.87</v>
      </c>
      <c r="Y40" t="n">
        <v>1</v>
      </c>
      <c r="Z40" t="n">
        <v>10</v>
      </c>
      <c r="AA40" t="n">
        <v>2059.584753086096</v>
      </c>
      <c r="AB40" t="n">
        <v>2818.014721638951</v>
      </c>
      <c r="AC40" t="n">
        <v>2549.06735171423</v>
      </c>
      <c r="AD40" t="n">
        <v>2059584.753086096</v>
      </c>
      <c r="AE40" t="n">
        <v>2818014.721638951</v>
      </c>
      <c r="AF40" t="n">
        <v>8.178333355605013e-07</v>
      </c>
      <c r="AG40" t="n">
        <v>18</v>
      </c>
      <c r="AH40" t="n">
        <v>2549067.351714231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1.6501</v>
      </c>
      <c r="E41" t="n">
        <v>60.6</v>
      </c>
      <c r="F41" t="n">
        <v>54.36</v>
      </c>
      <c r="G41" t="n">
        <v>50.96</v>
      </c>
      <c r="H41" t="n">
        <v>0.65</v>
      </c>
      <c r="I41" t="n">
        <v>64</v>
      </c>
      <c r="J41" t="n">
        <v>293.52</v>
      </c>
      <c r="K41" t="n">
        <v>60.56</v>
      </c>
      <c r="L41" t="n">
        <v>10.75</v>
      </c>
      <c r="M41" t="n">
        <v>62</v>
      </c>
      <c r="N41" t="n">
        <v>82.20999999999999</v>
      </c>
      <c r="O41" t="n">
        <v>36434.56</v>
      </c>
      <c r="P41" t="n">
        <v>942.88</v>
      </c>
      <c r="Q41" t="n">
        <v>1367.47</v>
      </c>
      <c r="R41" t="n">
        <v>164.28</v>
      </c>
      <c r="S41" t="n">
        <v>104.26</v>
      </c>
      <c r="T41" t="n">
        <v>28877.62</v>
      </c>
      <c r="U41" t="n">
        <v>0.63</v>
      </c>
      <c r="V41" t="n">
        <v>0.88</v>
      </c>
      <c r="W41" t="n">
        <v>20.75</v>
      </c>
      <c r="X41" t="n">
        <v>1.78</v>
      </c>
      <c r="Y41" t="n">
        <v>1</v>
      </c>
      <c r="Z41" t="n">
        <v>10</v>
      </c>
      <c r="AA41" t="n">
        <v>2050.847832633306</v>
      </c>
      <c r="AB41" t="n">
        <v>2806.060481629716</v>
      </c>
      <c r="AC41" t="n">
        <v>2538.254007593596</v>
      </c>
      <c r="AD41" t="n">
        <v>2050847.832633306</v>
      </c>
      <c r="AE41" t="n">
        <v>2806060.481629716</v>
      </c>
      <c r="AF41" t="n">
        <v>8.204187409619934e-07</v>
      </c>
      <c r="AG41" t="n">
        <v>18</v>
      </c>
      <c r="AH41" t="n">
        <v>2538254.007593596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1.6516</v>
      </c>
      <c r="E42" t="n">
        <v>60.55</v>
      </c>
      <c r="F42" t="n">
        <v>54.36</v>
      </c>
      <c r="G42" t="n">
        <v>51.77</v>
      </c>
      <c r="H42" t="n">
        <v>0.67</v>
      </c>
      <c r="I42" t="n">
        <v>63</v>
      </c>
      <c r="J42" t="n">
        <v>294.03</v>
      </c>
      <c r="K42" t="n">
        <v>60.56</v>
      </c>
      <c r="L42" t="n">
        <v>11</v>
      </c>
      <c r="M42" t="n">
        <v>61</v>
      </c>
      <c r="N42" t="n">
        <v>82.48</v>
      </c>
      <c r="O42" t="n">
        <v>36498.06</v>
      </c>
      <c r="P42" t="n">
        <v>942.15</v>
      </c>
      <c r="Q42" t="n">
        <v>1367.35</v>
      </c>
      <c r="R42" t="n">
        <v>164.4</v>
      </c>
      <c r="S42" t="n">
        <v>104.26</v>
      </c>
      <c r="T42" t="n">
        <v>28940.92</v>
      </c>
      <c r="U42" t="n">
        <v>0.63</v>
      </c>
      <c r="V42" t="n">
        <v>0.88</v>
      </c>
      <c r="W42" t="n">
        <v>20.75</v>
      </c>
      <c r="X42" t="n">
        <v>1.78</v>
      </c>
      <c r="Y42" t="n">
        <v>1</v>
      </c>
      <c r="Z42" t="n">
        <v>10</v>
      </c>
      <c r="AA42" t="n">
        <v>2048.130214310168</v>
      </c>
      <c r="AB42" t="n">
        <v>2802.342116347141</v>
      </c>
      <c r="AC42" t="n">
        <v>2534.890517874831</v>
      </c>
      <c r="AD42" t="n">
        <v>2048130.214310168</v>
      </c>
      <c r="AE42" t="n">
        <v>2802342.116347141</v>
      </c>
      <c r="AF42" t="n">
        <v>8.211645309816548e-07</v>
      </c>
      <c r="AG42" t="n">
        <v>18</v>
      </c>
      <c r="AH42" t="n">
        <v>2534890.517874831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1.6556</v>
      </c>
      <c r="E43" t="n">
        <v>60.4</v>
      </c>
      <c r="F43" t="n">
        <v>54.31</v>
      </c>
      <c r="G43" t="n">
        <v>53.42</v>
      </c>
      <c r="H43" t="n">
        <v>0.68</v>
      </c>
      <c r="I43" t="n">
        <v>61</v>
      </c>
      <c r="J43" t="n">
        <v>294.55</v>
      </c>
      <c r="K43" t="n">
        <v>60.56</v>
      </c>
      <c r="L43" t="n">
        <v>11.25</v>
      </c>
      <c r="M43" t="n">
        <v>59</v>
      </c>
      <c r="N43" t="n">
        <v>82.73999999999999</v>
      </c>
      <c r="O43" t="n">
        <v>36561.67</v>
      </c>
      <c r="P43" t="n">
        <v>941.42</v>
      </c>
      <c r="Q43" t="n">
        <v>1367.34</v>
      </c>
      <c r="R43" t="n">
        <v>162.31</v>
      </c>
      <c r="S43" t="n">
        <v>104.26</v>
      </c>
      <c r="T43" t="n">
        <v>27903.83</v>
      </c>
      <c r="U43" t="n">
        <v>0.64</v>
      </c>
      <c r="V43" t="n">
        <v>0.88</v>
      </c>
      <c r="W43" t="n">
        <v>20.76</v>
      </c>
      <c r="X43" t="n">
        <v>1.73</v>
      </c>
      <c r="Y43" t="n">
        <v>1</v>
      </c>
      <c r="Z43" t="n">
        <v>10</v>
      </c>
      <c r="AA43" t="n">
        <v>2042.287619633248</v>
      </c>
      <c r="AB43" t="n">
        <v>2794.348020553094</v>
      </c>
      <c r="AC43" t="n">
        <v>2527.659367363584</v>
      </c>
      <c r="AD43" t="n">
        <v>2042287.619633248</v>
      </c>
      <c r="AE43" t="n">
        <v>2794348.020553094</v>
      </c>
      <c r="AF43" t="n">
        <v>8.23153304367418e-07</v>
      </c>
      <c r="AG43" t="n">
        <v>18</v>
      </c>
      <c r="AH43" t="n">
        <v>2527659.367363584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1.6583</v>
      </c>
      <c r="E44" t="n">
        <v>60.3</v>
      </c>
      <c r="F44" t="n">
        <v>54.27</v>
      </c>
      <c r="G44" t="n">
        <v>54.27</v>
      </c>
      <c r="H44" t="n">
        <v>0.6899999999999999</v>
      </c>
      <c r="I44" t="n">
        <v>60</v>
      </c>
      <c r="J44" t="n">
        <v>295.06</v>
      </c>
      <c r="K44" t="n">
        <v>60.56</v>
      </c>
      <c r="L44" t="n">
        <v>11.5</v>
      </c>
      <c r="M44" t="n">
        <v>58</v>
      </c>
      <c r="N44" t="n">
        <v>83.01000000000001</v>
      </c>
      <c r="O44" t="n">
        <v>36625.39</v>
      </c>
      <c r="P44" t="n">
        <v>940.33</v>
      </c>
      <c r="Q44" t="n">
        <v>1367.41</v>
      </c>
      <c r="R44" t="n">
        <v>161.48</v>
      </c>
      <c r="S44" t="n">
        <v>104.26</v>
      </c>
      <c r="T44" t="n">
        <v>27494.58</v>
      </c>
      <c r="U44" t="n">
        <v>0.65</v>
      </c>
      <c r="V44" t="n">
        <v>0.88</v>
      </c>
      <c r="W44" t="n">
        <v>20.74</v>
      </c>
      <c r="X44" t="n">
        <v>1.69</v>
      </c>
      <c r="Y44" t="n">
        <v>1</v>
      </c>
      <c r="Z44" t="n">
        <v>10</v>
      </c>
      <c r="AA44" t="n">
        <v>2037.439149583273</v>
      </c>
      <c r="AB44" t="n">
        <v>2787.714129931314</v>
      </c>
      <c r="AC44" t="n">
        <v>2521.658605952024</v>
      </c>
      <c r="AD44" t="n">
        <v>2037439.149583273</v>
      </c>
      <c r="AE44" t="n">
        <v>2787714.129931314</v>
      </c>
      <c r="AF44" t="n">
        <v>8.244957264028082e-07</v>
      </c>
      <c r="AG44" t="n">
        <v>18</v>
      </c>
      <c r="AH44" t="n">
        <v>2521658.605952024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1.6608</v>
      </c>
      <c r="E45" t="n">
        <v>60.21</v>
      </c>
      <c r="F45" t="n">
        <v>54.23</v>
      </c>
      <c r="G45" t="n">
        <v>55.15</v>
      </c>
      <c r="H45" t="n">
        <v>0.71</v>
      </c>
      <c r="I45" t="n">
        <v>59</v>
      </c>
      <c r="J45" t="n">
        <v>295.58</v>
      </c>
      <c r="K45" t="n">
        <v>60.56</v>
      </c>
      <c r="L45" t="n">
        <v>11.75</v>
      </c>
      <c r="M45" t="n">
        <v>57</v>
      </c>
      <c r="N45" t="n">
        <v>83.28</v>
      </c>
      <c r="O45" t="n">
        <v>36689.22</v>
      </c>
      <c r="P45" t="n">
        <v>939.22</v>
      </c>
      <c r="Q45" t="n">
        <v>1367.32</v>
      </c>
      <c r="R45" t="n">
        <v>159.75</v>
      </c>
      <c r="S45" t="n">
        <v>104.26</v>
      </c>
      <c r="T45" t="n">
        <v>26636.3</v>
      </c>
      <c r="U45" t="n">
        <v>0.65</v>
      </c>
      <c r="V45" t="n">
        <v>0.88</v>
      </c>
      <c r="W45" t="n">
        <v>20.75</v>
      </c>
      <c r="X45" t="n">
        <v>1.65</v>
      </c>
      <c r="Y45" t="n">
        <v>1</v>
      </c>
      <c r="Z45" t="n">
        <v>10</v>
      </c>
      <c r="AA45" t="n">
        <v>2032.793713032664</v>
      </c>
      <c r="AB45" t="n">
        <v>2781.358038700576</v>
      </c>
      <c r="AC45" t="n">
        <v>2515.909131147517</v>
      </c>
      <c r="AD45" t="n">
        <v>2032793.713032664</v>
      </c>
      <c r="AE45" t="n">
        <v>2781358.038700576</v>
      </c>
      <c r="AF45" t="n">
        <v>8.257387097689103e-07</v>
      </c>
      <c r="AG45" t="n">
        <v>18</v>
      </c>
      <c r="AH45" t="n">
        <v>2515909.131147517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1.666</v>
      </c>
      <c r="E46" t="n">
        <v>60.02</v>
      </c>
      <c r="F46" t="n">
        <v>54.15</v>
      </c>
      <c r="G46" t="n">
        <v>57</v>
      </c>
      <c r="H46" t="n">
        <v>0.72</v>
      </c>
      <c r="I46" t="n">
        <v>57</v>
      </c>
      <c r="J46" t="n">
        <v>296.1</v>
      </c>
      <c r="K46" t="n">
        <v>60.56</v>
      </c>
      <c r="L46" t="n">
        <v>12</v>
      </c>
      <c r="M46" t="n">
        <v>55</v>
      </c>
      <c r="N46" t="n">
        <v>83.54000000000001</v>
      </c>
      <c r="O46" t="n">
        <v>36753.16</v>
      </c>
      <c r="P46" t="n">
        <v>937.6799999999999</v>
      </c>
      <c r="Q46" t="n">
        <v>1367.32</v>
      </c>
      <c r="R46" t="n">
        <v>157.41</v>
      </c>
      <c r="S46" t="n">
        <v>104.26</v>
      </c>
      <c r="T46" t="n">
        <v>25474.41</v>
      </c>
      <c r="U46" t="n">
        <v>0.66</v>
      </c>
      <c r="V46" t="n">
        <v>0.89</v>
      </c>
      <c r="W46" t="n">
        <v>20.73</v>
      </c>
      <c r="X46" t="n">
        <v>1.57</v>
      </c>
      <c r="Y46" t="n">
        <v>1</v>
      </c>
      <c r="Z46" t="n">
        <v>10</v>
      </c>
      <c r="AA46" t="n">
        <v>2024.317240090516</v>
      </c>
      <c r="AB46" t="n">
        <v>2769.760154465535</v>
      </c>
      <c r="AC46" t="n">
        <v>2505.418132706135</v>
      </c>
      <c r="AD46" t="n">
        <v>2024317.240090516</v>
      </c>
      <c r="AE46" t="n">
        <v>2769760.154465535</v>
      </c>
      <c r="AF46" t="n">
        <v>8.283241151704025e-07</v>
      </c>
      <c r="AG46" t="n">
        <v>18</v>
      </c>
      <c r="AH46" t="n">
        <v>2505418.132706135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1.6672</v>
      </c>
      <c r="E47" t="n">
        <v>59.98</v>
      </c>
      <c r="F47" t="n">
        <v>54.15</v>
      </c>
      <c r="G47" t="n">
        <v>58.02</v>
      </c>
      <c r="H47" t="n">
        <v>0.74</v>
      </c>
      <c r="I47" t="n">
        <v>56</v>
      </c>
      <c r="J47" t="n">
        <v>296.62</v>
      </c>
      <c r="K47" t="n">
        <v>60.56</v>
      </c>
      <c r="L47" t="n">
        <v>12.25</v>
      </c>
      <c r="M47" t="n">
        <v>54</v>
      </c>
      <c r="N47" t="n">
        <v>83.81</v>
      </c>
      <c r="O47" t="n">
        <v>36817.22</v>
      </c>
      <c r="P47" t="n">
        <v>937.38</v>
      </c>
      <c r="Q47" t="n">
        <v>1367.33</v>
      </c>
      <c r="R47" t="n">
        <v>157.66</v>
      </c>
      <c r="S47" t="n">
        <v>104.26</v>
      </c>
      <c r="T47" t="n">
        <v>25604.64</v>
      </c>
      <c r="U47" t="n">
        <v>0.66</v>
      </c>
      <c r="V47" t="n">
        <v>0.88</v>
      </c>
      <c r="W47" t="n">
        <v>20.74</v>
      </c>
      <c r="X47" t="n">
        <v>1.58</v>
      </c>
      <c r="Y47" t="n">
        <v>1</v>
      </c>
      <c r="Z47" t="n">
        <v>10</v>
      </c>
      <c r="AA47" t="n">
        <v>2022.594590184458</v>
      </c>
      <c r="AB47" t="n">
        <v>2767.403148866116</v>
      </c>
      <c r="AC47" t="n">
        <v>2503.286076413046</v>
      </c>
      <c r="AD47" t="n">
        <v>2022594.590184458</v>
      </c>
      <c r="AE47" t="n">
        <v>2767403.148866116</v>
      </c>
      <c r="AF47" t="n">
        <v>8.289207471861315e-07</v>
      </c>
      <c r="AG47" t="n">
        <v>18</v>
      </c>
      <c r="AH47" t="n">
        <v>2503286.076413046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1.6693</v>
      </c>
      <c r="E48" t="n">
        <v>59.9</v>
      </c>
      <c r="F48" t="n">
        <v>54.13</v>
      </c>
      <c r="G48" t="n">
        <v>59.05</v>
      </c>
      <c r="H48" t="n">
        <v>0.75</v>
      </c>
      <c r="I48" t="n">
        <v>55</v>
      </c>
      <c r="J48" t="n">
        <v>297.14</v>
      </c>
      <c r="K48" t="n">
        <v>60.56</v>
      </c>
      <c r="L48" t="n">
        <v>12.5</v>
      </c>
      <c r="M48" t="n">
        <v>53</v>
      </c>
      <c r="N48" t="n">
        <v>84.08</v>
      </c>
      <c r="O48" t="n">
        <v>36881.39</v>
      </c>
      <c r="P48" t="n">
        <v>937.02</v>
      </c>
      <c r="Q48" t="n">
        <v>1367.23</v>
      </c>
      <c r="R48" t="n">
        <v>156.96</v>
      </c>
      <c r="S48" t="n">
        <v>104.26</v>
      </c>
      <c r="T48" t="n">
        <v>25261.12</v>
      </c>
      <c r="U48" t="n">
        <v>0.66</v>
      </c>
      <c r="V48" t="n">
        <v>0.89</v>
      </c>
      <c r="W48" t="n">
        <v>20.74</v>
      </c>
      <c r="X48" t="n">
        <v>1.55</v>
      </c>
      <c r="Y48" t="n">
        <v>1</v>
      </c>
      <c r="Z48" t="n">
        <v>10</v>
      </c>
      <c r="AA48" t="n">
        <v>2019.667443420544</v>
      </c>
      <c r="AB48" t="n">
        <v>2763.398097527128</v>
      </c>
      <c r="AC48" t="n">
        <v>2499.663261552726</v>
      </c>
      <c r="AD48" t="n">
        <v>2019667.443420544</v>
      </c>
      <c r="AE48" t="n">
        <v>2763398.097527128</v>
      </c>
      <c r="AF48" t="n">
        <v>8.299648532136572e-07</v>
      </c>
      <c r="AG48" t="n">
        <v>18</v>
      </c>
      <c r="AH48" t="n">
        <v>2499663.261552726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1.672</v>
      </c>
      <c r="E49" t="n">
        <v>59.81</v>
      </c>
      <c r="F49" t="n">
        <v>54.09</v>
      </c>
      <c r="G49" t="n">
        <v>60.1</v>
      </c>
      <c r="H49" t="n">
        <v>0.76</v>
      </c>
      <c r="I49" t="n">
        <v>54</v>
      </c>
      <c r="J49" t="n">
        <v>297.66</v>
      </c>
      <c r="K49" t="n">
        <v>60.56</v>
      </c>
      <c r="L49" t="n">
        <v>12.75</v>
      </c>
      <c r="M49" t="n">
        <v>52</v>
      </c>
      <c r="N49" t="n">
        <v>84.36</v>
      </c>
      <c r="O49" t="n">
        <v>36945.67</v>
      </c>
      <c r="P49" t="n">
        <v>935.42</v>
      </c>
      <c r="Q49" t="n">
        <v>1367.46</v>
      </c>
      <c r="R49" t="n">
        <v>155.58</v>
      </c>
      <c r="S49" t="n">
        <v>104.26</v>
      </c>
      <c r="T49" t="n">
        <v>24574.42</v>
      </c>
      <c r="U49" t="n">
        <v>0.67</v>
      </c>
      <c r="V49" t="n">
        <v>0.89</v>
      </c>
      <c r="W49" t="n">
        <v>20.73</v>
      </c>
      <c r="X49" t="n">
        <v>1.51</v>
      </c>
      <c r="Y49" t="n">
        <v>1</v>
      </c>
      <c r="Z49" t="n">
        <v>10</v>
      </c>
      <c r="AA49" t="n">
        <v>2014.157482884293</v>
      </c>
      <c r="AB49" t="n">
        <v>2755.859126439126</v>
      </c>
      <c r="AC49" t="n">
        <v>2492.843799284352</v>
      </c>
      <c r="AD49" t="n">
        <v>2014157.482884293</v>
      </c>
      <c r="AE49" t="n">
        <v>2755859.126439126</v>
      </c>
      <c r="AF49" t="n">
        <v>8.313072752490473e-07</v>
      </c>
      <c r="AG49" t="n">
        <v>18</v>
      </c>
      <c r="AH49" t="n">
        <v>2492843.799284352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1.6739</v>
      </c>
      <c r="E50" t="n">
        <v>59.74</v>
      </c>
      <c r="F50" t="n">
        <v>54.07</v>
      </c>
      <c r="G50" t="n">
        <v>61.21</v>
      </c>
      <c r="H50" t="n">
        <v>0.78</v>
      </c>
      <c r="I50" t="n">
        <v>53</v>
      </c>
      <c r="J50" t="n">
        <v>298.18</v>
      </c>
      <c r="K50" t="n">
        <v>60.56</v>
      </c>
      <c r="L50" t="n">
        <v>13</v>
      </c>
      <c r="M50" t="n">
        <v>51</v>
      </c>
      <c r="N50" t="n">
        <v>84.63</v>
      </c>
      <c r="O50" t="n">
        <v>37010.06</v>
      </c>
      <c r="P50" t="n">
        <v>935.1799999999999</v>
      </c>
      <c r="Q50" t="n">
        <v>1367.32</v>
      </c>
      <c r="R50" t="n">
        <v>154.99</v>
      </c>
      <c r="S50" t="n">
        <v>104.26</v>
      </c>
      <c r="T50" t="n">
        <v>24287.04</v>
      </c>
      <c r="U50" t="n">
        <v>0.67</v>
      </c>
      <c r="V50" t="n">
        <v>0.89</v>
      </c>
      <c r="W50" t="n">
        <v>20.73</v>
      </c>
      <c r="X50" t="n">
        <v>1.49</v>
      </c>
      <c r="Y50" t="n">
        <v>1</v>
      </c>
      <c r="Z50" t="n">
        <v>10</v>
      </c>
      <c r="AA50" t="n">
        <v>2011.634854439199</v>
      </c>
      <c r="AB50" t="n">
        <v>2752.407554910035</v>
      </c>
      <c r="AC50" t="n">
        <v>2489.721640897686</v>
      </c>
      <c r="AD50" t="n">
        <v>2011634.854439199</v>
      </c>
      <c r="AE50" t="n">
        <v>2752407.554910035</v>
      </c>
      <c r="AF50" t="n">
        <v>8.322519426072849e-07</v>
      </c>
      <c r="AG50" t="n">
        <v>18</v>
      </c>
      <c r="AH50" t="n">
        <v>2489721.640897686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1.6765</v>
      </c>
      <c r="E51" t="n">
        <v>59.65</v>
      </c>
      <c r="F51" t="n">
        <v>54.03</v>
      </c>
      <c r="G51" t="n">
        <v>62.34</v>
      </c>
      <c r="H51" t="n">
        <v>0.79</v>
      </c>
      <c r="I51" t="n">
        <v>52</v>
      </c>
      <c r="J51" t="n">
        <v>298.71</v>
      </c>
      <c r="K51" t="n">
        <v>60.56</v>
      </c>
      <c r="L51" t="n">
        <v>13.25</v>
      </c>
      <c r="M51" t="n">
        <v>50</v>
      </c>
      <c r="N51" t="n">
        <v>84.90000000000001</v>
      </c>
      <c r="O51" t="n">
        <v>37074.57</v>
      </c>
      <c r="P51" t="n">
        <v>934.4</v>
      </c>
      <c r="Q51" t="n">
        <v>1367.34</v>
      </c>
      <c r="R51" t="n">
        <v>154.06</v>
      </c>
      <c r="S51" t="n">
        <v>104.26</v>
      </c>
      <c r="T51" t="n">
        <v>23825.14</v>
      </c>
      <c r="U51" t="n">
        <v>0.68</v>
      </c>
      <c r="V51" t="n">
        <v>0.89</v>
      </c>
      <c r="W51" t="n">
        <v>20.72</v>
      </c>
      <c r="X51" t="n">
        <v>1.45</v>
      </c>
      <c r="Y51" t="n">
        <v>1</v>
      </c>
      <c r="Z51" t="n">
        <v>10</v>
      </c>
      <c r="AA51" t="n">
        <v>2007.441549690624</v>
      </c>
      <c r="AB51" t="n">
        <v>2746.670090357486</v>
      </c>
      <c r="AC51" t="n">
        <v>2484.53175190945</v>
      </c>
      <c r="AD51" t="n">
        <v>2007441.549690624</v>
      </c>
      <c r="AE51" t="n">
        <v>2746670.090357486</v>
      </c>
      <c r="AF51" t="n">
        <v>8.33544645308031e-07</v>
      </c>
      <c r="AG51" t="n">
        <v>18</v>
      </c>
      <c r="AH51" t="n">
        <v>2484531.75190945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1.6782</v>
      </c>
      <c r="E52" t="n">
        <v>59.59</v>
      </c>
      <c r="F52" t="n">
        <v>54.02</v>
      </c>
      <c r="G52" t="n">
        <v>63.56</v>
      </c>
      <c r="H52" t="n">
        <v>0.8</v>
      </c>
      <c r="I52" t="n">
        <v>51</v>
      </c>
      <c r="J52" t="n">
        <v>299.23</v>
      </c>
      <c r="K52" t="n">
        <v>60.56</v>
      </c>
      <c r="L52" t="n">
        <v>13.5</v>
      </c>
      <c r="M52" t="n">
        <v>49</v>
      </c>
      <c r="N52" t="n">
        <v>85.18000000000001</v>
      </c>
      <c r="O52" t="n">
        <v>37139.2</v>
      </c>
      <c r="P52" t="n">
        <v>933.5599999999999</v>
      </c>
      <c r="Q52" t="n">
        <v>1367.36</v>
      </c>
      <c r="R52" t="n">
        <v>153.63</v>
      </c>
      <c r="S52" t="n">
        <v>104.26</v>
      </c>
      <c r="T52" t="n">
        <v>23616.35</v>
      </c>
      <c r="U52" t="n">
        <v>0.68</v>
      </c>
      <c r="V52" t="n">
        <v>0.89</v>
      </c>
      <c r="W52" t="n">
        <v>20.72</v>
      </c>
      <c r="X52" t="n">
        <v>1.44</v>
      </c>
      <c r="Y52" t="n">
        <v>1</v>
      </c>
      <c r="Z52" t="n">
        <v>10</v>
      </c>
      <c r="AA52" t="n">
        <v>2004.357764462951</v>
      </c>
      <c r="AB52" t="n">
        <v>2742.450719361982</v>
      </c>
      <c r="AC52" t="n">
        <v>2480.715071759832</v>
      </c>
      <c r="AD52" t="n">
        <v>2004357.764462951</v>
      </c>
      <c r="AE52" t="n">
        <v>2742450.719361981</v>
      </c>
      <c r="AF52" t="n">
        <v>8.343898739969804e-07</v>
      </c>
      <c r="AG52" t="n">
        <v>18</v>
      </c>
      <c r="AH52" t="n">
        <v>2480715.071759832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1.6809</v>
      </c>
      <c r="E53" t="n">
        <v>59.49</v>
      </c>
      <c r="F53" t="n">
        <v>53.98</v>
      </c>
      <c r="G53" t="n">
        <v>64.78</v>
      </c>
      <c r="H53" t="n">
        <v>0.82</v>
      </c>
      <c r="I53" t="n">
        <v>50</v>
      </c>
      <c r="J53" t="n">
        <v>299.76</v>
      </c>
      <c r="K53" t="n">
        <v>60.56</v>
      </c>
      <c r="L53" t="n">
        <v>13.75</v>
      </c>
      <c r="M53" t="n">
        <v>48</v>
      </c>
      <c r="N53" t="n">
        <v>85.45</v>
      </c>
      <c r="O53" t="n">
        <v>37204.07</v>
      </c>
      <c r="P53" t="n">
        <v>932.9400000000001</v>
      </c>
      <c r="Q53" t="n">
        <v>1367.28</v>
      </c>
      <c r="R53" t="n">
        <v>151.93</v>
      </c>
      <c r="S53" t="n">
        <v>104.26</v>
      </c>
      <c r="T53" t="n">
        <v>22769.78</v>
      </c>
      <c r="U53" t="n">
        <v>0.6899999999999999</v>
      </c>
      <c r="V53" t="n">
        <v>0.89</v>
      </c>
      <c r="W53" t="n">
        <v>20.73</v>
      </c>
      <c r="X53" t="n">
        <v>1.4</v>
      </c>
      <c r="Y53" t="n">
        <v>1</v>
      </c>
      <c r="Z53" t="n">
        <v>10</v>
      </c>
      <c r="AA53" t="n">
        <v>2000.311692360812</v>
      </c>
      <c r="AB53" t="n">
        <v>2736.914705011733</v>
      </c>
      <c r="AC53" t="n">
        <v>2475.707406849326</v>
      </c>
      <c r="AD53" t="n">
        <v>2000311.692360812</v>
      </c>
      <c r="AE53" t="n">
        <v>2736914.705011733</v>
      </c>
      <c r="AF53" t="n">
        <v>8.357322960323707e-07</v>
      </c>
      <c r="AG53" t="n">
        <v>18</v>
      </c>
      <c r="AH53" t="n">
        <v>2475707.406849326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1.6831</v>
      </c>
      <c r="E54" t="n">
        <v>59.42</v>
      </c>
      <c r="F54" t="n">
        <v>53.96</v>
      </c>
      <c r="G54" t="n">
        <v>66.06999999999999</v>
      </c>
      <c r="H54" t="n">
        <v>0.83</v>
      </c>
      <c r="I54" t="n">
        <v>49</v>
      </c>
      <c r="J54" t="n">
        <v>300.28</v>
      </c>
      <c r="K54" t="n">
        <v>60.56</v>
      </c>
      <c r="L54" t="n">
        <v>14</v>
      </c>
      <c r="M54" t="n">
        <v>47</v>
      </c>
      <c r="N54" t="n">
        <v>85.73</v>
      </c>
      <c r="O54" t="n">
        <v>37268.93</v>
      </c>
      <c r="P54" t="n">
        <v>932.01</v>
      </c>
      <c r="Q54" t="n">
        <v>1367.37</v>
      </c>
      <c r="R54" t="n">
        <v>151.18</v>
      </c>
      <c r="S54" t="n">
        <v>104.26</v>
      </c>
      <c r="T54" t="n">
        <v>22401.03</v>
      </c>
      <c r="U54" t="n">
        <v>0.6899999999999999</v>
      </c>
      <c r="V54" t="n">
        <v>0.89</v>
      </c>
      <c r="W54" t="n">
        <v>20.73</v>
      </c>
      <c r="X54" t="n">
        <v>1.38</v>
      </c>
      <c r="Y54" t="n">
        <v>1</v>
      </c>
      <c r="Z54" t="n">
        <v>10</v>
      </c>
      <c r="AA54" t="n">
        <v>1996.512400432975</v>
      </c>
      <c r="AB54" t="n">
        <v>2731.716346183134</v>
      </c>
      <c r="AC54" t="n">
        <v>2471.005172091387</v>
      </c>
      <c r="AD54" t="n">
        <v>1996512.400432975</v>
      </c>
      <c r="AE54" t="n">
        <v>2731716.346183134</v>
      </c>
      <c r="AF54" t="n">
        <v>8.368261213945405e-07</v>
      </c>
      <c r="AG54" t="n">
        <v>18</v>
      </c>
      <c r="AH54" t="n">
        <v>2471005.172091387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1.6855</v>
      </c>
      <c r="E55" t="n">
        <v>59.33</v>
      </c>
      <c r="F55" t="n">
        <v>53.92</v>
      </c>
      <c r="G55" t="n">
        <v>67.40000000000001</v>
      </c>
      <c r="H55" t="n">
        <v>0.84</v>
      </c>
      <c r="I55" t="n">
        <v>48</v>
      </c>
      <c r="J55" t="n">
        <v>300.81</v>
      </c>
      <c r="K55" t="n">
        <v>60.56</v>
      </c>
      <c r="L55" t="n">
        <v>14.25</v>
      </c>
      <c r="M55" t="n">
        <v>46</v>
      </c>
      <c r="N55" t="n">
        <v>86</v>
      </c>
      <c r="O55" t="n">
        <v>37333.9</v>
      </c>
      <c r="P55" t="n">
        <v>931.5</v>
      </c>
      <c r="Q55" t="n">
        <v>1367.44</v>
      </c>
      <c r="R55" t="n">
        <v>150.26</v>
      </c>
      <c r="S55" t="n">
        <v>104.26</v>
      </c>
      <c r="T55" t="n">
        <v>21945.82</v>
      </c>
      <c r="U55" t="n">
        <v>0.6899999999999999</v>
      </c>
      <c r="V55" t="n">
        <v>0.89</v>
      </c>
      <c r="W55" t="n">
        <v>20.72</v>
      </c>
      <c r="X55" t="n">
        <v>1.34</v>
      </c>
      <c r="Y55" t="n">
        <v>1</v>
      </c>
      <c r="Z55" t="n">
        <v>10</v>
      </c>
      <c r="AA55" t="n">
        <v>1992.961199960808</v>
      </c>
      <c r="AB55" t="n">
        <v>2726.857437029209</v>
      </c>
      <c r="AC55" t="n">
        <v>2466.609990407591</v>
      </c>
      <c r="AD55" t="n">
        <v>1992961.199960808</v>
      </c>
      <c r="AE55" t="n">
        <v>2726857.437029209</v>
      </c>
      <c r="AF55" t="n">
        <v>8.380193854259985e-07</v>
      </c>
      <c r="AG55" t="n">
        <v>18</v>
      </c>
      <c r="AH55" t="n">
        <v>2466609.990407591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1.6875</v>
      </c>
      <c r="E56" t="n">
        <v>59.26</v>
      </c>
      <c r="F56" t="n">
        <v>53.9</v>
      </c>
      <c r="G56" t="n">
        <v>68.81</v>
      </c>
      <c r="H56" t="n">
        <v>0.86</v>
      </c>
      <c r="I56" t="n">
        <v>47</v>
      </c>
      <c r="J56" t="n">
        <v>301.34</v>
      </c>
      <c r="K56" t="n">
        <v>60.56</v>
      </c>
      <c r="L56" t="n">
        <v>14.5</v>
      </c>
      <c r="M56" t="n">
        <v>45</v>
      </c>
      <c r="N56" t="n">
        <v>86.28</v>
      </c>
      <c r="O56" t="n">
        <v>37399</v>
      </c>
      <c r="P56" t="n">
        <v>930.53</v>
      </c>
      <c r="Q56" t="n">
        <v>1367.25</v>
      </c>
      <c r="R56" t="n">
        <v>149.78</v>
      </c>
      <c r="S56" t="n">
        <v>104.26</v>
      </c>
      <c r="T56" t="n">
        <v>21712.19</v>
      </c>
      <c r="U56" t="n">
        <v>0.7</v>
      </c>
      <c r="V56" t="n">
        <v>0.89</v>
      </c>
      <c r="W56" t="n">
        <v>20.71</v>
      </c>
      <c r="X56" t="n">
        <v>1.33</v>
      </c>
      <c r="Y56" t="n">
        <v>1</v>
      </c>
      <c r="Z56" t="n">
        <v>10</v>
      </c>
      <c r="AA56" t="n">
        <v>1989.332340865142</v>
      </c>
      <c r="AB56" t="n">
        <v>2721.892271920553</v>
      </c>
      <c r="AC56" t="n">
        <v>2462.118693688252</v>
      </c>
      <c r="AD56" t="n">
        <v>1989332.340865142</v>
      </c>
      <c r="AE56" t="n">
        <v>2721892.271920553</v>
      </c>
      <c r="AF56" t="n">
        <v>8.3901377211888e-07</v>
      </c>
      <c r="AG56" t="n">
        <v>18</v>
      </c>
      <c r="AH56" t="n">
        <v>2462118.693688252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1.6874</v>
      </c>
      <c r="E57" t="n">
        <v>59.26</v>
      </c>
      <c r="F57" t="n">
        <v>53.91</v>
      </c>
      <c r="G57" t="n">
        <v>68.81999999999999</v>
      </c>
      <c r="H57" t="n">
        <v>0.87</v>
      </c>
      <c r="I57" t="n">
        <v>47</v>
      </c>
      <c r="J57" t="n">
        <v>301.86</v>
      </c>
      <c r="K57" t="n">
        <v>60.56</v>
      </c>
      <c r="L57" t="n">
        <v>14.75</v>
      </c>
      <c r="M57" t="n">
        <v>45</v>
      </c>
      <c r="N57" t="n">
        <v>86.56</v>
      </c>
      <c r="O57" t="n">
        <v>37464.21</v>
      </c>
      <c r="P57" t="n">
        <v>930.1900000000001</v>
      </c>
      <c r="Q57" t="n">
        <v>1367.28</v>
      </c>
      <c r="R57" t="n">
        <v>149.71</v>
      </c>
      <c r="S57" t="n">
        <v>104.26</v>
      </c>
      <c r="T57" t="n">
        <v>21675.12</v>
      </c>
      <c r="U57" t="n">
        <v>0.7</v>
      </c>
      <c r="V57" t="n">
        <v>0.89</v>
      </c>
      <c r="W57" t="n">
        <v>20.72</v>
      </c>
      <c r="X57" t="n">
        <v>1.33</v>
      </c>
      <c r="Y57" t="n">
        <v>1</v>
      </c>
      <c r="Z57" t="n">
        <v>10</v>
      </c>
      <c r="AA57" t="n">
        <v>1989.026851365587</v>
      </c>
      <c r="AB57" t="n">
        <v>2721.474287710018</v>
      </c>
      <c r="AC57" t="n">
        <v>2461.740601304125</v>
      </c>
      <c r="AD57" t="n">
        <v>1989026.851365587</v>
      </c>
      <c r="AE57" t="n">
        <v>2721474.287710018</v>
      </c>
      <c r="AF57" t="n">
        <v>8.38964052784236e-07</v>
      </c>
      <c r="AG57" t="n">
        <v>18</v>
      </c>
      <c r="AH57" t="n">
        <v>2461740.601304125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1.69</v>
      </c>
      <c r="E58" t="n">
        <v>59.17</v>
      </c>
      <c r="F58" t="n">
        <v>53.87</v>
      </c>
      <c r="G58" t="n">
        <v>70.26000000000001</v>
      </c>
      <c r="H58" t="n">
        <v>0.88</v>
      </c>
      <c r="I58" t="n">
        <v>46</v>
      </c>
      <c r="J58" t="n">
        <v>302.39</v>
      </c>
      <c r="K58" t="n">
        <v>60.56</v>
      </c>
      <c r="L58" t="n">
        <v>15</v>
      </c>
      <c r="M58" t="n">
        <v>44</v>
      </c>
      <c r="N58" t="n">
        <v>86.84</v>
      </c>
      <c r="O58" t="n">
        <v>37529.55</v>
      </c>
      <c r="P58" t="n">
        <v>929.73</v>
      </c>
      <c r="Q58" t="n">
        <v>1367.38</v>
      </c>
      <c r="R58" t="n">
        <v>148.45</v>
      </c>
      <c r="S58" t="n">
        <v>104.26</v>
      </c>
      <c r="T58" t="n">
        <v>21053.41</v>
      </c>
      <c r="U58" t="n">
        <v>0.7</v>
      </c>
      <c r="V58" t="n">
        <v>0.89</v>
      </c>
      <c r="W58" t="n">
        <v>20.72</v>
      </c>
      <c r="X58" t="n">
        <v>1.29</v>
      </c>
      <c r="Y58" t="n">
        <v>1</v>
      </c>
      <c r="Z58" t="n">
        <v>10</v>
      </c>
      <c r="AA58" t="n">
        <v>1985.359793873067</v>
      </c>
      <c r="AB58" t="n">
        <v>2716.456857869592</v>
      </c>
      <c r="AC58" t="n">
        <v>2457.202027925663</v>
      </c>
      <c r="AD58" t="n">
        <v>1985359.793873067</v>
      </c>
      <c r="AE58" t="n">
        <v>2716456.857869592</v>
      </c>
      <c r="AF58" t="n">
        <v>8.402567554849821e-07</v>
      </c>
      <c r="AG58" t="n">
        <v>18</v>
      </c>
      <c r="AH58" t="n">
        <v>2457202.027925663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1.6921</v>
      </c>
      <c r="E59" t="n">
        <v>59.1</v>
      </c>
      <c r="F59" t="n">
        <v>53.85</v>
      </c>
      <c r="G59" t="n">
        <v>71.8</v>
      </c>
      <c r="H59" t="n">
        <v>0.9</v>
      </c>
      <c r="I59" t="n">
        <v>45</v>
      </c>
      <c r="J59" t="n">
        <v>302.92</v>
      </c>
      <c r="K59" t="n">
        <v>60.56</v>
      </c>
      <c r="L59" t="n">
        <v>15.25</v>
      </c>
      <c r="M59" t="n">
        <v>43</v>
      </c>
      <c r="N59" t="n">
        <v>87.12</v>
      </c>
      <c r="O59" t="n">
        <v>37595</v>
      </c>
      <c r="P59" t="n">
        <v>929.13</v>
      </c>
      <c r="Q59" t="n">
        <v>1367.28</v>
      </c>
      <c r="R59" t="n">
        <v>147.86</v>
      </c>
      <c r="S59" t="n">
        <v>104.26</v>
      </c>
      <c r="T59" t="n">
        <v>20762.81</v>
      </c>
      <c r="U59" t="n">
        <v>0.71</v>
      </c>
      <c r="V59" t="n">
        <v>0.89</v>
      </c>
      <c r="W59" t="n">
        <v>20.71</v>
      </c>
      <c r="X59" t="n">
        <v>1.27</v>
      </c>
      <c r="Y59" t="n">
        <v>1</v>
      </c>
      <c r="Z59" t="n">
        <v>10</v>
      </c>
      <c r="AA59" t="n">
        <v>1982.175248869093</v>
      </c>
      <c r="AB59" t="n">
        <v>2712.099622902945</v>
      </c>
      <c r="AC59" t="n">
        <v>2453.260641348815</v>
      </c>
      <c r="AD59" t="n">
        <v>1982175.248869093</v>
      </c>
      <c r="AE59" t="n">
        <v>2712099.622902945</v>
      </c>
      <c r="AF59" t="n">
        <v>8.413008615125078e-07</v>
      </c>
      <c r="AG59" t="n">
        <v>18</v>
      </c>
      <c r="AH59" t="n">
        <v>2453260.641348815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1.6951</v>
      </c>
      <c r="E60" t="n">
        <v>58.99</v>
      </c>
      <c r="F60" t="n">
        <v>53.8</v>
      </c>
      <c r="G60" t="n">
        <v>73.36</v>
      </c>
      <c r="H60" t="n">
        <v>0.91</v>
      </c>
      <c r="I60" t="n">
        <v>44</v>
      </c>
      <c r="J60" t="n">
        <v>303.46</v>
      </c>
      <c r="K60" t="n">
        <v>60.56</v>
      </c>
      <c r="L60" t="n">
        <v>15.5</v>
      </c>
      <c r="M60" t="n">
        <v>42</v>
      </c>
      <c r="N60" t="n">
        <v>87.40000000000001</v>
      </c>
      <c r="O60" t="n">
        <v>37660.57</v>
      </c>
      <c r="P60" t="n">
        <v>927.64</v>
      </c>
      <c r="Q60" t="n">
        <v>1367.3</v>
      </c>
      <c r="R60" t="n">
        <v>146.05</v>
      </c>
      <c r="S60" t="n">
        <v>104.26</v>
      </c>
      <c r="T60" t="n">
        <v>19862.46</v>
      </c>
      <c r="U60" t="n">
        <v>0.71</v>
      </c>
      <c r="V60" t="n">
        <v>0.89</v>
      </c>
      <c r="W60" t="n">
        <v>20.71</v>
      </c>
      <c r="X60" t="n">
        <v>1.22</v>
      </c>
      <c r="Y60" t="n">
        <v>1</v>
      </c>
      <c r="Z60" t="n">
        <v>10</v>
      </c>
      <c r="AA60" t="n">
        <v>1976.570375012142</v>
      </c>
      <c r="AB60" t="n">
        <v>2704.430787222281</v>
      </c>
      <c r="AC60" t="n">
        <v>2446.323708582236</v>
      </c>
      <c r="AD60" t="n">
        <v>1976570.375012142</v>
      </c>
      <c r="AE60" t="n">
        <v>2704430.787222281</v>
      </c>
      <c r="AF60" t="n">
        <v>8.427924415518303e-07</v>
      </c>
      <c r="AG60" t="n">
        <v>18</v>
      </c>
      <c r="AH60" t="n">
        <v>2446323.708582236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1.6937</v>
      </c>
      <c r="E61" t="n">
        <v>59.04</v>
      </c>
      <c r="F61" t="n">
        <v>53.84</v>
      </c>
      <c r="G61" t="n">
        <v>73.42</v>
      </c>
      <c r="H61" t="n">
        <v>0.92</v>
      </c>
      <c r="I61" t="n">
        <v>44</v>
      </c>
      <c r="J61" t="n">
        <v>303.99</v>
      </c>
      <c r="K61" t="n">
        <v>60.56</v>
      </c>
      <c r="L61" t="n">
        <v>15.75</v>
      </c>
      <c r="M61" t="n">
        <v>42</v>
      </c>
      <c r="N61" t="n">
        <v>87.68000000000001</v>
      </c>
      <c r="O61" t="n">
        <v>37726.27</v>
      </c>
      <c r="P61" t="n">
        <v>928.26</v>
      </c>
      <c r="Q61" t="n">
        <v>1367.32</v>
      </c>
      <c r="R61" t="n">
        <v>147.46</v>
      </c>
      <c r="S61" t="n">
        <v>104.26</v>
      </c>
      <c r="T61" t="n">
        <v>20568.29</v>
      </c>
      <c r="U61" t="n">
        <v>0.71</v>
      </c>
      <c r="V61" t="n">
        <v>0.89</v>
      </c>
      <c r="W61" t="n">
        <v>20.72</v>
      </c>
      <c r="X61" t="n">
        <v>1.26</v>
      </c>
      <c r="Y61" t="n">
        <v>1</v>
      </c>
      <c r="Z61" t="n">
        <v>10</v>
      </c>
      <c r="AA61" t="n">
        <v>1979.20532384279</v>
      </c>
      <c r="AB61" t="n">
        <v>2708.036040458111</v>
      </c>
      <c r="AC61" t="n">
        <v>2449.584881509242</v>
      </c>
      <c r="AD61" t="n">
        <v>1979205.32384279</v>
      </c>
      <c r="AE61" t="n">
        <v>2708036.040458111</v>
      </c>
      <c r="AF61" t="n">
        <v>8.420963708668131e-07</v>
      </c>
      <c r="AG61" t="n">
        <v>18</v>
      </c>
      <c r="AH61" t="n">
        <v>2449584.881509242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1.6975</v>
      </c>
      <c r="E62" t="n">
        <v>58.91</v>
      </c>
      <c r="F62" t="n">
        <v>53.76</v>
      </c>
      <c r="G62" t="n">
        <v>75.02</v>
      </c>
      <c r="H62" t="n">
        <v>0.9399999999999999</v>
      </c>
      <c r="I62" t="n">
        <v>43</v>
      </c>
      <c r="J62" t="n">
        <v>304.52</v>
      </c>
      <c r="K62" t="n">
        <v>60.56</v>
      </c>
      <c r="L62" t="n">
        <v>16</v>
      </c>
      <c r="M62" t="n">
        <v>41</v>
      </c>
      <c r="N62" t="n">
        <v>87.97</v>
      </c>
      <c r="O62" t="n">
        <v>37792.08</v>
      </c>
      <c r="P62" t="n">
        <v>927.13</v>
      </c>
      <c r="Q62" t="n">
        <v>1367.39</v>
      </c>
      <c r="R62" t="n">
        <v>145.04</v>
      </c>
      <c r="S62" t="n">
        <v>104.26</v>
      </c>
      <c r="T62" t="n">
        <v>19359.19</v>
      </c>
      <c r="U62" t="n">
        <v>0.72</v>
      </c>
      <c r="V62" t="n">
        <v>0.89</v>
      </c>
      <c r="W62" t="n">
        <v>20.71</v>
      </c>
      <c r="X62" t="n">
        <v>1.18</v>
      </c>
      <c r="Y62" t="n">
        <v>1</v>
      </c>
      <c r="Z62" t="n">
        <v>10</v>
      </c>
      <c r="AA62" t="n">
        <v>1973.072473666148</v>
      </c>
      <c r="AB62" t="n">
        <v>2699.644804284176</v>
      </c>
      <c r="AC62" t="n">
        <v>2441.994493138573</v>
      </c>
      <c r="AD62" t="n">
        <v>1973072.473666148</v>
      </c>
      <c r="AE62" t="n">
        <v>2699644.804284176</v>
      </c>
      <c r="AF62" t="n">
        <v>8.439857055832883e-07</v>
      </c>
      <c r="AG62" t="n">
        <v>18</v>
      </c>
      <c r="AH62" t="n">
        <v>2441994.493138573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1.6993</v>
      </c>
      <c r="E63" t="n">
        <v>58.85</v>
      </c>
      <c r="F63" t="n">
        <v>53.75</v>
      </c>
      <c r="G63" t="n">
        <v>76.79000000000001</v>
      </c>
      <c r="H63" t="n">
        <v>0.95</v>
      </c>
      <c r="I63" t="n">
        <v>42</v>
      </c>
      <c r="J63" t="n">
        <v>305.06</v>
      </c>
      <c r="K63" t="n">
        <v>60.56</v>
      </c>
      <c r="L63" t="n">
        <v>16.25</v>
      </c>
      <c r="M63" t="n">
        <v>40</v>
      </c>
      <c r="N63" t="n">
        <v>88.25</v>
      </c>
      <c r="O63" t="n">
        <v>37858.02</v>
      </c>
      <c r="P63" t="n">
        <v>926.28</v>
      </c>
      <c r="Q63" t="n">
        <v>1367.34</v>
      </c>
      <c r="R63" t="n">
        <v>144.51</v>
      </c>
      <c r="S63" t="n">
        <v>104.26</v>
      </c>
      <c r="T63" t="n">
        <v>19102.73</v>
      </c>
      <c r="U63" t="n">
        <v>0.72</v>
      </c>
      <c r="V63" t="n">
        <v>0.89</v>
      </c>
      <c r="W63" t="n">
        <v>20.72</v>
      </c>
      <c r="X63" t="n">
        <v>1.17</v>
      </c>
      <c r="Y63" t="n">
        <v>1</v>
      </c>
      <c r="Z63" t="n">
        <v>10</v>
      </c>
      <c r="AA63" t="n">
        <v>1969.944885698731</v>
      </c>
      <c r="AB63" t="n">
        <v>2695.365500447713</v>
      </c>
      <c r="AC63" t="n">
        <v>2438.123600054221</v>
      </c>
      <c r="AD63" t="n">
        <v>1969944.885698731</v>
      </c>
      <c r="AE63" t="n">
        <v>2695365.500447713</v>
      </c>
      <c r="AF63" t="n">
        <v>8.448806536068817e-07</v>
      </c>
      <c r="AG63" t="n">
        <v>18</v>
      </c>
      <c r="AH63" t="n">
        <v>2438123.600054221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1.6998</v>
      </c>
      <c r="E64" t="n">
        <v>58.83</v>
      </c>
      <c r="F64" t="n">
        <v>53.74</v>
      </c>
      <c r="G64" t="n">
        <v>76.77</v>
      </c>
      <c r="H64" t="n">
        <v>0.96</v>
      </c>
      <c r="I64" t="n">
        <v>42</v>
      </c>
      <c r="J64" t="n">
        <v>305.59</v>
      </c>
      <c r="K64" t="n">
        <v>60.56</v>
      </c>
      <c r="L64" t="n">
        <v>16.5</v>
      </c>
      <c r="M64" t="n">
        <v>40</v>
      </c>
      <c r="N64" t="n">
        <v>88.54000000000001</v>
      </c>
      <c r="O64" t="n">
        <v>37924.08</v>
      </c>
      <c r="P64" t="n">
        <v>925.63</v>
      </c>
      <c r="Q64" t="n">
        <v>1367.27</v>
      </c>
      <c r="R64" t="n">
        <v>144.58</v>
      </c>
      <c r="S64" t="n">
        <v>104.26</v>
      </c>
      <c r="T64" t="n">
        <v>19133.88</v>
      </c>
      <c r="U64" t="n">
        <v>0.72</v>
      </c>
      <c r="V64" t="n">
        <v>0.89</v>
      </c>
      <c r="W64" t="n">
        <v>20.7</v>
      </c>
      <c r="X64" t="n">
        <v>1.16</v>
      </c>
      <c r="Y64" t="n">
        <v>1</v>
      </c>
      <c r="Z64" t="n">
        <v>10</v>
      </c>
      <c r="AA64" t="n">
        <v>1968.432495858807</v>
      </c>
      <c r="AB64" t="n">
        <v>2693.296181946798</v>
      </c>
      <c r="AC64" t="n">
        <v>2436.251774406728</v>
      </c>
      <c r="AD64" t="n">
        <v>1968432.495858807</v>
      </c>
      <c r="AE64" t="n">
        <v>2693296.181946798</v>
      </c>
      <c r="AF64" t="n">
        <v>8.45129250280102e-07</v>
      </c>
      <c r="AG64" t="n">
        <v>18</v>
      </c>
      <c r="AH64" t="n">
        <v>2436251.774406728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1.7022</v>
      </c>
      <c r="E65" t="n">
        <v>58.75</v>
      </c>
      <c r="F65" t="n">
        <v>53.71</v>
      </c>
      <c r="G65" t="n">
        <v>78.59999999999999</v>
      </c>
      <c r="H65" t="n">
        <v>0.97</v>
      </c>
      <c r="I65" t="n">
        <v>41</v>
      </c>
      <c r="J65" t="n">
        <v>306.13</v>
      </c>
      <c r="K65" t="n">
        <v>60.56</v>
      </c>
      <c r="L65" t="n">
        <v>16.75</v>
      </c>
      <c r="M65" t="n">
        <v>39</v>
      </c>
      <c r="N65" t="n">
        <v>88.83</v>
      </c>
      <c r="O65" t="n">
        <v>37990.27</v>
      </c>
      <c r="P65" t="n">
        <v>925.16</v>
      </c>
      <c r="Q65" t="n">
        <v>1367.37</v>
      </c>
      <c r="R65" t="n">
        <v>143.38</v>
      </c>
      <c r="S65" t="n">
        <v>104.26</v>
      </c>
      <c r="T65" t="n">
        <v>18541.14</v>
      </c>
      <c r="U65" t="n">
        <v>0.73</v>
      </c>
      <c r="V65" t="n">
        <v>0.89</v>
      </c>
      <c r="W65" t="n">
        <v>20.7</v>
      </c>
      <c r="X65" t="n">
        <v>1.13</v>
      </c>
      <c r="Y65" t="n">
        <v>1</v>
      </c>
      <c r="Z65" t="n">
        <v>10</v>
      </c>
      <c r="AA65" t="n">
        <v>1952.079689370625</v>
      </c>
      <c r="AB65" t="n">
        <v>2670.921550674762</v>
      </c>
      <c r="AC65" t="n">
        <v>2416.012546540303</v>
      </c>
      <c r="AD65" t="n">
        <v>1952079.689370625</v>
      </c>
      <c r="AE65" t="n">
        <v>2670921.550674762</v>
      </c>
      <c r="AF65" t="n">
        <v>8.463225143115602e-07</v>
      </c>
      <c r="AG65" t="n">
        <v>17</v>
      </c>
      <c r="AH65" t="n">
        <v>2416012.546540303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1.7049</v>
      </c>
      <c r="E66" t="n">
        <v>58.65</v>
      </c>
      <c r="F66" t="n">
        <v>53.66</v>
      </c>
      <c r="G66" t="n">
        <v>80.5</v>
      </c>
      <c r="H66" t="n">
        <v>0.99</v>
      </c>
      <c r="I66" t="n">
        <v>40</v>
      </c>
      <c r="J66" t="n">
        <v>306.67</v>
      </c>
      <c r="K66" t="n">
        <v>60.56</v>
      </c>
      <c r="L66" t="n">
        <v>17</v>
      </c>
      <c r="M66" t="n">
        <v>38</v>
      </c>
      <c r="N66" t="n">
        <v>89.11</v>
      </c>
      <c r="O66" t="n">
        <v>38056.58</v>
      </c>
      <c r="P66" t="n">
        <v>924.61</v>
      </c>
      <c r="Q66" t="n">
        <v>1367.34</v>
      </c>
      <c r="R66" t="n">
        <v>141.76</v>
      </c>
      <c r="S66" t="n">
        <v>104.26</v>
      </c>
      <c r="T66" t="n">
        <v>17736.58</v>
      </c>
      <c r="U66" t="n">
        <v>0.74</v>
      </c>
      <c r="V66" t="n">
        <v>0.89</v>
      </c>
      <c r="W66" t="n">
        <v>20.71</v>
      </c>
      <c r="X66" t="n">
        <v>1.08</v>
      </c>
      <c r="Y66" t="n">
        <v>1</v>
      </c>
      <c r="Z66" t="n">
        <v>10</v>
      </c>
      <c r="AA66" t="n">
        <v>1948.174942837081</v>
      </c>
      <c r="AB66" t="n">
        <v>2665.578904202308</v>
      </c>
      <c r="AC66" t="n">
        <v>2411.179794748728</v>
      </c>
      <c r="AD66" t="n">
        <v>1948174.942837081</v>
      </c>
      <c r="AE66" t="n">
        <v>2665578.904202308</v>
      </c>
      <c r="AF66" t="n">
        <v>8.476649363469503e-07</v>
      </c>
      <c r="AG66" t="n">
        <v>17</v>
      </c>
      <c r="AH66" t="n">
        <v>2411179.794748729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1.7041</v>
      </c>
      <c r="E67" t="n">
        <v>58.68</v>
      </c>
      <c r="F67" t="n">
        <v>53.69</v>
      </c>
      <c r="G67" t="n">
        <v>80.54000000000001</v>
      </c>
      <c r="H67" t="n">
        <v>1</v>
      </c>
      <c r="I67" t="n">
        <v>40</v>
      </c>
      <c r="J67" t="n">
        <v>307.21</v>
      </c>
      <c r="K67" t="n">
        <v>60.56</v>
      </c>
      <c r="L67" t="n">
        <v>17.25</v>
      </c>
      <c r="M67" t="n">
        <v>38</v>
      </c>
      <c r="N67" t="n">
        <v>89.40000000000001</v>
      </c>
      <c r="O67" t="n">
        <v>38123.01</v>
      </c>
      <c r="P67" t="n">
        <v>925.04</v>
      </c>
      <c r="Q67" t="n">
        <v>1367.23</v>
      </c>
      <c r="R67" t="n">
        <v>142.9</v>
      </c>
      <c r="S67" t="n">
        <v>104.26</v>
      </c>
      <c r="T67" t="n">
        <v>18306.8</v>
      </c>
      <c r="U67" t="n">
        <v>0.73</v>
      </c>
      <c r="V67" t="n">
        <v>0.89</v>
      </c>
      <c r="W67" t="n">
        <v>20.71</v>
      </c>
      <c r="X67" t="n">
        <v>1.11</v>
      </c>
      <c r="Y67" t="n">
        <v>1</v>
      </c>
      <c r="Z67" t="n">
        <v>10</v>
      </c>
      <c r="AA67" t="n">
        <v>1949.826792602202</v>
      </c>
      <c r="AB67" t="n">
        <v>2667.839037925415</v>
      </c>
      <c r="AC67" t="n">
        <v>2413.224224481419</v>
      </c>
      <c r="AD67" t="n">
        <v>1949826.792602202</v>
      </c>
      <c r="AE67" t="n">
        <v>2667839.037925415</v>
      </c>
      <c r="AF67" t="n">
        <v>8.472671816697975e-07</v>
      </c>
      <c r="AG67" t="n">
        <v>17</v>
      </c>
      <c r="AH67" t="n">
        <v>2413224.224481419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1.7069</v>
      </c>
      <c r="E68" t="n">
        <v>58.59</v>
      </c>
      <c r="F68" t="n">
        <v>53.65</v>
      </c>
      <c r="G68" t="n">
        <v>82.54000000000001</v>
      </c>
      <c r="H68" t="n">
        <v>1.01</v>
      </c>
      <c r="I68" t="n">
        <v>39</v>
      </c>
      <c r="J68" t="n">
        <v>307.75</v>
      </c>
      <c r="K68" t="n">
        <v>60.56</v>
      </c>
      <c r="L68" t="n">
        <v>17.5</v>
      </c>
      <c r="M68" t="n">
        <v>37</v>
      </c>
      <c r="N68" t="n">
        <v>89.69</v>
      </c>
      <c r="O68" t="n">
        <v>38189.58</v>
      </c>
      <c r="P68" t="n">
        <v>923.92</v>
      </c>
      <c r="Q68" t="n">
        <v>1367.24</v>
      </c>
      <c r="R68" t="n">
        <v>141.09</v>
      </c>
      <c r="S68" t="n">
        <v>104.26</v>
      </c>
      <c r="T68" t="n">
        <v>17405.45</v>
      </c>
      <c r="U68" t="n">
        <v>0.74</v>
      </c>
      <c r="V68" t="n">
        <v>0.89</v>
      </c>
      <c r="W68" t="n">
        <v>20.71</v>
      </c>
      <c r="X68" t="n">
        <v>1.07</v>
      </c>
      <c r="Y68" t="n">
        <v>1</v>
      </c>
      <c r="Z68" t="n">
        <v>10</v>
      </c>
      <c r="AA68" t="n">
        <v>1945.098349415628</v>
      </c>
      <c r="AB68" t="n">
        <v>2661.369373353353</v>
      </c>
      <c r="AC68" t="n">
        <v>2407.372015615884</v>
      </c>
      <c r="AD68" t="n">
        <v>1945098.349415628</v>
      </c>
      <c r="AE68" t="n">
        <v>2661369.373353353</v>
      </c>
      <c r="AF68" t="n">
        <v>8.48659323039832e-07</v>
      </c>
      <c r="AG68" t="n">
        <v>17</v>
      </c>
      <c r="AH68" t="n">
        <v>2407372.015615884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1.7067</v>
      </c>
      <c r="E69" t="n">
        <v>58.59</v>
      </c>
      <c r="F69" t="n">
        <v>53.66</v>
      </c>
      <c r="G69" t="n">
        <v>82.55</v>
      </c>
      <c r="H69" t="n">
        <v>1.03</v>
      </c>
      <c r="I69" t="n">
        <v>39</v>
      </c>
      <c r="J69" t="n">
        <v>308.29</v>
      </c>
      <c r="K69" t="n">
        <v>60.56</v>
      </c>
      <c r="L69" t="n">
        <v>17.75</v>
      </c>
      <c r="M69" t="n">
        <v>37</v>
      </c>
      <c r="N69" t="n">
        <v>89.98</v>
      </c>
      <c r="O69" t="n">
        <v>38256.26</v>
      </c>
      <c r="P69" t="n">
        <v>923.92</v>
      </c>
      <c r="Q69" t="n">
        <v>1367.28</v>
      </c>
      <c r="R69" t="n">
        <v>141.95</v>
      </c>
      <c r="S69" t="n">
        <v>104.26</v>
      </c>
      <c r="T69" t="n">
        <v>17836.43</v>
      </c>
      <c r="U69" t="n">
        <v>0.73</v>
      </c>
      <c r="V69" t="n">
        <v>0.89</v>
      </c>
      <c r="W69" t="n">
        <v>20.7</v>
      </c>
      <c r="X69" t="n">
        <v>1.08</v>
      </c>
      <c r="Y69" t="n">
        <v>1</v>
      </c>
      <c r="Z69" t="n">
        <v>10</v>
      </c>
      <c r="AA69" t="n">
        <v>1945.377239347717</v>
      </c>
      <c r="AB69" t="n">
        <v>2661.750962862194</v>
      </c>
      <c r="AC69" t="n">
        <v>2407.717186757565</v>
      </c>
      <c r="AD69" t="n">
        <v>1945377.239347717</v>
      </c>
      <c r="AE69" t="n">
        <v>2661750.962862194</v>
      </c>
      <c r="AF69" t="n">
        <v>8.48559884370544e-07</v>
      </c>
      <c r="AG69" t="n">
        <v>17</v>
      </c>
      <c r="AH69" t="n">
        <v>2407717.186757565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1.7094</v>
      </c>
      <c r="E70" t="n">
        <v>58.5</v>
      </c>
      <c r="F70" t="n">
        <v>53.61</v>
      </c>
      <c r="G70" t="n">
        <v>84.65000000000001</v>
      </c>
      <c r="H70" t="n">
        <v>1.04</v>
      </c>
      <c r="I70" t="n">
        <v>38</v>
      </c>
      <c r="J70" t="n">
        <v>308.83</v>
      </c>
      <c r="K70" t="n">
        <v>60.56</v>
      </c>
      <c r="L70" t="n">
        <v>18</v>
      </c>
      <c r="M70" t="n">
        <v>36</v>
      </c>
      <c r="N70" t="n">
        <v>90.27</v>
      </c>
      <c r="O70" t="n">
        <v>38323.08</v>
      </c>
      <c r="P70" t="n">
        <v>922.8</v>
      </c>
      <c r="Q70" t="n">
        <v>1367.2</v>
      </c>
      <c r="R70" t="n">
        <v>140.39</v>
      </c>
      <c r="S70" t="n">
        <v>104.26</v>
      </c>
      <c r="T70" t="n">
        <v>17059.28</v>
      </c>
      <c r="U70" t="n">
        <v>0.74</v>
      </c>
      <c r="V70" t="n">
        <v>0.89</v>
      </c>
      <c r="W70" t="n">
        <v>20.7</v>
      </c>
      <c r="X70" t="n">
        <v>1.04</v>
      </c>
      <c r="Y70" t="n">
        <v>1</v>
      </c>
      <c r="Z70" t="n">
        <v>10</v>
      </c>
      <c r="AA70" t="n">
        <v>1940.686859533977</v>
      </c>
      <c r="AB70" t="n">
        <v>2655.333378276081</v>
      </c>
      <c r="AC70" t="n">
        <v>2401.912087437215</v>
      </c>
      <c r="AD70" t="n">
        <v>1940686.859533977</v>
      </c>
      <c r="AE70" t="n">
        <v>2655333.378276081</v>
      </c>
      <c r="AF70" t="n">
        <v>8.499023064059341e-07</v>
      </c>
      <c r="AG70" t="n">
        <v>17</v>
      </c>
      <c r="AH70" t="n">
        <v>2401912.087437215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1.7091</v>
      </c>
      <c r="E71" t="n">
        <v>58.51</v>
      </c>
      <c r="F71" t="n">
        <v>53.63</v>
      </c>
      <c r="G71" t="n">
        <v>84.67</v>
      </c>
      <c r="H71" t="n">
        <v>1.05</v>
      </c>
      <c r="I71" t="n">
        <v>38</v>
      </c>
      <c r="J71" t="n">
        <v>309.37</v>
      </c>
      <c r="K71" t="n">
        <v>60.56</v>
      </c>
      <c r="L71" t="n">
        <v>18.25</v>
      </c>
      <c r="M71" t="n">
        <v>36</v>
      </c>
      <c r="N71" t="n">
        <v>90.56999999999999</v>
      </c>
      <c r="O71" t="n">
        <v>38390.02</v>
      </c>
      <c r="P71" t="n">
        <v>922.1799999999999</v>
      </c>
      <c r="Q71" t="n">
        <v>1367.35</v>
      </c>
      <c r="R71" t="n">
        <v>140.53</v>
      </c>
      <c r="S71" t="n">
        <v>104.26</v>
      </c>
      <c r="T71" t="n">
        <v>17132.04</v>
      </c>
      <c r="U71" t="n">
        <v>0.74</v>
      </c>
      <c r="V71" t="n">
        <v>0.89</v>
      </c>
      <c r="W71" t="n">
        <v>20.7</v>
      </c>
      <c r="X71" t="n">
        <v>1.05</v>
      </c>
      <c r="Y71" t="n">
        <v>1</v>
      </c>
      <c r="Z71" t="n">
        <v>10</v>
      </c>
      <c r="AA71" t="n">
        <v>1940.264901264021</v>
      </c>
      <c r="AB71" t="n">
        <v>2654.756036355642</v>
      </c>
      <c r="AC71" t="n">
        <v>2401.389846219357</v>
      </c>
      <c r="AD71" t="n">
        <v>1940264.901264021</v>
      </c>
      <c r="AE71" t="n">
        <v>2654756.036355642</v>
      </c>
      <c r="AF71" t="n">
        <v>8.497531484020018e-07</v>
      </c>
      <c r="AG71" t="n">
        <v>17</v>
      </c>
      <c r="AH71" t="n">
        <v>2401389.846219358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1.7117</v>
      </c>
      <c r="E72" t="n">
        <v>58.42</v>
      </c>
      <c r="F72" t="n">
        <v>53.59</v>
      </c>
      <c r="G72" t="n">
        <v>86.90000000000001</v>
      </c>
      <c r="H72" t="n">
        <v>1.06</v>
      </c>
      <c r="I72" t="n">
        <v>37</v>
      </c>
      <c r="J72" t="n">
        <v>309.91</v>
      </c>
      <c r="K72" t="n">
        <v>60.56</v>
      </c>
      <c r="L72" t="n">
        <v>18.5</v>
      </c>
      <c r="M72" t="n">
        <v>35</v>
      </c>
      <c r="N72" t="n">
        <v>90.86</v>
      </c>
      <c r="O72" t="n">
        <v>38457.09</v>
      </c>
      <c r="P72" t="n">
        <v>922.09</v>
      </c>
      <c r="Q72" t="n">
        <v>1367.33</v>
      </c>
      <c r="R72" t="n">
        <v>139.66</v>
      </c>
      <c r="S72" t="n">
        <v>104.26</v>
      </c>
      <c r="T72" t="n">
        <v>16699.89</v>
      </c>
      <c r="U72" t="n">
        <v>0.75</v>
      </c>
      <c r="V72" t="n">
        <v>0.89</v>
      </c>
      <c r="W72" t="n">
        <v>20.7</v>
      </c>
      <c r="X72" t="n">
        <v>1.01</v>
      </c>
      <c r="Y72" t="n">
        <v>1</v>
      </c>
      <c r="Z72" t="n">
        <v>10</v>
      </c>
      <c r="AA72" t="n">
        <v>1937.221451740658</v>
      </c>
      <c r="AB72" t="n">
        <v>2650.59185445026</v>
      </c>
      <c r="AC72" t="n">
        <v>2397.623087990559</v>
      </c>
      <c r="AD72" t="n">
        <v>1937221.451740658</v>
      </c>
      <c r="AE72" t="n">
        <v>2650591.85445026</v>
      </c>
      <c r="AF72" t="n">
        <v>8.510458511027479e-07</v>
      </c>
      <c r="AG72" t="n">
        <v>17</v>
      </c>
      <c r="AH72" t="n">
        <v>2397623.087990559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1.7108</v>
      </c>
      <c r="E73" t="n">
        <v>58.45</v>
      </c>
      <c r="F73" t="n">
        <v>53.62</v>
      </c>
      <c r="G73" t="n">
        <v>86.95</v>
      </c>
      <c r="H73" t="n">
        <v>1.08</v>
      </c>
      <c r="I73" t="n">
        <v>37</v>
      </c>
      <c r="J73" t="n">
        <v>310.46</v>
      </c>
      <c r="K73" t="n">
        <v>60.56</v>
      </c>
      <c r="L73" t="n">
        <v>18.75</v>
      </c>
      <c r="M73" t="n">
        <v>35</v>
      </c>
      <c r="N73" t="n">
        <v>91.16</v>
      </c>
      <c r="O73" t="n">
        <v>38524.29</v>
      </c>
      <c r="P73" t="n">
        <v>922.38</v>
      </c>
      <c r="Q73" t="n">
        <v>1367.27</v>
      </c>
      <c r="R73" t="n">
        <v>140.36</v>
      </c>
      <c r="S73" t="n">
        <v>104.26</v>
      </c>
      <c r="T73" t="n">
        <v>17051.67</v>
      </c>
      <c r="U73" t="n">
        <v>0.74</v>
      </c>
      <c r="V73" t="n">
        <v>0.89</v>
      </c>
      <c r="W73" t="n">
        <v>20.7</v>
      </c>
      <c r="X73" t="n">
        <v>1.04</v>
      </c>
      <c r="Y73" t="n">
        <v>1</v>
      </c>
      <c r="Z73" t="n">
        <v>10</v>
      </c>
      <c r="AA73" t="n">
        <v>1938.764006309866</v>
      </c>
      <c r="AB73" t="n">
        <v>2652.702445664555</v>
      </c>
      <c r="AC73" t="n">
        <v>2399.532247341595</v>
      </c>
      <c r="AD73" t="n">
        <v>1938764.006309866</v>
      </c>
      <c r="AE73" t="n">
        <v>2652702.445664555</v>
      </c>
      <c r="AF73" t="n">
        <v>8.505983770909512e-07</v>
      </c>
      <c r="AG73" t="n">
        <v>17</v>
      </c>
      <c r="AH73" t="n">
        <v>2399532.247341595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1.7136</v>
      </c>
      <c r="E74" t="n">
        <v>58.36</v>
      </c>
      <c r="F74" t="n">
        <v>53.58</v>
      </c>
      <c r="G74" t="n">
        <v>89.3</v>
      </c>
      <c r="H74" t="n">
        <v>1.09</v>
      </c>
      <c r="I74" t="n">
        <v>36</v>
      </c>
      <c r="J74" t="n">
        <v>311.01</v>
      </c>
      <c r="K74" t="n">
        <v>60.56</v>
      </c>
      <c r="L74" t="n">
        <v>19</v>
      </c>
      <c r="M74" t="n">
        <v>34</v>
      </c>
      <c r="N74" t="n">
        <v>91.45</v>
      </c>
      <c r="O74" t="n">
        <v>38591.62</v>
      </c>
      <c r="P74" t="n">
        <v>921.0599999999999</v>
      </c>
      <c r="Q74" t="n">
        <v>1367.29</v>
      </c>
      <c r="R74" t="n">
        <v>139</v>
      </c>
      <c r="S74" t="n">
        <v>104.26</v>
      </c>
      <c r="T74" t="n">
        <v>16375.5</v>
      </c>
      <c r="U74" t="n">
        <v>0.75</v>
      </c>
      <c r="V74" t="n">
        <v>0.89</v>
      </c>
      <c r="W74" t="n">
        <v>20.7</v>
      </c>
      <c r="X74" t="n">
        <v>1</v>
      </c>
      <c r="Y74" t="n">
        <v>1</v>
      </c>
      <c r="Z74" t="n">
        <v>10</v>
      </c>
      <c r="AA74" t="n">
        <v>1933.789838753879</v>
      </c>
      <c r="AB74" t="n">
        <v>2645.896570169668</v>
      </c>
      <c r="AC74" t="n">
        <v>2393.375915051834</v>
      </c>
      <c r="AD74" t="n">
        <v>1933789.838753879</v>
      </c>
      <c r="AE74" t="n">
        <v>2645896.570169668</v>
      </c>
      <c r="AF74" t="n">
        <v>8.519905184609855e-07</v>
      </c>
      <c r="AG74" t="n">
        <v>17</v>
      </c>
      <c r="AH74" t="n">
        <v>2393375.915051834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1.7133</v>
      </c>
      <c r="E75" t="n">
        <v>58.37</v>
      </c>
      <c r="F75" t="n">
        <v>53.59</v>
      </c>
      <c r="G75" t="n">
        <v>89.31</v>
      </c>
      <c r="H75" t="n">
        <v>1.1</v>
      </c>
      <c r="I75" t="n">
        <v>36</v>
      </c>
      <c r="J75" t="n">
        <v>311.55</v>
      </c>
      <c r="K75" t="n">
        <v>60.56</v>
      </c>
      <c r="L75" t="n">
        <v>19.25</v>
      </c>
      <c r="M75" t="n">
        <v>34</v>
      </c>
      <c r="N75" t="n">
        <v>91.75</v>
      </c>
      <c r="O75" t="n">
        <v>38659.08</v>
      </c>
      <c r="P75" t="n">
        <v>920.95</v>
      </c>
      <c r="Q75" t="n">
        <v>1367.27</v>
      </c>
      <c r="R75" t="n">
        <v>139.31</v>
      </c>
      <c r="S75" t="n">
        <v>104.26</v>
      </c>
      <c r="T75" t="n">
        <v>16530.67</v>
      </c>
      <c r="U75" t="n">
        <v>0.75</v>
      </c>
      <c r="V75" t="n">
        <v>0.89</v>
      </c>
      <c r="W75" t="n">
        <v>20.7</v>
      </c>
      <c r="X75" t="n">
        <v>1.01</v>
      </c>
      <c r="Y75" t="n">
        <v>1</v>
      </c>
      <c r="Z75" t="n">
        <v>10</v>
      </c>
      <c r="AA75" t="n">
        <v>1934.010923208652</v>
      </c>
      <c r="AB75" t="n">
        <v>2646.199067674246</v>
      </c>
      <c r="AC75" t="n">
        <v>2393.649542619133</v>
      </c>
      <c r="AD75" t="n">
        <v>1934010.923208652</v>
      </c>
      <c r="AE75" t="n">
        <v>2646199.067674246</v>
      </c>
      <c r="AF75" t="n">
        <v>8.518413604570532e-07</v>
      </c>
      <c r="AG75" t="n">
        <v>17</v>
      </c>
      <c r="AH75" t="n">
        <v>2393649.542619133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1.7158</v>
      </c>
      <c r="E76" t="n">
        <v>58.28</v>
      </c>
      <c r="F76" t="n">
        <v>53.55</v>
      </c>
      <c r="G76" t="n">
        <v>91.81</v>
      </c>
      <c r="H76" t="n">
        <v>1.11</v>
      </c>
      <c r="I76" t="n">
        <v>35</v>
      </c>
      <c r="J76" t="n">
        <v>312.1</v>
      </c>
      <c r="K76" t="n">
        <v>60.56</v>
      </c>
      <c r="L76" t="n">
        <v>19.5</v>
      </c>
      <c r="M76" t="n">
        <v>33</v>
      </c>
      <c r="N76" t="n">
        <v>92.05</v>
      </c>
      <c r="O76" t="n">
        <v>38726.8</v>
      </c>
      <c r="P76" t="n">
        <v>919.77</v>
      </c>
      <c r="Q76" t="n">
        <v>1367.3</v>
      </c>
      <c r="R76" t="n">
        <v>138.42</v>
      </c>
      <c r="S76" t="n">
        <v>104.26</v>
      </c>
      <c r="T76" t="n">
        <v>16092.31</v>
      </c>
      <c r="U76" t="n">
        <v>0.75</v>
      </c>
      <c r="V76" t="n">
        <v>0.89</v>
      </c>
      <c r="W76" t="n">
        <v>20.7</v>
      </c>
      <c r="X76" t="n">
        <v>0.98</v>
      </c>
      <c r="Y76" t="n">
        <v>1</v>
      </c>
      <c r="Z76" t="n">
        <v>10</v>
      </c>
      <c r="AA76" t="n">
        <v>1929.547465268743</v>
      </c>
      <c r="AB76" t="n">
        <v>2640.091967606995</v>
      </c>
      <c r="AC76" t="n">
        <v>2388.125295610932</v>
      </c>
      <c r="AD76" t="n">
        <v>1929547.465268743</v>
      </c>
      <c r="AE76" t="n">
        <v>2640091.967606995</v>
      </c>
      <c r="AF76" t="n">
        <v>8.530843438231553e-07</v>
      </c>
      <c r="AG76" t="n">
        <v>17</v>
      </c>
      <c r="AH76" t="n">
        <v>2388125.295610932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1.7149</v>
      </c>
      <c r="E77" t="n">
        <v>58.31</v>
      </c>
      <c r="F77" t="n">
        <v>53.58</v>
      </c>
      <c r="G77" t="n">
        <v>91.86</v>
      </c>
      <c r="H77" t="n">
        <v>1.13</v>
      </c>
      <c r="I77" t="n">
        <v>35</v>
      </c>
      <c r="J77" t="n">
        <v>312.65</v>
      </c>
      <c r="K77" t="n">
        <v>60.56</v>
      </c>
      <c r="L77" t="n">
        <v>19.75</v>
      </c>
      <c r="M77" t="n">
        <v>33</v>
      </c>
      <c r="N77" t="n">
        <v>92.34999999999999</v>
      </c>
      <c r="O77" t="n">
        <v>38794.53</v>
      </c>
      <c r="P77" t="n">
        <v>920.77</v>
      </c>
      <c r="Q77" t="n">
        <v>1367.27</v>
      </c>
      <c r="R77" t="n">
        <v>139.39</v>
      </c>
      <c r="S77" t="n">
        <v>104.26</v>
      </c>
      <c r="T77" t="n">
        <v>16576.44</v>
      </c>
      <c r="U77" t="n">
        <v>0.75</v>
      </c>
      <c r="V77" t="n">
        <v>0.89</v>
      </c>
      <c r="W77" t="n">
        <v>20.7</v>
      </c>
      <c r="X77" t="n">
        <v>1.01</v>
      </c>
      <c r="Y77" t="n">
        <v>1</v>
      </c>
      <c r="Z77" t="n">
        <v>10</v>
      </c>
      <c r="AA77" t="n">
        <v>1932.083669145402</v>
      </c>
      <c r="AB77" t="n">
        <v>2643.56211364046</v>
      </c>
      <c r="AC77" t="n">
        <v>2391.264255777343</v>
      </c>
      <c r="AD77" t="n">
        <v>1932083.669145402</v>
      </c>
      <c r="AE77" t="n">
        <v>2643562.11364046</v>
      </c>
      <c r="AF77" t="n">
        <v>8.526368698113586e-07</v>
      </c>
      <c r="AG77" t="n">
        <v>17</v>
      </c>
      <c r="AH77" t="n">
        <v>2391264.255777343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1.7183</v>
      </c>
      <c r="E78" t="n">
        <v>58.2</v>
      </c>
      <c r="F78" t="n">
        <v>53.52</v>
      </c>
      <c r="G78" t="n">
        <v>94.45</v>
      </c>
      <c r="H78" t="n">
        <v>1.14</v>
      </c>
      <c r="I78" t="n">
        <v>34</v>
      </c>
      <c r="J78" t="n">
        <v>313.2</v>
      </c>
      <c r="K78" t="n">
        <v>60.56</v>
      </c>
      <c r="L78" t="n">
        <v>20</v>
      </c>
      <c r="M78" t="n">
        <v>32</v>
      </c>
      <c r="N78" t="n">
        <v>92.65000000000001</v>
      </c>
      <c r="O78" t="n">
        <v>38862.4</v>
      </c>
      <c r="P78" t="n">
        <v>918.73</v>
      </c>
      <c r="Q78" t="n">
        <v>1367.41</v>
      </c>
      <c r="R78" t="n">
        <v>136.93</v>
      </c>
      <c r="S78" t="n">
        <v>104.26</v>
      </c>
      <c r="T78" t="n">
        <v>15351.57</v>
      </c>
      <c r="U78" t="n">
        <v>0.76</v>
      </c>
      <c r="V78" t="n">
        <v>0.9</v>
      </c>
      <c r="W78" t="n">
        <v>20.7</v>
      </c>
      <c r="X78" t="n">
        <v>0.9399999999999999</v>
      </c>
      <c r="Y78" t="n">
        <v>1</v>
      </c>
      <c r="Z78" t="n">
        <v>10</v>
      </c>
      <c r="AA78" t="n">
        <v>1925.370579331225</v>
      </c>
      <c r="AB78" t="n">
        <v>2634.376967996083</v>
      </c>
      <c r="AC78" t="n">
        <v>2382.955727541832</v>
      </c>
      <c r="AD78" t="n">
        <v>1925370.579331225</v>
      </c>
      <c r="AE78" t="n">
        <v>2634376.967996083</v>
      </c>
      <c r="AF78" t="n">
        <v>8.543273271892572e-07</v>
      </c>
      <c r="AG78" t="n">
        <v>17</v>
      </c>
      <c r="AH78" t="n">
        <v>2382955.727541832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1.7181</v>
      </c>
      <c r="E79" t="n">
        <v>58.2</v>
      </c>
      <c r="F79" t="n">
        <v>53.53</v>
      </c>
      <c r="G79" t="n">
        <v>94.45999999999999</v>
      </c>
      <c r="H79" t="n">
        <v>1.15</v>
      </c>
      <c r="I79" t="n">
        <v>34</v>
      </c>
      <c r="J79" t="n">
        <v>313.75</v>
      </c>
      <c r="K79" t="n">
        <v>60.56</v>
      </c>
      <c r="L79" t="n">
        <v>20.25</v>
      </c>
      <c r="M79" t="n">
        <v>32</v>
      </c>
      <c r="N79" t="n">
        <v>92.95</v>
      </c>
      <c r="O79" t="n">
        <v>38930.39</v>
      </c>
      <c r="P79" t="n">
        <v>919.04</v>
      </c>
      <c r="Q79" t="n">
        <v>1367.26</v>
      </c>
      <c r="R79" t="n">
        <v>137.44</v>
      </c>
      <c r="S79" t="n">
        <v>104.26</v>
      </c>
      <c r="T79" t="n">
        <v>15607.78</v>
      </c>
      <c r="U79" t="n">
        <v>0.76</v>
      </c>
      <c r="V79" t="n">
        <v>0.9</v>
      </c>
      <c r="W79" t="n">
        <v>20.7</v>
      </c>
      <c r="X79" t="n">
        <v>0.95</v>
      </c>
      <c r="Y79" t="n">
        <v>1</v>
      </c>
      <c r="Z79" t="n">
        <v>10</v>
      </c>
      <c r="AA79" t="n">
        <v>1926.081723531909</v>
      </c>
      <c r="AB79" t="n">
        <v>2635.349986864925</v>
      </c>
      <c r="AC79" t="n">
        <v>2383.835882855473</v>
      </c>
      <c r="AD79" t="n">
        <v>1926081.723531909</v>
      </c>
      <c r="AE79" t="n">
        <v>2635349.986864925</v>
      </c>
      <c r="AF79" t="n">
        <v>8.542278885199691e-07</v>
      </c>
      <c r="AG79" t="n">
        <v>17</v>
      </c>
      <c r="AH79" t="n">
        <v>2383835.882855473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1.718</v>
      </c>
      <c r="E80" t="n">
        <v>58.21</v>
      </c>
      <c r="F80" t="n">
        <v>53.53</v>
      </c>
      <c r="G80" t="n">
        <v>94.47</v>
      </c>
      <c r="H80" t="n">
        <v>1.16</v>
      </c>
      <c r="I80" t="n">
        <v>34</v>
      </c>
      <c r="J80" t="n">
        <v>314.3</v>
      </c>
      <c r="K80" t="n">
        <v>60.56</v>
      </c>
      <c r="L80" t="n">
        <v>20.5</v>
      </c>
      <c r="M80" t="n">
        <v>32</v>
      </c>
      <c r="N80" t="n">
        <v>93.25</v>
      </c>
      <c r="O80" t="n">
        <v>38998.53</v>
      </c>
      <c r="P80" t="n">
        <v>919.13</v>
      </c>
      <c r="Q80" t="n">
        <v>1367.34</v>
      </c>
      <c r="R80" t="n">
        <v>137.71</v>
      </c>
      <c r="S80" t="n">
        <v>104.26</v>
      </c>
      <c r="T80" t="n">
        <v>15739.79</v>
      </c>
      <c r="U80" t="n">
        <v>0.76</v>
      </c>
      <c r="V80" t="n">
        <v>0.9</v>
      </c>
      <c r="W80" t="n">
        <v>20.69</v>
      </c>
      <c r="X80" t="n">
        <v>0.95</v>
      </c>
      <c r="Y80" t="n">
        <v>1</v>
      </c>
      <c r="Z80" t="n">
        <v>10</v>
      </c>
      <c r="AA80" t="n">
        <v>1926.30758097677</v>
      </c>
      <c r="AB80" t="n">
        <v>2635.659014985112</v>
      </c>
      <c r="AC80" t="n">
        <v>2384.115417765593</v>
      </c>
      <c r="AD80" t="n">
        <v>1926307.58097677</v>
      </c>
      <c r="AE80" t="n">
        <v>2635659.014985112</v>
      </c>
      <c r="AF80" t="n">
        <v>8.54178169185325e-07</v>
      </c>
      <c r="AG80" t="n">
        <v>17</v>
      </c>
      <c r="AH80" t="n">
        <v>2384115.417765593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1.7208</v>
      </c>
      <c r="E81" t="n">
        <v>58.11</v>
      </c>
      <c r="F81" t="n">
        <v>53.49</v>
      </c>
      <c r="G81" t="n">
        <v>97.25</v>
      </c>
      <c r="H81" t="n">
        <v>1.17</v>
      </c>
      <c r="I81" t="n">
        <v>33</v>
      </c>
      <c r="J81" t="n">
        <v>314.86</v>
      </c>
      <c r="K81" t="n">
        <v>60.56</v>
      </c>
      <c r="L81" t="n">
        <v>20.75</v>
      </c>
      <c r="M81" t="n">
        <v>31</v>
      </c>
      <c r="N81" t="n">
        <v>93.55</v>
      </c>
      <c r="O81" t="n">
        <v>39066.8</v>
      </c>
      <c r="P81" t="n">
        <v>918.3099999999999</v>
      </c>
      <c r="Q81" t="n">
        <v>1367.21</v>
      </c>
      <c r="R81" t="n">
        <v>136.1</v>
      </c>
      <c r="S81" t="n">
        <v>104.26</v>
      </c>
      <c r="T81" t="n">
        <v>14941.79</v>
      </c>
      <c r="U81" t="n">
        <v>0.77</v>
      </c>
      <c r="V81" t="n">
        <v>0.9</v>
      </c>
      <c r="W81" t="n">
        <v>20.7</v>
      </c>
      <c r="X81" t="n">
        <v>0.91</v>
      </c>
      <c r="Y81" t="n">
        <v>1</v>
      </c>
      <c r="Z81" t="n">
        <v>10</v>
      </c>
      <c r="AA81" t="n">
        <v>1922.077262864836</v>
      </c>
      <c r="AB81" t="n">
        <v>2629.870907115899</v>
      </c>
      <c r="AC81" t="n">
        <v>2378.879718787758</v>
      </c>
      <c r="AD81" t="n">
        <v>1922077.262864836</v>
      </c>
      <c r="AE81" t="n">
        <v>2629870.907115899</v>
      </c>
      <c r="AF81" t="n">
        <v>8.555703105553594e-07</v>
      </c>
      <c r="AG81" t="n">
        <v>17</v>
      </c>
      <c r="AH81" t="n">
        <v>2378879.718787758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1.7211</v>
      </c>
      <c r="E82" t="n">
        <v>58.1</v>
      </c>
      <c r="F82" t="n">
        <v>53.48</v>
      </c>
      <c r="G82" t="n">
        <v>97.23</v>
      </c>
      <c r="H82" t="n">
        <v>1.19</v>
      </c>
      <c r="I82" t="n">
        <v>33</v>
      </c>
      <c r="J82" t="n">
        <v>315.41</v>
      </c>
      <c r="K82" t="n">
        <v>60.56</v>
      </c>
      <c r="L82" t="n">
        <v>21</v>
      </c>
      <c r="M82" t="n">
        <v>31</v>
      </c>
      <c r="N82" t="n">
        <v>93.86</v>
      </c>
      <c r="O82" t="n">
        <v>39135.2</v>
      </c>
      <c r="P82" t="n">
        <v>918.24</v>
      </c>
      <c r="Q82" t="n">
        <v>1367.2</v>
      </c>
      <c r="R82" t="n">
        <v>135.72</v>
      </c>
      <c r="S82" t="n">
        <v>104.26</v>
      </c>
      <c r="T82" t="n">
        <v>14750.02</v>
      </c>
      <c r="U82" t="n">
        <v>0.77</v>
      </c>
      <c r="V82" t="n">
        <v>0.9</v>
      </c>
      <c r="W82" t="n">
        <v>20.7</v>
      </c>
      <c r="X82" t="n">
        <v>0.9</v>
      </c>
      <c r="Y82" t="n">
        <v>1</v>
      </c>
      <c r="Z82" t="n">
        <v>10</v>
      </c>
      <c r="AA82" t="n">
        <v>1921.606269367101</v>
      </c>
      <c r="AB82" t="n">
        <v>2629.226473033532</v>
      </c>
      <c r="AC82" t="n">
        <v>2378.296788589742</v>
      </c>
      <c r="AD82" t="n">
        <v>1921606.269367101</v>
      </c>
      <c r="AE82" t="n">
        <v>2629226.473033532</v>
      </c>
      <c r="AF82" t="n">
        <v>8.557194685592916e-07</v>
      </c>
      <c r="AG82" t="n">
        <v>17</v>
      </c>
      <c r="AH82" t="n">
        <v>2378296.788589743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1.7225</v>
      </c>
      <c r="E83" t="n">
        <v>58.06</v>
      </c>
      <c r="F83" t="n">
        <v>53.48</v>
      </c>
      <c r="G83" t="n">
        <v>100.28</v>
      </c>
      <c r="H83" t="n">
        <v>1.2</v>
      </c>
      <c r="I83" t="n">
        <v>32</v>
      </c>
      <c r="J83" t="n">
        <v>315.97</v>
      </c>
      <c r="K83" t="n">
        <v>60.56</v>
      </c>
      <c r="L83" t="n">
        <v>21.25</v>
      </c>
      <c r="M83" t="n">
        <v>30</v>
      </c>
      <c r="N83" t="n">
        <v>94.16</v>
      </c>
      <c r="O83" t="n">
        <v>39203.74</v>
      </c>
      <c r="P83" t="n">
        <v>918.16</v>
      </c>
      <c r="Q83" t="n">
        <v>1367.28</v>
      </c>
      <c r="R83" t="n">
        <v>135.97</v>
      </c>
      <c r="S83" t="n">
        <v>104.26</v>
      </c>
      <c r="T83" t="n">
        <v>14881.74</v>
      </c>
      <c r="U83" t="n">
        <v>0.77</v>
      </c>
      <c r="V83" t="n">
        <v>0.9</v>
      </c>
      <c r="W83" t="n">
        <v>20.7</v>
      </c>
      <c r="X83" t="n">
        <v>0.91</v>
      </c>
      <c r="Y83" t="n">
        <v>1</v>
      </c>
      <c r="Z83" t="n">
        <v>10</v>
      </c>
      <c r="AA83" t="n">
        <v>1920.113060257879</v>
      </c>
      <c r="AB83" t="n">
        <v>2627.183398454558</v>
      </c>
      <c r="AC83" t="n">
        <v>2376.448702181112</v>
      </c>
      <c r="AD83" t="n">
        <v>1920113.060257879</v>
      </c>
      <c r="AE83" t="n">
        <v>2627183.398454558</v>
      </c>
      <c r="AF83" t="n">
        <v>8.564155392443088e-07</v>
      </c>
      <c r="AG83" t="n">
        <v>17</v>
      </c>
      <c r="AH83" t="n">
        <v>2376448.702181112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1.7232</v>
      </c>
      <c r="E84" t="n">
        <v>58.03</v>
      </c>
      <c r="F84" t="n">
        <v>53.46</v>
      </c>
      <c r="G84" t="n">
        <v>100.24</v>
      </c>
      <c r="H84" t="n">
        <v>1.21</v>
      </c>
      <c r="I84" t="n">
        <v>32</v>
      </c>
      <c r="J84" t="n">
        <v>316.53</v>
      </c>
      <c r="K84" t="n">
        <v>60.56</v>
      </c>
      <c r="L84" t="n">
        <v>21.5</v>
      </c>
      <c r="M84" t="n">
        <v>30</v>
      </c>
      <c r="N84" t="n">
        <v>94.47</v>
      </c>
      <c r="O84" t="n">
        <v>39272.42</v>
      </c>
      <c r="P84" t="n">
        <v>917.67</v>
      </c>
      <c r="Q84" t="n">
        <v>1367.23</v>
      </c>
      <c r="R84" t="n">
        <v>135.28</v>
      </c>
      <c r="S84" t="n">
        <v>104.26</v>
      </c>
      <c r="T84" t="n">
        <v>14534.3</v>
      </c>
      <c r="U84" t="n">
        <v>0.77</v>
      </c>
      <c r="V84" t="n">
        <v>0.9</v>
      </c>
      <c r="W84" t="n">
        <v>20.69</v>
      </c>
      <c r="X84" t="n">
        <v>0.88</v>
      </c>
      <c r="Y84" t="n">
        <v>1</v>
      </c>
      <c r="Z84" t="n">
        <v>10</v>
      </c>
      <c r="AA84" t="n">
        <v>1918.583144945786</v>
      </c>
      <c r="AB84" t="n">
        <v>2625.090100829452</v>
      </c>
      <c r="AC84" t="n">
        <v>2374.555185943385</v>
      </c>
      <c r="AD84" t="n">
        <v>1918583.144945786</v>
      </c>
      <c r="AE84" t="n">
        <v>2625090.100829452</v>
      </c>
      <c r="AF84" t="n">
        <v>8.567635745868173e-07</v>
      </c>
      <c r="AG84" t="n">
        <v>17</v>
      </c>
      <c r="AH84" t="n">
        <v>2374555.185943386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1.723</v>
      </c>
      <c r="E85" t="n">
        <v>58.04</v>
      </c>
      <c r="F85" t="n">
        <v>53.47</v>
      </c>
      <c r="G85" t="n">
        <v>100.25</v>
      </c>
      <c r="H85" t="n">
        <v>1.22</v>
      </c>
      <c r="I85" t="n">
        <v>32</v>
      </c>
      <c r="J85" t="n">
        <v>317.08</v>
      </c>
      <c r="K85" t="n">
        <v>60.56</v>
      </c>
      <c r="L85" t="n">
        <v>21.75</v>
      </c>
      <c r="M85" t="n">
        <v>30</v>
      </c>
      <c r="N85" t="n">
        <v>94.78</v>
      </c>
      <c r="O85" t="n">
        <v>39341.24</v>
      </c>
      <c r="P85" t="n">
        <v>916.71</v>
      </c>
      <c r="Q85" t="n">
        <v>1367.26</v>
      </c>
      <c r="R85" t="n">
        <v>135.62</v>
      </c>
      <c r="S85" t="n">
        <v>104.26</v>
      </c>
      <c r="T85" t="n">
        <v>14705.87</v>
      </c>
      <c r="U85" t="n">
        <v>0.77</v>
      </c>
      <c r="V85" t="n">
        <v>0.9</v>
      </c>
      <c r="W85" t="n">
        <v>20.69</v>
      </c>
      <c r="X85" t="n">
        <v>0.89</v>
      </c>
      <c r="Y85" t="n">
        <v>1</v>
      </c>
      <c r="Z85" t="n">
        <v>10</v>
      </c>
      <c r="AA85" t="n">
        <v>1917.508725958148</v>
      </c>
      <c r="AB85" t="n">
        <v>2623.620033370546</v>
      </c>
      <c r="AC85" t="n">
        <v>2373.225419659504</v>
      </c>
      <c r="AD85" t="n">
        <v>1917508.725958148</v>
      </c>
      <c r="AE85" t="n">
        <v>2623620.033370546</v>
      </c>
      <c r="AF85" t="n">
        <v>8.566641359175292e-07</v>
      </c>
      <c r="AG85" t="n">
        <v>17</v>
      </c>
      <c r="AH85" t="n">
        <v>2373225.419659505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1.7253</v>
      </c>
      <c r="E86" t="n">
        <v>57.96</v>
      </c>
      <c r="F86" t="n">
        <v>53.44</v>
      </c>
      <c r="G86" t="n">
        <v>103.43</v>
      </c>
      <c r="H86" t="n">
        <v>1.23</v>
      </c>
      <c r="I86" t="n">
        <v>31</v>
      </c>
      <c r="J86" t="n">
        <v>317.64</v>
      </c>
      <c r="K86" t="n">
        <v>60.56</v>
      </c>
      <c r="L86" t="n">
        <v>22</v>
      </c>
      <c r="M86" t="n">
        <v>29</v>
      </c>
      <c r="N86" t="n">
        <v>95.09</v>
      </c>
      <c r="O86" t="n">
        <v>39410.2</v>
      </c>
      <c r="P86" t="n">
        <v>917.04</v>
      </c>
      <c r="Q86" t="n">
        <v>1367.26</v>
      </c>
      <c r="R86" t="n">
        <v>134.66</v>
      </c>
      <c r="S86" t="n">
        <v>104.26</v>
      </c>
      <c r="T86" t="n">
        <v>14229.84</v>
      </c>
      <c r="U86" t="n">
        <v>0.77</v>
      </c>
      <c r="V86" t="n">
        <v>0.9</v>
      </c>
      <c r="W86" t="n">
        <v>20.69</v>
      </c>
      <c r="X86" t="n">
        <v>0.86</v>
      </c>
      <c r="Y86" t="n">
        <v>1</v>
      </c>
      <c r="Z86" t="n">
        <v>10</v>
      </c>
      <c r="AA86" t="n">
        <v>1915.483267627845</v>
      </c>
      <c r="AB86" t="n">
        <v>2620.848711926109</v>
      </c>
      <c r="AC86" t="n">
        <v>2370.718589244151</v>
      </c>
      <c r="AD86" t="n">
        <v>1915483.267627845</v>
      </c>
      <c r="AE86" t="n">
        <v>2620848.71192611</v>
      </c>
      <c r="AF86" t="n">
        <v>8.57807680614343e-07</v>
      </c>
      <c r="AG86" t="n">
        <v>17</v>
      </c>
      <c r="AH86" t="n">
        <v>2370718.589244151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1.7255</v>
      </c>
      <c r="E87" t="n">
        <v>57.95</v>
      </c>
      <c r="F87" t="n">
        <v>53.43</v>
      </c>
      <c r="G87" t="n">
        <v>103.42</v>
      </c>
      <c r="H87" t="n">
        <v>1.25</v>
      </c>
      <c r="I87" t="n">
        <v>31</v>
      </c>
      <c r="J87" t="n">
        <v>318.2</v>
      </c>
      <c r="K87" t="n">
        <v>60.56</v>
      </c>
      <c r="L87" t="n">
        <v>22.25</v>
      </c>
      <c r="M87" t="n">
        <v>29</v>
      </c>
      <c r="N87" t="n">
        <v>95.40000000000001</v>
      </c>
      <c r="O87" t="n">
        <v>39479.3</v>
      </c>
      <c r="P87" t="n">
        <v>917</v>
      </c>
      <c r="Q87" t="n">
        <v>1367.28</v>
      </c>
      <c r="R87" t="n">
        <v>134.27</v>
      </c>
      <c r="S87" t="n">
        <v>104.26</v>
      </c>
      <c r="T87" t="n">
        <v>14035.21</v>
      </c>
      <c r="U87" t="n">
        <v>0.78</v>
      </c>
      <c r="V87" t="n">
        <v>0.9</v>
      </c>
      <c r="W87" t="n">
        <v>20.7</v>
      </c>
      <c r="X87" t="n">
        <v>0.86</v>
      </c>
      <c r="Y87" t="n">
        <v>1</v>
      </c>
      <c r="Z87" t="n">
        <v>10</v>
      </c>
      <c r="AA87" t="n">
        <v>1915.15478060332</v>
      </c>
      <c r="AB87" t="n">
        <v>2620.39926148733</v>
      </c>
      <c r="AC87" t="n">
        <v>2370.312033724441</v>
      </c>
      <c r="AD87" t="n">
        <v>1915154.78060332</v>
      </c>
      <c r="AE87" t="n">
        <v>2620399.26148733</v>
      </c>
      <c r="AF87" t="n">
        <v>8.579071192836312e-07</v>
      </c>
      <c r="AG87" t="n">
        <v>17</v>
      </c>
      <c r="AH87" t="n">
        <v>2370312.033724441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1.7255</v>
      </c>
      <c r="E88" t="n">
        <v>57.95</v>
      </c>
      <c r="F88" t="n">
        <v>53.43</v>
      </c>
      <c r="G88" t="n">
        <v>103.42</v>
      </c>
      <c r="H88" t="n">
        <v>1.26</v>
      </c>
      <c r="I88" t="n">
        <v>31</v>
      </c>
      <c r="J88" t="n">
        <v>318.76</v>
      </c>
      <c r="K88" t="n">
        <v>60.56</v>
      </c>
      <c r="L88" t="n">
        <v>22.5</v>
      </c>
      <c r="M88" t="n">
        <v>29</v>
      </c>
      <c r="N88" t="n">
        <v>95.70999999999999</v>
      </c>
      <c r="O88" t="n">
        <v>39548.54</v>
      </c>
      <c r="P88" t="n">
        <v>916.17</v>
      </c>
      <c r="Q88" t="n">
        <v>1367.23</v>
      </c>
      <c r="R88" t="n">
        <v>134.46</v>
      </c>
      <c r="S88" t="n">
        <v>104.26</v>
      </c>
      <c r="T88" t="n">
        <v>14131.82</v>
      </c>
      <c r="U88" t="n">
        <v>0.78</v>
      </c>
      <c r="V88" t="n">
        <v>0.9</v>
      </c>
      <c r="W88" t="n">
        <v>20.69</v>
      </c>
      <c r="X88" t="n">
        <v>0.86</v>
      </c>
      <c r="Y88" t="n">
        <v>1</v>
      </c>
      <c r="Z88" t="n">
        <v>10</v>
      </c>
      <c r="AA88" t="n">
        <v>1913.991362435169</v>
      </c>
      <c r="AB88" t="n">
        <v>2618.807421423279</v>
      </c>
      <c r="AC88" t="n">
        <v>2368.872116641941</v>
      </c>
      <c r="AD88" t="n">
        <v>1913991.362435169</v>
      </c>
      <c r="AE88" t="n">
        <v>2618807.421423279</v>
      </c>
      <c r="AF88" t="n">
        <v>8.579071192836312e-07</v>
      </c>
      <c r="AG88" t="n">
        <v>17</v>
      </c>
      <c r="AH88" t="n">
        <v>2368872.116641941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1.7282</v>
      </c>
      <c r="E89" t="n">
        <v>57.86</v>
      </c>
      <c r="F89" t="n">
        <v>53.4</v>
      </c>
      <c r="G89" t="n">
        <v>106.79</v>
      </c>
      <c r="H89" t="n">
        <v>1.27</v>
      </c>
      <c r="I89" t="n">
        <v>30</v>
      </c>
      <c r="J89" t="n">
        <v>319.33</v>
      </c>
      <c r="K89" t="n">
        <v>60.56</v>
      </c>
      <c r="L89" t="n">
        <v>22.75</v>
      </c>
      <c r="M89" t="n">
        <v>28</v>
      </c>
      <c r="N89" t="n">
        <v>96.02</v>
      </c>
      <c r="O89" t="n">
        <v>39617.93</v>
      </c>
      <c r="P89" t="n">
        <v>915.48</v>
      </c>
      <c r="Q89" t="n">
        <v>1367.2</v>
      </c>
      <c r="R89" t="n">
        <v>133.31</v>
      </c>
      <c r="S89" t="n">
        <v>104.26</v>
      </c>
      <c r="T89" t="n">
        <v>13559.95</v>
      </c>
      <c r="U89" t="n">
        <v>0.78</v>
      </c>
      <c r="V89" t="n">
        <v>0.9</v>
      </c>
      <c r="W89" t="n">
        <v>20.69</v>
      </c>
      <c r="X89" t="n">
        <v>0.82</v>
      </c>
      <c r="Y89" t="n">
        <v>1</v>
      </c>
      <c r="Z89" t="n">
        <v>10</v>
      </c>
      <c r="AA89" t="n">
        <v>1910.15500241658</v>
      </c>
      <c r="AB89" t="n">
        <v>2613.558344397586</v>
      </c>
      <c r="AC89" t="n">
        <v>2364.124004160455</v>
      </c>
      <c r="AD89" t="n">
        <v>1910155.00241658</v>
      </c>
      <c r="AE89" t="n">
        <v>2613558.344397586</v>
      </c>
      <c r="AF89" t="n">
        <v>8.592495413190213e-07</v>
      </c>
      <c r="AG89" t="n">
        <v>17</v>
      </c>
      <c r="AH89" t="n">
        <v>2364124.004160454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1.7284</v>
      </c>
      <c r="E90" t="n">
        <v>57.86</v>
      </c>
      <c r="F90" t="n">
        <v>53.39</v>
      </c>
      <c r="G90" t="n">
        <v>106.78</v>
      </c>
      <c r="H90" t="n">
        <v>1.28</v>
      </c>
      <c r="I90" t="n">
        <v>30</v>
      </c>
      <c r="J90" t="n">
        <v>319.89</v>
      </c>
      <c r="K90" t="n">
        <v>60.56</v>
      </c>
      <c r="L90" t="n">
        <v>23</v>
      </c>
      <c r="M90" t="n">
        <v>28</v>
      </c>
      <c r="N90" t="n">
        <v>96.34</v>
      </c>
      <c r="O90" t="n">
        <v>39687.46</v>
      </c>
      <c r="P90" t="n">
        <v>915.73</v>
      </c>
      <c r="Q90" t="n">
        <v>1367.19</v>
      </c>
      <c r="R90" t="n">
        <v>132.94</v>
      </c>
      <c r="S90" t="n">
        <v>104.26</v>
      </c>
      <c r="T90" t="n">
        <v>13376.34</v>
      </c>
      <c r="U90" t="n">
        <v>0.78</v>
      </c>
      <c r="V90" t="n">
        <v>0.9</v>
      </c>
      <c r="W90" t="n">
        <v>20.69</v>
      </c>
      <c r="X90" t="n">
        <v>0.8100000000000001</v>
      </c>
      <c r="Y90" t="n">
        <v>1</v>
      </c>
      <c r="Z90" t="n">
        <v>10</v>
      </c>
      <c r="AA90" t="n">
        <v>1910.233496564519</v>
      </c>
      <c r="AB90" t="n">
        <v>2613.665743553714</v>
      </c>
      <c r="AC90" t="n">
        <v>2364.221153291858</v>
      </c>
      <c r="AD90" t="n">
        <v>1910233.496564519</v>
      </c>
      <c r="AE90" t="n">
        <v>2613665.743553714</v>
      </c>
      <c r="AF90" t="n">
        <v>8.593489799883096e-07</v>
      </c>
      <c r="AG90" t="n">
        <v>17</v>
      </c>
      <c r="AH90" t="n">
        <v>2364221.153291858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1.7276</v>
      </c>
      <c r="E91" t="n">
        <v>57.88</v>
      </c>
      <c r="F91" t="n">
        <v>53.42</v>
      </c>
      <c r="G91" t="n">
        <v>106.83</v>
      </c>
      <c r="H91" t="n">
        <v>1.29</v>
      </c>
      <c r="I91" t="n">
        <v>30</v>
      </c>
      <c r="J91" t="n">
        <v>320.46</v>
      </c>
      <c r="K91" t="n">
        <v>60.56</v>
      </c>
      <c r="L91" t="n">
        <v>23.25</v>
      </c>
      <c r="M91" t="n">
        <v>28</v>
      </c>
      <c r="N91" t="n">
        <v>96.65000000000001</v>
      </c>
      <c r="O91" t="n">
        <v>39757.13</v>
      </c>
      <c r="P91" t="n">
        <v>915.23</v>
      </c>
      <c r="Q91" t="n">
        <v>1367.29</v>
      </c>
      <c r="R91" t="n">
        <v>133.73</v>
      </c>
      <c r="S91" t="n">
        <v>104.26</v>
      </c>
      <c r="T91" t="n">
        <v>13771.86</v>
      </c>
      <c r="U91" t="n">
        <v>0.78</v>
      </c>
      <c r="V91" t="n">
        <v>0.9</v>
      </c>
      <c r="W91" t="n">
        <v>20.7</v>
      </c>
      <c r="X91" t="n">
        <v>0.84</v>
      </c>
      <c r="Y91" t="n">
        <v>1</v>
      </c>
      <c r="Z91" t="n">
        <v>10</v>
      </c>
      <c r="AA91" t="n">
        <v>1910.543302742674</v>
      </c>
      <c r="AB91" t="n">
        <v>2614.08963403435</v>
      </c>
      <c r="AC91" t="n">
        <v>2364.604588259956</v>
      </c>
      <c r="AD91" t="n">
        <v>1910543.302742674</v>
      </c>
      <c r="AE91" t="n">
        <v>2614089.63403435</v>
      </c>
      <c r="AF91" t="n">
        <v>8.589512253111569e-07</v>
      </c>
      <c r="AG91" t="n">
        <v>17</v>
      </c>
      <c r="AH91" t="n">
        <v>2364604.588259955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1.7302</v>
      </c>
      <c r="E92" t="n">
        <v>57.8</v>
      </c>
      <c r="F92" t="n">
        <v>53.38</v>
      </c>
      <c r="G92" t="n">
        <v>110.44</v>
      </c>
      <c r="H92" t="n">
        <v>1.3</v>
      </c>
      <c r="I92" t="n">
        <v>29</v>
      </c>
      <c r="J92" t="n">
        <v>321.02</v>
      </c>
      <c r="K92" t="n">
        <v>60.56</v>
      </c>
      <c r="L92" t="n">
        <v>23.5</v>
      </c>
      <c r="M92" t="n">
        <v>27</v>
      </c>
      <c r="N92" t="n">
        <v>96.97</v>
      </c>
      <c r="O92" t="n">
        <v>39826.95</v>
      </c>
      <c r="P92" t="n">
        <v>914.75</v>
      </c>
      <c r="Q92" t="n">
        <v>1367.31</v>
      </c>
      <c r="R92" t="n">
        <v>132.65</v>
      </c>
      <c r="S92" t="n">
        <v>104.26</v>
      </c>
      <c r="T92" t="n">
        <v>13236.27</v>
      </c>
      <c r="U92" t="n">
        <v>0.79</v>
      </c>
      <c r="V92" t="n">
        <v>0.9</v>
      </c>
      <c r="W92" t="n">
        <v>20.69</v>
      </c>
      <c r="X92" t="n">
        <v>0.8</v>
      </c>
      <c r="Y92" t="n">
        <v>1</v>
      </c>
      <c r="Z92" t="n">
        <v>10</v>
      </c>
      <c r="AA92" t="n">
        <v>1907.031876773851</v>
      </c>
      <c r="AB92" t="n">
        <v>2609.285146110626</v>
      </c>
      <c r="AC92" t="n">
        <v>2360.25863392053</v>
      </c>
      <c r="AD92" t="n">
        <v>1907031.876773851</v>
      </c>
      <c r="AE92" t="n">
        <v>2609285.146110625</v>
      </c>
      <c r="AF92" t="n">
        <v>8.60243928011903e-07</v>
      </c>
      <c r="AG92" t="n">
        <v>17</v>
      </c>
      <c r="AH92" t="n">
        <v>2360258.63392053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1.7304</v>
      </c>
      <c r="E93" t="n">
        <v>57.79</v>
      </c>
      <c r="F93" t="n">
        <v>53.37</v>
      </c>
      <c r="G93" t="n">
        <v>110.43</v>
      </c>
      <c r="H93" t="n">
        <v>1.32</v>
      </c>
      <c r="I93" t="n">
        <v>29</v>
      </c>
      <c r="J93" t="n">
        <v>321.59</v>
      </c>
      <c r="K93" t="n">
        <v>60.56</v>
      </c>
      <c r="L93" t="n">
        <v>23.75</v>
      </c>
      <c r="M93" t="n">
        <v>27</v>
      </c>
      <c r="N93" t="n">
        <v>97.28</v>
      </c>
      <c r="O93" t="n">
        <v>39896.91</v>
      </c>
      <c r="P93" t="n">
        <v>914.99</v>
      </c>
      <c r="Q93" t="n">
        <v>1367.19</v>
      </c>
      <c r="R93" t="n">
        <v>132.4</v>
      </c>
      <c r="S93" t="n">
        <v>104.26</v>
      </c>
      <c r="T93" t="n">
        <v>13113.14</v>
      </c>
      <c r="U93" t="n">
        <v>0.79</v>
      </c>
      <c r="V93" t="n">
        <v>0.9</v>
      </c>
      <c r="W93" t="n">
        <v>20.69</v>
      </c>
      <c r="X93" t="n">
        <v>0.8</v>
      </c>
      <c r="Y93" t="n">
        <v>1</v>
      </c>
      <c r="Z93" t="n">
        <v>10</v>
      </c>
      <c r="AA93" t="n">
        <v>1907.096663775647</v>
      </c>
      <c r="AB93" t="n">
        <v>2609.373790544683</v>
      </c>
      <c r="AC93" t="n">
        <v>2360.338818254215</v>
      </c>
      <c r="AD93" t="n">
        <v>1907096.663775647</v>
      </c>
      <c r="AE93" t="n">
        <v>2609373.790544683</v>
      </c>
      <c r="AF93" t="n">
        <v>8.603433666811911e-07</v>
      </c>
      <c r="AG93" t="n">
        <v>17</v>
      </c>
      <c r="AH93" t="n">
        <v>2360338.818254215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1.7301</v>
      </c>
      <c r="E94" t="n">
        <v>57.8</v>
      </c>
      <c r="F94" t="n">
        <v>53.39</v>
      </c>
      <c r="G94" t="n">
        <v>110.45</v>
      </c>
      <c r="H94" t="n">
        <v>1.33</v>
      </c>
      <c r="I94" t="n">
        <v>29</v>
      </c>
      <c r="J94" t="n">
        <v>322.16</v>
      </c>
      <c r="K94" t="n">
        <v>60.56</v>
      </c>
      <c r="L94" t="n">
        <v>24</v>
      </c>
      <c r="M94" t="n">
        <v>27</v>
      </c>
      <c r="N94" t="n">
        <v>97.59999999999999</v>
      </c>
      <c r="O94" t="n">
        <v>39967.02</v>
      </c>
      <c r="P94" t="n">
        <v>915.24</v>
      </c>
      <c r="Q94" t="n">
        <v>1367.3</v>
      </c>
      <c r="R94" t="n">
        <v>132.84</v>
      </c>
      <c r="S94" t="n">
        <v>104.26</v>
      </c>
      <c r="T94" t="n">
        <v>13331.32</v>
      </c>
      <c r="U94" t="n">
        <v>0.78</v>
      </c>
      <c r="V94" t="n">
        <v>0.9</v>
      </c>
      <c r="W94" t="n">
        <v>20.69</v>
      </c>
      <c r="X94" t="n">
        <v>0.8100000000000001</v>
      </c>
      <c r="Y94" t="n">
        <v>1</v>
      </c>
      <c r="Z94" t="n">
        <v>10</v>
      </c>
      <c r="AA94" t="n">
        <v>1907.890246829409</v>
      </c>
      <c r="AB94" t="n">
        <v>2610.459605889255</v>
      </c>
      <c r="AC94" t="n">
        <v>2361.321004906252</v>
      </c>
      <c r="AD94" t="n">
        <v>1907890.246829409</v>
      </c>
      <c r="AE94" t="n">
        <v>2610459.605889255</v>
      </c>
      <c r="AF94" t="n">
        <v>8.601942086772588e-07</v>
      </c>
      <c r="AG94" t="n">
        <v>17</v>
      </c>
      <c r="AH94" t="n">
        <v>2361321.004906252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1.7321</v>
      </c>
      <c r="E95" t="n">
        <v>57.73</v>
      </c>
      <c r="F95" t="n">
        <v>53.37</v>
      </c>
      <c r="G95" t="n">
        <v>114.36</v>
      </c>
      <c r="H95" t="n">
        <v>1.34</v>
      </c>
      <c r="I95" t="n">
        <v>28</v>
      </c>
      <c r="J95" t="n">
        <v>322.73</v>
      </c>
      <c r="K95" t="n">
        <v>60.56</v>
      </c>
      <c r="L95" t="n">
        <v>24.25</v>
      </c>
      <c r="M95" t="n">
        <v>26</v>
      </c>
      <c r="N95" t="n">
        <v>97.92</v>
      </c>
      <c r="O95" t="n">
        <v>40037.28</v>
      </c>
      <c r="P95" t="n">
        <v>913.9</v>
      </c>
      <c r="Q95" t="n">
        <v>1367.14</v>
      </c>
      <c r="R95" t="n">
        <v>132.08</v>
      </c>
      <c r="S95" t="n">
        <v>104.26</v>
      </c>
      <c r="T95" t="n">
        <v>12955.23</v>
      </c>
      <c r="U95" t="n">
        <v>0.79</v>
      </c>
      <c r="V95" t="n">
        <v>0.9</v>
      </c>
      <c r="W95" t="n">
        <v>20.7</v>
      </c>
      <c r="X95" t="n">
        <v>0.79</v>
      </c>
      <c r="Y95" t="n">
        <v>1</v>
      </c>
      <c r="Z95" t="n">
        <v>10</v>
      </c>
      <c r="AA95" t="n">
        <v>1903.921377878665</v>
      </c>
      <c r="AB95" t="n">
        <v>2605.029224296706</v>
      </c>
      <c r="AC95" t="n">
        <v>2356.408891311307</v>
      </c>
      <c r="AD95" t="n">
        <v>1903921.377878665</v>
      </c>
      <c r="AE95" t="n">
        <v>2605029.224296706</v>
      </c>
      <c r="AF95" t="n">
        <v>8.611885953701406e-07</v>
      </c>
      <c r="AG95" t="n">
        <v>17</v>
      </c>
      <c r="AH95" t="n">
        <v>2356408.891311307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1.7328</v>
      </c>
      <c r="E96" t="n">
        <v>57.71</v>
      </c>
      <c r="F96" t="n">
        <v>53.35</v>
      </c>
      <c r="G96" t="n">
        <v>114.32</v>
      </c>
      <c r="H96" t="n">
        <v>1.35</v>
      </c>
      <c r="I96" t="n">
        <v>28</v>
      </c>
      <c r="J96" t="n">
        <v>323.3</v>
      </c>
      <c r="K96" t="n">
        <v>60.56</v>
      </c>
      <c r="L96" t="n">
        <v>24.5</v>
      </c>
      <c r="M96" t="n">
        <v>26</v>
      </c>
      <c r="N96" t="n">
        <v>98.23999999999999</v>
      </c>
      <c r="O96" t="n">
        <v>40107.81</v>
      </c>
      <c r="P96" t="n">
        <v>913.74</v>
      </c>
      <c r="Q96" t="n">
        <v>1367.23</v>
      </c>
      <c r="R96" t="n">
        <v>131.65</v>
      </c>
      <c r="S96" t="n">
        <v>104.26</v>
      </c>
      <c r="T96" t="n">
        <v>12743.71</v>
      </c>
      <c r="U96" t="n">
        <v>0.79</v>
      </c>
      <c r="V96" t="n">
        <v>0.9</v>
      </c>
      <c r="W96" t="n">
        <v>20.69</v>
      </c>
      <c r="X96" t="n">
        <v>0.77</v>
      </c>
      <c r="Y96" t="n">
        <v>1</v>
      </c>
      <c r="Z96" t="n">
        <v>10</v>
      </c>
      <c r="AA96" t="n">
        <v>1902.867094657879</v>
      </c>
      <c r="AB96" t="n">
        <v>2603.586707482333</v>
      </c>
      <c r="AC96" t="n">
        <v>2355.104046277113</v>
      </c>
      <c r="AD96" t="n">
        <v>1902867.094657879</v>
      </c>
      <c r="AE96" t="n">
        <v>2603586.707482333</v>
      </c>
      <c r="AF96" t="n">
        <v>8.615366307126491e-07</v>
      </c>
      <c r="AG96" t="n">
        <v>17</v>
      </c>
      <c r="AH96" t="n">
        <v>2355104.046277113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1.7331</v>
      </c>
      <c r="E97" t="n">
        <v>57.7</v>
      </c>
      <c r="F97" t="n">
        <v>53.34</v>
      </c>
      <c r="G97" t="n">
        <v>114.29</v>
      </c>
      <c r="H97" t="n">
        <v>1.36</v>
      </c>
      <c r="I97" t="n">
        <v>28</v>
      </c>
      <c r="J97" t="n">
        <v>323.87</v>
      </c>
      <c r="K97" t="n">
        <v>60.56</v>
      </c>
      <c r="L97" t="n">
        <v>24.75</v>
      </c>
      <c r="M97" t="n">
        <v>26</v>
      </c>
      <c r="N97" t="n">
        <v>98.56999999999999</v>
      </c>
      <c r="O97" t="n">
        <v>40178.37</v>
      </c>
      <c r="P97" t="n">
        <v>913.54</v>
      </c>
      <c r="Q97" t="n">
        <v>1367.18</v>
      </c>
      <c r="R97" t="n">
        <v>131.3</v>
      </c>
      <c r="S97" t="n">
        <v>104.26</v>
      </c>
      <c r="T97" t="n">
        <v>12567.55</v>
      </c>
      <c r="U97" t="n">
        <v>0.79</v>
      </c>
      <c r="V97" t="n">
        <v>0.9</v>
      </c>
      <c r="W97" t="n">
        <v>20.68</v>
      </c>
      <c r="X97" t="n">
        <v>0.76</v>
      </c>
      <c r="Y97" t="n">
        <v>1</v>
      </c>
      <c r="Z97" t="n">
        <v>10</v>
      </c>
      <c r="AA97" t="n">
        <v>1902.22126456657</v>
      </c>
      <c r="AB97" t="n">
        <v>2602.703054259392</v>
      </c>
      <c r="AC97" t="n">
        <v>2354.304727677554</v>
      </c>
      <c r="AD97" t="n">
        <v>1902221.26456657</v>
      </c>
      <c r="AE97" t="n">
        <v>2602703.054259392</v>
      </c>
      <c r="AF97" t="n">
        <v>8.616857887165815e-07</v>
      </c>
      <c r="AG97" t="n">
        <v>17</v>
      </c>
      <c r="AH97" t="n">
        <v>2354304.727677554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1.7327</v>
      </c>
      <c r="E98" t="n">
        <v>57.71</v>
      </c>
      <c r="F98" t="n">
        <v>53.35</v>
      </c>
      <c r="G98" t="n">
        <v>114.32</v>
      </c>
      <c r="H98" t="n">
        <v>1.37</v>
      </c>
      <c r="I98" t="n">
        <v>28</v>
      </c>
      <c r="J98" t="n">
        <v>324.44</v>
      </c>
      <c r="K98" t="n">
        <v>60.56</v>
      </c>
      <c r="L98" t="n">
        <v>25</v>
      </c>
      <c r="M98" t="n">
        <v>26</v>
      </c>
      <c r="N98" t="n">
        <v>98.89</v>
      </c>
      <c r="O98" t="n">
        <v>40249.08</v>
      </c>
      <c r="P98" t="n">
        <v>913.0599999999999</v>
      </c>
      <c r="Q98" t="n">
        <v>1367.25</v>
      </c>
      <c r="R98" t="n">
        <v>131.49</v>
      </c>
      <c r="S98" t="n">
        <v>104.26</v>
      </c>
      <c r="T98" t="n">
        <v>12662.47</v>
      </c>
      <c r="U98" t="n">
        <v>0.79</v>
      </c>
      <c r="V98" t="n">
        <v>0.9</v>
      </c>
      <c r="W98" t="n">
        <v>20.69</v>
      </c>
      <c r="X98" t="n">
        <v>0.77</v>
      </c>
      <c r="Y98" t="n">
        <v>1</v>
      </c>
      <c r="Z98" t="n">
        <v>10</v>
      </c>
      <c r="AA98" t="n">
        <v>1902.01486546261</v>
      </c>
      <c r="AB98" t="n">
        <v>2602.420649899668</v>
      </c>
      <c r="AC98" t="n">
        <v>2354.049275593565</v>
      </c>
      <c r="AD98" t="n">
        <v>1902014.86546261</v>
      </c>
      <c r="AE98" t="n">
        <v>2602420.649899668</v>
      </c>
      <c r="AF98" t="n">
        <v>8.614869113780051e-07</v>
      </c>
      <c r="AG98" t="n">
        <v>17</v>
      </c>
      <c r="AH98" t="n">
        <v>2354049.275593565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1.7351</v>
      </c>
      <c r="E99" t="n">
        <v>57.63</v>
      </c>
      <c r="F99" t="n">
        <v>53.32</v>
      </c>
      <c r="G99" t="n">
        <v>118.5</v>
      </c>
      <c r="H99" t="n">
        <v>1.38</v>
      </c>
      <c r="I99" t="n">
        <v>27</v>
      </c>
      <c r="J99" t="n">
        <v>325.02</v>
      </c>
      <c r="K99" t="n">
        <v>60.56</v>
      </c>
      <c r="L99" t="n">
        <v>25.25</v>
      </c>
      <c r="M99" t="n">
        <v>25</v>
      </c>
      <c r="N99" t="n">
        <v>99.20999999999999</v>
      </c>
      <c r="O99" t="n">
        <v>40319.95</v>
      </c>
      <c r="P99" t="n">
        <v>913.0700000000001</v>
      </c>
      <c r="Q99" t="n">
        <v>1367.21</v>
      </c>
      <c r="R99" t="n">
        <v>130.78</v>
      </c>
      <c r="S99" t="n">
        <v>104.26</v>
      </c>
      <c r="T99" t="n">
        <v>12312.72</v>
      </c>
      <c r="U99" t="n">
        <v>0.8</v>
      </c>
      <c r="V99" t="n">
        <v>0.9</v>
      </c>
      <c r="W99" t="n">
        <v>20.69</v>
      </c>
      <c r="X99" t="n">
        <v>0.75</v>
      </c>
      <c r="Y99" t="n">
        <v>1</v>
      </c>
      <c r="Z99" t="n">
        <v>10</v>
      </c>
      <c r="AA99" t="n">
        <v>1899.478531602572</v>
      </c>
      <c r="AB99" t="n">
        <v>2598.95032601721</v>
      </c>
      <c r="AC99" t="n">
        <v>2350.91015455182</v>
      </c>
      <c r="AD99" t="n">
        <v>1899478.531602572</v>
      </c>
      <c r="AE99" t="n">
        <v>2598950.32601721</v>
      </c>
      <c r="AF99" t="n">
        <v>8.62680175409463e-07</v>
      </c>
      <c r="AG99" t="n">
        <v>17</v>
      </c>
      <c r="AH99" t="n">
        <v>2350910.15455182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1.7353</v>
      </c>
      <c r="E100" t="n">
        <v>57.63</v>
      </c>
      <c r="F100" t="n">
        <v>53.32</v>
      </c>
      <c r="G100" t="n">
        <v>118.48</v>
      </c>
      <c r="H100" t="n">
        <v>1.4</v>
      </c>
      <c r="I100" t="n">
        <v>27</v>
      </c>
      <c r="J100" t="n">
        <v>325.59</v>
      </c>
      <c r="K100" t="n">
        <v>60.56</v>
      </c>
      <c r="L100" t="n">
        <v>25.5</v>
      </c>
      <c r="M100" t="n">
        <v>25</v>
      </c>
      <c r="N100" t="n">
        <v>99.54000000000001</v>
      </c>
      <c r="O100" t="n">
        <v>40390.96</v>
      </c>
      <c r="P100" t="n">
        <v>912.45</v>
      </c>
      <c r="Q100" t="n">
        <v>1367.22</v>
      </c>
      <c r="R100" t="n">
        <v>130.61</v>
      </c>
      <c r="S100" t="n">
        <v>104.26</v>
      </c>
      <c r="T100" t="n">
        <v>12224.26</v>
      </c>
      <c r="U100" t="n">
        <v>0.8</v>
      </c>
      <c r="V100" t="n">
        <v>0.9</v>
      </c>
      <c r="W100" t="n">
        <v>20.69</v>
      </c>
      <c r="X100" t="n">
        <v>0.74</v>
      </c>
      <c r="Y100" t="n">
        <v>1</v>
      </c>
      <c r="Z100" t="n">
        <v>10</v>
      </c>
      <c r="AA100" t="n">
        <v>1898.421117453416</v>
      </c>
      <c r="AB100" t="n">
        <v>2597.503525328515</v>
      </c>
      <c r="AC100" t="n">
        <v>2349.601434490256</v>
      </c>
      <c r="AD100" t="n">
        <v>1898421.117453416</v>
      </c>
      <c r="AE100" t="n">
        <v>2597503.525328516</v>
      </c>
      <c r="AF100" t="n">
        <v>8.627796140787513e-07</v>
      </c>
      <c r="AG100" t="n">
        <v>17</v>
      </c>
      <c r="AH100" t="n">
        <v>2349601.434490256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1.7349</v>
      </c>
      <c r="E101" t="n">
        <v>57.64</v>
      </c>
      <c r="F101" t="n">
        <v>53.33</v>
      </c>
      <c r="G101" t="n">
        <v>118.51</v>
      </c>
      <c r="H101" t="n">
        <v>1.41</v>
      </c>
      <c r="I101" t="n">
        <v>27</v>
      </c>
      <c r="J101" t="n">
        <v>326.17</v>
      </c>
      <c r="K101" t="n">
        <v>60.56</v>
      </c>
      <c r="L101" t="n">
        <v>25.75</v>
      </c>
      <c r="M101" t="n">
        <v>25</v>
      </c>
      <c r="N101" t="n">
        <v>99.87</v>
      </c>
      <c r="O101" t="n">
        <v>40462.13</v>
      </c>
      <c r="P101" t="n">
        <v>911.83</v>
      </c>
      <c r="Q101" t="n">
        <v>1367.2</v>
      </c>
      <c r="R101" t="n">
        <v>130.84</v>
      </c>
      <c r="S101" t="n">
        <v>104.26</v>
      </c>
      <c r="T101" t="n">
        <v>12343.65</v>
      </c>
      <c r="U101" t="n">
        <v>0.8</v>
      </c>
      <c r="V101" t="n">
        <v>0.9</v>
      </c>
      <c r="W101" t="n">
        <v>20.69</v>
      </c>
      <c r="X101" t="n">
        <v>0.75</v>
      </c>
      <c r="Y101" t="n">
        <v>1</v>
      </c>
      <c r="Z101" t="n">
        <v>10</v>
      </c>
      <c r="AA101" t="n">
        <v>1898.018927966095</v>
      </c>
      <c r="AB101" t="n">
        <v>2596.953231928615</v>
      </c>
      <c r="AC101" t="n">
        <v>2349.1036603201</v>
      </c>
      <c r="AD101" t="n">
        <v>1898018.927966095</v>
      </c>
      <c r="AE101" t="n">
        <v>2596953.231928615</v>
      </c>
      <c r="AF101" t="n">
        <v>8.625807367401749e-07</v>
      </c>
      <c r="AG101" t="n">
        <v>17</v>
      </c>
      <c r="AH101" t="n">
        <v>2349103.6603201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1.7352</v>
      </c>
      <c r="E102" t="n">
        <v>57.63</v>
      </c>
      <c r="F102" t="n">
        <v>53.32</v>
      </c>
      <c r="G102" t="n">
        <v>118.49</v>
      </c>
      <c r="H102" t="n">
        <v>1.42</v>
      </c>
      <c r="I102" t="n">
        <v>27</v>
      </c>
      <c r="J102" t="n">
        <v>326.75</v>
      </c>
      <c r="K102" t="n">
        <v>60.56</v>
      </c>
      <c r="L102" t="n">
        <v>26</v>
      </c>
      <c r="M102" t="n">
        <v>25</v>
      </c>
      <c r="N102" t="n">
        <v>100.2</v>
      </c>
      <c r="O102" t="n">
        <v>40533.46</v>
      </c>
      <c r="P102" t="n">
        <v>910.98</v>
      </c>
      <c r="Q102" t="n">
        <v>1367.21</v>
      </c>
      <c r="R102" t="n">
        <v>130.62</v>
      </c>
      <c r="S102" t="n">
        <v>104.26</v>
      </c>
      <c r="T102" t="n">
        <v>12230.38</v>
      </c>
      <c r="U102" t="n">
        <v>0.8</v>
      </c>
      <c r="V102" t="n">
        <v>0.9</v>
      </c>
      <c r="W102" t="n">
        <v>20.69</v>
      </c>
      <c r="X102" t="n">
        <v>0.74</v>
      </c>
      <c r="Y102" t="n">
        <v>1</v>
      </c>
      <c r="Z102" t="n">
        <v>10</v>
      </c>
      <c r="AA102" t="n">
        <v>1896.46870030068</v>
      </c>
      <c r="AB102" t="n">
        <v>2594.832142045577</v>
      </c>
      <c r="AC102" t="n">
        <v>2347.185004278531</v>
      </c>
      <c r="AD102" t="n">
        <v>1896468.70030068</v>
      </c>
      <c r="AE102" t="n">
        <v>2594832.142045577</v>
      </c>
      <c r="AF102" t="n">
        <v>8.627298947441072e-07</v>
      </c>
      <c r="AG102" t="n">
        <v>17</v>
      </c>
      <c r="AH102" t="n">
        <v>2347185.004278531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1.7379</v>
      </c>
      <c r="E103" t="n">
        <v>57.54</v>
      </c>
      <c r="F103" t="n">
        <v>53.28</v>
      </c>
      <c r="G103" t="n">
        <v>122.96</v>
      </c>
      <c r="H103" t="n">
        <v>1.43</v>
      </c>
      <c r="I103" t="n">
        <v>26</v>
      </c>
      <c r="J103" t="n">
        <v>327.33</v>
      </c>
      <c r="K103" t="n">
        <v>60.56</v>
      </c>
      <c r="L103" t="n">
        <v>26.25</v>
      </c>
      <c r="M103" t="n">
        <v>24</v>
      </c>
      <c r="N103" t="n">
        <v>100.52</v>
      </c>
      <c r="O103" t="n">
        <v>40604.94</v>
      </c>
      <c r="P103" t="n">
        <v>911.2</v>
      </c>
      <c r="Q103" t="n">
        <v>1367.2</v>
      </c>
      <c r="R103" t="n">
        <v>129.54</v>
      </c>
      <c r="S103" t="n">
        <v>104.26</v>
      </c>
      <c r="T103" t="n">
        <v>11697.51</v>
      </c>
      <c r="U103" t="n">
        <v>0.8</v>
      </c>
      <c r="V103" t="n">
        <v>0.9</v>
      </c>
      <c r="W103" t="n">
        <v>20.68</v>
      </c>
      <c r="X103" t="n">
        <v>0.71</v>
      </c>
      <c r="Y103" t="n">
        <v>1</v>
      </c>
      <c r="Z103" t="n">
        <v>10</v>
      </c>
      <c r="AA103" t="n">
        <v>1893.871770147166</v>
      </c>
      <c r="AB103" t="n">
        <v>2591.278907641067</v>
      </c>
      <c r="AC103" t="n">
        <v>2343.970885578592</v>
      </c>
      <c r="AD103" t="n">
        <v>1893871.770147166</v>
      </c>
      <c r="AE103" t="n">
        <v>2591278.907641067</v>
      </c>
      <c r="AF103" t="n">
        <v>8.640723167794973e-07</v>
      </c>
      <c r="AG103" t="n">
        <v>17</v>
      </c>
      <c r="AH103" t="n">
        <v>2343970.885578592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1.7376</v>
      </c>
      <c r="E104" t="n">
        <v>57.55</v>
      </c>
      <c r="F104" t="n">
        <v>53.29</v>
      </c>
      <c r="G104" t="n">
        <v>122.98</v>
      </c>
      <c r="H104" t="n">
        <v>1.44</v>
      </c>
      <c r="I104" t="n">
        <v>26</v>
      </c>
      <c r="J104" t="n">
        <v>327.91</v>
      </c>
      <c r="K104" t="n">
        <v>60.56</v>
      </c>
      <c r="L104" t="n">
        <v>26.5</v>
      </c>
      <c r="M104" t="n">
        <v>24</v>
      </c>
      <c r="N104" t="n">
        <v>100.86</v>
      </c>
      <c r="O104" t="n">
        <v>40676.58</v>
      </c>
      <c r="P104" t="n">
        <v>912.0700000000001</v>
      </c>
      <c r="Q104" t="n">
        <v>1367.23</v>
      </c>
      <c r="R104" t="n">
        <v>129.79</v>
      </c>
      <c r="S104" t="n">
        <v>104.26</v>
      </c>
      <c r="T104" t="n">
        <v>11819.24</v>
      </c>
      <c r="U104" t="n">
        <v>0.8</v>
      </c>
      <c r="V104" t="n">
        <v>0.9</v>
      </c>
      <c r="W104" t="n">
        <v>20.68</v>
      </c>
      <c r="X104" t="n">
        <v>0.71</v>
      </c>
      <c r="Y104" t="n">
        <v>1</v>
      </c>
      <c r="Z104" t="n">
        <v>10</v>
      </c>
      <c r="AA104" t="n">
        <v>1895.446979552508</v>
      </c>
      <c r="AB104" t="n">
        <v>2593.434178642789</v>
      </c>
      <c r="AC104" t="n">
        <v>2345.920460540852</v>
      </c>
      <c r="AD104" t="n">
        <v>1895446.979552508</v>
      </c>
      <c r="AE104" t="n">
        <v>2593434.178642789</v>
      </c>
      <c r="AF104" t="n">
        <v>8.639231587755651e-07</v>
      </c>
      <c r="AG104" t="n">
        <v>17</v>
      </c>
      <c r="AH104" t="n">
        <v>2345920.460540852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1.7378</v>
      </c>
      <c r="E105" t="n">
        <v>57.54</v>
      </c>
      <c r="F105" t="n">
        <v>53.29</v>
      </c>
      <c r="G105" t="n">
        <v>122.97</v>
      </c>
      <c r="H105" t="n">
        <v>1.45</v>
      </c>
      <c r="I105" t="n">
        <v>26</v>
      </c>
      <c r="J105" t="n">
        <v>328.49</v>
      </c>
      <c r="K105" t="n">
        <v>60.56</v>
      </c>
      <c r="L105" t="n">
        <v>26.75</v>
      </c>
      <c r="M105" t="n">
        <v>24</v>
      </c>
      <c r="N105" t="n">
        <v>101.19</v>
      </c>
      <c r="O105" t="n">
        <v>40748.37</v>
      </c>
      <c r="P105" t="n">
        <v>911.51</v>
      </c>
      <c r="Q105" t="n">
        <v>1367.34</v>
      </c>
      <c r="R105" t="n">
        <v>129.44</v>
      </c>
      <c r="S105" t="n">
        <v>104.26</v>
      </c>
      <c r="T105" t="n">
        <v>11644.35</v>
      </c>
      <c r="U105" t="n">
        <v>0.8100000000000001</v>
      </c>
      <c r="V105" t="n">
        <v>0.9</v>
      </c>
      <c r="W105" t="n">
        <v>20.69</v>
      </c>
      <c r="X105" t="n">
        <v>0.71</v>
      </c>
      <c r="Y105" t="n">
        <v>1</v>
      </c>
      <c r="Z105" t="n">
        <v>10</v>
      </c>
      <c r="AA105" t="n">
        <v>1894.475057831078</v>
      </c>
      <c r="AB105" t="n">
        <v>2592.104352465369</v>
      </c>
      <c r="AC105" t="n">
        <v>2344.717551107381</v>
      </c>
      <c r="AD105" t="n">
        <v>1894475.057831078</v>
      </c>
      <c r="AE105" t="n">
        <v>2592104.352465369</v>
      </c>
      <c r="AF105" t="n">
        <v>8.640225974448532e-07</v>
      </c>
      <c r="AG105" t="n">
        <v>17</v>
      </c>
      <c r="AH105" t="n">
        <v>2344717.551107381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1.7369</v>
      </c>
      <c r="E106" t="n">
        <v>57.57</v>
      </c>
      <c r="F106" t="n">
        <v>53.31</v>
      </c>
      <c r="G106" t="n">
        <v>123.03</v>
      </c>
      <c r="H106" t="n">
        <v>1.46</v>
      </c>
      <c r="I106" t="n">
        <v>26</v>
      </c>
      <c r="J106" t="n">
        <v>329.08</v>
      </c>
      <c r="K106" t="n">
        <v>60.56</v>
      </c>
      <c r="L106" t="n">
        <v>27</v>
      </c>
      <c r="M106" t="n">
        <v>24</v>
      </c>
      <c r="N106" t="n">
        <v>101.52</v>
      </c>
      <c r="O106" t="n">
        <v>40820.32</v>
      </c>
      <c r="P106" t="n">
        <v>911.25</v>
      </c>
      <c r="Q106" t="n">
        <v>1367.17</v>
      </c>
      <c r="R106" t="n">
        <v>130.22</v>
      </c>
      <c r="S106" t="n">
        <v>104.26</v>
      </c>
      <c r="T106" t="n">
        <v>12037.24</v>
      </c>
      <c r="U106" t="n">
        <v>0.8</v>
      </c>
      <c r="V106" t="n">
        <v>0.9</v>
      </c>
      <c r="W106" t="n">
        <v>20.7</v>
      </c>
      <c r="X106" t="n">
        <v>0.74</v>
      </c>
      <c r="Y106" t="n">
        <v>1</v>
      </c>
      <c r="Z106" t="n">
        <v>10</v>
      </c>
      <c r="AA106" t="n">
        <v>1895.130700318936</v>
      </c>
      <c r="AB106" t="n">
        <v>2593.001431442161</v>
      </c>
      <c r="AC106" t="n">
        <v>2345.529014125687</v>
      </c>
      <c r="AD106" t="n">
        <v>1895130.700318936</v>
      </c>
      <c r="AE106" t="n">
        <v>2593001.431442161</v>
      </c>
      <c r="AF106" t="n">
        <v>8.635751234330567e-07</v>
      </c>
      <c r="AG106" t="n">
        <v>17</v>
      </c>
      <c r="AH106" t="n">
        <v>2345529.014125687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1.7398</v>
      </c>
      <c r="E107" t="n">
        <v>57.48</v>
      </c>
      <c r="F107" t="n">
        <v>53.27</v>
      </c>
      <c r="G107" t="n">
        <v>127.85</v>
      </c>
      <c r="H107" t="n">
        <v>1.47</v>
      </c>
      <c r="I107" t="n">
        <v>25</v>
      </c>
      <c r="J107" t="n">
        <v>329.66</v>
      </c>
      <c r="K107" t="n">
        <v>60.56</v>
      </c>
      <c r="L107" t="n">
        <v>27.25</v>
      </c>
      <c r="M107" t="n">
        <v>23</v>
      </c>
      <c r="N107" t="n">
        <v>101.86</v>
      </c>
      <c r="O107" t="n">
        <v>40892.44</v>
      </c>
      <c r="P107" t="n">
        <v>910.45</v>
      </c>
      <c r="Q107" t="n">
        <v>1367.27</v>
      </c>
      <c r="R107" t="n">
        <v>128.99</v>
      </c>
      <c r="S107" t="n">
        <v>104.26</v>
      </c>
      <c r="T107" t="n">
        <v>11424.5</v>
      </c>
      <c r="U107" t="n">
        <v>0.8100000000000001</v>
      </c>
      <c r="V107" t="n">
        <v>0.9</v>
      </c>
      <c r="W107" t="n">
        <v>20.69</v>
      </c>
      <c r="X107" t="n">
        <v>0.6899999999999999</v>
      </c>
      <c r="Y107" t="n">
        <v>1</v>
      </c>
      <c r="Z107" t="n">
        <v>10</v>
      </c>
      <c r="AA107" t="n">
        <v>1890.928428321346</v>
      </c>
      <c r="AB107" t="n">
        <v>2587.251697503902</v>
      </c>
      <c r="AC107" t="n">
        <v>2340.328026724693</v>
      </c>
      <c r="AD107" t="n">
        <v>1890928.428321346</v>
      </c>
      <c r="AE107" t="n">
        <v>2587251.697503902</v>
      </c>
      <c r="AF107" t="n">
        <v>8.650169841377349e-07</v>
      </c>
      <c r="AG107" t="n">
        <v>17</v>
      </c>
      <c r="AH107" t="n">
        <v>2340328.026724693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1.7404</v>
      </c>
      <c r="E108" t="n">
        <v>57.46</v>
      </c>
      <c r="F108" t="n">
        <v>53.25</v>
      </c>
      <c r="G108" t="n">
        <v>127.81</v>
      </c>
      <c r="H108" t="n">
        <v>1.48</v>
      </c>
      <c r="I108" t="n">
        <v>25</v>
      </c>
      <c r="J108" t="n">
        <v>330.25</v>
      </c>
      <c r="K108" t="n">
        <v>60.56</v>
      </c>
      <c r="L108" t="n">
        <v>27.5</v>
      </c>
      <c r="M108" t="n">
        <v>23</v>
      </c>
      <c r="N108" t="n">
        <v>102.19</v>
      </c>
      <c r="O108" t="n">
        <v>40964.71</v>
      </c>
      <c r="P108" t="n">
        <v>910.97</v>
      </c>
      <c r="Q108" t="n">
        <v>1367.18</v>
      </c>
      <c r="R108" t="n">
        <v>128.79</v>
      </c>
      <c r="S108" t="n">
        <v>104.26</v>
      </c>
      <c r="T108" t="n">
        <v>11327.33</v>
      </c>
      <c r="U108" t="n">
        <v>0.8100000000000001</v>
      </c>
      <c r="V108" t="n">
        <v>0.9</v>
      </c>
      <c r="W108" t="n">
        <v>20.68</v>
      </c>
      <c r="X108" t="n">
        <v>0.68</v>
      </c>
      <c r="Y108" t="n">
        <v>1</v>
      </c>
      <c r="Z108" t="n">
        <v>10</v>
      </c>
      <c r="AA108" t="n">
        <v>1890.924833359918</v>
      </c>
      <c r="AB108" t="n">
        <v>2587.246778719079</v>
      </c>
      <c r="AC108" t="n">
        <v>2340.32357738179</v>
      </c>
      <c r="AD108" t="n">
        <v>1890924.833359918</v>
      </c>
      <c r="AE108" t="n">
        <v>2587246.778719079</v>
      </c>
      <c r="AF108" t="n">
        <v>8.653153001455994e-07</v>
      </c>
      <c r="AG108" t="n">
        <v>17</v>
      </c>
      <c r="AH108" t="n">
        <v>2340323.57738179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1.7399</v>
      </c>
      <c r="E109" t="n">
        <v>57.47</v>
      </c>
      <c r="F109" t="n">
        <v>53.27</v>
      </c>
      <c r="G109" t="n">
        <v>127.84</v>
      </c>
      <c r="H109" t="n">
        <v>1.49</v>
      </c>
      <c r="I109" t="n">
        <v>25</v>
      </c>
      <c r="J109" t="n">
        <v>330.83</v>
      </c>
      <c r="K109" t="n">
        <v>60.56</v>
      </c>
      <c r="L109" t="n">
        <v>27.75</v>
      </c>
      <c r="M109" t="n">
        <v>23</v>
      </c>
      <c r="N109" t="n">
        <v>102.53</v>
      </c>
      <c r="O109" t="n">
        <v>41037.15</v>
      </c>
      <c r="P109" t="n">
        <v>911.76</v>
      </c>
      <c r="Q109" t="n">
        <v>1367.22</v>
      </c>
      <c r="R109" t="n">
        <v>128.98</v>
      </c>
      <c r="S109" t="n">
        <v>104.26</v>
      </c>
      <c r="T109" t="n">
        <v>11421.4</v>
      </c>
      <c r="U109" t="n">
        <v>0.8100000000000001</v>
      </c>
      <c r="V109" t="n">
        <v>0.9</v>
      </c>
      <c r="W109" t="n">
        <v>20.68</v>
      </c>
      <c r="X109" t="n">
        <v>0.6899999999999999</v>
      </c>
      <c r="Y109" t="n">
        <v>1</v>
      </c>
      <c r="Z109" t="n">
        <v>10</v>
      </c>
      <c r="AA109" t="n">
        <v>1892.653584820009</v>
      </c>
      <c r="AB109" t="n">
        <v>2589.612132733906</v>
      </c>
      <c r="AC109" t="n">
        <v>2342.463185329238</v>
      </c>
      <c r="AD109" t="n">
        <v>1892653.584820009</v>
      </c>
      <c r="AE109" t="n">
        <v>2589612.132733906</v>
      </c>
      <c r="AF109" t="n">
        <v>8.650667034723791e-07</v>
      </c>
      <c r="AG109" t="n">
        <v>17</v>
      </c>
      <c r="AH109" t="n">
        <v>2342463.185329237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1.74</v>
      </c>
      <c r="E110" t="n">
        <v>57.47</v>
      </c>
      <c r="F110" t="n">
        <v>53.27</v>
      </c>
      <c r="G110" t="n">
        <v>127.84</v>
      </c>
      <c r="H110" t="n">
        <v>1.51</v>
      </c>
      <c r="I110" t="n">
        <v>25</v>
      </c>
      <c r="J110" t="n">
        <v>331.42</v>
      </c>
      <c r="K110" t="n">
        <v>60.56</v>
      </c>
      <c r="L110" t="n">
        <v>28</v>
      </c>
      <c r="M110" t="n">
        <v>23</v>
      </c>
      <c r="N110" t="n">
        <v>102.87</v>
      </c>
      <c r="O110" t="n">
        <v>41109.75</v>
      </c>
      <c r="P110" t="n">
        <v>909.97</v>
      </c>
      <c r="Q110" t="n">
        <v>1367.2</v>
      </c>
      <c r="R110" t="n">
        <v>128.91</v>
      </c>
      <c r="S110" t="n">
        <v>104.26</v>
      </c>
      <c r="T110" t="n">
        <v>11387.51</v>
      </c>
      <c r="U110" t="n">
        <v>0.8100000000000001</v>
      </c>
      <c r="V110" t="n">
        <v>0.9</v>
      </c>
      <c r="W110" t="n">
        <v>20.68</v>
      </c>
      <c r="X110" t="n">
        <v>0.6899999999999999</v>
      </c>
      <c r="Y110" t="n">
        <v>1</v>
      </c>
      <c r="Z110" t="n">
        <v>10</v>
      </c>
      <c r="AA110" t="n">
        <v>1890.069457058647</v>
      </c>
      <c r="AB110" t="n">
        <v>2586.076415127141</v>
      </c>
      <c r="AC110" t="n">
        <v>2339.26491164845</v>
      </c>
      <c r="AD110" t="n">
        <v>1890069.457058647</v>
      </c>
      <c r="AE110" t="n">
        <v>2586076.41512714</v>
      </c>
      <c r="AF110" t="n">
        <v>8.65116422807023e-07</v>
      </c>
      <c r="AG110" t="n">
        <v>17</v>
      </c>
      <c r="AH110" t="n">
        <v>2339264.91164845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1.7427</v>
      </c>
      <c r="E111" t="n">
        <v>57.38</v>
      </c>
      <c r="F111" t="n">
        <v>53.23</v>
      </c>
      <c r="G111" t="n">
        <v>133.07</v>
      </c>
      <c r="H111" t="n">
        <v>1.52</v>
      </c>
      <c r="I111" t="n">
        <v>24</v>
      </c>
      <c r="J111" t="n">
        <v>332.01</v>
      </c>
      <c r="K111" t="n">
        <v>60.56</v>
      </c>
      <c r="L111" t="n">
        <v>28.25</v>
      </c>
      <c r="M111" t="n">
        <v>22</v>
      </c>
      <c r="N111" t="n">
        <v>103.21</v>
      </c>
      <c r="O111" t="n">
        <v>41182.52</v>
      </c>
      <c r="P111" t="n">
        <v>908.01</v>
      </c>
      <c r="Q111" t="n">
        <v>1367.2</v>
      </c>
      <c r="R111" t="n">
        <v>127.83</v>
      </c>
      <c r="S111" t="n">
        <v>104.26</v>
      </c>
      <c r="T111" t="n">
        <v>10849.45</v>
      </c>
      <c r="U111" t="n">
        <v>0.82</v>
      </c>
      <c r="V111" t="n">
        <v>0.9</v>
      </c>
      <c r="W111" t="n">
        <v>20.68</v>
      </c>
      <c r="X111" t="n">
        <v>0.65</v>
      </c>
      <c r="Y111" t="n">
        <v>1</v>
      </c>
      <c r="Z111" t="n">
        <v>10</v>
      </c>
      <c r="AA111" t="n">
        <v>1884.464028616369</v>
      </c>
      <c r="AB111" t="n">
        <v>2578.406820638365</v>
      </c>
      <c r="AC111" t="n">
        <v>2332.32729249334</v>
      </c>
      <c r="AD111" t="n">
        <v>1884464.028616369</v>
      </c>
      <c r="AE111" t="n">
        <v>2578406.820638365</v>
      </c>
      <c r="AF111" t="n">
        <v>8.664588448424132e-07</v>
      </c>
      <c r="AG111" t="n">
        <v>17</v>
      </c>
      <c r="AH111" t="n">
        <v>2332327.292493341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1.7429</v>
      </c>
      <c r="E112" t="n">
        <v>57.38</v>
      </c>
      <c r="F112" t="n">
        <v>53.22</v>
      </c>
      <c r="G112" t="n">
        <v>133.05</v>
      </c>
      <c r="H112" t="n">
        <v>1.53</v>
      </c>
      <c r="I112" t="n">
        <v>24</v>
      </c>
      <c r="J112" t="n">
        <v>332.6</v>
      </c>
      <c r="K112" t="n">
        <v>60.56</v>
      </c>
      <c r="L112" t="n">
        <v>28.5</v>
      </c>
      <c r="M112" t="n">
        <v>22</v>
      </c>
      <c r="N112" t="n">
        <v>103.55</v>
      </c>
      <c r="O112" t="n">
        <v>41255.45</v>
      </c>
      <c r="P112" t="n">
        <v>909.41</v>
      </c>
      <c r="Q112" t="n">
        <v>1367.22</v>
      </c>
      <c r="R112" t="n">
        <v>127.53</v>
      </c>
      <c r="S112" t="n">
        <v>104.26</v>
      </c>
      <c r="T112" t="n">
        <v>10702.38</v>
      </c>
      <c r="U112" t="n">
        <v>0.82</v>
      </c>
      <c r="V112" t="n">
        <v>0.9</v>
      </c>
      <c r="W112" t="n">
        <v>20.68</v>
      </c>
      <c r="X112" t="n">
        <v>0.64</v>
      </c>
      <c r="Y112" t="n">
        <v>1</v>
      </c>
      <c r="Z112" t="n">
        <v>10</v>
      </c>
      <c r="AA112" t="n">
        <v>1886.140689910671</v>
      </c>
      <c r="AB112" t="n">
        <v>2580.700902590304</v>
      </c>
      <c r="AC112" t="n">
        <v>2334.402430483551</v>
      </c>
      <c r="AD112" t="n">
        <v>1886140.689910671</v>
      </c>
      <c r="AE112" t="n">
        <v>2580700.902590305</v>
      </c>
      <c r="AF112" t="n">
        <v>8.665582835117012e-07</v>
      </c>
      <c r="AG112" t="n">
        <v>17</v>
      </c>
      <c r="AH112" t="n">
        <v>2334402.430483551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1.7429</v>
      </c>
      <c r="E113" t="n">
        <v>57.38</v>
      </c>
      <c r="F113" t="n">
        <v>53.22</v>
      </c>
      <c r="G113" t="n">
        <v>133.05</v>
      </c>
      <c r="H113" t="n">
        <v>1.54</v>
      </c>
      <c r="I113" t="n">
        <v>24</v>
      </c>
      <c r="J113" t="n">
        <v>333.2</v>
      </c>
      <c r="K113" t="n">
        <v>60.56</v>
      </c>
      <c r="L113" t="n">
        <v>28.75</v>
      </c>
      <c r="M113" t="n">
        <v>22</v>
      </c>
      <c r="N113" t="n">
        <v>103.89</v>
      </c>
      <c r="O113" t="n">
        <v>41328.54</v>
      </c>
      <c r="P113" t="n">
        <v>909.6799999999999</v>
      </c>
      <c r="Q113" t="n">
        <v>1367.19</v>
      </c>
      <c r="R113" t="n">
        <v>127.58</v>
      </c>
      <c r="S113" t="n">
        <v>104.26</v>
      </c>
      <c r="T113" t="n">
        <v>10727.78</v>
      </c>
      <c r="U113" t="n">
        <v>0.82</v>
      </c>
      <c r="V113" t="n">
        <v>0.9</v>
      </c>
      <c r="W113" t="n">
        <v>20.68</v>
      </c>
      <c r="X113" t="n">
        <v>0.65</v>
      </c>
      <c r="Y113" t="n">
        <v>1</v>
      </c>
      <c r="Z113" t="n">
        <v>10</v>
      </c>
      <c r="AA113" t="n">
        <v>1886.515372926354</v>
      </c>
      <c r="AB113" t="n">
        <v>2581.213560422211</v>
      </c>
      <c r="AC113" t="n">
        <v>2334.8661609715</v>
      </c>
      <c r="AD113" t="n">
        <v>1886515.372926354</v>
      </c>
      <c r="AE113" t="n">
        <v>2581213.560422211</v>
      </c>
      <c r="AF113" t="n">
        <v>8.665582835117012e-07</v>
      </c>
      <c r="AG113" t="n">
        <v>17</v>
      </c>
      <c r="AH113" t="n">
        <v>2334866.1609715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1.7421</v>
      </c>
      <c r="E114" t="n">
        <v>57.4</v>
      </c>
      <c r="F114" t="n">
        <v>53.25</v>
      </c>
      <c r="G114" t="n">
        <v>133.12</v>
      </c>
      <c r="H114" t="n">
        <v>1.55</v>
      </c>
      <c r="I114" t="n">
        <v>24</v>
      </c>
      <c r="J114" t="n">
        <v>333.79</v>
      </c>
      <c r="K114" t="n">
        <v>60.56</v>
      </c>
      <c r="L114" t="n">
        <v>29</v>
      </c>
      <c r="M114" t="n">
        <v>22</v>
      </c>
      <c r="N114" t="n">
        <v>104.24</v>
      </c>
      <c r="O114" t="n">
        <v>41401.93</v>
      </c>
      <c r="P114" t="n">
        <v>910.63</v>
      </c>
      <c r="Q114" t="n">
        <v>1367.3</v>
      </c>
      <c r="R114" t="n">
        <v>128.26</v>
      </c>
      <c r="S114" t="n">
        <v>104.26</v>
      </c>
      <c r="T114" t="n">
        <v>11065.3</v>
      </c>
      <c r="U114" t="n">
        <v>0.8100000000000001</v>
      </c>
      <c r="V114" t="n">
        <v>0.9</v>
      </c>
      <c r="W114" t="n">
        <v>20.69</v>
      </c>
      <c r="X114" t="n">
        <v>0.67</v>
      </c>
      <c r="Y114" t="n">
        <v>1</v>
      </c>
      <c r="Z114" t="n">
        <v>10</v>
      </c>
      <c r="AA114" t="n">
        <v>1888.82481935299</v>
      </c>
      <c r="AB114" t="n">
        <v>2584.37344690872</v>
      </c>
      <c r="AC114" t="n">
        <v>2337.724472326666</v>
      </c>
      <c r="AD114" t="n">
        <v>1888824.81935299</v>
      </c>
      <c r="AE114" t="n">
        <v>2584373.44690872</v>
      </c>
      <c r="AF114" t="n">
        <v>8.661605288345487e-07</v>
      </c>
      <c r="AG114" t="n">
        <v>17</v>
      </c>
      <c r="AH114" t="n">
        <v>2337724.472326666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1.7419</v>
      </c>
      <c r="E115" t="n">
        <v>57.41</v>
      </c>
      <c r="F115" t="n">
        <v>53.25</v>
      </c>
      <c r="G115" t="n">
        <v>133.14</v>
      </c>
      <c r="H115" t="n">
        <v>1.56</v>
      </c>
      <c r="I115" t="n">
        <v>24</v>
      </c>
      <c r="J115" t="n">
        <v>334.39</v>
      </c>
      <c r="K115" t="n">
        <v>60.56</v>
      </c>
      <c r="L115" t="n">
        <v>29.25</v>
      </c>
      <c r="M115" t="n">
        <v>22</v>
      </c>
      <c r="N115" t="n">
        <v>104.58</v>
      </c>
      <c r="O115" t="n">
        <v>41475.37</v>
      </c>
      <c r="P115" t="n">
        <v>911.16</v>
      </c>
      <c r="Q115" t="n">
        <v>1367.22</v>
      </c>
      <c r="R115" t="n">
        <v>128.46</v>
      </c>
      <c r="S115" t="n">
        <v>104.26</v>
      </c>
      <c r="T115" t="n">
        <v>11164.99</v>
      </c>
      <c r="U115" t="n">
        <v>0.8100000000000001</v>
      </c>
      <c r="V115" t="n">
        <v>0.9</v>
      </c>
      <c r="W115" t="n">
        <v>20.69</v>
      </c>
      <c r="X115" t="n">
        <v>0.68</v>
      </c>
      <c r="Y115" t="n">
        <v>1</v>
      </c>
      <c r="Z115" t="n">
        <v>10</v>
      </c>
      <c r="AA115" t="n">
        <v>1889.752037728271</v>
      </c>
      <c r="AB115" t="n">
        <v>2585.642107995767</v>
      </c>
      <c r="AC115" t="n">
        <v>2338.872054180142</v>
      </c>
      <c r="AD115" t="n">
        <v>1889752.037728271</v>
      </c>
      <c r="AE115" t="n">
        <v>2585642.107995767</v>
      </c>
      <c r="AF115" t="n">
        <v>8.660610901652606e-07</v>
      </c>
      <c r="AG115" t="n">
        <v>17</v>
      </c>
      <c r="AH115" t="n">
        <v>2338872.054180142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1.7424</v>
      </c>
      <c r="E116" t="n">
        <v>57.39</v>
      </c>
      <c r="F116" t="n">
        <v>53.24</v>
      </c>
      <c r="G116" t="n">
        <v>133.1</v>
      </c>
      <c r="H116" t="n">
        <v>1.57</v>
      </c>
      <c r="I116" t="n">
        <v>24</v>
      </c>
      <c r="J116" t="n">
        <v>334.98</v>
      </c>
      <c r="K116" t="n">
        <v>60.56</v>
      </c>
      <c r="L116" t="n">
        <v>29.5</v>
      </c>
      <c r="M116" t="n">
        <v>22</v>
      </c>
      <c r="N116" t="n">
        <v>104.93</v>
      </c>
      <c r="O116" t="n">
        <v>41548.98</v>
      </c>
      <c r="P116" t="n">
        <v>909.39</v>
      </c>
      <c r="Q116" t="n">
        <v>1367.22</v>
      </c>
      <c r="R116" t="n">
        <v>128.06</v>
      </c>
      <c r="S116" t="n">
        <v>104.26</v>
      </c>
      <c r="T116" t="n">
        <v>10968.19</v>
      </c>
      <c r="U116" t="n">
        <v>0.8100000000000001</v>
      </c>
      <c r="V116" t="n">
        <v>0.9</v>
      </c>
      <c r="W116" t="n">
        <v>20.68</v>
      </c>
      <c r="X116" t="n">
        <v>0.66</v>
      </c>
      <c r="Y116" t="n">
        <v>1</v>
      </c>
      <c r="Z116" t="n">
        <v>10</v>
      </c>
      <c r="AA116" t="n">
        <v>1886.741216488713</v>
      </c>
      <c r="AB116" t="n">
        <v>2581.522569547746</v>
      </c>
      <c r="AC116" t="n">
        <v>2335.145678699791</v>
      </c>
      <c r="AD116" t="n">
        <v>1886741.216488713</v>
      </c>
      <c r="AE116" t="n">
        <v>2581522.569547746</v>
      </c>
      <c r="AF116" t="n">
        <v>8.663096868384809e-07</v>
      </c>
      <c r="AG116" t="n">
        <v>17</v>
      </c>
      <c r="AH116" t="n">
        <v>2335145.678699791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1.7451</v>
      </c>
      <c r="E117" t="n">
        <v>57.3</v>
      </c>
      <c r="F117" t="n">
        <v>53.2</v>
      </c>
      <c r="G117" t="n">
        <v>138.79</v>
      </c>
      <c r="H117" t="n">
        <v>1.58</v>
      </c>
      <c r="I117" t="n">
        <v>23</v>
      </c>
      <c r="J117" t="n">
        <v>335.58</v>
      </c>
      <c r="K117" t="n">
        <v>60.56</v>
      </c>
      <c r="L117" t="n">
        <v>29.75</v>
      </c>
      <c r="M117" t="n">
        <v>21</v>
      </c>
      <c r="N117" t="n">
        <v>105.28</v>
      </c>
      <c r="O117" t="n">
        <v>41622.76</v>
      </c>
      <c r="P117" t="n">
        <v>909.8</v>
      </c>
      <c r="Q117" t="n">
        <v>1367.29</v>
      </c>
      <c r="R117" t="n">
        <v>126.86</v>
      </c>
      <c r="S117" t="n">
        <v>104.26</v>
      </c>
      <c r="T117" t="n">
        <v>10371.83</v>
      </c>
      <c r="U117" t="n">
        <v>0.82</v>
      </c>
      <c r="V117" t="n">
        <v>0.9</v>
      </c>
      <c r="W117" t="n">
        <v>20.68</v>
      </c>
      <c r="X117" t="n">
        <v>0.62</v>
      </c>
      <c r="Y117" t="n">
        <v>1</v>
      </c>
      <c r="Z117" t="n">
        <v>10</v>
      </c>
      <c r="AA117" t="n">
        <v>1884.433384536606</v>
      </c>
      <c r="AB117" t="n">
        <v>2578.364892056512</v>
      </c>
      <c r="AC117" t="n">
        <v>2332.289365516492</v>
      </c>
      <c r="AD117" t="n">
        <v>1884433.384536606</v>
      </c>
      <c r="AE117" t="n">
        <v>2578364.892056512</v>
      </c>
      <c r="AF117" t="n">
        <v>8.676521088738713e-07</v>
      </c>
      <c r="AG117" t="n">
        <v>17</v>
      </c>
      <c r="AH117" t="n">
        <v>2332289.365516492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1.7446</v>
      </c>
      <c r="E118" t="n">
        <v>57.32</v>
      </c>
      <c r="F118" t="n">
        <v>53.22</v>
      </c>
      <c r="G118" t="n">
        <v>138.83</v>
      </c>
      <c r="H118" t="n">
        <v>1.59</v>
      </c>
      <c r="I118" t="n">
        <v>23</v>
      </c>
      <c r="J118" t="n">
        <v>336.18</v>
      </c>
      <c r="K118" t="n">
        <v>60.56</v>
      </c>
      <c r="L118" t="n">
        <v>30</v>
      </c>
      <c r="M118" t="n">
        <v>21</v>
      </c>
      <c r="N118" t="n">
        <v>105.63</v>
      </c>
      <c r="O118" t="n">
        <v>41696.71</v>
      </c>
      <c r="P118" t="n">
        <v>910.11</v>
      </c>
      <c r="Q118" t="n">
        <v>1367.17</v>
      </c>
      <c r="R118" t="n">
        <v>127.44</v>
      </c>
      <c r="S118" t="n">
        <v>104.26</v>
      </c>
      <c r="T118" t="n">
        <v>10658.79</v>
      </c>
      <c r="U118" t="n">
        <v>0.82</v>
      </c>
      <c r="V118" t="n">
        <v>0.9</v>
      </c>
      <c r="W118" t="n">
        <v>20.68</v>
      </c>
      <c r="X118" t="n">
        <v>0.64</v>
      </c>
      <c r="Y118" t="n">
        <v>1</v>
      </c>
      <c r="Z118" t="n">
        <v>10</v>
      </c>
      <c r="AA118" t="n">
        <v>1885.49016418813</v>
      </c>
      <c r="AB118" t="n">
        <v>2579.810824597555</v>
      </c>
      <c r="AC118" t="n">
        <v>2333.597300285198</v>
      </c>
      <c r="AD118" t="n">
        <v>1885490.16418813</v>
      </c>
      <c r="AE118" t="n">
        <v>2579810.824597555</v>
      </c>
      <c r="AF118" t="n">
        <v>8.674035122006508e-07</v>
      </c>
      <c r="AG118" t="n">
        <v>17</v>
      </c>
      <c r="AH118" t="n">
        <v>2333597.300285198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1.745</v>
      </c>
      <c r="E119" t="n">
        <v>57.31</v>
      </c>
      <c r="F119" t="n">
        <v>53.2</v>
      </c>
      <c r="G119" t="n">
        <v>138.8</v>
      </c>
      <c r="H119" t="n">
        <v>1.6</v>
      </c>
      <c r="I119" t="n">
        <v>23</v>
      </c>
      <c r="J119" t="n">
        <v>336.78</v>
      </c>
      <c r="K119" t="n">
        <v>60.56</v>
      </c>
      <c r="L119" t="n">
        <v>30.25</v>
      </c>
      <c r="M119" t="n">
        <v>21</v>
      </c>
      <c r="N119" t="n">
        <v>105.98</v>
      </c>
      <c r="O119" t="n">
        <v>41770.83</v>
      </c>
      <c r="P119" t="n">
        <v>909.74</v>
      </c>
      <c r="Q119" t="n">
        <v>1367.23</v>
      </c>
      <c r="R119" t="n">
        <v>127.1</v>
      </c>
      <c r="S119" t="n">
        <v>104.26</v>
      </c>
      <c r="T119" t="n">
        <v>10491.17</v>
      </c>
      <c r="U119" t="n">
        <v>0.82</v>
      </c>
      <c r="V119" t="n">
        <v>0.9</v>
      </c>
      <c r="W119" t="n">
        <v>20.68</v>
      </c>
      <c r="X119" t="n">
        <v>0.63</v>
      </c>
      <c r="Y119" t="n">
        <v>1</v>
      </c>
      <c r="Z119" t="n">
        <v>10</v>
      </c>
      <c r="AA119" t="n">
        <v>1884.445453888225</v>
      </c>
      <c r="AB119" t="n">
        <v>2578.381405875859</v>
      </c>
      <c r="AC119" t="n">
        <v>2332.304303280098</v>
      </c>
      <c r="AD119" t="n">
        <v>1884445.453888225</v>
      </c>
      <c r="AE119" t="n">
        <v>2578381.405875859</v>
      </c>
      <c r="AF119" t="n">
        <v>8.676023895392272e-07</v>
      </c>
      <c r="AG119" t="n">
        <v>17</v>
      </c>
      <c r="AH119" t="n">
        <v>2332304.303280098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1.7444</v>
      </c>
      <c r="E120" t="n">
        <v>57.33</v>
      </c>
      <c r="F120" t="n">
        <v>53.23</v>
      </c>
      <c r="G120" t="n">
        <v>138.85</v>
      </c>
      <c r="H120" t="n">
        <v>1.61</v>
      </c>
      <c r="I120" t="n">
        <v>23</v>
      </c>
      <c r="J120" t="n">
        <v>337.39</v>
      </c>
      <c r="K120" t="n">
        <v>60.56</v>
      </c>
      <c r="L120" t="n">
        <v>30.5</v>
      </c>
      <c r="M120" t="n">
        <v>21</v>
      </c>
      <c r="N120" t="n">
        <v>106.33</v>
      </c>
      <c r="O120" t="n">
        <v>41845.13</v>
      </c>
      <c r="P120" t="n">
        <v>910.04</v>
      </c>
      <c r="Q120" t="n">
        <v>1367.17</v>
      </c>
      <c r="R120" t="n">
        <v>127.65</v>
      </c>
      <c r="S120" t="n">
        <v>104.26</v>
      </c>
      <c r="T120" t="n">
        <v>10765.37</v>
      </c>
      <c r="U120" t="n">
        <v>0.82</v>
      </c>
      <c r="V120" t="n">
        <v>0.9</v>
      </c>
      <c r="W120" t="n">
        <v>20.68</v>
      </c>
      <c r="X120" t="n">
        <v>0.65</v>
      </c>
      <c r="Y120" t="n">
        <v>1</v>
      </c>
      <c r="Z120" t="n">
        <v>10</v>
      </c>
      <c r="AA120" t="n">
        <v>1885.65913600217</v>
      </c>
      <c r="AB120" t="n">
        <v>2580.042019288035</v>
      </c>
      <c r="AC120" t="n">
        <v>2333.806430078902</v>
      </c>
      <c r="AD120" t="n">
        <v>1885659.13600217</v>
      </c>
      <c r="AE120" t="n">
        <v>2580042.019288035</v>
      </c>
      <c r="AF120" t="n">
        <v>8.673040735313626e-07</v>
      </c>
      <c r="AG120" t="n">
        <v>17</v>
      </c>
      <c r="AH120" t="n">
        <v>2333806.430078902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1.7441</v>
      </c>
      <c r="E121" t="n">
        <v>57.34</v>
      </c>
      <c r="F121" t="n">
        <v>53.23</v>
      </c>
      <c r="G121" t="n">
        <v>138.87</v>
      </c>
      <c r="H121" t="n">
        <v>1.62</v>
      </c>
      <c r="I121" t="n">
        <v>23</v>
      </c>
      <c r="J121" t="n">
        <v>337.99</v>
      </c>
      <c r="K121" t="n">
        <v>60.56</v>
      </c>
      <c r="L121" t="n">
        <v>30.75</v>
      </c>
      <c r="M121" t="n">
        <v>21</v>
      </c>
      <c r="N121" t="n">
        <v>106.68</v>
      </c>
      <c r="O121" t="n">
        <v>41919.61</v>
      </c>
      <c r="P121" t="n">
        <v>909.13</v>
      </c>
      <c r="Q121" t="n">
        <v>1367.2</v>
      </c>
      <c r="R121" t="n">
        <v>127.97</v>
      </c>
      <c r="S121" t="n">
        <v>104.26</v>
      </c>
      <c r="T121" t="n">
        <v>10925.2</v>
      </c>
      <c r="U121" t="n">
        <v>0.8100000000000001</v>
      </c>
      <c r="V121" t="n">
        <v>0.9</v>
      </c>
      <c r="W121" t="n">
        <v>20.68</v>
      </c>
      <c r="X121" t="n">
        <v>0.66</v>
      </c>
      <c r="Y121" t="n">
        <v>1</v>
      </c>
      <c r="Z121" t="n">
        <v>10</v>
      </c>
      <c r="AA121" t="n">
        <v>1884.683238724043</v>
      </c>
      <c r="AB121" t="n">
        <v>2578.706753578552</v>
      </c>
      <c r="AC121" t="n">
        <v>2332.598600254675</v>
      </c>
      <c r="AD121" t="n">
        <v>1884683.238724043</v>
      </c>
      <c r="AE121" t="n">
        <v>2578706.753578552</v>
      </c>
      <c r="AF121" t="n">
        <v>8.671549155274304e-07</v>
      </c>
      <c r="AG121" t="n">
        <v>17</v>
      </c>
      <c r="AH121" t="n">
        <v>2332598.600254675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1.7475</v>
      </c>
      <c r="E122" t="n">
        <v>57.22</v>
      </c>
      <c r="F122" t="n">
        <v>53.17</v>
      </c>
      <c r="G122" t="n">
        <v>145.02</v>
      </c>
      <c r="H122" t="n">
        <v>1.63</v>
      </c>
      <c r="I122" t="n">
        <v>22</v>
      </c>
      <c r="J122" t="n">
        <v>338.59</v>
      </c>
      <c r="K122" t="n">
        <v>60.56</v>
      </c>
      <c r="L122" t="n">
        <v>31</v>
      </c>
      <c r="M122" t="n">
        <v>20</v>
      </c>
      <c r="N122" t="n">
        <v>107.04</v>
      </c>
      <c r="O122" t="n">
        <v>41994.26</v>
      </c>
      <c r="P122" t="n">
        <v>907.87</v>
      </c>
      <c r="Q122" t="n">
        <v>1367.21</v>
      </c>
      <c r="R122" t="n">
        <v>125.92</v>
      </c>
      <c r="S122" t="n">
        <v>104.26</v>
      </c>
      <c r="T122" t="n">
        <v>9908.360000000001</v>
      </c>
      <c r="U122" t="n">
        <v>0.83</v>
      </c>
      <c r="V122" t="n">
        <v>0.9</v>
      </c>
      <c r="W122" t="n">
        <v>20.68</v>
      </c>
      <c r="X122" t="n">
        <v>0.6</v>
      </c>
      <c r="Y122" t="n">
        <v>1</v>
      </c>
      <c r="Z122" t="n">
        <v>10</v>
      </c>
      <c r="AA122" t="n">
        <v>1879.254114187435</v>
      </c>
      <c r="AB122" t="n">
        <v>2571.278385871496</v>
      </c>
      <c r="AC122" t="n">
        <v>2325.8791855358</v>
      </c>
      <c r="AD122" t="n">
        <v>1879254.114187435</v>
      </c>
      <c r="AE122" t="n">
        <v>2571278.385871496</v>
      </c>
      <c r="AF122" t="n">
        <v>8.688453729053291e-07</v>
      </c>
      <c r="AG122" t="n">
        <v>17</v>
      </c>
      <c r="AH122" t="n">
        <v>2325879.1855358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1.7479</v>
      </c>
      <c r="E123" t="n">
        <v>57.21</v>
      </c>
      <c r="F123" t="n">
        <v>53.16</v>
      </c>
      <c r="G123" t="n">
        <v>144.98</v>
      </c>
      <c r="H123" t="n">
        <v>1.64</v>
      </c>
      <c r="I123" t="n">
        <v>22</v>
      </c>
      <c r="J123" t="n">
        <v>339.2</v>
      </c>
      <c r="K123" t="n">
        <v>60.56</v>
      </c>
      <c r="L123" t="n">
        <v>31.25</v>
      </c>
      <c r="M123" t="n">
        <v>20</v>
      </c>
      <c r="N123" t="n">
        <v>107.4</v>
      </c>
      <c r="O123" t="n">
        <v>42069.09</v>
      </c>
      <c r="P123" t="n">
        <v>908.67</v>
      </c>
      <c r="Q123" t="n">
        <v>1367.21</v>
      </c>
      <c r="R123" t="n">
        <v>125.37</v>
      </c>
      <c r="S123" t="n">
        <v>104.26</v>
      </c>
      <c r="T123" t="n">
        <v>9629.68</v>
      </c>
      <c r="U123" t="n">
        <v>0.83</v>
      </c>
      <c r="V123" t="n">
        <v>0.9</v>
      </c>
      <c r="W123" t="n">
        <v>20.68</v>
      </c>
      <c r="X123" t="n">
        <v>0.58</v>
      </c>
      <c r="Y123" t="n">
        <v>1</v>
      </c>
      <c r="Z123" t="n">
        <v>10</v>
      </c>
      <c r="AA123" t="n">
        <v>1879.906772822492</v>
      </c>
      <c r="AB123" t="n">
        <v>2572.171382209247</v>
      </c>
      <c r="AC123" t="n">
        <v>2326.686955556405</v>
      </c>
      <c r="AD123" t="n">
        <v>1879906.772822492</v>
      </c>
      <c r="AE123" t="n">
        <v>2572171.382209247</v>
      </c>
      <c r="AF123" t="n">
        <v>8.690442502439055e-07</v>
      </c>
      <c r="AG123" t="n">
        <v>17</v>
      </c>
      <c r="AH123" t="n">
        <v>2326686.955556405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1.7478</v>
      </c>
      <c r="E124" t="n">
        <v>57.21</v>
      </c>
      <c r="F124" t="n">
        <v>53.16</v>
      </c>
      <c r="G124" t="n">
        <v>144.99</v>
      </c>
      <c r="H124" t="n">
        <v>1.65</v>
      </c>
      <c r="I124" t="n">
        <v>22</v>
      </c>
      <c r="J124" t="n">
        <v>339.81</v>
      </c>
      <c r="K124" t="n">
        <v>60.56</v>
      </c>
      <c r="L124" t="n">
        <v>31.5</v>
      </c>
      <c r="M124" t="n">
        <v>20</v>
      </c>
      <c r="N124" t="n">
        <v>107.75</v>
      </c>
      <c r="O124" t="n">
        <v>42144.11</v>
      </c>
      <c r="P124" t="n">
        <v>909.24</v>
      </c>
      <c r="Q124" t="n">
        <v>1367.23</v>
      </c>
      <c r="R124" t="n">
        <v>125.52</v>
      </c>
      <c r="S124" t="n">
        <v>104.26</v>
      </c>
      <c r="T124" t="n">
        <v>9707.209999999999</v>
      </c>
      <c r="U124" t="n">
        <v>0.83</v>
      </c>
      <c r="V124" t="n">
        <v>0.9</v>
      </c>
      <c r="W124" t="n">
        <v>20.68</v>
      </c>
      <c r="X124" t="n">
        <v>0.59</v>
      </c>
      <c r="Y124" t="n">
        <v>1</v>
      </c>
      <c r="Z124" t="n">
        <v>10</v>
      </c>
      <c r="AA124" t="n">
        <v>1880.790373209352</v>
      </c>
      <c r="AB124" t="n">
        <v>2573.380363240246</v>
      </c>
      <c r="AC124" t="n">
        <v>2327.780553134621</v>
      </c>
      <c r="AD124" t="n">
        <v>1880790.373209352</v>
      </c>
      <c r="AE124" t="n">
        <v>2573380.363240246</v>
      </c>
      <c r="AF124" t="n">
        <v>8.689945309092614e-07</v>
      </c>
      <c r="AG124" t="n">
        <v>17</v>
      </c>
      <c r="AH124" t="n">
        <v>2327780.553134621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1.7476</v>
      </c>
      <c r="E125" t="n">
        <v>57.22</v>
      </c>
      <c r="F125" t="n">
        <v>53.17</v>
      </c>
      <c r="G125" t="n">
        <v>145.01</v>
      </c>
      <c r="H125" t="n">
        <v>1.66</v>
      </c>
      <c r="I125" t="n">
        <v>22</v>
      </c>
      <c r="J125" t="n">
        <v>340.42</v>
      </c>
      <c r="K125" t="n">
        <v>60.56</v>
      </c>
      <c r="L125" t="n">
        <v>31.75</v>
      </c>
      <c r="M125" t="n">
        <v>20</v>
      </c>
      <c r="N125" t="n">
        <v>108.11</v>
      </c>
      <c r="O125" t="n">
        <v>42219.3</v>
      </c>
      <c r="P125" t="n">
        <v>908.74</v>
      </c>
      <c r="Q125" t="n">
        <v>1367.31</v>
      </c>
      <c r="R125" t="n">
        <v>125.91</v>
      </c>
      <c r="S125" t="n">
        <v>104.26</v>
      </c>
      <c r="T125" t="n">
        <v>9899.059999999999</v>
      </c>
      <c r="U125" t="n">
        <v>0.83</v>
      </c>
      <c r="V125" t="n">
        <v>0.9</v>
      </c>
      <c r="W125" t="n">
        <v>20.68</v>
      </c>
      <c r="X125" t="n">
        <v>0.59</v>
      </c>
      <c r="Y125" t="n">
        <v>1</v>
      </c>
      <c r="Z125" t="n">
        <v>10</v>
      </c>
      <c r="AA125" t="n">
        <v>1880.36338518341</v>
      </c>
      <c r="AB125" t="n">
        <v>2572.79613938577</v>
      </c>
      <c r="AC125" t="n">
        <v>2327.252086784853</v>
      </c>
      <c r="AD125" t="n">
        <v>1880363.38518341</v>
      </c>
      <c r="AE125" t="n">
        <v>2572796.13938577</v>
      </c>
      <c r="AF125" t="n">
        <v>8.688950922399733e-07</v>
      </c>
      <c r="AG125" t="n">
        <v>17</v>
      </c>
      <c r="AH125" t="n">
        <v>2327252.086784853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1.7475</v>
      </c>
      <c r="E126" t="n">
        <v>57.22</v>
      </c>
      <c r="F126" t="n">
        <v>53.17</v>
      </c>
      <c r="G126" t="n">
        <v>145.02</v>
      </c>
      <c r="H126" t="n">
        <v>1.67</v>
      </c>
      <c r="I126" t="n">
        <v>22</v>
      </c>
      <c r="J126" t="n">
        <v>341.03</v>
      </c>
      <c r="K126" t="n">
        <v>60.56</v>
      </c>
      <c r="L126" t="n">
        <v>32</v>
      </c>
      <c r="M126" t="n">
        <v>20</v>
      </c>
      <c r="N126" t="n">
        <v>108.48</v>
      </c>
      <c r="O126" t="n">
        <v>42294.68</v>
      </c>
      <c r="P126" t="n">
        <v>909.03</v>
      </c>
      <c r="Q126" t="n">
        <v>1367.2</v>
      </c>
      <c r="R126" t="n">
        <v>125.88</v>
      </c>
      <c r="S126" t="n">
        <v>104.26</v>
      </c>
      <c r="T126" t="n">
        <v>9887.450000000001</v>
      </c>
      <c r="U126" t="n">
        <v>0.83</v>
      </c>
      <c r="V126" t="n">
        <v>0.9</v>
      </c>
      <c r="W126" t="n">
        <v>20.68</v>
      </c>
      <c r="X126" t="n">
        <v>0.6</v>
      </c>
      <c r="Y126" t="n">
        <v>1</v>
      </c>
      <c r="Z126" t="n">
        <v>10</v>
      </c>
      <c r="AA126" t="n">
        <v>1880.859626045689</v>
      </c>
      <c r="AB126" t="n">
        <v>2573.475118026142</v>
      </c>
      <c r="AC126" t="n">
        <v>2327.86626465674</v>
      </c>
      <c r="AD126" t="n">
        <v>1880859.626045689</v>
      </c>
      <c r="AE126" t="n">
        <v>2573475.118026142</v>
      </c>
      <c r="AF126" t="n">
        <v>8.688453729053291e-07</v>
      </c>
      <c r="AG126" t="n">
        <v>17</v>
      </c>
      <c r="AH126" t="n">
        <v>2327866.26465674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1.7476</v>
      </c>
      <c r="E127" t="n">
        <v>57.22</v>
      </c>
      <c r="F127" t="n">
        <v>53.17</v>
      </c>
      <c r="G127" t="n">
        <v>145.02</v>
      </c>
      <c r="H127" t="n">
        <v>1.68</v>
      </c>
      <c r="I127" t="n">
        <v>22</v>
      </c>
      <c r="J127" t="n">
        <v>341.64</v>
      </c>
      <c r="K127" t="n">
        <v>60.56</v>
      </c>
      <c r="L127" t="n">
        <v>32.25</v>
      </c>
      <c r="M127" t="n">
        <v>20</v>
      </c>
      <c r="N127" t="n">
        <v>108.84</v>
      </c>
      <c r="O127" t="n">
        <v>42370.23</v>
      </c>
      <c r="P127" t="n">
        <v>908.0599999999999</v>
      </c>
      <c r="Q127" t="n">
        <v>1367.2</v>
      </c>
      <c r="R127" t="n">
        <v>125.99</v>
      </c>
      <c r="S127" t="n">
        <v>104.26</v>
      </c>
      <c r="T127" t="n">
        <v>9939.07</v>
      </c>
      <c r="U127" t="n">
        <v>0.83</v>
      </c>
      <c r="V127" t="n">
        <v>0.9</v>
      </c>
      <c r="W127" t="n">
        <v>20.68</v>
      </c>
      <c r="X127" t="n">
        <v>0.6</v>
      </c>
      <c r="Y127" t="n">
        <v>1</v>
      </c>
      <c r="Z127" t="n">
        <v>10</v>
      </c>
      <c r="AA127" t="n">
        <v>1879.422276914156</v>
      </c>
      <c r="AB127" t="n">
        <v>2571.508473533011</v>
      </c>
      <c r="AC127" t="n">
        <v>2326.08731395383</v>
      </c>
      <c r="AD127" t="n">
        <v>1879422.276914156</v>
      </c>
      <c r="AE127" t="n">
        <v>2571508.473533011</v>
      </c>
      <c r="AF127" t="n">
        <v>8.688950922399733e-07</v>
      </c>
      <c r="AG127" t="n">
        <v>17</v>
      </c>
      <c r="AH127" t="n">
        <v>2326087.31395383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1.7498</v>
      </c>
      <c r="E128" t="n">
        <v>57.15</v>
      </c>
      <c r="F128" t="n">
        <v>53.15</v>
      </c>
      <c r="G128" t="n">
        <v>151.86</v>
      </c>
      <c r="H128" t="n">
        <v>1.69</v>
      </c>
      <c r="I128" t="n">
        <v>21</v>
      </c>
      <c r="J128" t="n">
        <v>342.26</v>
      </c>
      <c r="K128" t="n">
        <v>60.56</v>
      </c>
      <c r="L128" t="n">
        <v>32.5</v>
      </c>
      <c r="M128" t="n">
        <v>19</v>
      </c>
      <c r="N128" t="n">
        <v>109.2</v>
      </c>
      <c r="O128" t="n">
        <v>42445.98</v>
      </c>
      <c r="P128" t="n">
        <v>906.9</v>
      </c>
      <c r="Q128" t="n">
        <v>1367.23</v>
      </c>
      <c r="R128" t="n">
        <v>125.24</v>
      </c>
      <c r="S128" t="n">
        <v>104.26</v>
      </c>
      <c r="T128" t="n">
        <v>9571.25</v>
      </c>
      <c r="U128" t="n">
        <v>0.83</v>
      </c>
      <c r="V128" t="n">
        <v>0.9</v>
      </c>
      <c r="W128" t="n">
        <v>20.68</v>
      </c>
      <c r="X128" t="n">
        <v>0.58</v>
      </c>
      <c r="Y128" t="n">
        <v>1</v>
      </c>
      <c r="Z128" t="n">
        <v>10</v>
      </c>
      <c r="AA128" t="n">
        <v>1875.585528205584</v>
      </c>
      <c r="AB128" t="n">
        <v>2566.258864684536</v>
      </c>
      <c r="AC128" t="n">
        <v>2321.338720405981</v>
      </c>
      <c r="AD128" t="n">
        <v>1875585.528205584</v>
      </c>
      <c r="AE128" t="n">
        <v>2566258.864684536</v>
      </c>
      <c r="AF128" t="n">
        <v>8.69988917602143e-07</v>
      </c>
      <c r="AG128" t="n">
        <v>17</v>
      </c>
      <c r="AH128" t="n">
        <v>2321338.720405981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1.7504</v>
      </c>
      <c r="E129" t="n">
        <v>57.13</v>
      </c>
      <c r="F129" t="n">
        <v>53.13</v>
      </c>
      <c r="G129" t="n">
        <v>151.81</v>
      </c>
      <c r="H129" t="n">
        <v>1.7</v>
      </c>
      <c r="I129" t="n">
        <v>21</v>
      </c>
      <c r="J129" t="n">
        <v>342.87</v>
      </c>
      <c r="K129" t="n">
        <v>60.56</v>
      </c>
      <c r="L129" t="n">
        <v>32.75</v>
      </c>
      <c r="M129" t="n">
        <v>19</v>
      </c>
      <c r="N129" t="n">
        <v>109.57</v>
      </c>
      <c r="O129" t="n">
        <v>42521.91</v>
      </c>
      <c r="P129" t="n">
        <v>907.15</v>
      </c>
      <c r="Q129" t="n">
        <v>1367.17</v>
      </c>
      <c r="R129" t="n">
        <v>124.69</v>
      </c>
      <c r="S129" t="n">
        <v>104.26</v>
      </c>
      <c r="T129" t="n">
        <v>9298.049999999999</v>
      </c>
      <c r="U129" t="n">
        <v>0.84</v>
      </c>
      <c r="V129" t="n">
        <v>0.9</v>
      </c>
      <c r="W129" t="n">
        <v>20.68</v>
      </c>
      <c r="X129" t="n">
        <v>0.5600000000000001</v>
      </c>
      <c r="Y129" t="n">
        <v>1</v>
      </c>
      <c r="Z129" t="n">
        <v>10</v>
      </c>
      <c r="AA129" t="n">
        <v>1875.214135404605</v>
      </c>
      <c r="AB129" t="n">
        <v>2565.750708669542</v>
      </c>
      <c r="AC129" t="n">
        <v>2320.879062087857</v>
      </c>
      <c r="AD129" t="n">
        <v>1875214.135404605</v>
      </c>
      <c r="AE129" t="n">
        <v>2565750.708669542</v>
      </c>
      <c r="AF129" t="n">
        <v>8.702872336100074e-07</v>
      </c>
      <c r="AG129" t="n">
        <v>17</v>
      </c>
      <c r="AH129" t="n">
        <v>2320879.062087857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1.7502</v>
      </c>
      <c r="E130" t="n">
        <v>57.14</v>
      </c>
      <c r="F130" t="n">
        <v>53.14</v>
      </c>
      <c r="G130" t="n">
        <v>151.83</v>
      </c>
      <c r="H130" t="n">
        <v>1.71</v>
      </c>
      <c r="I130" t="n">
        <v>21</v>
      </c>
      <c r="J130" t="n">
        <v>343.49</v>
      </c>
      <c r="K130" t="n">
        <v>60.56</v>
      </c>
      <c r="L130" t="n">
        <v>33</v>
      </c>
      <c r="M130" t="n">
        <v>19</v>
      </c>
      <c r="N130" t="n">
        <v>109.94</v>
      </c>
      <c r="O130" t="n">
        <v>42598.03</v>
      </c>
      <c r="P130" t="n">
        <v>907.92</v>
      </c>
      <c r="Q130" t="n">
        <v>1367.21</v>
      </c>
      <c r="R130" t="n">
        <v>124.71</v>
      </c>
      <c r="S130" t="n">
        <v>104.26</v>
      </c>
      <c r="T130" t="n">
        <v>9303.799999999999</v>
      </c>
      <c r="U130" t="n">
        <v>0.84</v>
      </c>
      <c r="V130" t="n">
        <v>0.9</v>
      </c>
      <c r="W130" t="n">
        <v>20.68</v>
      </c>
      <c r="X130" t="n">
        <v>0.5600000000000001</v>
      </c>
      <c r="Y130" t="n">
        <v>1</v>
      </c>
      <c r="Z130" t="n">
        <v>10</v>
      </c>
      <c r="AA130" t="n">
        <v>1876.542191488663</v>
      </c>
      <c r="AB130" t="n">
        <v>2567.56781359345</v>
      </c>
      <c r="AC130" t="n">
        <v>2322.52274506815</v>
      </c>
      <c r="AD130" t="n">
        <v>1876542.191488663</v>
      </c>
      <c r="AE130" t="n">
        <v>2567567.81359345</v>
      </c>
      <c r="AF130" t="n">
        <v>8.701877949407194e-07</v>
      </c>
      <c r="AG130" t="n">
        <v>17</v>
      </c>
      <c r="AH130" t="n">
        <v>2322522.745068151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1.7502</v>
      </c>
      <c r="E131" t="n">
        <v>57.14</v>
      </c>
      <c r="F131" t="n">
        <v>53.14</v>
      </c>
      <c r="G131" t="n">
        <v>151.82</v>
      </c>
      <c r="H131" t="n">
        <v>1.72</v>
      </c>
      <c r="I131" t="n">
        <v>21</v>
      </c>
      <c r="J131" t="n">
        <v>344.11</v>
      </c>
      <c r="K131" t="n">
        <v>60.56</v>
      </c>
      <c r="L131" t="n">
        <v>33.25</v>
      </c>
      <c r="M131" t="n">
        <v>19</v>
      </c>
      <c r="N131" t="n">
        <v>110.3</v>
      </c>
      <c r="O131" t="n">
        <v>42674.47</v>
      </c>
      <c r="P131" t="n">
        <v>908.47</v>
      </c>
      <c r="Q131" t="n">
        <v>1367.24</v>
      </c>
      <c r="R131" t="n">
        <v>124.72</v>
      </c>
      <c r="S131" t="n">
        <v>104.26</v>
      </c>
      <c r="T131" t="n">
        <v>9310.440000000001</v>
      </c>
      <c r="U131" t="n">
        <v>0.84</v>
      </c>
      <c r="V131" t="n">
        <v>0.9</v>
      </c>
      <c r="W131" t="n">
        <v>20.68</v>
      </c>
      <c r="X131" t="n">
        <v>0.5600000000000001</v>
      </c>
      <c r="Y131" t="n">
        <v>1</v>
      </c>
      <c r="Z131" t="n">
        <v>10</v>
      </c>
      <c r="AA131" t="n">
        <v>1877.302251218175</v>
      </c>
      <c r="AB131" t="n">
        <v>2568.607760846836</v>
      </c>
      <c r="AC131" t="n">
        <v>2323.463441215248</v>
      </c>
      <c r="AD131" t="n">
        <v>1877302.251218175</v>
      </c>
      <c r="AE131" t="n">
        <v>2568607.760846836</v>
      </c>
      <c r="AF131" t="n">
        <v>8.701877949407194e-07</v>
      </c>
      <c r="AG131" t="n">
        <v>17</v>
      </c>
      <c r="AH131" t="n">
        <v>2323463.441215248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1.75</v>
      </c>
      <c r="E132" t="n">
        <v>57.14</v>
      </c>
      <c r="F132" t="n">
        <v>53.14</v>
      </c>
      <c r="G132" t="n">
        <v>151.84</v>
      </c>
      <c r="H132" t="n">
        <v>1.73</v>
      </c>
      <c r="I132" t="n">
        <v>21</v>
      </c>
      <c r="J132" t="n">
        <v>344.73</v>
      </c>
      <c r="K132" t="n">
        <v>60.56</v>
      </c>
      <c r="L132" t="n">
        <v>33.5</v>
      </c>
      <c r="M132" t="n">
        <v>19</v>
      </c>
      <c r="N132" t="n">
        <v>110.67</v>
      </c>
      <c r="O132" t="n">
        <v>42750.97</v>
      </c>
      <c r="P132" t="n">
        <v>908.03</v>
      </c>
      <c r="Q132" t="n">
        <v>1367.32</v>
      </c>
      <c r="R132" t="n">
        <v>125.04</v>
      </c>
      <c r="S132" t="n">
        <v>104.26</v>
      </c>
      <c r="T132" t="n">
        <v>9469.629999999999</v>
      </c>
      <c r="U132" t="n">
        <v>0.83</v>
      </c>
      <c r="V132" t="n">
        <v>0.9</v>
      </c>
      <c r="W132" t="n">
        <v>20.67</v>
      </c>
      <c r="X132" t="n">
        <v>0.57</v>
      </c>
      <c r="Y132" t="n">
        <v>1</v>
      </c>
      <c r="Z132" t="n">
        <v>10</v>
      </c>
      <c r="AA132" t="n">
        <v>1876.88323885809</v>
      </c>
      <c r="AB132" t="n">
        <v>2568.034449650247</v>
      </c>
      <c r="AC132" t="n">
        <v>2322.944846034614</v>
      </c>
      <c r="AD132" t="n">
        <v>1876883.23885809</v>
      </c>
      <c r="AE132" t="n">
        <v>2568034.449650247</v>
      </c>
      <c r="AF132" t="n">
        <v>8.700883562714312e-07</v>
      </c>
      <c r="AG132" t="n">
        <v>17</v>
      </c>
      <c r="AH132" t="n">
        <v>2322944.846034614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1.7498</v>
      </c>
      <c r="E133" t="n">
        <v>57.15</v>
      </c>
      <c r="F133" t="n">
        <v>53.15</v>
      </c>
      <c r="G133" t="n">
        <v>151.86</v>
      </c>
      <c r="H133" t="n">
        <v>1.74</v>
      </c>
      <c r="I133" t="n">
        <v>21</v>
      </c>
      <c r="J133" t="n">
        <v>345.35</v>
      </c>
      <c r="K133" t="n">
        <v>60.56</v>
      </c>
      <c r="L133" t="n">
        <v>33.75</v>
      </c>
      <c r="M133" t="n">
        <v>19</v>
      </c>
      <c r="N133" t="n">
        <v>111.05</v>
      </c>
      <c r="O133" t="n">
        <v>42827.67</v>
      </c>
      <c r="P133" t="n">
        <v>907.51</v>
      </c>
      <c r="Q133" t="n">
        <v>1367.18</v>
      </c>
      <c r="R133" t="n">
        <v>125.19</v>
      </c>
      <c r="S133" t="n">
        <v>104.26</v>
      </c>
      <c r="T133" t="n">
        <v>9547.879999999999</v>
      </c>
      <c r="U133" t="n">
        <v>0.83</v>
      </c>
      <c r="V133" t="n">
        <v>0.9</v>
      </c>
      <c r="W133" t="n">
        <v>20.68</v>
      </c>
      <c r="X133" t="n">
        <v>0.58</v>
      </c>
      <c r="Y133" t="n">
        <v>1</v>
      </c>
      <c r="Z133" t="n">
        <v>10</v>
      </c>
      <c r="AA133" t="n">
        <v>1876.428696244051</v>
      </c>
      <c r="AB133" t="n">
        <v>2567.412524392714</v>
      </c>
      <c r="AC133" t="n">
        <v>2322.382276450783</v>
      </c>
      <c r="AD133" t="n">
        <v>1876428.696244051</v>
      </c>
      <c r="AE133" t="n">
        <v>2567412.524392714</v>
      </c>
      <c r="AF133" t="n">
        <v>8.69988917602143e-07</v>
      </c>
      <c r="AG133" t="n">
        <v>17</v>
      </c>
      <c r="AH133" t="n">
        <v>2322382.276450783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1.7503</v>
      </c>
      <c r="E134" t="n">
        <v>57.13</v>
      </c>
      <c r="F134" t="n">
        <v>53.14</v>
      </c>
      <c r="G134" t="n">
        <v>151.82</v>
      </c>
      <c r="H134" t="n">
        <v>1.75</v>
      </c>
      <c r="I134" t="n">
        <v>21</v>
      </c>
      <c r="J134" t="n">
        <v>345.97</v>
      </c>
      <c r="K134" t="n">
        <v>60.56</v>
      </c>
      <c r="L134" t="n">
        <v>34</v>
      </c>
      <c r="M134" t="n">
        <v>19</v>
      </c>
      <c r="N134" t="n">
        <v>111.42</v>
      </c>
      <c r="O134" t="n">
        <v>42904.56</v>
      </c>
      <c r="P134" t="n">
        <v>905.96</v>
      </c>
      <c r="Q134" t="n">
        <v>1367.21</v>
      </c>
      <c r="R134" t="n">
        <v>124.82</v>
      </c>
      <c r="S134" t="n">
        <v>104.26</v>
      </c>
      <c r="T134" t="n">
        <v>9363.4</v>
      </c>
      <c r="U134" t="n">
        <v>0.84</v>
      </c>
      <c r="V134" t="n">
        <v>0.9</v>
      </c>
      <c r="W134" t="n">
        <v>20.67</v>
      </c>
      <c r="X134" t="n">
        <v>0.5600000000000001</v>
      </c>
      <c r="Y134" t="n">
        <v>1</v>
      </c>
      <c r="Z134" t="n">
        <v>10</v>
      </c>
      <c r="AA134" t="n">
        <v>1873.739276920719</v>
      </c>
      <c r="AB134" t="n">
        <v>2563.732742225725</v>
      </c>
      <c r="AC134" t="n">
        <v>2319.053687529205</v>
      </c>
      <c r="AD134" t="n">
        <v>1873739.276920719</v>
      </c>
      <c r="AE134" t="n">
        <v>2563732.742225725</v>
      </c>
      <c r="AF134" t="n">
        <v>8.702375142753635e-07</v>
      </c>
      <c r="AG134" t="n">
        <v>17</v>
      </c>
      <c r="AH134" t="n">
        <v>2319053.687529204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1.7527</v>
      </c>
      <c r="E135" t="n">
        <v>57.05</v>
      </c>
      <c r="F135" t="n">
        <v>53.11</v>
      </c>
      <c r="G135" t="n">
        <v>159.32</v>
      </c>
      <c r="H135" t="n">
        <v>1.76</v>
      </c>
      <c r="I135" t="n">
        <v>20</v>
      </c>
      <c r="J135" t="n">
        <v>346.6</v>
      </c>
      <c r="K135" t="n">
        <v>60.56</v>
      </c>
      <c r="L135" t="n">
        <v>34.25</v>
      </c>
      <c r="M135" t="n">
        <v>18</v>
      </c>
      <c r="N135" t="n">
        <v>111.8</v>
      </c>
      <c r="O135" t="n">
        <v>42981.64</v>
      </c>
      <c r="P135" t="n">
        <v>906.5700000000001</v>
      </c>
      <c r="Q135" t="n">
        <v>1367.2</v>
      </c>
      <c r="R135" t="n">
        <v>123.75</v>
      </c>
      <c r="S135" t="n">
        <v>104.26</v>
      </c>
      <c r="T135" t="n">
        <v>8829.51</v>
      </c>
      <c r="U135" t="n">
        <v>0.84</v>
      </c>
      <c r="V135" t="n">
        <v>0.9</v>
      </c>
      <c r="W135" t="n">
        <v>20.68</v>
      </c>
      <c r="X135" t="n">
        <v>0.53</v>
      </c>
      <c r="Y135" t="n">
        <v>1</v>
      </c>
      <c r="Z135" t="n">
        <v>10</v>
      </c>
      <c r="AA135" t="n">
        <v>1872.09510363558</v>
      </c>
      <c r="AB135" t="n">
        <v>2561.483111801191</v>
      </c>
      <c r="AC135" t="n">
        <v>2317.018758675012</v>
      </c>
      <c r="AD135" t="n">
        <v>1872095.10363558</v>
      </c>
      <c r="AE135" t="n">
        <v>2561483.111801191</v>
      </c>
      <c r="AF135" t="n">
        <v>8.714307783068215e-07</v>
      </c>
      <c r="AG135" t="n">
        <v>17</v>
      </c>
      <c r="AH135" t="n">
        <v>2317018.758675012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1.7528</v>
      </c>
      <c r="E136" t="n">
        <v>57.05</v>
      </c>
      <c r="F136" t="n">
        <v>53.11</v>
      </c>
      <c r="G136" t="n">
        <v>159.32</v>
      </c>
      <c r="H136" t="n">
        <v>1.77</v>
      </c>
      <c r="I136" t="n">
        <v>20</v>
      </c>
      <c r="J136" t="n">
        <v>347.23</v>
      </c>
      <c r="K136" t="n">
        <v>60.56</v>
      </c>
      <c r="L136" t="n">
        <v>34.5</v>
      </c>
      <c r="M136" t="n">
        <v>18</v>
      </c>
      <c r="N136" t="n">
        <v>112.17</v>
      </c>
      <c r="O136" t="n">
        <v>43058.93</v>
      </c>
      <c r="P136" t="n">
        <v>907.84</v>
      </c>
      <c r="Q136" t="n">
        <v>1367.23</v>
      </c>
      <c r="R136" t="n">
        <v>123.74</v>
      </c>
      <c r="S136" t="n">
        <v>104.26</v>
      </c>
      <c r="T136" t="n">
        <v>8828.530000000001</v>
      </c>
      <c r="U136" t="n">
        <v>0.84</v>
      </c>
      <c r="V136" t="n">
        <v>0.9</v>
      </c>
      <c r="W136" t="n">
        <v>20.67</v>
      </c>
      <c r="X136" t="n">
        <v>0.53</v>
      </c>
      <c r="Y136" t="n">
        <v>1</v>
      </c>
      <c r="Z136" t="n">
        <v>10</v>
      </c>
      <c r="AA136" t="n">
        <v>1873.753442975159</v>
      </c>
      <c r="AB136" t="n">
        <v>2563.752124846371</v>
      </c>
      <c r="AC136" t="n">
        <v>2319.07122029974</v>
      </c>
      <c r="AD136" t="n">
        <v>1873753.442975159</v>
      </c>
      <c r="AE136" t="n">
        <v>2563752.124846371</v>
      </c>
      <c r="AF136" t="n">
        <v>8.714804976414654e-07</v>
      </c>
      <c r="AG136" t="n">
        <v>17</v>
      </c>
      <c r="AH136" t="n">
        <v>2319071.22029974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1.7529</v>
      </c>
      <c r="E137" t="n">
        <v>57.05</v>
      </c>
      <c r="F137" t="n">
        <v>53.1</v>
      </c>
      <c r="G137" t="n">
        <v>159.31</v>
      </c>
      <c r="H137" t="n">
        <v>1.78</v>
      </c>
      <c r="I137" t="n">
        <v>20</v>
      </c>
      <c r="J137" t="n">
        <v>347.85</v>
      </c>
      <c r="K137" t="n">
        <v>60.56</v>
      </c>
      <c r="L137" t="n">
        <v>34.75</v>
      </c>
      <c r="M137" t="n">
        <v>18</v>
      </c>
      <c r="N137" t="n">
        <v>112.55</v>
      </c>
      <c r="O137" t="n">
        <v>43136.41</v>
      </c>
      <c r="P137" t="n">
        <v>909.1</v>
      </c>
      <c r="Q137" t="n">
        <v>1367.19</v>
      </c>
      <c r="R137" t="n">
        <v>123.78</v>
      </c>
      <c r="S137" t="n">
        <v>104.26</v>
      </c>
      <c r="T137" t="n">
        <v>8846.02</v>
      </c>
      <c r="U137" t="n">
        <v>0.84</v>
      </c>
      <c r="V137" t="n">
        <v>0.9</v>
      </c>
      <c r="W137" t="n">
        <v>20.67</v>
      </c>
      <c r="X137" t="n">
        <v>0.53</v>
      </c>
      <c r="Y137" t="n">
        <v>1</v>
      </c>
      <c r="Z137" t="n">
        <v>10</v>
      </c>
      <c r="AA137" t="n">
        <v>1875.322783069417</v>
      </c>
      <c r="AB137" t="n">
        <v>2565.899365197735</v>
      </c>
      <c r="AC137" t="n">
        <v>2321.01353104564</v>
      </c>
      <c r="AD137" t="n">
        <v>1875322.783069417</v>
      </c>
      <c r="AE137" t="n">
        <v>2565899.365197735</v>
      </c>
      <c r="AF137" t="n">
        <v>8.715302169761095e-07</v>
      </c>
      <c r="AG137" t="n">
        <v>17</v>
      </c>
      <c r="AH137" t="n">
        <v>2321013.53104564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1.7526</v>
      </c>
      <c r="E138" t="n">
        <v>57.06</v>
      </c>
      <c r="F138" t="n">
        <v>53.11</v>
      </c>
      <c r="G138" t="n">
        <v>159.34</v>
      </c>
      <c r="H138" t="n">
        <v>1.79</v>
      </c>
      <c r="I138" t="n">
        <v>20</v>
      </c>
      <c r="J138" t="n">
        <v>348.48</v>
      </c>
      <c r="K138" t="n">
        <v>60.56</v>
      </c>
      <c r="L138" t="n">
        <v>35</v>
      </c>
      <c r="M138" t="n">
        <v>18</v>
      </c>
      <c r="N138" t="n">
        <v>112.93</v>
      </c>
      <c r="O138" t="n">
        <v>43214.09</v>
      </c>
      <c r="P138" t="n">
        <v>909.8</v>
      </c>
      <c r="Q138" t="n">
        <v>1367.19</v>
      </c>
      <c r="R138" t="n">
        <v>123.88</v>
      </c>
      <c r="S138" t="n">
        <v>104.26</v>
      </c>
      <c r="T138" t="n">
        <v>8894.879999999999</v>
      </c>
      <c r="U138" t="n">
        <v>0.84</v>
      </c>
      <c r="V138" t="n">
        <v>0.9</v>
      </c>
      <c r="W138" t="n">
        <v>20.68</v>
      </c>
      <c r="X138" t="n">
        <v>0.54</v>
      </c>
      <c r="Y138" t="n">
        <v>1</v>
      </c>
      <c r="Z138" t="n">
        <v>10</v>
      </c>
      <c r="AA138" t="n">
        <v>1876.646729756488</v>
      </c>
      <c r="AB138" t="n">
        <v>2567.710847463391</v>
      </c>
      <c r="AC138" t="n">
        <v>2322.652127986293</v>
      </c>
      <c r="AD138" t="n">
        <v>1876646.729756488</v>
      </c>
      <c r="AE138" t="n">
        <v>2567710.847463391</v>
      </c>
      <c r="AF138" t="n">
        <v>8.713810589721772e-07</v>
      </c>
      <c r="AG138" t="n">
        <v>17</v>
      </c>
      <c r="AH138" t="n">
        <v>2322652.127986293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1.7523</v>
      </c>
      <c r="E139" t="n">
        <v>57.07</v>
      </c>
      <c r="F139" t="n">
        <v>53.12</v>
      </c>
      <c r="G139" t="n">
        <v>159.37</v>
      </c>
      <c r="H139" t="n">
        <v>1.8</v>
      </c>
      <c r="I139" t="n">
        <v>20</v>
      </c>
      <c r="J139" t="n">
        <v>349.12</v>
      </c>
      <c r="K139" t="n">
        <v>60.56</v>
      </c>
      <c r="L139" t="n">
        <v>35.25</v>
      </c>
      <c r="M139" t="n">
        <v>18</v>
      </c>
      <c r="N139" t="n">
        <v>113.31</v>
      </c>
      <c r="O139" t="n">
        <v>43291.97</v>
      </c>
      <c r="P139" t="n">
        <v>909.45</v>
      </c>
      <c r="Q139" t="n">
        <v>1367.22</v>
      </c>
      <c r="R139" t="n">
        <v>124.19</v>
      </c>
      <c r="S139" t="n">
        <v>104.26</v>
      </c>
      <c r="T139" t="n">
        <v>9050.969999999999</v>
      </c>
      <c r="U139" t="n">
        <v>0.84</v>
      </c>
      <c r="V139" t="n">
        <v>0.9</v>
      </c>
      <c r="W139" t="n">
        <v>20.68</v>
      </c>
      <c r="X139" t="n">
        <v>0.55</v>
      </c>
      <c r="Y139" t="n">
        <v>1</v>
      </c>
      <c r="Z139" t="n">
        <v>10</v>
      </c>
      <c r="AA139" t="n">
        <v>1876.521845594637</v>
      </c>
      <c r="AB139" t="n">
        <v>2567.539975443645</v>
      </c>
      <c r="AC139" t="n">
        <v>2322.497563752292</v>
      </c>
      <c r="AD139" t="n">
        <v>1876521.845594637</v>
      </c>
      <c r="AE139" t="n">
        <v>2567539.975443645</v>
      </c>
      <c r="AF139" t="n">
        <v>8.712319009682451e-07</v>
      </c>
      <c r="AG139" t="n">
        <v>17</v>
      </c>
      <c r="AH139" t="n">
        <v>2322497.563752292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1.7525</v>
      </c>
      <c r="E140" t="n">
        <v>57.06</v>
      </c>
      <c r="F140" t="n">
        <v>53.11</v>
      </c>
      <c r="G140" t="n">
        <v>159.34</v>
      </c>
      <c r="H140" t="n">
        <v>1.81</v>
      </c>
      <c r="I140" t="n">
        <v>20</v>
      </c>
      <c r="J140" t="n">
        <v>349.75</v>
      </c>
      <c r="K140" t="n">
        <v>60.56</v>
      </c>
      <c r="L140" t="n">
        <v>35.5</v>
      </c>
      <c r="M140" t="n">
        <v>18</v>
      </c>
      <c r="N140" t="n">
        <v>113.69</v>
      </c>
      <c r="O140" t="n">
        <v>43370.05</v>
      </c>
      <c r="P140" t="n">
        <v>909.08</v>
      </c>
      <c r="Q140" t="n">
        <v>1367.25</v>
      </c>
      <c r="R140" t="n">
        <v>124.08</v>
      </c>
      <c r="S140" t="n">
        <v>104.26</v>
      </c>
      <c r="T140" t="n">
        <v>8995.76</v>
      </c>
      <c r="U140" t="n">
        <v>0.84</v>
      </c>
      <c r="V140" t="n">
        <v>0.9</v>
      </c>
      <c r="W140" t="n">
        <v>20.67</v>
      </c>
      <c r="X140" t="n">
        <v>0.54</v>
      </c>
      <c r="Y140" t="n">
        <v>1</v>
      </c>
      <c r="Z140" t="n">
        <v>10</v>
      </c>
      <c r="AA140" t="n">
        <v>1875.747428476483</v>
      </c>
      <c r="AB140" t="n">
        <v>2566.480383777715</v>
      </c>
      <c r="AC140" t="n">
        <v>2321.539098027811</v>
      </c>
      <c r="AD140" t="n">
        <v>1875747.428476483</v>
      </c>
      <c r="AE140" t="n">
        <v>2566480.383777715</v>
      </c>
      <c r="AF140" t="n">
        <v>8.713313396375331e-07</v>
      </c>
      <c r="AG140" t="n">
        <v>17</v>
      </c>
      <c r="AH140" t="n">
        <v>2321539.098027811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1.7524</v>
      </c>
      <c r="E141" t="n">
        <v>57.07</v>
      </c>
      <c r="F141" t="n">
        <v>53.12</v>
      </c>
      <c r="G141" t="n">
        <v>159.36</v>
      </c>
      <c r="H141" t="n">
        <v>1.82</v>
      </c>
      <c r="I141" t="n">
        <v>20</v>
      </c>
      <c r="J141" t="n">
        <v>350.38</v>
      </c>
      <c r="K141" t="n">
        <v>60.56</v>
      </c>
      <c r="L141" t="n">
        <v>35.75</v>
      </c>
      <c r="M141" t="n">
        <v>18</v>
      </c>
      <c r="N141" t="n">
        <v>114.08</v>
      </c>
      <c r="O141" t="n">
        <v>43448.34</v>
      </c>
      <c r="P141" t="n">
        <v>907.66</v>
      </c>
      <c r="Q141" t="n">
        <v>1367.22</v>
      </c>
      <c r="R141" t="n">
        <v>124.06</v>
      </c>
      <c r="S141" t="n">
        <v>104.26</v>
      </c>
      <c r="T141" t="n">
        <v>8984.98</v>
      </c>
      <c r="U141" t="n">
        <v>0.84</v>
      </c>
      <c r="V141" t="n">
        <v>0.9</v>
      </c>
      <c r="W141" t="n">
        <v>20.68</v>
      </c>
      <c r="X141" t="n">
        <v>0.54</v>
      </c>
      <c r="Y141" t="n">
        <v>1</v>
      </c>
      <c r="Z141" t="n">
        <v>10</v>
      </c>
      <c r="AA141" t="n">
        <v>1873.956923698467</v>
      </c>
      <c r="AB141" t="n">
        <v>2564.030536148938</v>
      </c>
      <c r="AC141" t="n">
        <v>2319.323060418342</v>
      </c>
      <c r="AD141" t="n">
        <v>1873956.923698467</v>
      </c>
      <c r="AE141" t="n">
        <v>2564030.536148938</v>
      </c>
      <c r="AF141" t="n">
        <v>8.712816203028892e-07</v>
      </c>
      <c r="AG141" t="n">
        <v>17</v>
      </c>
      <c r="AH141" t="n">
        <v>2319323.060418342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1.7549</v>
      </c>
      <c r="E142" t="n">
        <v>56.98</v>
      </c>
      <c r="F142" t="n">
        <v>53.09</v>
      </c>
      <c r="G142" t="n">
        <v>167.65</v>
      </c>
      <c r="H142" t="n">
        <v>1.83</v>
      </c>
      <c r="I142" t="n">
        <v>19</v>
      </c>
      <c r="J142" t="n">
        <v>351.02</v>
      </c>
      <c r="K142" t="n">
        <v>60.56</v>
      </c>
      <c r="L142" t="n">
        <v>36</v>
      </c>
      <c r="M142" t="n">
        <v>17</v>
      </c>
      <c r="N142" t="n">
        <v>114.47</v>
      </c>
      <c r="O142" t="n">
        <v>43526.84</v>
      </c>
      <c r="P142" t="n">
        <v>905.25</v>
      </c>
      <c r="Q142" t="n">
        <v>1367.23</v>
      </c>
      <c r="R142" t="n">
        <v>123.08</v>
      </c>
      <c r="S142" t="n">
        <v>104.26</v>
      </c>
      <c r="T142" t="n">
        <v>8501.32</v>
      </c>
      <c r="U142" t="n">
        <v>0.85</v>
      </c>
      <c r="V142" t="n">
        <v>0.9</v>
      </c>
      <c r="W142" t="n">
        <v>20.68</v>
      </c>
      <c r="X142" t="n">
        <v>0.51</v>
      </c>
      <c r="Y142" t="n">
        <v>1</v>
      </c>
      <c r="Z142" t="n">
        <v>10</v>
      </c>
      <c r="AA142" t="n">
        <v>1868.058174563061</v>
      </c>
      <c r="AB142" t="n">
        <v>2555.95960734743</v>
      </c>
      <c r="AC142" t="n">
        <v>2312.02240973403</v>
      </c>
      <c r="AD142" t="n">
        <v>1868058.174563061</v>
      </c>
      <c r="AE142" t="n">
        <v>2555959.60734743</v>
      </c>
      <c r="AF142" t="n">
        <v>8.725246036689913e-07</v>
      </c>
      <c r="AG142" t="n">
        <v>17</v>
      </c>
      <c r="AH142" t="n">
        <v>2312022.40973403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1.7547</v>
      </c>
      <c r="E143" t="n">
        <v>56.99</v>
      </c>
      <c r="F143" t="n">
        <v>53.1</v>
      </c>
      <c r="G143" t="n">
        <v>167.67</v>
      </c>
      <c r="H143" t="n">
        <v>1.84</v>
      </c>
      <c r="I143" t="n">
        <v>19</v>
      </c>
      <c r="J143" t="n">
        <v>351.66</v>
      </c>
      <c r="K143" t="n">
        <v>60.56</v>
      </c>
      <c r="L143" t="n">
        <v>36.25</v>
      </c>
      <c r="M143" t="n">
        <v>17</v>
      </c>
      <c r="N143" t="n">
        <v>114.85</v>
      </c>
      <c r="O143" t="n">
        <v>43605.54</v>
      </c>
      <c r="P143" t="n">
        <v>906.59</v>
      </c>
      <c r="Q143" t="n">
        <v>1367.19</v>
      </c>
      <c r="R143" t="n">
        <v>123.24</v>
      </c>
      <c r="S143" t="n">
        <v>104.26</v>
      </c>
      <c r="T143" t="n">
        <v>8581.98</v>
      </c>
      <c r="U143" t="n">
        <v>0.85</v>
      </c>
      <c r="V143" t="n">
        <v>0.9</v>
      </c>
      <c r="W143" t="n">
        <v>20.68</v>
      </c>
      <c r="X143" t="n">
        <v>0.52</v>
      </c>
      <c r="Y143" t="n">
        <v>1</v>
      </c>
      <c r="Z143" t="n">
        <v>10</v>
      </c>
      <c r="AA143" t="n">
        <v>1870.167687340049</v>
      </c>
      <c r="AB143" t="n">
        <v>2558.845935794041</v>
      </c>
      <c r="AC143" t="n">
        <v>2314.633271044684</v>
      </c>
      <c r="AD143" t="n">
        <v>1870167.687340049</v>
      </c>
      <c r="AE143" t="n">
        <v>2558845.935794041</v>
      </c>
      <c r="AF143" t="n">
        <v>8.724251649997029e-07</v>
      </c>
      <c r="AG143" t="n">
        <v>17</v>
      </c>
      <c r="AH143" t="n">
        <v>2314633.271044684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1.755</v>
      </c>
      <c r="E144" t="n">
        <v>56.98</v>
      </c>
      <c r="F144" t="n">
        <v>53.09</v>
      </c>
      <c r="G144" t="n">
        <v>167.65</v>
      </c>
      <c r="H144" t="n">
        <v>1.85</v>
      </c>
      <c r="I144" t="n">
        <v>19</v>
      </c>
      <c r="J144" t="n">
        <v>352.3</v>
      </c>
      <c r="K144" t="n">
        <v>60.56</v>
      </c>
      <c r="L144" t="n">
        <v>36.5</v>
      </c>
      <c r="M144" t="n">
        <v>17</v>
      </c>
      <c r="N144" t="n">
        <v>115.24</v>
      </c>
      <c r="O144" t="n">
        <v>43684.46</v>
      </c>
      <c r="P144" t="n">
        <v>907</v>
      </c>
      <c r="Q144" t="n">
        <v>1367.17</v>
      </c>
      <c r="R144" t="n">
        <v>123.3</v>
      </c>
      <c r="S144" t="n">
        <v>104.26</v>
      </c>
      <c r="T144" t="n">
        <v>8609.280000000001</v>
      </c>
      <c r="U144" t="n">
        <v>0.85</v>
      </c>
      <c r="V144" t="n">
        <v>0.9</v>
      </c>
      <c r="W144" t="n">
        <v>20.67</v>
      </c>
      <c r="X144" t="n">
        <v>0.51</v>
      </c>
      <c r="Y144" t="n">
        <v>1</v>
      </c>
      <c r="Z144" t="n">
        <v>10</v>
      </c>
      <c r="AA144" t="n">
        <v>1870.376175730167</v>
      </c>
      <c r="AB144" t="n">
        <v>2559.131198807259</v>
      </c>
      <c r="AC144" t="n">
        <v>2314.89130895629</v>
      </c>
      <c r="AD144" t="n">
        <v>1870376.175730167</v>
      </c>
      <c r="AE144" t="n">
        <v>2559131.198807259</v>
      </c>
      <c r="AF144" t="n">
        <v>8.725743230036352e-07</v>
      </c>
      <c r="AG144" t="n">
        <v>17</v>
      </c>
      <c r="AH144" t="n">
        <v>2314891.30895629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1.7546</v>
      </c>
      <c r="E145" t="n">
        <v>56.99</v>
      </c>
      <c r="F145" t="n">
        <v>53.1</v>
      </c>
      <c r="G145" t="n">
        <v>167.68</v>
      </c>
      <c r="H145" t="n">
        <v>1.86</v>
      </c>
      <c r="I145" t="n">
        <v>19</v>
      </c>
      <c r="J145" t="n">
        <v>352.94</v>
      </c>
      <c r="K145" t="n">
        <v>60.56</v>
      </c>
      <c r="L145" t="n">
        <v>36.75</v>
      </c>
      <c r="M145" t="n">
        <v>17</v>
      </c>
      <c r="N145" t="n">
        <v>115.64</v>
      </c>
      <c r="O145" t="n">
        <v>43763.7</v>
      </c>
      <c r="P145" t="n">
        <v>907.74</v>
      </c>
      <c r="Q145" t="n">
        <v>1367.17</v>
      </c>
      <c r="R145" t="n">
        <v>123.68</v>
      </c>
      <c r="S145" t="n">
        <v>104.26</v>
      </c>
      <c r="T145" t="n">
        <v>8803.370000000001</v>
      </c>
      <c r="U145" t="n">
        <v>0.84</v>
      </c>
      <c r="V145" t="n">
        <v>0.9</v>
      </c>
      <c r="W145" t="n">
        <v>20.67</v>
      </c>
      <c r="X145" t="n">
        <v>0.52</v>
      </c>
      <c r="Y145" t="n">
        <v>1</v>
      </c>
      <c r="Z145" t="n">
        <v>10</v>
      </c>
      <c r="AA145" t="n">
        <v>1871.846815821614</v>
      </c>
      <c r="AB145" t="n">
        <v>2561.143393460437</v>
      </c>
      <c r="AC145" t="n">
        <v>2316.711462575902</v>
      </c>
      <c r="AD145" t="n">
        <v>1871846.815821614</v>
      </c>
      <c r="AE145" t="n">
        <v>2561143.393460438</v>
      </c>
      <c r="AF145" t="n">
        <v>8.72375445665059e-07</v>
      </c>
      <c r="AG145" t="n">
        <v>17</v>
      </c>
      <c r="AH145" t="n">
        <v>2316711.462575902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1.7547</v>
      </c>
      <c r="E146" t="n">
        <v>56.99</v>
      </c>
      <c r="F146" t="n">
        <v>53.1</v>
      </c>
      <c r="G146" t="n">
        <v>167.67</v>
      </c>
      <c r="H146" t="n">
        <v>1.87</v>
      </c>
      <c r="I146" t="n">
        <v>19</v>
      </c>
      <c r="J146" t="n">
        <v>353.58</v>
      </c>
      <c r="K146" t="n">
        <v>60.56</v>
      </c>
      <c r="L146" t="n">
        <v>37</v>
      </c>
      <c r="M146" t="n">
        <v>17</v>
      </c>
      <c r="N146" t="n">
        <v>116.03</v>
      </c>
      <c r="O146" t="n">
        <v>43843.04</v>
      </c>
      <c r="P146" t="n">
        <v>908.28</v>
      </c>
      <c r="Q146" t="n">
        <v>1367.23</v>
      </c>
      <c r="R146" t="n">
        <v>123.21</v>
      </c>
      <c r="S146" t="n">
        <v>104.26</v>
      </c>
      <c r="T146" t="n">
        <v>8563.9</v>
      </c>
      <c r="U146" t="n">
        <v>0.85</v>
      </c>
      <c r="V146" t="n">
        <v>0.9</v>
      </c>
      <c r="W146" t="n">
        <v>20.68</v>
      </c>
      <c r="X146" t="n">
        <v>0.52</v>
      </c>
      <c r="Y146" t="n">
        <v>1</v>
      </c>
      <c r="Z146" t="n">
        <v>10</v>
      </c>
      <c r="AA146" t="n">
        <v>1872.497154226611</v>
      </c>
      <c r="AB146" t="n">
        <v>2562.03321515706</v>
      </c>
      <c r="AC146" t="n">
        <v>2317.516360938671</v>
      </c>
      <c r="AD146" t="n">
        <v>1872497.15422661</v>
      </c>
      <c r="AE146" t="n">
        <v>2562033.21515706</v>
      </c>
      <c r="AF146" t="n">
        <v>8.724251649997029e-07</v>
      </c>
      <c r="AG146" t="n">
        <v>17</v>
      </c>
      <c r="AH146" t="n">
        <v>2317516.360938672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1.7548</v>
      </c>
      <c r="E147" t="n">
        <v>56.99</v>
      </c>
      <c r="F147" t="n">
        <v>53.09</v>
      </c>
      <c r="G147" t="n">
        <v>167.66</v>
      </c>
      <c r="H147" t="n">
        <v>1.87</v>
      </c>
      <c r="I147" t="n">
        <v>19</v>
      </c>
      <c r="J147" t="n">
        <v>354.23</v>
      </c>
      <c r="K147" t="n">
        <v>60.56</v>
      </c>
      <c r="L147" t="n">
        <v>37.25</v>
      </c>
      <c r="M147" t="n">
        <v>17</v>
      </c>
      <c r="N147" t="n">
        <v>116.42</v>
      </c>
      <c r="O147" t="n">
        <v>43922.6</v>
      </c>
      <c r="P147" t="n">
        <v>908.11</v>
      </c>
      <c r="Q147" t="n">
        <v>1367.21</v>
      </c>
      <c r="R147" t="n">
        <v>123.18</v>
      </c>
      <c r="S147" t="n">
        <v>104.26</v>
      </c>
      <c r="T147" t="n">
        <v>8553.290000000001</v>
      </c>
      <c r="U147" t="n">
        <v>0.85</v>
      </c>
      <c r="V147" t="n">
        <v>0.9</v>
      </c>
      <c r="W147" t="n">
        <v>20.68</v>
      </c>
      <c r="X147" t="n">
        <v>0.52</v>
      </c>
      <c r="Y147" t="n">
        <v>1</v>
      </c>
      <c r="Z147" t="n">
        <v>10</v>
      </c>
      <c r="AA147" t="n">
        <v>1872.093891678039</v>
      </c>
      <c r="AB147" t="n">
        <v>2561.481453547417</v>
      </c>
      <c r="AC147" t="n">
        <v>2317.01725868265</v>
      </c>
      <c r="AD147" t="n">
        <v>1872093.891678039</v>
      </c>
      <c r="AE147" t="n">
        <v>2561481.453547417</v>
      </c>
      <c r="AF147" t="n">
        <v>8.724748843343472e-07</v>
      </c>
      <c r="AG147" t="n">
        <v>17</v>
      </c>
      <c r="AH147" t="n">
        <v>2317017.25868265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1.7548</v>
      </c>
      <c r="E148" t="n">
        <v>56.99</v>
      </c>
      <c r="F148" t="n">
        <v>53.09</v>
      </c>
      <c r="G148" t="n">
        <v>167.66</v>
      </c>
      <c r="H148" t="n">
        <v>1.88</v>
      </c>
      <c r="I148" t="n">
        <v>19</v>
      </c>
      <c r="J148" t="n">
        <v>354.88</v>
      </c>
      <c r="K148" t="n">
        <v>60.56</v>
      </c>
      <c r="L148" t="n">
        <v>37.5</v>
      </c>
      <c r="M148" t="n">
        <v>17</v>
      </c>
      <c r="N148" t="n">
        <v>116.82</v>
      </c>
      <c r="O148" t="n">
        <v>44002.37</v>
      </c>
      <c r="P148" t="n">
        <v>907.67</v>
      </c>
      <c r="Q148" t="n">
        <v>1367.29</v>
      </c>
      <c r="R148" t="n">
        <v>123.47</v>
      </c>
      <c r="S148" t="n">
        <v>104.26</v>
      </c>
      <c r="T148" t="n">
        <v>8698.120000000001</v>
      </c>
      <c r="U148" t="n">
        <v>0.84</v>
      </c>
      <c r="V148" t="n">
        <v>0.9</v>
      </c>
      <c r="W148" t="n">
        <v>20.67</v>
      </c>
      <c r="X148" t="n">
        <v>0.52</v>
      </c>
      <c r="Y148" t="n">
        <v>1</v>
      </c>
      <c r="Z148" t="n">
        <v>10</v>
      </c>
      <c r="AA148" t="n">
        <v>1871.487437819552</v>
      </c>
      <c r="AB148" t="n">
        <v>2560.651676623379</v>
      </c>
      <c r="AC148" t="n">
        <v>2316.266674503644</v>
      </c>
      <c r="AD148" t="n">
        <v>1871487.437819553</v>
      </c>
      <c r="AE148" t="n">
        <v>2560651.676623379</v>
      </c>
      <c r="AF148" t="n">
        <v>8.724748843343472e-07</v>
      </c>
      <c r="AG148" t="n">
        <v>17</v>
      </c>
      <c r="AH148" t="n">
        <v>2316266.674503644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1.7547</v>
      </c>
      <c r="E149" t="n">
        <v>56.99</v>
      </c>
      <c r="F149" t="n">
        <v>53.1</v>
      </c>
      <c r="G149" t="n">
        <v>167.67</v>
      </c>
      <c r="H149" t="n">
        <v>1.89</v>
      </c>
      <c r="I149" t="n">
        <v>19</v>
      </c>
      <c r="J149" t="n">
        <v>355.52</v>
      </c>
      <c r="K149" t="n">
        <v>60.56</v>
      </c>
      <c r="L149" t="n">
        <v>37.75</v>
      </c>
      <c r="M149" t="n">
        <v>17</v>
      </c>
      <c r="N149" t="n">
        <v>117.22</v>
      </c>
      <c r="O149" t="n">
        <v>44082.36</v>
      </c>
      <c r="P149" t="n">
        <v>907.13</v>
      </c>
      <c r="Q149" t="n">
        <v>1367.23</v>
      </c>
      <c r="R149" t="n">
        <v>123.24</v>
      </c>
      <c r="S149" t="n">
        <v>104.26</v>
      </c>
      <c r="T149" t="n">
        <v>8580.360000000001</v>
      </c>
      <c r="U149" t="n">
        <v>0.85</v>
      </c>
      <c r="V149" t="n">
        <v>0.9</v>
      </c>
      <c r="W149" t="n">
        <v>20.68</v>
      </c>
      <c r="X149" t="n">
        <v>0.52</v>
      </c>
      <c r="Y149" t="n">
        <v>1</v>
      </c>
      <c r="Z149" t="n">
        <v>10</v>
      </c>
      <c r="AA149" t="n">
        <v>1870.91201403753</v>
      </c>
      <c r="AB149" t="n">
        <v>2559.864356418911</v>
      </c>
      <c r="AC149" t="n">
        <v>2315.554495034479</v>
      </c>
      <c r="AD149" t="n">
        <v>1870912.01403753</v>
      </c>
      <c r="AE149" t="n">
        <v>2559864.356418911</v>
      </c>
      <c r="AF149" t="n">
        <v>8.724251649997029e-07</v>
      </c>
      <c r="AG149" t="n">
        <v>17</v>
      </c>
      <c r="AH149" t="n">
        <v>2315554.495034479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1.7547</v>
      </c>
      <c r="E150" t="n">
        <v>56.99</v>
      </c>
      <c r="F150" t="n">
        <v>53.1</v>
      </c>
      <c r="G150" t="n">
        <v>167.67</v>
      </c>
      <c r="H150" t="n">
        <v>1.9</v>
      </c>
      <c r="I150" t="n">
        <v>19</v>
      </c>
      <c r="J150" t="n">
        <v>356.17</v>
      </c>
      <c r="K150" t="n">
        <v>60.56</v>
      </c>
      <c r="L150" t="n">
        <v>38</v>
      </c>
      <c r="M150" t="n">
        <v>17</v>
      </c>
      <c r="N150" t="n">
        <v>117.62</v>
      </c>
      <c r="O150" t="n">
        <v>44162.57</v>
      </c>
      <c r="P150" t="n">
        <v>906.62</v>
      </c>
      <c r="Q150" t="n">
        <v>1367.17</v>
      </c>
      <c r="R150" t="n">
        <v>123.33</v>
      </c>
      <c r="S150" t="n">
        <v>104.26</v>
      </c>
      <c r="T150" t="n">
        <v>8626.66</v>
      </c>
      <c r="U150" t="n">
        <v>0.85</v>
      </c>
      <c r="V150" t="n">
        <v>0.9</v>
      </c>
      <c r="W150" t="n">
        <v>20.68</v>
      </c>
      <c r="X150" t="n">
        <v>0.52</v>
      </c>
      <c r="Y150" t="n">
        <v>1</v>
      </c>
      <c r="Z150" t="n">
        <v>10</v>
      </c>
      <c r="AA150" t="n">
        <v>1870.209038823243</v>
      </c>
      <c r="AB150" t="n">
        <v>2558.902514717644</v>
      </c>
      <c r="AC150" t="n">
        <v>2314.684450155228</v>
      </c>
      <c r="AD150" t="n">
        <v>1870209.038823243</v>
      </c>
      <c r="AE150" t="n">
        <v>2558902.514717645</v>
      </c>
      <c r="AF150" t="n">
        <v>8.724251649997029e-07</v>
      </c>
      <c r="AG150" t="n">
        <v>17</v>
      </c>
      <c r="AH150" t="n">
        <v>2314684.450155228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1.7578</v>
      </c>
      <c r="E151" t="n">
        <v>56.89</v>
      </c>
      <c r="F151" t="n">
        <v>53.05</v>
      </c>
      <c r="G151" t="n">
        <v>176.82</v>
      </c>
      <c r="H151" t="n">
        <v>1.91</v>
      </c>
      <c r="I151" t="n">
        <v>18</v>
      </c>
      <c r="J151" t="n">
        <v>356.83</v>
      </c>
      <c r="K151" t="n">
        <v>60.56</v>
      </c>
      <c r="L151" t="n">
        <v>38.25</v>
      </c>
      <c r="M151" t="n">
        <v>16</v>
      </c>
      <c r="N151" t="n">
        <v>118.02</v>
      </c>
      <c r="O151" t="n">
        <v>44243</v>
      </c>
      <c r="P151" t="n">
        <v>906</v>
      </c>
      <c r="Q151" t="n">
        <v>1367.16</v>
      </c>
      <c r="R151" t="n">
        <v>121.78</v>
      </c>
      <c r="S151" t="n">
        <v>104.26</v>
      </c>
      <c r="T151" t="n">
        <v>7858.48</v>
      </c>
      <c r="U151" t="n">
        <v>0.86</v>
      </c>
      <c r="V151" t="n">
        <v>0.9</v>
      </c>
      <c r="W151" t="n">
        <v>20.67</v>
      </c>
      <c r="X151" t="n">
        <v>0.47</v>
      </c>
      <c r="Y151" t="n">
        <v>1</v>
      </c>
      <c r="Z151" t="n">
        <v>10</v>
      </c>
      <c r="AA151" t="n">
        <v>1866.076323552625</v>
      </c>
      <c r="AB151" t="n">
        <v>2553.247951361856</v>
      </c>
      <c r="AC151" t="n">
        <v>2309.569550389887</v>
      </c>
      <c r="AD151" t="n">
        <v>1866076.323552625</v>
      </c>
      <c r="AE151" t="n">
        <v>2553247.951361856</v>
      </c>
      <c r="AF151" t="n">
        <v>8.739664643736697e-07</v>
      </c>
      <c r="AG151" t="n">
        <v>17</v>
      </c>
      <c r="AH151" t="n">
        <v>2309569.550389887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1.7574</v>
      </c>
      <c r="E152" t="n">
        <v>56.9</v>
      </c>
      <c r="F152" t="n">
        <v>53.06</v>
      </c>
      <c r="G152" t="n">
        <v>176.87</v>
      </c>
      <c r="H152" t="n">
        <v>1.92</v>
      </c>
      <c r="I152" t="n">
        <v>18</v>
      </c>
      <c r="J152" t="n">
        <v>357.48</v>
      </c>
      <c r="K152" t="n">
        <v>60.56</v>
      </c>
      <c r="L152" t="n">
        <v>38.5</v>
      </c>
      <c r="M152" t="n">
        <v>16</v>
      </c>
      <c r="N152" t="n">
        <v>118.43</v>
      </c>
      <c r="O152" t="n">
        <v>44323.66</v>
      </c>
      <c r="P152" t="n">
        <v>907.1799999999999</v>
      </c>
      <c r="Q152" t="n">
        <v>1367.16</v>
      </c>
      <c r="R152" t="n">
        <v>122.32</v>
      </c>
      <c r="S152" t="n">
        <v>104.26</v>
      </c>
      <c r="T152" t="n">
        <v>8126.96</v>
      </c>
      <c r="U152" t="n">
        <v>0.85</v>
      </c>
      <c r="V152" t="n">
        <v>0.9</v>
      </c>
      <c r="W152" t="n">
        <v>20.67</v>
      </c>
      <c r="X152" t="n">
        <v>0.49</v>
      </c>
      <c r="Y152" t="n">
        <v>1</v>
      </c>
      <c r="Z152" t="n">
        <v>10</v>
      </c>
      <c r="AA152" t="n">
        <v>1868.149198478342</v>
      </c>
      <c r="AB152" t="n">
        <v>2556.084150284009</v>
      </c>
      <c r="AC152" t="n">
        <v>2312.135066467539</v>
      </c>
      <c r="AD152" t="n">
        <v>1868149.198478342</v>
      </c>
      <c r="AE152" t="n">
        <v>2556084.150284009</v>
      </c>
      <c r="AF152" t="n">
        <v>8.737675870350933e-07</v>
      </c>
      <c r="AG152" t="n">
        <v>17</v>
      </c>
      <c r="AH152" t="n">
        <v>2312135.066467539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1.7568</v>
      </c>
      <c r="E153" t="n">
        <v>56.92</v>
      </c>
      <c r="F153" t="n">
        <v>53.08</v>
      </c>
      <c r="G153" t="n">
        <v>176.94</v>
      </c>
      <c r="H153" t="n">
        <v>1.93</v>
      </c>
      <c r="I153" t="n">
        <v>18</v>
      </c>
      <c r="J153" t="n">
        <v>358.14</v>
      </c>
      <c r="K153" t="n">
        <v>60.56</v>
      </c>
      <c r="L153" t="n">
        <v>38.75</v>
      </c>
      <c r="M153" t="n">
        <v>16</v>
      </c>
      <c r="N153" t="n">
        <v>118.83</v>
      </c>
      <c r="O153" t="n">
        <v>44404.54</v>
      </c>
      <c r="P153" t="n">
        <v>908.62</v>
      </c>
      <c r="Q153" t="n">
        <v>1367.16</v>
      </c>
      <c r="R153" t="n">
        <v>122.82</v>
      </c>
      <c r="S153" t="n">
        <v>104.26</v>
      </c>
      <c r="T153" t="n">
        <v>8374.75</v>
      </c>
      <c r="U153" t="n">
        <v>0.85</v>
      </c>
      <c r="V153" t="n">
        <v>0.9</v>
      </c>
      <c r="W153" t="n">
        <v>20.68</v>
      </c>
      <c r="X153" t="n">
        <v>0.51</v>
      </c>
      <c r="Y153" t="n">
        <v>1</v>
      </c>
      <c r="Z153" t="n">
        <v>10</v>
      </c>
      <c r="AA153" t="n">
        <v>1870.84338091621</v>
      </c>
      <c r="AB153" t="n">
        <v>2559.77044955444</v>
      </c>
      <c r="AC153" t="n">
        <v>2315.469550509355</v>
      </c>
      <c r="AD153" t="n">
        <v>1870843.38091621</v>
      </c>
      <c r="AE153" t="n">
        <v>2559770.449554441</v>
      </c>
      <c r="AF153" t="n">
        <v>8.734692710272286e-07</v>
      </c>
      <c r="AG153" t="n">
        <v>17</v>
      </c>
      <c r="AH153" t="n">
        <v>2315469.550509355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1.7566</v>
      </c>
      <c r="E154" t="n">
        <v>56.93</v>
      </c>
      <c r="F154" t="n">
        <v>53.09</v>
      </c>
      <c r="G154" t="n">
        <v>176.95</v>
      </c>
      <c r="H154" t="n">
        <v>1.94</v>
      </c>
      <c r="I154" t="n">
        <v>18</v>
      </c>
      <c r="J154" t="n">
        <v>358.79</v>
      </c>
      <c r="K154" t="n">
        <v>60.56</v>
      </c>
      <c r="L154" t="n">
        <v>39</v>
      </c>
      <c r="M154" t="n">
        <v>16</v>
      </c>
      <c r="N154" t="n">
        <v>119.24</v>
      </c>
      <c r="O154" t="n">
        <v>44485.65</v>
      </c>
      <c r="P154" t="n">
        <v>908.89</v>
      </c>
      <c r="Q154" t="n">
        <v>1367.24</v>
      </c>
      <c r="R154" t="n">
        <v>122.92</v>
      </c>
      <c r="S154" t="n">
        <v>104.26</v>
      </c>
      <c r="T154" t="n">
        <v>8427.02</v>
      </c>
      <c r="U154" t="n">
        <v>0.85</v>
      </c>
      <c r="V154" t="n">
        <v>0.9</v>
      </c>
      <c r="W154" t="n">
        <v>20.68</v>
      </c>
      <c r="X154" t="n">
        <v>0.51</v>
      </c>
      <c r="Y154" t="n">
        <v>1</v>
      </c>
      <c r="Z154" t="n">
        <v>10</v>
      </c>
      <c r="AA154" t="n">
        <v>1871.477654787001</v>
      </c>
      <c r="AB154" t="n">
        <v>2560.638291046645</v>
      </c>
      <c r="AC154" t="n">
        <v>2316.254566427566</v>
      </c>
      <c r="AD154" t="n">
        <v>1871477.654787001</v>
      </c>
      <c r="AE154" t="n">
        <v>2560638.291046645</v>
      </c>
      <c r="AF154" t="n">
        <v>8.733698323579406e-07</v>
      </c>
      <c r="AG154" t="n">
        <v>17</v>
      </c>
      <c r="AH154" t="n">
        <v>2316254.566427566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1.7572</v>
      </c>
      <c r="E155" t="n">
        <v>56.91</v>
      </c>
      <c r="F155" t="n">
        <v>53.07</v>
      </c>
      <c r="G155" t="n">
        <v>176.89</v>
      </c>
      <c r="H155" t="n">
        <v>1.95</v>
      </c>
      <c r="I155" t="n">
        <v>18</v>
      </c>
      <c r="J155" t="n">
        <v>359.45</v>
      </c>
      <c r="K155" t="n">
        <v>60.56</v>
      </c>
      <c r="L155" t="n">
        <v>39.25</v>
      </c>
      <c r="M155" t="n">
        <v>16</v>
      </c>
      <c r="N155" t="n">
        <v>119.65</v>
      </c>
      <c r="O155" t="n">
        <v>44566.98</v>
      </c>
      <c r="P155" t="n">
        <v>908.86</v>
      </c>
      <c r="Q155" t="n">
        <v>1367.31</v>
      </c>
      <c r="R155" t="n">
        <v>122.65</v>
      </c>
      <c r="S155" t="n">
        <v>104.26</v>
      </c>
      <c r="T155" t="n">
        <v>8293.26</v>
      </c>
      <c r="U155" t="n">
        <v>0.85</v>
      </c>
      <c r="V155" t="n">
        <v>0.9</v>
      </c>
      <c r="W155" t="n">
        <v>20.67</v>
      </c>
      <c r="X155" t="n">
        <v>0.49</v>
      </c>
      <c r="Y155" t="n">
        <v>1</v>
      </c>
      <c r="Z155" t="n">
        <v>10</v>
      </c>
      <c r="AA155" t="n">
        <v>1870.723703759606</v>
      </c>
      <c r="AB155" t="n">
        <v>2559.606701988992</v>
      </c>
      <c r="AC155" t="n">
        <v>2315.321430781731</v>
      </c>
      <c r="AD155" t="n">
        <v>1870723.703759606</v>
      </c>
      <c r="AE155" t="n">
        <v>2559606.701988991</v>
      </c>
      <c r="AF155" t="n">
        <v>8.736681483658052e-07</v>
      </c>
      <c r="AG155" t="n">
        <v>17</v>
      </c>
      <c r="AH155" t="n">
        <v>2315321.43078173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1.7574</v>
      </c>
      <c r="E156" t="n">
        <v>56.9</v>
      </c>
      <c r="F156" t="n">
        <v>53.06</v>
      </c>
      <c r="G156" t="n">
        <v>176.87</v>
      </c>
      <c r="H156" t="n">
        <v>1.96</v>
      </c>
      <c r="I156" t="n">
        <v>18</v>
      </c>
      <c r="J156" t="n">
        <v>360.12</v>
      </c>
      <c r="K156" t="n">
        <v>60.56</v>
      </c>
      <c r="L156" t="n">
        <v>39.5</v>
      </c>
      <c r="M156" t="n">
        <v>16</v>
      </c>
      <c r="N156" t="n">
        <v>120.06</v>
      </c>
      <c r="O156" t="n">
        <v>44648.55</v>
      </c>
      <c r="P156" t="n">
        <v>909.25</v>
      </c>
      <c r="Q156" t="n">
        <v>1367.2</v>
      </c>
      <c r="R156" t="n">
        <v>122.43</v>
      </c>
      <c r="S156" t="n">
        <v>104.26</v>
      </c>
      <c r="T156" t="n">
        <v>8179.87</v>
      </c>
      <c r="U156" t="n">
        <v>0.85</v>
      </c>
      <c r="V156" t="n">
        <v>0.9</v>
      </c>
      <c r="W156" t="n">
        <v>20.67</v>
      </c>
      <c r="X156" t="n">
        <v>0.49</v>
      </c>
      <c r="Y156" t="n">
        <v>1</v>
      </c>
      <c r="Z156" t="n">
        <v>10</v>
      </c>
      <c r="AA156" t="n">
        <v>1870.9980671944</v>
      </c>
      <c r="AB156" t="n">
        <v>2559.982098144537</v>
      </c>
      <c r="AC156" t="n">
        <v>2315.660999655063</v>
      </c>
      <c r="AD156" t="n">
        <v>1870998.0671944</v>
      </c>
      <c r="AE156" t="n">
        <v>2559982.098144537</v>
      </c>
      <c r="AF156" t="n">
        <v>8.737675870350933e-07</v>
      </c>
      <c r="AG156" t="n">
        <v>17</v>
      </c>
      <c r="AH156" t="n">
        <v>2315660.999655063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1.7579</v>
      </c>
      <c r="E157" t="n">
        <v>56.89</v>
      </c>
      <c r="F157" t="n">
        <v>53.05</v>
      </c>
      <c r="G157" t="n">
        <v>176.82</v>
      </c>
      <c r="H157" t="n">
        <v>1.96</v>
      </c>
      <c r="I157" t="n">
        <v>18</v>
      </c>
      <c r="J157" t="n">
        <v>360.78</v>
      </c>
      <c r="K157" t="n">
        <v>60.56</v>
      </c>
      <c r="L157" t="n">
        <v>39.75</v>
      </c>
      <c r="M157" t="n">
        <v>16</v>
      </c>
      <c r="N157" t="n">
        <v>120.47</v>
      </c>
      <c r="O157" t="n">
        <v>44730.35</v>
      </c>
      <c r="P157" t="n">
        <v>908.49</v>
      </c>
      <c r="Q157" t="n">
        <v>1367.18</v>
      </c>
      <c r="R157" t="n">
        <v>121.99</v>
      </c>
      <c r="S157" t="n">
        <v>104.26</v>
      </c>
      <c r="T157" t="n">
        <v>7960.15</v>
      </c>
      <c r="U157" t="n">
        <v>0.85</v>
      </c>
      <c r="V157" t="n">
        <v>0.9</v>
      </c>
      <c r="W157" t="n">
        <v>20.67</v>
      </c>
      <c r="X157" t="n">
        <v>0.47</v>
      </c>
      <c r="Y157" t="n">
        <v>1</v>
      </c>
      <c r="Z157" t="n">
        <v>10</v>
      </c>
      <c r="AA157" t="n">
        <v>1869.408759948233</v>
      </c>
      <c r="AB157" t="n">
        <v>2557.807537855045</v>
      </c>
      <c r="AC157" t="n">
        <v>2313.693976347585</v>
      </c>
      <c r="AD157" t="n">
        <v>1869408.759948233</v>
      </c>
      <c r="AE157" t="n">
        <v>2557807.537855045</v>
      </c>
      <c r="AF157" t="n">
        <v>8.740161837083137e-07</v>
      </c>
      <c r="AG157" t="n">
        <v>17</v>
      </c>
      <c r="AH157" t="n">
        <v>2313693.976347585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1.7574</v>
      </c>
      <c r="E158" t="n">
        <v>56.9</v>
      </c>
      <c r="F158" t="n">
        <v>53.06</v>
      </c>
      <c r="G158" t="n">
        <v>176.87</v>
      </c>
      <c r="H158" t="n">
        <v>1.97</v>
      </c>
      <c r="I158" t="n">
        <v>18</v>
      </c>
      <c r="J158" t="n">
        <v>361.44</v>
      </c>
      <c r="K158" t="n">
        <v>60.56</v>
      </c>
      <c r="L158" t="n">
        <v>40</v>
      </c>
      <c r="M158" t="n">
        <v>16</v>
      </c>
      <c r="N158" t="n">
        <v>120.89</v>
      </c>
      <c r="O158" t="n">
        <v>44812.39</v>
      </c>
      <c r="P158" t="n">
        <v>908.46</v>
      </c>
      <c r="Q158" t="n">
        <v>1367.19</v>
      </c>
      <c r="R158" t="n">
        <v>122.16</v>
      </c>
      <c r="S158" t="n">
        <v>104.26</v>
      </c>
      <c r="T158" t="n">
        <v>8045.21</v>
      </c>
      <c r="U158" t="n">
        <v>0.85</v>
      </c>
      <c r="V158" t="n">
        <v>0.9</v>
      </c>
      <c r="W158" t="n">
        <v>20.68</v>
      </c>
      <c r="X158" t="n">
        <v>0.49</v>
      </c>
      <c r="Y158" t="n">
        <v>1</v>
      </c>
      <c r="Z158" t="n">
        <v>10</v>
      </c>
      <c r="AA158" t="n">
        <v>1869.910817781025</v>
      </c>
      <c r="AB158" t="n">
        <v>2558.494475531099</v>
      </c>
      <c r="AC158" t="n">
        <v>2314.31535365596</v>
      </c>
      <c r="AD158" t="n">
        <v>1869910.817781025</v>
      </c>
      <c r="AE158" t="n">
        <v>2558494.475531099</v>
      </c>
      <c r="AF158" t="n">
        <v>8.737675870350933e-07</v>
      </c>
      <c r="AG158" t="n">
        <v>17</v>
      </c>
      <c r="AH158" t="n">
        <v>2314315.35365596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1.5043</v>
      </c>
      <c r="E2" t="n">
        <v>66.47</v>
      </c>
      <c r="F2" t="n">
        <v>60.76</v>
      </c>
      <c r="G2" t="n">
        <v>12.93</v>
      </c>
      <c r="H2" t="n">
        <v>0.28</v>
      </c>
      <c r="I2" t="n">
        <v>282</v>
      </c>
      <c r="J2" t="n">
        <v>61.76</v>
      </c>
      <c r="K2" t="n">
        <v>28.92</v>
      </c>
      <c r="L2" t="n">
        <v>1</v>
      </c>
      <c r="M2" t="n">
        <v>280</v>
      </c>
      <c r="N2" t="n">
        <v>6.84</v>
      </c>
      <c r="O2" t="n">
        <v>7851.41</v>
      </c>
      <c r="P2" t="n">
        <v>390.59</v>
      </c>
      <c r="Q2" t="n">
        <v>1368.2</v>
      </c>
      <c r="R2" t="n">
        <v>372.55</v>
      </c>
      <c r="S2" t="n">
        <v>104.26</v>
      </c>
      <c r="T2" t="n">
        <v>131919.95</v>
      </c>
      <c r="U2" t="n">
        <v>0.28</v>
      </c>
      <c r="V2" t="n">
        <v>0.79</v>
      </c>
      <c r="W2" t="n">
        <v>21.1</v>
      </c>
      <c r="X2" t="n">
        <v>8.16</v>
      </c>
      <c r="Y2" t="n">
        <v>1</v>
      </c>
      <c r="Z2" t="n">
        <v>10</v>
      </c>
      <c r="AA2" t="n">
        <v>1097.174483359192</v>
      </c>
      <c r="AB2" t="n">
        <v>1501.202532054075</v>
      </c>
      <c r="AC2" t="n">
        <v>1357.92986934582</v>
      </c>
      <c r="AD2" t="n">
        <v>1097174.483359192</v>
      </c>
      <c r="AE2" t="n">
        <v>1501202.532054075</v>
      </c>
      <c r="AF2" t="n">
        <v>9.471520433197921e-07</v>
      </c>
      <c r="AG2" t="n">
        <v>20</v>
      </c>
      <c r="AH2" t="n">
        <v>1357929.86934582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1.5719</v>
      </c>
      <c r="E3" t="n">
        <v>63.62</v>
      </c>
      <c r="F3" t="n">
        <v>58.82</v>
      </c>
      <c r="G3" t="n">
        <v>16.34</v>
      </c>
      <c r="H3" t="n">
        <v>0.35</v>
      </c>
      <c r="I3" t="n">
        <v>216</v>
      </c>
      <c r="J3" t="n">
        <v>62.05</v>
      </c>
      <c r="K3" t="n">
        <v>28.92</v>
      </c>
      <c r="L3" t="n">
        <v>1.25</v>
      </c>
      <c r="M3" t="n">
        <v>214</v>
      </c>
      <c r="N3" t="n">
        <v>6.88</v>
      </c>
      <c r="O3" t="n">
        <v>7887.12</v>
      </c>
      <c r="P3" t="n">
        <v>374.02</v>
      </c>
      <c r="Q3" t="n">
        <v>1368.06</v>
      </c>
      <c r="R3" t="n">
        <v>309.12</v>
      </c>
      <c r="S3" t="n">
        <v>104.26</v>
      </c>
      <c r="T3" t="n">
        <v>100537.3</v>
      </c>
      <c r="U3" t="n">
        <v>0.34</v>
      </c>
      <c r="V3" t="n">
        <v>0.82</v>
      </c>
      <c r="W3" t="n">
        <v>21.01</v>
      </c>
      <c r="X3" t="n">
        <v>6.23</v>
      </c>
      <c r="Y3" t="n">
        <v>1</v>
      </c>
      <c r="Z3" t="n">
        <v>10</v>
      </c>
      <c r="AA3" t="n">
        <v>1015.04009380611</v>
      </c>
      <c r="AB3" t="n">
        <v>1388.822636754016</v>
      </c>
      <c r="AC3" t="n">
        <v>1256.275353527025</v>
      </c>
      <c r="AD3" t="n">
        <v>1015040.09380611</v>
      </c>
      <c r="AE3" t="n">
        <v>1388822.636754016</v>
      </c>
      <c r="AF3" t="n">
        <v>9.89715014886912e-07</v>
      </c>
      <c r="AG3" t="n">
        <v>19</v>
      </c>
      <c r="AH3" t="n">
        <v>1256275.353527025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1.6164</v>
      </c>
      <c r="E4" t="n">
        <v>61.87</v>
      </c>
      <c r="F4" t="n">
        <v>57.64</v>
      </c>
      <c r="G4" t="n">
        <v>19.76</v>
      </c>
      <c r="H4" t="n">
        <v>0.42</v>
      </c>
      <c r="I4" t="n">
        <v>175</v>
      </c>
      <c r="J4" t="n">
        <v>62.34</v>
      </c>
      <c r="K4" t="n">
        <v>28.92</v>
      </c>
      <c r="L4" t="n">
        <v>1.5</v>
      </c>
      <c r="M4" t="n">
        <v>173</v>
      </c>
      <c r="N4" t="n">
        <v>6.92</v>
      </c>
      <c r="O4" t="n">
        <v>7922.85</v>
      </c>
      <c r="P4" t="n">
        <v>362.67</v>
      </c>
      <c r="Q4" t="n">
        <v>1367.81</v>
      </c>
      <c r="R4" t="n">
        <v>270.2</v>
      </c>
      <c r="S4" t="n">
        <v>104.26</v>
      </c>
      <c r="T4" t="n">
        <v>81279.89</v>
      </c>
      <c r="U4" t="n">
        <v>0.39</v>
      </c>
      <c r="V4" t="n">
        <v>0.83</v>
      </c>
      <c r="W4" t="n">
        <v>20.95</v>
      </c>
      <c r="X4" t="n">
        <v>5.05</v>
      </c>
      <c r="Y4" t="n">
        <v>1</v>
      </c>
      <c r="Z4" t="n">
        <v>10</v>
      </c>
      <c r="AA4" t="n">
        <v>960.5297400553094</v>
      </c>
      <c r="AB4" t="n">
        <v>1314.239165925088</v>
      </c>
      <c r="AC4" t="n">
        <v>1188.810024475451</v>
      </c>
      <c r="AD4" t="n">
        <v>960529.7400553094</v>
      </c>
      <c r="AE4" t="n">
        <v>1314239.165925088</v>
      </c>
      <c r="AF4" t="n">
        <v>1.017733539069409e-06</v>
      </c>
      <c r="AG4" t="n">
        <v>18</v>
      </c>
      <c r="AH4" t="n">
        <v>1188810.024475451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56.74</v>
      </c>
      <c r="G5" t="n">
        <v>23.32</v>
      </c>
      <c r="H5" t="n">
        <v>0.49</v>
      </c>
      <c r="I5" t="n">
        <v>146</v>
      </c>
      <c r="J5" t="n">
        <v>62.63</v>
      </c>
      <c r="K5" t="n">
        <v>28.92</v>
      </c>
      <c r="L5" t="n">
        <v>1.75</v>
      </c>
      <c r="M5" t="n">
        <v>144</v>
      </c>
      <c r="N5" t="n">
        <v>6.96</v>
      </c>
      <c r="O5" t="n">
        <v>7958.6</v>
      </c>
      <c r="P5" t="n">
        <v>352.59</v>
      </c>
      <c r="Q5" t="n">
        <v>1367.79</v>
      </c>
      <c r="R5" t="n">
        <v>242.02</v>
      </c>
      <c r="S5" t="n">
        <v>104.26</v>
      </c>
      <c r="T5" t="n">
        <v>67334.08</v>
      </c>
      <c r="U5" t="n">
        <v>0.43</v>
      </c>
      <c r="V5" t="n">
        <v>0.84</v>
      </c>
      <c r="W5" t="n">
        <v>20.87</v>
      </c>
      <c r="X5" t="n">
        <v>4.15</v>
      </c>
      <c r="Y5" t="n">
        <v>1</v>
      </c>
      <c r="Z5" t="n">
        <v>10</v>
      </c>
      <c r="AA5" t="n">
        <v>925.8631772845896</v>
      </c>
      <c r="AB5" t="n">
        <v>1266.806845361378</v>
      </c>
      <c r="AC5" t="n">
        <v>1145.904578014662</v>
      </c>
      <c r="AD5" t="n">
        <v>925863.1772845896</v>
      </c>
      <c r="AE5" t="n">
        <v>1266806.845361378</v>
      </c>
      <c r="AF5" t="n">
        <v>1.039581691634188e-06</v>
      </c>
      <c r="AG5" t="n">
        <v>18</v>
      </c>
      <c r="AH5" t="n">
        <v>1145904.578014662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1.6758</v>
      </c>
      <c r="E6" t="n">
        <v>59.67</v>
      </c>
      <c r="F6" t="n">
        <v>56.14</v>
      </c>
      <c r="G6" t="n">
        <v>26.95</v>
      </c>
      <c r="H6" t="n">
        <v>0.55</v>
      </c>
      <c r="I6" t="n">
        <v>125</v>
      </c>
      <c r="J6" t="n">
        <v>62.92</v>
      </c>
      <c r="K6" t="n">
        <v>28.92</v>
      </c>
      <c r="L6" t="n">
        <v>2</v>
      </c>
      <c r="M6" t="n">
        <v>123</v>
      </c>
      <c r="N6" t="n">
        <v>7</v>
      </c>
      <c r="O6" t="n">
        <v>7994.37</v>
      </c>
      <c r="P6" t="n">
        <v>344.79</v>
      </c>
      <c r="Q6" t="n">
        <v>1367.66</v>
      </c>
      <c r="R6" t="n">
        <v>222.38</v>
      </c>
      <c r="S6" t="n">
        <v>104.26</v>
      </c>
      <c r="T6" t="n">
        <v>57619.96</v>
      </c>
      <c r="U6" t="n">
        <v>0.47</v>
      </c>
      <c r="V6" t="n">
        <v>0.85</v>
      </c>
      <c r="W6" t="n">
        <v>20.84</v>
      </c>
      <c r="X6" t="n">
        <v>3.56</v>
      </c>
      <c r="Y6" t="n">
        <v>1</v>
      </c>
      <c r="Z6" t="n">
        <v>10</v>
      </c>
      <c r="AA6" t="n">
        <v>901.3188737947517</v>
      </c>
      <c r="AB6" t="n">
        <v>1233.224246508333</v>
      </c>
      <c r="AC6" t="n">
        <v>1115.527055262678</v>
      </c>
      <c r="AD6" t="n">
        <v>901318.8737947517</v>
      </c>
      <c r="AE6" t="n">
        <v>1233224.246508333</v>
      </c>
      <c r="AF6" t="n">
        <v>1.055133546629866e-06</v>
      </c>
      <c r="AG6" t="n">
        <v>18</v>
      </c>
      <c r="AH6" t="n">
        <v>1115527.055262678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1.6949</v>
      </c>
      <c r="E7" t="n">
        <v>59</v>
      </c>
      <c r="F7" t="n">
        <v>55.69</v>
      </c>
      <c r="G7" t="n">
        <v>30.65</v>
      </c>
      <c r="H7" t="n">
        <v>0.62</v>
      </c>
      <c r="I7" t="n">
        <v>109</v>
      </c>
      <c r="J7" t="n">
        <v>63.21</v>
      </c>
      <c r="K7" t="n">
        <v>28.92</v>
      </c>
      <c r="L7" t="n">
        <v>2.25</v>
      </c>
      <c r="M7" t="n">
        <v>107</v>
      </c>
      <c r="N7" t="n">
        <v>7.04</v>
      </c>
      <c r="O7" t="n">
        <v>8030.17</v>
      </c>
      <c r="P7" t="n">
        <v>337.47</v>
      </c>
      <c r="Q7" t="n">
        <v>1367.47</v>
      </c>
      <c r="R7" t="n">
        <v>207.47</v>
      </c>
      <c r="S7" t="n">
        <v>104.26</v>
      </c>
      <c r="T7" t="n">
        <v>50246.45</v>
      </c>
      <c r="U7" t="n">
        <v>0.5</v>
      </c>
      <c r="V7" t="n">
        <v>0.86</v>
      </c>
      <c r="W7" t="n">
        <v>20.83</v>
      </c>
      <c r="X7" t="n">
        <v>3.11</v>
      </c>
      <c r="Y7" t="n">
        <v>1</v>
      </c>
      <c r="Z7" t="n">
        <v>10</v>
      </c>
      <c r="AA7" t="n">
        <v>881.0452337291659</v>
      </c>
      <c r="AB7" t="n">
        <v>1205.484957760723</v>
      </c>
      <c r="AC7" t="n">
        <v>1090.435165300803</v>
      </c>
      <c r="AD7" t="n">
        <v>881045.233729166</v>
      </c>
      <c r="AE7" t="n">
        <v>1205484.957760723</v>
      </c>
      <c r="AF7" t="n">
        <v>1.067159474986848e-06</v>
      </c>
      <c r="AG7" t="n">
        <v>18</v>
      </c>
      <c r="AH7" t="n">
        <v>1090435.165300803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1.7118</v>
      </c>
      <c r="E8" t="n">
        <v>58.42</v>
      </c>
      <c r="F8" t="n">
        <v>55.29</v>
      </c>
      <c r="G8" t="n">
        <v>34.56</v>
      </c>
      <c r="H8" t="n">
        <v>0.6899999999999999</v>
      </c>
      <c r="I8" t="n">
        <v>96</v>
      </c>
      <c r="J8" t="n">
        <v>63.5</v>
      </c>
      <c r="K8" t="n">
        <v>28.92</v>
      </c>
      <c r="L8" t="n">
        <v>2.5</v>
      </c>
      <c r="M8" t="n">
        <v>94</v>
      </c>
      <c r="N8" t="n">
        <v>7.08</v>
      </c>
      <c r="O8" t="n">
        <v>8065.98</v>
      </c>
      <c r="P8" t="n">
        <v>330.69</v>
      </c>
      <c r="Q8" t="n">
        <v>1367.59</v>
      </c>
      <c r="R8" t="n">
        <v>194.61</v>
      </c>
      <c r="S8" t="n">
        <v>104.26</v>
      </c>
      <c r="T8" t="n">
        <v>43879.75</v>
      </c>
      <c r="U8" t="n">
        <v>0.54</v>
      </c>
      <c r="V8" t="n">
        <v>0.87</v>
      </c>
      <c r="W8" t="n">
        <v>20.8</v>
      </c>
      <c r="X8" t="n">
        <v>2.71</v>
      </c>
      <c r="Y8" t="n">
        <v>1</v>
      </c>
      <c r="Z8" t="n">
        <v>10</v>
      </c>
      <c r="AA8" t="n">
        <v>852.9170397645286</v>
      </c>
      <c r="AB8" t="n">
        <v>1166.998721849969</v>
      </c>
      <c r="AC8" t="n">
        <v>1055.6220017296</v>
      </c>
      <c r="AD8" t="n">
        <v>852917.0397645285</v>
      </c>
      <c r="AE8" t="n">
        <v>1166998.721849969</v>
      </c>
      <c r="AF8" t="n">
        <v>1.077800217878628e-06</v>
      </c>
      <c r="AG8" t="n">
        <v>17</v>
      </c>
      <c r="AH8" t="n">
        <v>1055622.0017296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1.7235</v>
      </c>
      <c r="E9" t="n">
        <v>58.02</v>
      </c>
      <c r="F9" t="n">
        <v>55.03</v>
      </c>
      <c r="G9" t="n">
        <v>38.39</v>
      </c>
      <c r="H9" t="n">
        <v>0.75</v>
      </c>
      <c r="I9" t="n">
        <v>86</v>
      </c>
      <c r="J9" t="n">
        <v>63.79</v>
      </c>
      <c r="K9" t="n">
        <v>28.92</v>
      </c>
      <c r="L9" t="n">
        <v>2.75</v>
      </c>
      <c r="M9" t="n">
        <v>84</v>
      </c>
      <c r="N9" t="n">
        <v>7.12</v>
      </c>
      <c r="O9" t="n">
        <v>8101.81</v>
      </c>
      <c r="P9" t="n">
        <v>324.54</v>
      </c>
      <c r="Q9" t="n">
        <v>1367.5</v>
      </c>
      <c r="R9" t="n">
        <v>185.76</v>
      </c>
      <c r="S9" t="n">
        <v>104.26</v>
      </c>
      <c r="T9" t="n">
        <v>39508.21</v>
      </c>
      <c r="U9" t="n">
        <v>0.5600000000000001</v>
      </c>
      <c r="V9" t="n">
        <v>0.87</v>
      </c>
      <c r="W9" t="n">
        <v>20.8</v>
      </c>
      <c r="X9" t="n">
        <v>2.45</v>
      </c>
      <c r="Y9" t="n">
        <v>1</v>
      </c>
      <c r="Z9" t="n">
        <v>10</v>
      </c>
      <c r="AA9" t="n">
        <v>838.6856116924021</v>
      </c>
      <c r="AB9" t="n">
        <v>1147.52665411539</v>
      </c>
      <c r="AC9" t="n">
        <v>1038.008320810391</v>
      </c>
      <c r="AD9" t="n">
        <v>838685.611692402</v>
      </c>
      <c r="AE9" t="n">
        <v>1147526.65411539</v>
      </c>
      <c r="AF9" t="n">
        <v>1.085166886034476e-06</v>
      </c>
      <c r="AG9" t="n">
        <v>17</v>
      </c>
      <c r="AH9" t="n">
        <v>1038008.320810391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1.7351</v>
      </c>
      <c r="E10" t="n">
        <v>57.64</v>
      </c>
      <c r="F10" t="n">
        <v>54.77</v>
      </c>
      <c r="G10" t="n">
        <v>42.68</v>
      </c>
      <c r="H10" t="n">
        <v>0.8100000000000001</v>
      </c>
      <c r="I10" t="n">
        <v>77</v>
      </c>
      <c r="J10" t="n">
        <v>64.08</v>
      </c>
      <c r="K10" t="n">
        <v>28.92</v>
      </c>
      <c r="L10" t="n">
        <v>3</v>
      </c>
      <c r="M10" t="n">
        <v>75</v>
      </c>
      <c r="N10" t="n">
        <v>7.16</v>
      </c>
      <c r="O10" t="n">
        <v>8137.65</v>
      </c>
      <c r="P10" t="n">
        <v>318.23</v>
      </c>
      <c r="Q10" t="n">
        <v>1367.38</v>
      </c>
      <c r="R10" t="n">
        <v>177.82</v>
      </c>
      <c r="S10" t="n">
        <v>104.26</v>
      </c>
      <c r="T10" t="n">
        <v>35580.83</v>
      </c>
      <c r="U10" t="n">
        <v>0.59</v>
      </c>
      <c r="V10" t="n">
        <v>0.88</v>
      </c>
      <c r="W10" t="n">
        <v>20.77</v>
      </c>
      <c r="X10" t="n">
        <v>2.19</v>
      </c>
      <c r="Y10" t="n">
        <v>1</v>
      </c>
      <c r="Z10" t="n">
        <v>10</v>
      </c>
      <c r="AA10" t="n">
        <v>824.4605850310402</v>
      </c>
      <c r="AB10" t="n">
        <v>1128.06334507343</v>
      </c>
      <c r="AC10" t="n">
        <v>1020.40256266647</v>
      </c>
      <c r="AD10" t="n">
        <v>824460.5850310401</v>
      </c>
      <c r="AE10" t="n">
        <v>1128063.34507343</v>
      </c>
      <c r="AF10" t="n">
        <v>1.092470591214632e-06</v>
      </c>
      <c r="AG10" t="n">
        <v>17</v>
      </c>
      <c r="AH10" t="n">
        <v>1020402.562666469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1.745</v>
      </c>
      <c r="E11" t="n">
        <v>57.31</v>
      </c>
      <c r="F11" t="n">
        <v>54.54</v>
      </c>
      <c r="G11" t="n">
        <v>46.75</v>
      </c>
      <c r="H11" t="n">
        <v>0.88</v>
      </c>
      <c r="I11" t="n">
        <v>70</v>
      </c>
      <c r="J11" t="n">
        <v>64.38</v>
      </c>
      <c r="K11" t="n">
        <v>28.92</v>
      </c>
      <c r="L11" t="n">
        <v>3.25</v>
      </c>
      <c r="M11" t="n">
        <v>68</v>
      </c>
      <c r="N11" t="n">
        <v>7.2</v>
      </c>
      <c r="O11" t="n">
        <v>8173.52</v>
      </c>
      <c r="P11" t="n">
        <v>312.06</v>
      </c>
      <c r="Q11" t="n">
        <v>1367.37</v>
      </c>
      <c r="R11" t="n">
        <v>169.95</v>
      </c>
      <c r="S11" t="n">
        <v>104.26</v>
      </c>
      <c r="T11" t="n">
        <v>31681.06</v>
      </c>
      <c r="U11" t="n">
        <v>0.61</v>
      </c>
      <c r="V11" t="n">
        <v>0.88</v>
      </c>
      <c r="W11" t="n">
        <v>20.76</v>
      </c>
      <c r="X11" t="n">
        <v>1.96</v>
      </c>
      <c r="Y11" t="n">
        <v>1</v>
      </c>
      <c r="Z11" t="n">
        <v>10</v>
      </c>
      <c r="AA11" t="n">
        <v>811.3516770700086</v>
      </c>
      <c r="AB11" t="n">
        <v>1110.127158876943</v>
      </c>
      <c r="AC11" t="n">
        <v>1004.17818090698</v>
      </c>
      <c r="AD11" t="n">
        <v>811351.6770700086</v>
      </c>
      <c r="AE11" t="n">
        <v>1110127.158876943</v>
      </c>
      <c r="AF11" t="n">
        <v>1.098703925808042e-06</v>
      </c>
      <c r="AG11" t="n">
        <v>17</v>
      </c>
      <c r="AH11" t="n">
        <v>1004178.18090698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1.7524</v>
      </c>
      <c r="E12" t="n">
        <v>57.06</v>
      </c>
      <c r="F12" t="n">
        <v>54.38</v>
      </c>
      <c r="G12" t="n">
        <v>50.98</v>
      </c>
      <c r="H12" t="n">
        <v>0.9399999999999999</v>
      </c>
      <c r="I12" t="n">
        <v>64</v>
      </c>
      <c r="J12" t="n">
        <v>64.67</v>
      </c>
      <c r="K12" t="n">
        <v>28.92</v>
      </c>
      <c r="L12" t="n">
        <v>3.5</v>
      </c>
      <c r="M12" t="n">
        <v>60</v>
      </c>
      <c r="N12" t="n">
        <v>7.24</v>
      </c>
      <c r="O12" t="n">
        <v>8209.41</v>
      </c>
      <c r="P12" t="n">
        <v>306.4</v>
      </c>
      <c r="Q12" t="n">
        <v>1367.4</v>
      </c>
      <c r="R12" t="n">
        <v>164.7</v>
      </c>
      <c r="S12" t="n">
        <v>104.26</v>
      </c>
      <c r="T12" t="n">
        <v>29084.01</v>
      </c>
      <c r="U12" t="n">
        <v>0.63</v>
      </c>
      <c r="V12" t="n">
        <v>0.88</v>
      </c>
      <c r="W12" t="n">
        <v>20.76</v>
      </c>
      <c r="X12" t="n">
        <v>1.8</v>
      </c>
      <c r="Y12" t="n">
        <v>1</v>
      </c>
      <c r="Z12" t="n">
        <v>10</v>
      </c>
      <c r="AA12" t="n">
        <v>800.2479182535727</v>
      </c>
      <c r="AB12" t="n">
        <v>1094.93450620103</v>
      </c>
      <c r="AC12" t="n">
        <v>990.4354936794336</v>
      </c>
      <c r="AD12" t="n">
        <v>800247.9182535728</v>
      </c>
      <c r="AE12" t="n">
        <v>1094934.50620103</v>
      </c>
      <c r="AF12" t="n">
        <v>1.103363186009176e-06</v>
      </c>
      <c r="AG12" t="n">
        <v>17</v>
      </c>
      <c r="AH12" t="n">
        <v>990435.4936794336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1.7586</v>
      </c>
      <c r="E13" t="n">
        <v>56.86</v>
      </c>
      <c r="F13" t="n">
        <v>54.25</v>
      </c>
      <c r="G13" t="n">
        <v>55.17</v>
      </c>
      <c r="H13" t="n">
        <v>1.01</v>
      </c>
      <c r="I13" t="n">
        <v>59</v>
      </c>
      <c r="J13" t="n">
        <v>64.95999999999999</v>
      </c>
      <c r="K13" t="n">
        <v>28.92</v>
      </c>
      <c r="L13" t="n">
        <v>3.75</v>
      </c>
      <c r="M13" t="n">
        <v>45</v>
      </c>
      <c r="N13" t="n">
        <v>7.28</v>
      </c>
      <c r="O13" t="n">
        <v>8245.32</v>
      </c>
      <c r="P13" t="n">
        <v>301.18</v>
      </c>
      <c r="Q13" t="n">
        <v>1367.4</v>
      </c>
      <c r="R13" t="n">
        <v>160.39</v>
      </c>
      <c r="S13" t="n">
        <v>104.26</v>
      </c>
      <c r="T13" t="n">
        <v>26957.23</v>
      </c>
      <c r="U13" t="n">
        <v>0.65</v>
      </c>
      <c r="V13" t="n">
        <v>0.88</v>
      </c>
      <c r="W13" t="n">
        <v>20.75</v>
      </c>
      <c r="X13" t="n">
        <v>1.67</v>
      </c>
      <c r="Y13" t="n">
        <v>1</v>
      </c>
      <c r="Z13" t="n">
        <v>10</v>
      </c>
      <c r="AA13" t="n">
        <v>790.3746605728591</v>
      </c>
      <c r="AB13" t="n">
        <v>1081.42547946489</v>
      </c>
      <c r="AC13" t="n">
        <v>978.2157494949529</v>
      </c>
      <c r="AD13" t="n">
        <v>790374.6605728591</v>
      </c>
      <c r="AE13" t="n">
        <v>1081425.47946489</v>
      </c>
      <c r="AF13" t="n">
        <v>1.107266890502019e-06</v>
      </c>
      <c r="AG13" t="n">
        <v>17</v>
      </c>
      <c r="AH13" t="n">
        <v>978215.7494949528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1.7607</v>
      </c>
      <c r="E14" t="n">
        <v>56.79</v>
      </c>
      <c r="F14" t="n">
        <v>54.21</v>
      </c>
      <c r="G14" t="n">
        <v>57.06</v>
      </c>
      <c r="H14" t="n">
        <v>1.07</v>
      </c>
      <c r="I14" t="n">
        <v>57</v>
      </c>
      <c r="J14" t="n">
        <v>65.25</v>
      </c>
      <c r="K14" t="n">
        <v>28.92</v>
      </c>
      <c r="L14" t="n">
        <v>4</v>
      </c>
      <c r="M14" t="n">
        <v>16</v>
      </c>
      <c r="N14" t="n">
        <v>7.33</v>
      </c>
      <c r="O14" t="n">
        <v>8281.25</v>
      </c>
      <c r="P14" t="n">
        <v>299.82</v>
      </c>
      <c r="Q14" t="n">
        <v>1367.64</v>
      </c>
      <c r="R14" t="n">
        <v>157.84</v>
      </c>
      <c r="S14" t="n">
        <v>104.26</v>
      </c>
      <c r="T14" t="n">
        <v>25692.84</v>
      </c>
      <c r="U14" t="n">
        <v>0.66</v>
      </c>
      <c r="V14" t="n">
        <v>0.88</v>
      </c>
      <c r="W14" t="n">
        <v>20.78</v>
      </c>
      <c r="X14" t="n">
        <v>1.63</v>
      </c>
      <c r="Y14" t="n">
        <v>1</v>
      </c>
      <c r="Z14" t="n">
        <v>10</v>
      </c>
      <c r="AA14" t="n">
        <v>787.6218394219202</v>
      </c>
      <c r="AB14" t="n">
        <v>1077.658948120277</v>
      </c>
      <c r="AC14" t="n">
        <v>974.8086906155104</v>
      </c>
      <c r="AD14" t="n">
        <v>787621.8394219201</v>
      </c>
      <c r="AE14" t="n">
        <v>1077658.948120277</v>
      </c>
      <c r="AF14" t="n">
        <v>1.10858911299153e-06</v>
      </c>
      <c r="AG14" t="n">
        <v>17</v>
      </c>
      <c r="AH14" t="n">
        <v>974808.6906155103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1.7604</v>
      </c>
      <c r="E15" t="n">
        <v>56.81</v>
      </c>
      <c r="F15" t="n">
        <v>54.23</v>
      </c>
      <c r="G15" t="n">
        <v>58.11</v>
      </c>
      <c r="H15" t="n">
        <v>1.13</v>
      </c>
      <c r="I15" t="n">
        <v>56</v>
      </c>
      <c r="J15" t="n">
        <v>65.54000000000001</v>
      </c>
      <c r="K15" t="n">
        <v>28.92</v>
      </c>
      <c r="L15" t="n">
        <v>4.25</v>
      </c>
      <c r="M15" t="n">
        <v>5</v>
      </c>
      <c r="N15" t="n">
        <v>7.37</v>
      </c>
      <c r="O15" t="n">
        <v>8317.200000000001</v>
      </c>
      <c r="P15" t="n">
        <v>299.93</v>
      </c>
      <c r="Q15" t="n">
        <v>1367.51</v>
      </c>
      <c r="R15" t="n">
        <v>157.96</v>
      </c>
      <c r="S15" t="n">
        <v>104.26</v>
      </c>
      <c r="T15" t="n">
        <v>25756.93</v>
      </c>
      <c r="U15" t="n">
        <v>0.66</v>
      </c>
      <c r="V15" t="n">
        <v>0.88</v>
      </c>
      <c r="W15" t="n">
        <v>20.81</v>
      </c>
      <c r="X15" t="n">
        <v>1.65</v>
      </c>
      <c r="Y15" t="n">
        <v>1</v>
      </c>
      <c r="Z15" t="n">
        <v>10</v>
      </c>
      <c r="AA15" t="n">
        <v>787.952153531319</v>
      </c>
      <c r="AB15" t="n">
        <v>1078.110898457187</v>
      </c>
      <c r="AC15" t="n">
        <v>975.2175074465815</v>
      </c>
      <c r="AD15" t="n">
        <v>787952.153531319</v>
      </c>
      <c r="AE15" t="n">
        <v>1078110.898457187</v>
      </c>
      <c r="AF15" t="n">
        <v>1.108400224064457e-06</v>
      </c>
      <c r="AG15" t="n">
        <v>17</v>
      </c>
      <c r="AH15" t="n">
        <v>975217.5074465815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1.7606</v>
      </c>
      <c r="E16" t="n">
        <v>56.8</v>
      </c>
      <c r="F16" t="n">
        <v>54.22</v>
      </c>
      <c r="G16" t="n">
        <v>58.1</v>
      </c>
      <c r="H16" t="n">
        <v>1.19</v>
      </c>
      <c r="I16" t="n">
        <v>56</v>
      </c>
      <c r="J16" t="n">
        <v>65.83</v>
      </c>
      <c r="K16" t="n">
        <v>28.92</v>
      </c>
      <c r="L16" t="n">
        <v>4.5</v>
      </c>
      <c r="M16" t="n">
        <v>0</v>
      </c>
      <c r="N16" t="n">
        <v>7.41</v>
      </c>
      <c r="O16" t="n">
        <v>8353.17</v>
      </c>
      <c r="P16" t="n">
        <v>300.93</v>
      </c>
      <c r="Q16" t="n">
        <v>1367.79</v>
      </c>
      <c r="R16" t="n">
        <v>157.74</v>
      </c>
      <c r="S16" t="n">
        <v>104.26</v>
      </c>
      <c r="T16" t="n">
        <v>25644.24</v>
      </c>
      <c r="U16" t="n">
        <v>0.66</v>
      </c>
      <c r="V16" t="n">
        <v>0.88</v>
      </c>
      <c r="W16" t="n">
        <v>20.8</v>
      </c>
      <c r="X16" t="n">
        <v>1.64</v>
      </c>
      <c r="Y16" t="n">
        <v>1</v>
      </c>
      <c r="Z16" t="n">
        <v>10</v>
      </c>
      <c r="AA16" t="n">
        <v>789.2188633379261</v>
      </c>
      <c r="AB16" t="n">
        <v>1079.844066697879</v>
      </c>
      <c r="AC16" t="n">
        <v>976.7852645428989</v>
      </c>
      <c r="AD16" t="n">
        <v>789218.8633379261</v>
      </c>
      <c r="AE16" t="n">
        <v>1079844.066697879</v>
      </c>
      <c r="AF16" t="n">
        <v>1.108526150015839e-06</v>
      </c>
      <c r="AG16" t="n">
        <v>17</v>
      </c>
      <c r="AH16" t="n">
        <v>976785.2645428989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1.0201</v>
      </c>
      <c r="E2" t="n">
        <v>98.03</v>
      </c>
      <c r="F2" t="n">
        <v>72.75</v>
      </c>
      <c r="G2" t="n">
        <v>6.46</v>
      </c>
      <c r="H2" t="n">
        <v>0.11</v>
      </c>
      <c r="I2" t="n">
        <v>676</v>
      </c>
      <c r="J2" t="n">
        <v>167.88</v>
      </c>
      <c r="K2" t="n">
        <v>51.39</v>
      </c>
      <c r="L2" t="n">
        <v>1</v>
      </c>
      <c r="M2" t="n">
        <v>674</v>
      </c>
      <c r="N2" t="n">
        <v>30.49</v>
      </c>
      <c r="O2" t="n">
        <v>20939.59</v>
      </c>
      <c r="P2" t="n">
        <v>935.52</v>
      </c>
      <c r="Q2" t="n">
        <v>1370.2</v>
      </c>
      <c r="R2" t="n">
        <v>762.02</v>
      </c>
      <c r="S2" t="n">
        <v>104.26</v>
      </c>
      <c r="T2" t="n">
        <v>324684.03</v>
      </c>
      <c r="U2" t="n">
        <v>0.14</v>
      </c>
      <c r="V2" t="n">
        <v>0.66</v>
      </c>
      <c r="W2" t="n">
        <v>21.8</v>
      </c>
      <c r="X2" t="n">
        <v>20.11</v>
      </c>
      <c r="Y2" t="n">
        <v>1</v>
      </c>
      <c r="Z2" t="n">
        <v>10</v>
      </c>
      <c r="AA2" t="n">
        <v>3333.251052046374</v>
      </c>
      <c r="AB2" t="n">
        <v>4560.701142068069</v>
      </c>
      <c r="AC2" t="n">
        <v>4125.434226053177</v>
      </c>
      <c r="AD2" t="n">
        <v>3333251.052046374</v>
      </c>
      <c r="AE2" t="n">
        <v>4560701.142068069</v>
      </c>
      <c r="AF2" t="n">
        <v>5.492371957979387e-07</v>
      </c>
      <c r="AG2" t="n">
        <v>29</v>
      </c>
      <c r="AH2" t="n">
        <v>4125434.226053176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1.1552</v>
      </c>
      <c r="E3" t="n">
        <v>86.56</v>
      </c>
      <c r="F3" t="n">
        <v>67.28</v>
      </c>
      <c r="G3" t="n">
        <v>8.09</v>
      </c>
      <c r="H3" t="n">
        <v>0.13</v>
      </c>
      <c r="I3" t="n">
        <v>499</v>
      </c>
      <c r="J3" t="n">
        <v>168.25</v>
      </c>
      <c r="K3" t="n">
        <v>51.39</v>
      </c>
      <c r="L3" t="n">
        <v>1.25</v>
      </c>
      <c r="M3" t="n">
        <v>497</v>
      </c>
      <c r="N3" t="n">
        <v>30.6</v>
      </c>
      <c r="O3" t="n">
        <v>20984.25</v>
      </c>
      <c r="P3" t="n">
        <v>864.63</v>
      </c>
      <c r="Q3" t="n">
        <v>1369.48</v>
      </c>
      <c r="R3" t="n">
        <v>584.5599999999999</v>
      </c>
      <c r="S3" t="n">
        <v>104.26</v>
      </c>
      <c r="T3" t="n">
        <v>236840.35</v>
      </c>
      <c r="U3" t="n">
        <v>0.18</v>
      </c>
      <c r="V3" t="n">
        <v>0.71</v>
      </c>
      <c r="W3" t="n">
        <v>21.47</v>
      </c>
      <c r="X3" t="n">
        <v>14.66</v>
      </c>
      <c r="Y3" t="n">
        <v>1</v>
      </c>
      <c r="Z3" t="n">
        <v>10</v>
      </c>
      <c r="AA3" t="n">
        <v>2748.950913223555</v>
      </c>
      <c r="AB3" t="n">
        <v>3761.235914627803</v>
      </c>
      <c r="AC3" t="n">
        <v>3402.268837863344</v>
      </c>
      <c r="AD3" t="n">
        <v>2748950.913223555</v>
      </c>
      <c r="AE3" t="n">
        <v>3761235.914627803</v>
      </c>
      <c r="AF3" t="n">
        <v>6.219770694890488e-07</v>
      </c>
      <c r="AG3" t="n">
        <v>26</v>
      </c>
      <c r="AH3" t="n">
        <v>3402268.837863344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1.2504</v>
      </c>
      <c r="E4" t="n">
        <v>79.97</v>
      </c>
      <c r="F4" t="n">
        <v>64.18000000000001</v>
      </c>
      <c r="G4" t="n">
        <v>9.720000000000001</v>
      </c>
      <c r="H4" t="n">
        <v>0.16</v>
      </c>
      <c r="I4" t="n">
        <v>396</v>
      </c>
      <c r="J4" t="n">
        <v>168.61</v>
      </c>
      <c r="K4" t="n">
        <v>51.39</v>
      </c>
      <c r="L4" t="n">
        <v>1.5</v>
      </c>
      <c r="M4" t="n">
        <v>394</v>
      </c>
      <c r="N4" t="n">
        <v>30.71</v>
      </c>
      <c r="O4" t="n">
        <v>21028.94</v>
      </c>
      <c r="P4" t="n">
        <v>823.99</v>
      </c>
      <c r="Q4" t="n">
        <v>1368.79</v>
      </c>
      <c r="R4" t="n">
        <v>483.31</v>
      </c>
      <c r="S4" t="n">
        <v>104.26</v>
      </c>
      <c r="T4" t="n">
        <v>186729.36</v>
      </c>
      <c r="U4" t="n">
        <v>0.22</v>
      </c>
      <c r="V4" t="n">
        <v>0.75</v>
      </c>
      <c r="W4" t="n">
        <v>21.3</v>
      </c>
      <c r="X4" t="n">
        <v>11.57</v>
      </c>
      <c r="Y4" t="n">
        <v>1</v>
      </c>
      <c r="Z4" t="n">
        <v>10</v>
      </c>
      <c r="AA4" t="n">
        <v>2434.258729702207</v>
      </c>
      <c r="AB4" t="n">
        <v>3330.660185894563</v>
      </c>
      <c r="AC4" t="n">
        <v>3012.78665236359</v>
      </c>
      <c r="AD4" t="n">
        <v>2434258.729702207</v>
      </c>
      <c r="AE4" t="n">
        <v>3330660.185894563</v>
      </c>
      <c r="AF4" t="n">
        <v>6.732341825563597e-07</v>
      </c>
      <c r="AG4" t="n">
        <v>24</v>
      </c>
      <c r="AH4" t="n">
        <v>3012786.65236359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1.3225</v>
      </c>
      <c r="E5" t="n">
        <v>75.61</v>
      </c>
      <c r="F5" t="n">
        <v>62.12</v>
      </c>
      <c r="G5" t="n">
        <v>11.36</v>
      </c>
      <c r="H5" t="n">
        <v>0.18</v>
      </c>
      <c r="I5" t="n">
        <v>328</v>
      </c>
      <c r="J5" t="n">
        <v>168.97</v>
      </c>
      <c r="K5" t="n">
        <v>51.39</v>
      </c>
      <c r="L5" t="n">
        <v>1.75</v>
      </c>
      <c r="M5" t="n">
        <v>326</v>
      </c>
      <c r="N5" t="n">
        <v>30.83</v>
      </c>
      <c r="O5" t="n">
        <v>21073.68</v>
      </c>
      <c r="P5" t="n">
        <v>796.66</v>
      </c>
      <c r="Q5" t="n">
        <v>1368.76</v>
      </c>
      <c r="R5" t="n">
        <v>416.48</v>
      </c>
      <c r="S5" t="n">
        <v>104.26</v>
      </c>
      <c r="T5" t="n">
        <v>153657.18</v>
      </c>
      <c r="U5" t="n">
        <v>0.25</v>
      </c>
      <c r="V5" t="n">
        <v>0.77</v>
      </c>
      <c r="W5" t="n">
        <v>21.19</v>
      </c>
      <c r="X5" t="n">
        <v>9.52</v>
      </c>
      <c r="Y5" t="n">
        <v>1</v>
      </c>
      <c r="Z5" t="n">
        <v>10</v>
      </c>
      <c r="AA5" t="n">
        <v>2226.6251077578</v>
      </c>
      <c r="AB5" t="n">
        <v>3046.566704201301</v>
      </c>
      <c r="AC5" t="n">
        <v>2755.806653835437</v>
      </c>
      <c r="AD5" t="n">
        <v>2226625.1077578</v>
      </c>
      <c r="AE5" t="n">
        <v>3046566.704201301</v>
      </c>
      <c r="AF5" t="n">
        <v>7.120539078941025e-07</v>
      </c>
      <c r="AG5" t="n">
        <v>22</v>
      </c>
      <c r="AH5" t="n">
        <v>2755806.653835437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1.3783</v>
      </c>
      <c r="E6" t="n">
        <v>72.55</v>
      </c>
      <c r="F6" t="n">
        <v>60.69</v>
      </c>
      <c r="G6" t="n">
        <v>13.01</v>
      </c>
      <c r="H6" t="n">
        <v>0.21</v>
      </c>
      <c r="I6" t="n">
        <v>280</v>
      </c>
      <c r="J6" t="n">
        <v>169.33</v>
      </c>
      <c r="K6" t="n">
        <v>51.39</v>
      </c>
      <c r="L6" t="n">
        <v>2</v>
      </c>
      <c r="M6" t="n">
        <v>278</v>
      </c>
      <c r="N6" t="n">
        <v>30.94</v>
      </c>
      <c r="O6" t="n">
        <v>21118.46</v>
      </c>
      <c r="P6" t="n">
        <v>777.29</v>
      </c>
      <c r="Q6" t="n">
        <v>1368.42</v>
      </c>
      <c r="R6" t="n">
        <v>369.59</v>
      </c>
      <c r="S6" t="n">
        <v>104.26</v>
      </c>
      <c r="T6" t="n">
        <v>130450.96</v>
      </c>
      <c r="U6" t="n">
        <v>0.28</v>
      </c>
      <c r="V6" t="n">
        <v>0.79</v>
      </c>
      <c r="W6" t="n">
        <v>21.12</v>
      </c>
      <c r="X6" t="n">
        <v>8.09</v>
      </c>
      <c r="Y6" t="n">
        <v>1</v>
      </c>
      <c r="Z6" t="n">
        <v>10</v>
      </c>
      <c r="AA6" t="n">
        <v>2090.08670402353</v>
      </c>
      <c r="AB6" t="n">
        <v>2859.748836562652</v>
      </c>
      <c r="AC6" t="n">
        <v>2586.818421283812</v>
      </c>
      <c r="AD6" t="n">
        <v>2090086.70402353</v>
      </c>
      <c r="AE6" t="n">
        <v>2859748.836562652</v>
      </c>
      <c r="AF6" t="n">
        <v>7.42097467864228e-07</v>
      </c>
      <c r="AG6" t="n">
        <v>21</v>
      </c>
      <c r="AH6" t="n">
        <v>2586818.421283812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1.4211</v>
      </c>
      <c r="E7" t="n">
        <v>70.37</v>
      </c>
      <c r="F7" t="n">
        <v>59.69</v>
      </c>
      <c r="G7" t="n">
        <v>14.62</v>
      </c>
      <c r="H7" t="n">
        <v>0.24</v>
      </c>
      <c r="I7" t="n">
        <v>245</v>
      </c>
      <c r="J7" t="n">
        <v>169.7</v>
      </c>
      <c r="K7" t="n">
        <v>51.39</v>
      </c>
      <c r="L7" t="n">
        <v>2.25</v>
      </c>
      <c r="M7" t="n">
        <v>243</v>
      </c>
      <c r="N7" t="n">
        <v>31.05</v>
      </c>
      <c r="O7" t="n">
        <v>21163.27</v>
      </c>
      <c r="P7" t="n">
        <v>763.48</v>
      </c>
      <c r="Q7" t="n">
        <v>1368.18</v>
      </c>
      <c r="R7" t="n">
        <v>336.96</v>
      </c>
      <c r="S7" t="n">
        <v>104.26</v>
      </c>
      <c r="T7" t="n">
        <v>114310.16</v>
      </c>
      <c r="U7" t="n">
        <v>0.31</v>
      </c>
      <c r="V7" t="n">
        <v>0.8</v>
      </c>
      <c r="W7" t="n">
        <v>21.06</v>
      </c>
      <c r="X7" t="n">
        <v>7.09</v>
      </c>
      <c r="Y7" t="n">
        <v>1</v>
      </c>
      <c r="Z7" t="n">
        <v>10</v>
      </c>
      <c r="AA7" t="n">
        <v>2003.678639090401</v>
      </c>
      <c r="AB7" t="n">
        <v>2741.521510066362</v>
      </c>
      <c r="AC7" t="n">
        <v>2479.874544895233</v>
      </c>
      <c r="AD7" t="n">
        <v>2003678.639090401</v>
      </c>
      <c r="AE7" t="n">
        <v>2741521.510066362</v>
      </c>
      <c r="AF7" t="n">
        <v>7.651416321423886e-07</v>
      </c>
      <c r="AG7" t="n">
        <v>21</v>
      </c>
      <c r="AH7" t="n">
        <v>2479874.544895233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1.4586</v>
      </c>
      <c r="E8" t="n">
        <v>68.56</v>
      </c>
      <c r="F8" t="n">
        <v>58.83</v>
      </c>
      <c r="G8" t="n">
        <v>16.27</v>
      </c>
      <c r="H8" t="n">
        <v>0.26</v>
      </c>
      <c r="I8" t="n">
        <v>217</v>
      </c>
      <c r="J8" t="n">
        <v>170.06</v>
      </c>
      <c r="K8" t="n">
        <v>51.39</v>
      </c>
      <c r="L8" t="n">
        <v>2.5</v>
      </c>
      <c r="M8" t="n">
        <v>215</v>
      </c>
      <c r="N8" t="n">
        <v>31.17</v>
      </c>
      <c r="O8" t="n">
        <v>21208.12</v>
      </c>
      <c r="P8" t="n">
        <v>751.41</v>
      </c>
      <c r="Q8" t="n">
        <v>1368.13</v>
      </c>
      <c r="R8" t="n">
        <v>309.6</v>
      </c>
      <c r="S8" t="n">
        <v>104.26</v>
      </c>
      <c r="T8" t="n">
        <v>100769.58</v>
      </c>
      <c r="U8" t="n">
        <v>0.34</v>
      </c>
      <c r="V8" t="n">
        <v>0.8100000000000001</v>
      </c>
      <c r="W8" t="n">
        <v>21</v>
      </c>
      <c r="X8" t="n">
        <v>6.24</v>
      </c>
      <c r="Y8" t="n">
        <v>1</v>
      </c>
      <c r="Z8" t="n">
        <v>10</v>
      </c>
      <c r="AA8" t="n">
        <v>1920.344914330047</v>
      </c>
      <c r="AB8" t="n">
        <v>2627.500631424778</v>
      </c>
      <c r="AC8" t="n">
        <v>2376.735658881894</v>
      </c>
      <c r="AD8" t="n">
        <v>1920344.914330047</v>
      </c>
      <c r="AE8" t="n">
        <v>2627500.631424778</v>
      </c>
      <c r="AF8" t="n">
        <v>7.853321966384406e-07</v>
      </c>
      <c r="AG8" t="n">
        <v>20</v>
      </c>
      <c r="AH8" t="n">
        <v>2376735.658881894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1.4888</v>
      </c>
      <c r="E9" t="n">
        <v>67.17</v>
      </c>
      <c r="F9" t="n">
        <v>58.19</v>
      </c>
      <c r="G9" t="n">
        <v>17.9</v>
      </c>
      <c r="H9" t="n">
        <v>0.29</v>
      </c>
      <c r="I9" t="n">
        <v>195</v>
      </c>
      <c r="J9" t="n">
        <v>170.42</v>
      </c>
      <c r="K9" t="n">
        <v>51.39</v>
      </c>
      <c r="L9" t="n">
        <v>2.75</v>
      </c>
      <c r="M9" t="n">
        <v>193</v>
      </c>
      <c r="N9" t="n">
        <v>31.28</v>
      </c>
      <c r="O9" t="n">
        <v>21253.01</v>
      </c>
      <c r="P9" t="n">
        <v>742.05</v>
      </c>
      <c r="Q9" t="n">
        <v>1368</v>
      </c>
      <c r="R9" t="n">
        <v>288.36</v>
      </c>
      <c r="S9" t="n">
        <v>104.26</v>
      </c>
      <c r="T9" t="n">
        <v>90263.63</v>
      </c>
      <c r="U9" t="n">
        <v>0.36</v>
      </c>
      <c r="V9" t="n">
        <v>0.82</v>
      </c>
      <c r="W9" t="n">
        <v>20.98</v>
      </c>
      <c r="X9" t="n">
        <v>5.6</v>
      </c>
      <c r="Y9" t="n">
        <v>1</v>
      </c>
      <c r="Z9" t="n">
        <v>10</v>
      </c>
      <c r="AA9" t="n">
        <v>1866.446090428274</v>
      </c>
      <c r="AB9" t="n">
        <v>2553.753882714082</v>
      </c>
      <c r="AC9" t="n">
        <v>2310.027196363935</v>
      </c>
      <c r="AD9" t="n">
        <v>1866446.090428274</v>
      </c>
      <c r="AE9" t="n">
        <v>2553753.882714082</v>
      </c>
      <c r="AF9" t="n">
        <v>8.01592331245928e-07</v>
      </c>
      <c r="AG9" t="n">
        <v>20</v>
      </c>
      <c r="AH9" t="n">
        <v>2310027.196363935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1.5144</v>
      </c>
      <c r="E10" t="n">
        <v>66.03</v>
      </c>
      <c r="F10" t="n">
        <v>57.66</v>
      </c>
      <c r="G10" t="n">
        <v>19.55</v>
      </c>
      <c r="H10" t="n">
        <v>0.31</v>
      </c>
      <c r="I10" t="n">
        <v>177</v>
      </c>
      <c r="J10" t="n">
        <v>170.79</v>
      </c>
      <c r="K10" t="n">
        <v>51.39</v>
      </c>
      <c r="L10" t="n">
        <v>3</v>
      </c>
      <c r="M10" t="n">
        <v>175</v>
      </c>
      <c r="N10" t="n">
        <v>31.4</v>
      </c>
      <c r="O10" t="n">
        <v>21297.94</v>
      </c>
      <c r="P10" t="n">
        <v>734.22</v>
      </c>
      <c r="Q10" t="n">
        <v>1367.96</v>
      </c>
      <c r="R10" t="n">
        <v>271.54</v>
      </c>
      <c r="S10" t="n">
        <v>104.26</v>
      </c>
      <c r="T10" t="n">
        <v>81940.45</v>
      </c>
      <c r="U10" t="n">
        <v>0.38</v>
      </c>
      <c r="V10" t="n">
        <v>0.83</v>
      </c>
      <c r="W10" t="n">
        <v>20.93</v>
      </c>
      <c r="X10" t="n">
        <v>5.07</v>
      </c>
      <c r="Y10" t="n">
        <v>1</v>
      </c>
      <c r="Z10" t="n">
        <v>10</v>
      </c>
      <c r="AA10" t="n">
        <v>1822.695940721252</v>
      </c>
      <c r="AB10" t="n">
        <v>2493.892997764551</v>
      </c>
      <c r="AC10" t="n">
        <v>2255.879350258708</v>
      </c>
      <c r="AD10" t="n">
        <v>1822695.940721252</v>
      </c>
      <c r="AE10" t="n">
        <v>2493892.997764551</v>
      </c>
      <c r="AF10" t="n">
        <v>8.153757566085662e-07</v>
      </c>
      <c r="AG10" t="n">
        <v>20</v>
      </c>
      <c r="AH10" t="n">
        <v>2255879.350258708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1.5361</v>
      </c>
      <c r="E11" t="n">
        <v>65.09999999999999</v>
      </c>
      <c r="F11" t="n">
        <v>57.24</v>
      </c>
      <c r="G11" t="n">
        <v>21.2</v>
      </c>
      <c r="H11" t="n">
        <v>0.34</v>
      </c>
      <c r="I11" t="n">
        <v>162</v>
      </c>
      <c r="J11" t="n">
        <v>171.15</v>
      </c>
      <c r="K11" t="n">
        <v>51.39</v>
      </c>
      <c r="L11" t="n">
        <v>3.25</v>
      </c>
      <c r="M11" t="n">
        <v>160</v>
      </c>
      <c r="N11" t="n">
        <v>31.51</v>
      </c>
      <c r="O11" t="n">
        <v>21342.91</v>
      </c>
      <c r="P11" t="n">
        <v>727.73</v>
      </c>
      <c r="Q11" t="n">
        <v>1367.78</v>
      </c>
      <c r="R11" t="n">
        <v>257.51</v>
      </c>
      <c r="S11" t="n">
        <v>104.26</v>
      </c>
      <c r="T11" t="n">
        <v>74999</v>
      </c>
      <c r="U11" t="n">
        <v>0.4</v>
      </c>
      <c r="V11" t="n">
        <v>0.84</v>
      </c>
      <c r="W11" t="n">
        <v>20.92</v>
      </c>
      <c r="X11" t="n">
        <v>4.65</v>
      </c>
      <c r="Y11" t="n">
        <v>1</v>
      </c>
      <c r="Z11" t="n">
        <v>10</v>
      </c>
      <c r="AA11" t="n">
        <v>1775.226869935971</v>
      </c>
      <c r="AB11" t="n">
        <v>2428.943720928526</v>
      </c>
      <c r="AC11" t="n">
        <v>2197.12874124703</v>
      </c>
      <c r="AD11" t="n">
        <v>1775226.869935971</v>
      </c>
      <c r="AE11" t="n">
        <v>2428943.720928526</v>
      </c>
      <c r="AF11" t="n">
        <v>8.270593632636149e-07</v>
      </c>
      <c r="AG11" t="n">
        <v>19</v>
      </c>
      <c r="AH11" t="n">
        <v>2197128.74124703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1.5559</v>
      </c>
      <c r="E12" t="n">
        <v>64.27</v>
      </c>
      <c r="F12" t="n">
        <v>56.85</v>
      </c>
      <c r="G12" t="n">
        <v>22.89</v>
      </c>
      <c r="H12" t="n">
        <v>0.36</v>
      </c>
      <c r="I12" t="n">
        <v>149</v>
      </c>
      <c r="J12" t="n">
        <v>171.52</v>
      </c>
      <c r="K12" t="n">
        <v>51.39</v>
      </c>
      <c r="L12" t="n">
        <v>3.5</v>
      </c>
      <c r="M12" t="n">
        <v>147</v>
      </c>
      <c r="N12" t="n">
        <v>31.63</v>
      </c>
      <c r="O12" t="n">
        <v>21387.92</v>
      </c>
      <c r="P12" t="n">
        <v>721.6799999999999</v>
      </c>
      <c r="Q12" t="n">
        <v>1367.99</v>
      </c>
      <c r="R12" t="n">
        <v>244.87</v>
      </c>
      <c r="S12" t="n">
        <v>104.26</v>
      </c>
      <c r="T12" t="n">
        <v>68746.59</v>
      </c>
      <c r="U12" t="n">
        <v>0.43</v>
      </c>
      <c r="V12" t="n">
        <v>0.84</v>
      </c>
      <c r="W12" t="n">
        <v>20.89</v>
      </c>
      <c r="X12" t="n">
        <v>4.26</v>
      </c>
      <c r="Y12" t="n">
        <v>1</v>
      </c>
      <c r="Z12" t="n">
        <v>10</v>
      </c>
      <c r="AA12" t="n">
        <v>1743.447032397042</v>
      </c>
      <c r="AB12" t="n">
        <v>2385.461145180282</v>
      </c>
      <c r="AC12" t="n">
        <v>2157.796081500019</v>
      </c>
      <c r="AD12" t="n">
        <v>1743447.032397042</v>
      </c>
      <c r="AE12" t="n">
        <v>2385461.145180282</v>
      </c>
      <c r="AF12" t="n">
        <v>8.377199813175304e-07</v>
      </c>
      <c r="AG12" t="n">
        <v>19</v>
      </c>
      <c r="AH12" t="n">
        <v>2157796.081500019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1.5728</v>
      </c>
      <c r="E13" t="n">
        <v>63.58</v>
      </c>
      <c r="F13" t="n">
        <v>56.53</v>
      </c>
      <c r="G13" t="n">
        <v>24.58</v>
      </c>
      <c r="H13" t="n">
        <v>0.39</v>
      </c>
      <c r="I13" t="n">
        <v>138</v>
      </c>
      <c r="J13" t="n">
        <v>171.88</v>
      </c>
      <c r="K13" t="n">
        <v>51.39</v>
      </c>
      <c r="L13" t="n">
        <v>3.75</v>
      </c>
      <c r="M13" t="n">
        <v>136</v>
      </c>
      <c r="N13" t="n">
        <v>31.74</v>
      </c>
      <c r="O13" t="n">
        <v>21432.96</v>
      </c>
      <c r="P13" t="n">
        <v>716.45</v>
      </c>
      <c r="Q13" t="n">
        <v>1367.64</v>
      </c>
      <c r="R13" t="n">
        <v>234.6</v>
      </c>
      <c r="S13" t="n">
        <v>104.26</v>
      </c>
      <c r="T13" t="n">
        <v>63665.1</v>
      </c>
      <c r="U13" t="n">
        <v>0.44</v>
      </c>
      <c r="V13" t="n">
        <v>0.85</v>
      </c>
      <c r="W13" t="n">
        <v>20.88</v>
      </c>
      <c r="X13" t="n">
        <v>3.94</v>
      </c>
      <c r="Y13" t="n">
        <v>1</v>
      </c>
      <c r="Z13" t="n">
        <v>10</v>
      </c>
      <c r="AA13" t="n">
        <v>1716.941135901689</v>
      </c>
      <c r="AB13" t="n">
        <v>2349.194608237715</v>
      </c>
      <c r="AC13" t="n">
        <v>2124.990771942848</v>
      </c>
      <c r="AD13" t="n">
        <v>1716941.135901689</v>
      </c>
      <c r="AE13" t="n">
        <v>2349194.608237715</v>
      </c>
      <c r="AF13" t="n">
        <v>8.468191957170845e-07</v>
      </c>
      <c r="AG13" t="n">
        <v>19</v>
      </c>
      <c r="AH13" t="n">
        <v>2124990.771942848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1.5869</v>
      </c>
      <c r="E14" t="n">
        <v>63.02</v>
      </c>
      <c r="F14" t="n">
        <v>56.27</v>
      </c>
      <c r="G14" t="n">
        <v>26.17</v>
      </c>
      <c r="H14" t="n">
        <v>0.41</v>
      </c>
      <c r="I14" t="n">
        <v>129</v>
      </c>
      <c r="J14" t="n">
        <v>172.25</v>
      </c>
      <c r="K14" t="n">
        <v>51.39</v>
      </c>
      <c r="L14" t="n">
        <v>4</v>
      </c>
      <c r="M14" t="n">
        <v>127</v>
      </c>
      <c r="N14" t="n">
        <v>31.86</v>
      </c>
      <c r="O14" t="n">
        <v>21478.05</v>
      </c>
      <c r="P14" t="n">
        <v>712.0599999999999</v>
      </c>
      <c r="Q14" t="n">
        <v>1367.84</v>
      </c>
      <c r="R14" t="n">
        <v>226.25</v>
      </c>
      <c r="S14" t="n">
        <v>104.26</v>
      </c>
      <c r="T14" t="n">
        <v>59538.12</v>
      </c>
      <c r="U14" t="n">
        <v>0.46</v>
      </c>
      <c r="V14" t="n">
        <v>0.85</v>
      </c>
      <c r="W14" t="n">
        <v>20.86</v>
      </c>
      <c r="X14" t="n">
        <v>3.68</v>
      </c>
      <c r="Y14" t="n">
        <v>1</v>
      </c>
      <c r="Z14" t="n">
        <v>10</v>
      </c>
      <c r="AA14" t="n">
        <v>1695.265655536734</v>
      </c>
      <c r="AB14" t="n">
        <v>2319.537259747679</v>
      </c>
      <c r="AC14" t="n">
        <v>2098.163879168351</v>
      </c>
      <c r="AD14" t="n">
        <v>1695265.655536734</v>
      </c>
      <c r="AE14" t="n">
        <v>2319537.259747679</v>
      </c>
      <c r="AF14" t="n">
        <v>8.544108479676002e-07</v>
      </c>
      <c r="AG14" t="n">
        <v>19</v>
      </c>
      <c r="AH14" t="n">
        <v>2098163.879168351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1.5998</v>
      </c>
      <c r="E15" t="n">
        <v>62.51</v>
      </c>
      <c r="F15" t="n">
        <v>56.04</v>
      </c>
      <c r="G15" t="n">
        <v>27.79</v>
      </c>
      <c r="H15" t="n">
        <v>0.44</v>
      </c>
      <c r="I15" t="n">
        <v>121</v>
      </c>
      <c r="J15" t="n">
        <v>172.61</v>
      </c>
      <c r="K15" t="n">
        <v>51.39</v>
      </c>
      <c r="L15" t="n">
        <v>4.25</v>
      </c>
      <c r="M15" t="n">
        <v>119</v>
      </c>
      <c r="N15" t="n">
        <v>31.97</v>
      </c>
      <c r="O15" t="n">
        <v>21523.17</v>
      </c>
      <c r="P15" t="n">
        <v>707.74</v>
      </c>
      <c r="Q15" t="n">
        <v>1367.58</v>
      </c>
      <c r="R15" t="n">
        <v>218.17</v>
      </c>
      <c r="S15" t="n">
        <v>104.26</v>
      </c>
      <c r="T15" t="n">
        <v>55537.11</v>
      </c>
      <c r="U15" t="n">
        <v>0.48</v>
      </c>
      <c r="V15" t="n">
        <v>0.86</v>
      </c>
      <c r="W15" t="n">
        <v>20.86</v>
      </c>
      <c r="X15" t="n">
        <v>3.45</v>
      </c>
      <c r="Y15" t="n">
        <v>1</v>
      </c>
      <c r="Z15" t="n">
        <v>10</v>
      </c>
      <c r="AA15" t="n">
        <v>1675.363468142793</v>
      </c>
      <c r="AB15" t="n">
        <v>2292.30620893275</v>
      </c>
      <c r="AC15" t="n">
        <v>2073.531721624178</v>
      </c>
      <c r="AD15" t="n">
        <v>1675363.468142794</v>
      </c>
      <c r="AE15" t="n">
        <v>2292306.20893275</v>
      </c>
      <c r="AF15" t="n">
        <v>8.613564021542421e-07</v>
      </c>
      <c r="AG15" t="n">
        <v>19</v>
      </c>
      <c r="AH15" t="n">
        <v>2073531.721624178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1.6109</v>
      </c>
      <c r="E16" t="n">
        <v>62.08</v>
      </c>
      <c r="F16" t="n">
        <v>55.84</v>
      </c>
      <c r="G16" t="n">
        <v>29.39</v>
      </c>
      <c r="H16" t="n">
        <v>0.46</v>
      </c>
      <c r="I16" t="n">
        <v>114</v>
      </c>
      <c r="J16" t="n">
        <v>172.98</v>
      </c>
      <c r="K16" t="n">
        <v>51.39</v>
      </c>
      <c r="L16" t="n">
        <v>4.5</v>
      </c>
      <c r="M16" t="n">
        <v>112</v>
      </c>
      <c r="N16" t="n">
        <v>32.09</v>
      </c>
      <c r="O16" t="n">
        <v>21568.34</v>
      </c>
      <c r="P16" t="n">
        <v>704.55</v>
      </c>
      <c r="Q16" t="n">
        <v>1367.73</v>
      </c>
      <c r="R16" t="n">
        <v>212.39</v>
      </c>
      <c r="S16" t="n">
        <v>104.26</v>
      </c>
      <c r="T16" t="n">
        <v>52680.51</v>
      </c>
      <c r="U16" t="n">
        <v>0.49</v>
      </c>
      <c r="V16" t="n">
        <v>0.86</v>
      </c>
      <c r="W16" t="n">
        <v>20.83</v>
      </c>
      <c r="X16" t="n">
        <v>3.25</v>
      </c>
      <c r="Y16" t="n">
        <v>1</v>
      </c>
      <c r="Z16" t="n">
        <v>10</v>
      </c>
      <c r="AA16" t="n">
        <v>1647.308673563457</v>
      </c>
      <c r="AB16" t="n">
        <v>2253.920401299117</v>
      </c>
      <c r="AC16" t="n">
        <v>2038.80940159628</v>
      </c>
      <c r="AD16" t="n">
        <v>1647308.673563457</v>
      </c>
      <c r="AE16" t="n">
        <v>2253920.401299117</v>
      </c>
      <c r="AF16" t="n">
        <v>8.673328092450735e-07</v>
      </c>
      <c r="AG16" t="n">
        <v>18</v>
      </c>
      <c r="AH16" t="n">
        <v>2038809.40159628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1.6232</v>
      </c>
      <c r="E17" t="n">
        <v>61.61</v>
      </c>
      <c r="F17" t="n">
        <v>55.61</v>
      </c>
      <c r="G17" t="n">
        <v>31.18</v>
      </c>
      <c r="H17" t="n">
        <v>0.49</v>
      </c>
      <c r="I17" t="n">
        <v>107</v>
      </c>
      <c r="J17" t="n">
        <v>173.35</v>
      </c>
      <c r="K17" t="n">
        <v>51.39</v>
      </c>
      <c r="L17" t="n">
        <v>4.75</v>
      </c>
      <c r="M17" t="n">
        <v>105</v>
      </c>
      <c r="N17" t="n">
        <v>32.2</v>
      </c>
      <c r="O17" t="n">
        <v>21613.54</v>
      </c>
      <c r="P17" t="n">
        <v>700.3</v>
      </c>
      <c r="Q17" t="n">
        <v>1367.5</v>
      </c>
      <c r="R17" t="n">
        <v>204.85</v>
      </c>
      <c r="S17" t="n">
        <v>104.26</v>
      </c>
      <c r="T17" t="n">
        <v>48946.42</v>
      </c>
      <c r="U17" t="n">
        <v>0.51</v>
      </c>
      <c r="V17" t="n">
        <v>0.86</v>
      </c>
      <c r="W17" t="n">
        <v>20.82</v>
      </c>
      <c r="X17" t="n">
        <v>3.02</v>
      </c>
      <c r="Y17" t="n">
        <v>1</v>
      </c>
      <c r="Z17" t="n">
        <v>10</v>
      </c>
      <c r="AA17" t="n">
        <v>1628.612536445897</v>
      </c>
      <c r="AB17" t="n">
        <v>2228.339521679514</v>
      </c>
      <c r="AC17" t="n">
        <v>2015.669925224582</v>
      </c>
      <c r="AD17" t="n">
        <v>1628612.536445897</v>
      </c>
      <c r="AE17" t="n">
        <v>2228339.521679514</v>
      </c>
      <c r="AF17" t="n">
        <v>8.739553143997785e-07</v>
      </c>
      <c r="AG17" t="n">
        <v>18</v>
      </c>
      <c r="AH17" t="n">
        <v>2015669.925224582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1.6329</v>
      </c>
      <c r="E18" t="n">
        <v>61.24</v>
      </c>
      <c r="F18" t="n">
        <v>55.44</v>
      </c>
      <c r="G18" t="n">
        <v>32.94</v>
      </c>
      <c r="H18" t="n">
        <v>0.51</v>
      </c>
      <c r="I18" t="n">
        <v>101</v>
      </c>
      <c r="J18" t="n">
        <v>173.71</v>
      </c>
      <c r="K18" t="n">
        <v>51.39</v>
      </c>
      <c r="L18" t="n">
        <v>5</v>
      </c>
      <c r="M18" t="n">
        <v>99</v>
      </c>
      <c r="N18" t="n">
        <v>32.32</v>
      </c>
      <c r="O18" t="n">
        <v>21658.78</v>
      </c>
      <c r="P18" t="n">
        <v>697.17</v>
      </c>
      <c r="Q18" t="n">
        <v>1367.64</v>
      </c>
      <c r="R18" t="n">
        <v>200.02</v>
      </c>
      <c r="S18" t="n">
        <v>104.26</v>
      </c>
      <c r="T18" t="n">
        <v>46563.23</v>
      </c>
      <c r="U18" t="n">
        <v>0.52</v>
      </c>
      <c r="V18" t="n">
        <v>0.86</v>
      </c>
      <c r="W18" t="n">
        <v>20.8</v>
      </c>
      <c r="X18" t="n">
        <v>2.86</v>
      </c>
      <c r="Y18" t="n">
        <v>1</v>
      </c>
      <c r="Z18" t="n">
        <v>10</v>
      </c>
      <c r="AA18" t="n">
        <v>1614.470291337019</v>
      </c>
      <c r="AB18" t="n">
        <v>2208.989478009727</v>
      </c>
      <c r="AC18" t="n">
        <v>1998.166622564682</v>
      </c>
      <c r="AD18" t="n">
        <v>1614470.291337019</v>
      </c>
      <c r="AE18" t="n">
        <v>2208989.478009727</v>
      </c>
      <c r="AF18" t="n">
        <v>8.791779404160908e-07</v>
      </c>
      <c r="AG18" t="n">
        <v>18</v>
      </c>
      <c r="AH18" t="n">
        <v>1998166.622564682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1.6418</v>
      </c>
      <c r="E19" t="n">
        <v>60.91</v>
      </c>
      <c r="F19" t="n">
        <v>55.28</v>
      </c>
      <c r="G19" t="n">
        <v>34.55</v>
      </c>
      <c r="H19" t="n">
        <v>0.53</v>
      </c>
      <c r="I19" t="n">
        <v>96</v>
      </c>
      <c r="J19" t="n">
        <v>174.08</v>
      </c>
      <c r="K19" t="n">
        <v>51.39</v>
      </c>
      <c r="L19" t="n">
        <v>5.25</v>
      </c>
      <c r="M19" t="n">
        <v>94</v>
      </c>
      <c r="N19" t="n">
        <v>32.44</v>
      </c>
      <c r="O19" t="n">
        <v>21704.07</v>
      </c>
      <c r="P19" t="n">
        <v>693.97</v>
      </c>
      <c r="Q19" t="n">
        <v>1367.58</v>
      </c>
      <c r="R19" t="n">
        <v>194.47</v>
      </c>
      <c r="S19" t="n">
        <v>104.26</v>
      </c>
      <c r="T19" t="n">
        <v>43812.42</v>
      </c>
      <c r="U19" t="n">
        <v>0.54</v>
      </c>
      <c r="V19" t="n">
        <v>0.87</v>
      </c>
      <c r="W19" t="n">
        <v>20.8</v>
      </c>
      <c r="X19" t="n">
        <v>2.7</v>
      </c>
      <c r="Y19" t="n">
        <v>1</v>
      </c>
      <c r="Z19" t="n">
        <v>10</v>
      </c>
      <c r="AA19" t="n">
        <v>1601.131679301894</v>
      </c>
      <c r="AB19" t="n">
        <v>2190.739000565237</v>
      </c>
      <c r="AC19" t="n">
        <v>1981.657945072789</v>
      </c>
      <c r="AD19" t="n">
        <v>1601131.679301894</v>
      </c>
      <c r="AE19" t="n">
        <v>2190739.000565237</v>
      </c>
      <c r="AF19" t="n">
        <v>8.839698343898202e-07</v>
      </c>
      <c r="AG19" t="n">
        <v>18</v>
      </c>
      <c r="AH19" t="n">
        <v>1981657.945072789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1.6498</v>
      </c>
      <c r="E20" t="n">
        <v>60.61</v>
      </c>
      <c r="F20" t="n">
        <v>55.16</v>
      </c>
      <c r="G20" t="n">
        <v>36.37</v>
      </c>
      <c r="H20" t="n">
        <v>0.5600000000000001</v>
      </c>
      <c r="I20" t="n">
        <v>91</v>
      </c>
      <c r="J20" t="n">
        <v>174.45</v>
      </c>
      <c r="K20" t="n">
        <v>51.39</v>
      </c>
      <c r="L20" t="n">
        <v>5.5</v>
      </c>
      <c r="M20" t="n">
        <v>89</v>
      </c>
      <c r="N20" t="n">
        <v>32.56</v>
      </c>
      <c r="O20" t="n">
        <v>21749.39</v>
      </c>
      <c r="P20" t="n">
        <v>691.0599999999999</v>
      </c>
      <c r="Q20" t="n">
        <v>1367.49</v>
      </c>
      <c r="R20" t="n">
        <v>190.19</v>
      </c>
      <c r="S20" t="n">
        <v>104.26</v>
      </c>
      <c r="T20" t="n">
        <v>41698.32</v>
      </c>
      <c r="U20" t="n">
        <v>0.55</v>
      </c>
      <c r="V20" t="n">
        <v>0.87</v>
      </c>
      <c r="W20" t="n">
        <v>20.79</v>
      </c>
      <c r="X20" t="n">
        <v>2.57</v>
      </c>
      <c r="Y20" t="n">
        <v>1</v>
      </c>
      <c r="Z20" t="n">
        <v>10</v>
      </c>
      <c r="AA20" t="n">
        <v>1589.370717800758</v>
      </c>
      <c r="AB20" t="n">
        <v>2174.647134182381</v>
      </c>
      <c r="AC20" t="n">
        <v>1967.101863832436</v>
      </c>
      <c r="AD20" t="n">
        <v>1589370.717800759</v>
      </c>
      <c r="AE20" t="n">
        <v>2174647.134182381</v>
      </c>
      <c r="AF20" t="n">
        <v>8.882771548156447e-07</v>
      </c>
      <c r="AG20" t="n">
        <v>18</v>
      </c>
      <c r="AH20" t="n">
        <v>1967101.863832436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1.6565</v>
      </c>
      <c r="E21" t="n">
        <v>60.37</v>
      </c>
      <c r="F21" t="n">
        <v>55.05</v>
      </c>
      <c r="G21" t="n">
        <v>37.96</v>
      </c>
      <c r="H21" t="n">
        <v>0.58</v>
      </c>
      <c r="I21" t="n">
        <v>87</v>
      </c>
      <c r="J21" t="n">
        <v>174.82</v>
      </c>
      <c r="K21" t="n">
        <v>51.39</v>
      </c>
      <c r="L21" t="n">
        <v>5.75</v>
      </c>
      <c r="M21" t="n">
        <v>85</v>
      </c>
      <c r="N21" t="n">
        <v>32.67</v>
      </c>
      <c r="O21" t="n">
        <v>21794.75</v>
      </c>
      <c r="P21" t="n">
        <v>688.59</v>
      </c>
      <c r="Q21" t="n">
        <v>1367.52</v>
      </c>
      <c r="R21" t="n">
        <v>186.83</v>
      </c>
      <c r="S21" t="n">
        <v>104.26</v>
      </c>
      <c r="T21" t="n">
        <v>40034.29</v>
      </c>
      <c r="U21" t="n">
        <v>0.5600000000000001</v>
      </c>
      <c r="V21" t="n">
        <v>0.87</v>
      </c>
      <c r="W21" t="n">
        <v>20.78</v>
      </c>
      <c r="X21" t="n">
        <v>2.46</v>
      </c>
      <c r="Y21" t="n">
        <v>1</v>
      </c>
      <c r="Z21" t="n">
        <v>10</v>
      </c>
      <c r="AA21" t="n">
        <v>1579.498659906742</v>
      </c>
      <c r="AB21" t="n">
        <v>2161.13974904733</v>
      </c>
      <c r="AC21" t="n">
        <v>1954.883604576941</v>
      </c>
      <c r="AD21" t="n">
        <v>1579498.659906742</v>
      </c>
      <c r="AE21" t="n">
        <v>2161139.749047331</v>
      </c>
      <c r="AF21" t="n">
        <v>8.918845356722728e-07</v>
      </c>
      <c r="AG21" t="n">
        <v>18</v>
      </c>
      <c r="AH21" t="n">
        <v>1954883.604576941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1.6632</v>
      </c>
      <c r="E22" t="n">
        <v>60.13</v>
      </c>
      <c r="F22" t="n">
        <v>54.94</v>
      </c>
      <c r="G22" t="n">
        <v>39.72</v>
      </c>
      <c r="H22" t="n">
        <v>0.61</v>
      </c>
      <c r="I22" t="n">
        <v>83</v>
      </c>
      <c r="J22" t="n">
        <v>175.18</v>
      </c>
      <c r="K22" t="n">
        <v>51.39</v>
      </c>
      <c r="L22" t="n">
        <v>6</v>
      </c>
      <c r="M22" t="n">
        <v>81</v>
      </c>
      <c r="N22" t="n">
        <v>32.79</v>
      </c>
      <c r="O22" t="n">
        <v>21840.16</v>
      </c>
      <c r="P22" t="n">
        <v>686.2</v>
      </c>
      <c r="Q22" t="n">
        <v>1367.47</v>
      </c>
      <c r="R22" t="n">
        <v>183.21</v>
      </c>
      <c r="S22" t="n">
        <v>104.26</v>
      </c>
      <c r="T22" t="n">
        <v>38244.75</v>
      </c>
      <c r="U22" t="n">
        <v>0.57</v>
      </c>
      <c r="V22" t="n">
        <v>0.87</v>
      </c>
      <c r="W22" t="n">
        <v>20.78</v>
      </c>
      <c r="X22" t="n">
        <v>2.36</v>
      </c>
      <c r="Y22" t="n">
        <v>1</v>
      </c>
      <c r="Z22" t="n">
        <v>10</v>
      </c>
      <c r="AA22" t="n">
        <v>1569.822475891957</v>
      </c>
      <c r="AB22" t="n">
        <v>2147.900367195191</v>
      </c>
      <c r="AC22" t="n">
        <v>1942.90777074718</v>
      </c>
      <c r="AD22" t="n">
        <v>1569822.475891957</v>
      </c>
      <c r="AE22" t="n">
        <v>2147900.367195191</v>
      </c>
      <c r="AF22" t="n">
        <v>8.954919165289007e-07</v>
      </c>
      <c r="AG22" t="n">
        <v>18</v>
      </c>
      <c r="AH22" t="n">
        <v>1942907.77074718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1.6681</v>
      </c>
      <c r="E23" t="n">
        <v>59.95</v>
      </c>
      <c r="F23" t="n">
        <v>54.86</v>
      </c>
      <c r="G23" t="n">
        <v>41.15</v>
      </c>
      <c r="H23" t="n">
        <v>0.63</v>
      </c>
      <c r="I23" t="n">
        <v>80</v>
      </c>
      <c r="J23" t="n">
        <v>175.55</v>
      </c>
      <c r="K23" t="n">
        <v>51.39</v>
      </c>
      <c r="L23" t="n">
        <v>6.25</v>
      </c>
      <c r="M23" t="n">
        <v>78</v>
      </c>
      <c r="N23" t="n">
        <v>32.91</v>
      </c>
      <c r="O23" t="n">
        <v>21885.6</v>
      </c>
      <c r="P23" t="n">
        <v>684.3200000000001</v>
      </c>
      <c r="Q23" t="n">
        <v>1367.39</v>
      </c>
      <c r="R23" t="n">
        <v>180.42</v>
      </c>
      <c r="S23" t="n">
        <v>104.26</v>
      </c>
      <c r="T23" t="n">
        <v>36864.29</v>
      </c>
      <c r="U23" t="n">
        <v>0.58</v>
      </c>
      <c r="V23" t="n">
        <v>0.87</v>
      </c>
      <c r="W23" t="n">
        <v>20.78</v>
      </c>
      <c r="X23" t="n">
        <v>2.28</v>
      </c>
      <c r="Y23" t="n">
        <v>1</v>
      </c>
      <c r="Z23" t="n">
        <v>10</v>
      </c>
      <c r="AA23" t="n">
        <v>1562.606438429823</v>
      </c>
      <c r="AB23" t="n">
        <v>2138.027066390395</v>
      </c>
      <c r="AC23" t="n">
        <v>1933.976763913929</v>
      </c>
      <c r="AD23" t="n">
        <v>1562606.438429823</v>
      </c>
      <c r="AE23" t="n">
        <v>2138027.066390395</v>
      </c>
      <c r="AF23" t="n">
        <v>8.981301502897181e-07</v>
      </c>
      <c r="AG23" t="n">
        <v>18</v>
      </c>
      <c r="AH23" t="n">
        <v>1933976.763913929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1.6732</v>
      </c>
      <c r="E24" t="n">
        <v>59.77</v>
      </c>
      <c r="F24" t="n">
        <v>54.78</v>
      </c>
      <c r="G24" t="n">
        <v>42.69</v>
      </c>
      <c r="H24" t="n">
        <v>0.66</v>
      </c>
      <c r="I24" t="n">
        <v>77</v>
      </c>
      <c r="J24" t="n">
        <v>175.92</v>
      </c>
      <c r="K24" t="n">
        <v>51.39</v>
      </c>
      <c r="L24" t="n">
        <v>6.5</v>
      </c>
      <c r="M24" t="n">
        <v>75</v>
      </c>
      <c r="N24" t="n">
        <v>33.03</v>
      </c>
      <c r="O24" t="n">
        <v>21931.08</v>
      </c>
      <c r="P24" t="n">
        <v>681.61</v>
      </c>
      <c r="Q24" t="n">
        <v>1367.6</v>
      </c>
      <c r="R24" t="n">
        <v>178.43</v>
      </c>
      <c r="S24" t="n">
        <v>104.26</v>
      </c>
      <c r="T24" t="n">
        <v>35888.37</v>
      </c>
      <c r="U24" t="n">
        <v>0.58</v>
      </c>
      <c r="V24" t="n">
        <v>0.87</v>
      </c>
      <c r="W24" t="n">
        <v>20.76</v>
      </c>
      <c r="X24" t="n">
        <v>2.2</v>
      </c>
      <c r="Y24" t="n">
        <v>1</v>
      </c>
      <c r="Z24" t="n">
        <v>10</v>
      </c>
      <c r="AA24" t="n">
        <v>1554.072876519541</v>
      </c>
      <c r="AB24" t="n">
        <v>2126.351070510565</v>
      </c>
      <c r="AC24" t="n">
        <v>1923.415108693507</v>
      </c>
      <c r="AD24" t="n">
        <v>1554072.876519541</v>
      </c>
      <c r="AE24" t="n">
        <v>2126351.070510565</v>
      </c>
      <c r="AF24" t="n">
        <v>9.008760670611813e-07</v>
      </c>
      <c r="AG24" t="n">
        <v>18</v>
      </c>
      <c r="AH24" t="n">
        <v>1923415.108693507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1.6813</v>
      </c>
      <c r="E25" t="n">
        <v>59.48</v>
      </c>
      <c r="F25" t="n">
        <v>54.63</v>
      </c>
      <c r="G25" t="n">
        <v>44.9</v>
      </c>
      <c r="H25" t="n">
        <v>0.68</v>
      </c>
      <c r="I25" t="n">
        <v>73</v>
      </c>
      <c r="J25" t="n">
        <v>176.29</v>
      </c>
      <c r="K25" t="n">
        <v>51.39</v>
      </c>
      <c r="L25" t="n">
        <v>6.75</v>
      </c>
      <c r="M25" t="n">
        <v>71</v>
      </c>
      <c r="N25" t="n">
        <v>33.15</v>
      </c>
      <c r="O25" t="n">
        <v>21976.61</v>
      </c>
      <c r="P25" t="n">
        <v>678.5599999999999</v>
      </c>
      <c r="Q25" t="n">
        <v>1367.45</v>
      </c>
      <c r="R25" t="n">
        <v>173.35</v>
      </c>
      <c r="S25" t="n">
        <v>104.26</v>
      </c>
      <c r="T25" t="n">
        <v>33366.37</v>
      </c>
      <c r="U25" t="n">
        <v>0.6</v>
      </c>
      <c r="V25" t="n">
        <v>0.88</v>
      </c>
      <c r="W25" t="n">
        <v>20.76</v>
      </c>
      <c r="X25" t="n">
        <v>2.05</v>
      </c>
      <c r="Y25" t="n">
        <v>1</v>
      </c>
      <c r="Z25" t="n">
        <v>10</v>
      </c>
      <c r="AA25" t="n">
        <v>1542.283396627581</v>
      </c>
      <c r="AB25" t="n">
        <v>2110.220184007241</v>
      </c>
      <c r="AC25" t="n">
        <v>1908.823731358219</v>
      </c>
      <c r="AD25" t="n">
        <v>1542283.396627581</v>
      </c>
      <c r="AE25" t="n">
        <v>2110220.184007241</v>
      </c>
      <c r="AF25" t="n">
        <v>9.052372289923286e-07</v>
      </c>
      <c r="AG25" t="n">
        <v>18</v>
      </c>
      <c r="AH25" t="n">
        <v>1908823.731358219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1.6846</v>
      </c>
      <c r="E26" t="n">
        <v>59.36</v>
      </c>
      <c r="F26" t="n">
        <v>54.58</v>
      </c>
      <c r="G26" t="n">
        <v>46.13</v>
      </c>
      <c r="H26" t="n">
        <v>0.7</v>
      </c>
      <c r="I26" t="n">
        <v>71</v>
      </c>
      <c r="J26" t="n">
        <v>176.66</v>
      </c>
      <c r="K26" t="n">
        <v>51.39</v>
      </c>
      <c r="L26" t="n">
        <v>7</v>
      </c>
      <c r="M26" t="n">
        <v>69</v>
      </c>
      <c r="N26" t="n">
        <v>33.27</v>
      </c>
      <c r="O26" t="n">
        <v>22022.17</v>
      </c>
      <c r="P26" t="n">
        <v>677.39</v>
      </c>
      <c r="Q26" t="n">
        <v>1367.46</v>
      </c>
      <c r="R26" t="n">
        <v>171.59</v>
      </c>
      <c r="S26" t="n">
        <v>104.26</v>
      </c>
      <c r="T26" t="n">
        <v>32496.39</v>
      </c>
      <c r="U26" t="n">
        <v>0.61</v>
      </c>
      <c r="V26" t="n">
        <v>0.88</v>
      </c>
      <c r="W26" t="n">
        <v>20.76</v>
      </c>
      <c r="X26" t="n">
        <v>2</v>
      </c>
      <c r="Y26" t="n">
        <v>1</v>
      </c>
      <c r="Z26" t="n">
        <v>10</v>
      </c>
      <c r="AA26" t="n">
        <v>1537.68791747032</v>
      </c>
      <c r="AB26" t="n">
        <v>2103.932446686045</v>
      </c>
      <c r="AC26" t="n">
        <v>1903.136086862063</v>
      </c>
      <c r="AD26" t="n">
        <v>1537687.91747032</v>
      </c>
      <c r="AE26" t="n">
        <v>2103932.446686045</v>
      </c>
      <c r="AF26" t="n">
        <v>9.070139986679811e-07</v>
      </c>
      <c r="AG26" t="n">
        <v>18</v>
      </c>
      <c r="AH26" t="n">
        <v>1903136.086862063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1.6898</v>
      </c>
      <c r="E27" t="n">
        <v>59.18</v>
      </c>
      <c r="F27" t="n">
        <v>54.5</v>
      </c>
      <c r="G27" t="n">
        <v>48.09</v>
      </c>
      <c r="H27" t="n">
        <v>0.73</v>
      </c>
      <c r="I27" t="n">
        <v>68</v>
      </c>
      <c r="J27" t="n">
        <v>177.03</v>
      </c>
      <c r="K27" t="n">
        <v>51.39</v>
      </c>
      <c r="L27" t="n">
        <v>7.25</v>
      </c>
      <c r="M27" t="n">
        <v>66</v>
      </c>
      <c r="N27" t="n">
        <v>33.39</v>
      </c>
      <c r="O27" t="n">
        <v>22067.77</v>
      </c>
      <c r="P27" t="n">
        <v>674.79</v>
      </c>
      <c r="Q27" t="n">
        <v>1367.38</v>
      </c>
      <c r="R27" t="n">
        <v>168.84</v>
      </c>
      <c r="S27" t="n">
        <v>104.26</v>
      </c>
      <c r="T27" t="n">
        <v>31134.04</v>
      </c>
      <c r="U27" t="n">
        <v>0.62</v>
      </c>
      <c r="V27" t="n">
        <v>0.88</v>
      </c>
      <c r="W27" t="n">
        <v>20.76</v>
      </c>
      <c r="X27" t="n">
        <v>1.92</v>
      </c>
      <c r="Y27" t="n">
        <v>1</v>
      </c>
      <c r="Z27" t="n">
        <v>10</v>
      </c>
      <c r="AA27" t="n">
        <v>1529.392669341762</v>
      </c>
      <c r="AB27" t="n">
        <v>2092.582522236032</v>
      </c>
      <c r="AC27" t="n">
        <v>1892.869383271841</v>
      </c>
      <c r="AD27" t="n">
        <v>1529392.669341762</v>
      </c>
      <c r="AE27" t="n">
        <v>2092582.522236032</v>
      </c>
      <c r="AF27" t="n">
        <v>9.09813756944767e-07</v>
      </c>
      <c r="AG27" t="n">
        <v>18</v>
      </c>
      <c r="AH27" t="n">
        <v>1892869.383271841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1.6936</v>
      </c>
      <c r="E28" t="n">
        <v>59.04</v>
      </c>
      <c r="F28" t="n">
        <v>54.44</v>
      </c>
      <c r="G28" t="n">
        <v>49.49</v>
      </c>
      <c r="H28" t="n">
        <v>0.75</v>
      </c>
      <c r="I28" t="n">
        <v>66</v>
      </c>
      <c r="J28" t="n">
        <v>177.4</v>
      </c>
      <c r="K28" t="n">
        <v>51.39</v>
      </c>
      <c r="L28" t="n">
        <v>7.5</v>
      </c>
      <c r="M28" t="n">
        <v>64</v>
      </c>
      <c r="N28" t="n">
        <v>33.51</v>
      </c>
      <c r="O28" t="n">
        <v>22113.42</v>
      </c>
      <c r="P28" t="n">
        <v>672.95</v>
      </c>
      <c r="Q28" t="n">
        <v>1367.38</v>
      </c>
      <c r="R28" t="n">
        <v>167.21</v>
      </c>
      <c r="S28" t="n">
        <v>104.26</v>
      </c>
      <c r="T28" t="n">
        <v>30333.33</v>
      </c>
      <c r="U28" t="n">
        <v>0.62</v>
      </c>
      <c r="V28" t="n">
        <v>0.88</v>
      </c>
      <c r="W28" t="n">
        <v>20.74</v>
      </c>
      <c r="X28" t="n">
        <v>1.86</v>
      </c>
      <c r="Y28" t="n">
        <v>1</v>
      </c>
      <c r="Z28" t="n">
        <v>10</v>
      </c>
      <c r="AA28" t="n">
        <v>1523.438890880994</v>
      </c>
      <c r="AB28" t="n">
        <v>2084.436299883841</v>
      </c>
      <c r="AC28" t="n">
        <v>1885.500624947648</v>
      </c>
      <c r="AD28" t="n">
        <v>1523438.890880994</v>
      </c>
      <c r="AE28" t="n">
        <v>2084436.299883841</v>
      </c>
      <c r="AF28" t="n">
        <v>9.118597341470336e-07</v>
      </c>
      <c r="AG28" t="n">
        <v>18</v>
      </c>
      <c r="AH28" t="n">
        <v>1885500.624947648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1.6983</v>
      </c>
      <c r="E29" t="n">
        <v>58.88</v>
      </c>
      <c r="F29" t="n">
        <v>54.37</v>
      </c>
      <c r="G29" t="n">
        <v>51.78</v>
      </c>
      <c r="H29" t="n">
        <v>0.77</v>
      </c>
      <c r="I29" t="n">
        <v>63</v>
      </c>
      <c r="J29" t="n">
        <v>177.77</v>
      </c>
      <c r="K29" t="n">
        <v>51.39</v>
      </c>
      <c r="L29" t="n">
        <v>7.75</v>
      </c>
      <c r="M29" t="n">
        <v>61</v>
      </c>
      <c r="N29" t="n">
        <v>33.63</v>
      </c>
      <c r="O29" t="n">
        <v>22159.1</v>
      </c>
      <c r="P29" t="n">
        <v>671.09</v>
      </c>
      <c r="Q29" t="n">
        <v>1367.24</v>
      </c>
      <c r="R29" t="n">
        <v>164.66</v>
      </c>
      <c r="S29" t="n">
        <v>104.26</v>
      </c>
      <c r="T29" t="n">
        <v>29070.4</v>
      </c>
      <c r="U29" t="n">
        <v>0.63</v>
      </c>
      <c r="V29" t="n">
        <v>0.88</v>
      </c>
      <c r="W29" t="n">
        <v>20.75</v>
      </c>
      <c r="X29" t="n">
        <v>1.8</v>
      </c>
      <c r="Y29" t="n">
        <v>1</v>
      </c>
      <c r="Z29" t="n">
        <v>10</v>
      </c>
      <c r="AA29" t="n">
        <v>1516.730669454811</v>
      </c>
      <c r="AB29" t="n">
        <v>2075.257815382696</v>
      </c>
      <c r="AC29" t="n">
        <v>1877.198122125208</v>
      </c>
      <c r="AD29" t="n">
        <v>1516730.669454811</v>
      </c>
      <c r="AE29" t="n">
        <v>2075257.815382696</v>
      </c>
      <c r="AF29" t="n">
        <v>9.143902848972054e-07</v>
      </c>
      <c r="AG29" t="n">
        <v>18</v>
      </c>
      <c r="AH29" t="n">
        <v>1877198.122125208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1.7023</v>
      </c>
      <c r="E30" t="n">
        <v>58.74</v>
      </c>
      <c r="F30" t="n">
        <v>54.3</v>
      </c>
      <c r="G30" t="n">
        <v>53.41</v>
      </c>
      <c r="H30" t="n">
        <v>0.8</v>
      </c>
      <c r="I30" t="n">
        <v>61</v>
      </c>
      <c r="J30" t="n">
        <v>178.14</v>
      </c>
      <c r="K30" t="n">
        <v>51.39</v>
      </c>
      <c r="L30" t="n">
        <v>8</v>
      </c>
      <c r="M30" t="n">
        <v>59</v>
      </c>
      <c r="N30" t="n">
        <v>33.75</v>
      </c>
      <c r="O30" t="n">
        <v>22204.83</v>
      </c>
      <c r="P30" t="n">
        <v>669.25</v>
      </c>
      <c r="Q30" t="n">
        <v>1367.43</v>
      </c>
      <c r="R30" t="n">
        <v>162.48</v>
      </c>
      <c r="S30" t="n">
        <v>104.26</v>
      </c>
      <c r="T30" t="n">
        <v>27993.62</v>
      </c>
      <c r="U30" t="n">
        <v>0.64</v>
      </c>
      <c r="V30" t="n">
        <v>0.88</v>
      </c>
      <c r="W30" t="n">
        <v>20.75</v>
      </c>
      <c r="X30" t="n">
        <v>1.72</v>
      </c>
      <c r="Y30" t="n">
        <v>1</v>
      </c>
      <c r="Z30" t="n">
        <v>10</v>
      </c>
      <c r="AA30" t="n">
        <v>1498.657304448178</v>
      </c>
      <c r="AB30" t="n">
        <v>2050.529040040029</v>
      </c>
      <c r="AC30" t="n">
        <v>1854.829426394191</v>
      </c>
      <c r="AD30" t="n">
        <v>1498657.304448178</v>
      </c>
      <c r="AE30" t="n">
        <v>2050529.04004003</v>
      </c>
      <c r="AF30" t="n">
        <v>9.165439451101176e-07</v>
      </c>
      <c r="AG30" t="n">
        <v>17</v>
      </c>
      <c r="AH30" t="n">
        <v>1854829.426394191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1.7064</v>
      </c>
      <c r="E31" t="n">
        <v>58.6</v>
      </c>
      <c r="F31" t="n">
        <v>54.23</v>
      </c>
      <c r="G31" t="n">
        <v>55.15</v>
      </c>
      <c r="H31" t="n">
        <v>0.82</v>
      </c>
      <c r="I31" t="n">
        <v>59</v>
      </c>
      <c r="J31" t="n">
        <v>178.51</v>
      </c>
      <c r="K31" t="n">
        <v>51.39</v>
      </c>
      <c r="L31" t="n">
        <v>8.25</v>
      </c>
      <c r="M31" t="n">
        <v>57</v>
      </c>
      <c r="N31" t="n">
        <v>33.87</v>
      </c>
      <c r="O31" t="n">
        <v>22250.6</v>
      </c>
      <c r="P31" t="n">
        <v>666.78</v>
      </c>
      <c r="Q31" t="n">
        <v>1367.42</v>
      </c>
      <c r="R31" t="n">
        <v>160.2</v>
      </c>
      <c r="S31" t="n">
        <v>104.26</v>
      </c>
      <c r="T31" t="n">
        <v>26859.1</v>
      </c>
      <c r="U31" t="n">
        <v>0.65</v>
      </c>
      <c r="V31" t="n">
        <v>0.88</v>
      </c>
      <c r="W31" t="n">
        <v>20.74</v>
      </c>
      <c r="X31" t="n">
        <v>1.65</v>
      </c>
      <c r="Y31" t="n">
        <v>1</v>
      </c>
      <c r="Z31" t="n">
        <v>10</v>
      </c>
      <c r="AA31" t="n">
        <v>1491.606556078823</v>
      </c>
      <c r="AB31" t="n">
        <v>2040.881895064013</v>
      </c>
      <c r="AC31" t="n">
        <v>1846.102991394833</v>
      </c>
      <c r="AD31" t="n">
        <v>1491606.556078823</v>
      </c>
      <c r="AE31" t="n">
        <v>2040881.895064013</v>
      </c>
      <c r="AF31" t="n">
        <v>9.187514468283526e-07</v>
      </c>
      <c r="AG31" t="n">
        <v>17</v>
      </c>
      <c r="AH31" t="n">
        <v>1846102.991394833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1.711</v>
      </c>
      <c r="E32" t="n">
        <v>58.45</v>
      </c>
      <c r="F32" t="n">
        <v>54.14</v>
      </c>
      <c r="G32" t="n">
        <v>56.99</v>
      </c>
      <c r="H32" t="n">
        <v>0.84</v>
      </c>
      <c r="I32" t="n">
        <v>57</v>
      </c>
      <c r="J32" t="n">
        <v>178.88</v>
      </c>
      <c r="K32" t="n">
        <v>51.39</v>
      </c>
      <c r="L32" t="n">
        <v>8.5</v>
      </c>
      <c r="M32" t="n">
        <v>55</v>
      </c>
      <c r="N32" t="n">
        <v>33.99</v>
      </c>
      <c r="O32" t="n">
        <v>22296.41</v>
      </c>
      <c r="P32" t="n">
        <v>664.91</v>
      </c>
      <c r="Q32" t="n">
        <v>1367.33</v>
      </c>
      <c r="R32" t="n">
        <v>157.21</v>
      </c>
      <c r="S32" t="n">
        <v>104.26</v>
      </c>
      <c r="T32" t="n">
        <v>25373.94</v>
      </c>
      <c r="U32" t="n">
        <v>0.66</v>
      </c>
      <c r="V32" t="n">
        <v>0.89</v>
      </c>
      <c r="W32" t="n">
        <v>20.74</v>
      </c>
      <c r="X32" t="n">
        <v>1.56</v>
      </c>
      <c r="Y32" t="n">
        <v>1</v>
      </c>
      <c r="Z32" t="n">
        <v>10</v>
      </c>
      <c r="AA32" t="n">
        <v>1484.9381021865</v>
      </c>
      <c r="AB32" t="n">
        <v>2031.757822257114</v>
      </c>
      <c r="AC32" t="n">
        <v>1837.849707290908</v>
      </c>
      <c r="AD32" t="n">
        <v>1484938.1021865</v>
      </c>
      <c r="AE32" t="n">
        <v>2031757.822257114</v>
      </c>
      <c r="AF32" t="n">
        <v>9.212281560732017e-07</v>
      </c>
      <c r="AG32" t="n">
        <v>17</v>
      </c>
      <c r="AH32" t="n">
        <v>1837849.707290908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1.7109</v>
      </c>
      <c r="E33" t="n">
        <v>58.45</v>
      </c>
      <c r="F33" t="n">
        <v>54.18</v>
      </c>
      <c r="G33" t="n">
        <v>58.05</v>
      </c>
      <c r="H33" t="n">
        <v>0.87</v>
      </c>
      <c r="I33" t="n">
        <v>56</v>
      </c>
      <c r="J33" t="n">
        <v>179.26</v>
      </c>
      <c r="K33" t="n">
        <v>51.39</v>
      </c>
      <c r="L33" t="n">
        <v>8.75</v>
      </c>
      <c r="M33" t="n">
        <v>54</v>
      </c>
      <c r="N33" t="n">
        <v>34.11</v>
      </c>
      <c r="O33" t="n">
        <v>22342.26</v>
      </c>
      <c r="P33" t="n">
        <v>664.16</v>
      </c>
      <c r="Q33" t="n">
        <v>1367.41</v>
      </c>
      <c r="R33" t="n">
        <v>158.38</v>
      </c>
      <c r="S33" t="n">
        <v>104.26</v>
      </c>
      <c r="T33" t="n">
        <v>25965.78</v>
      </c>
      <c r="U33" t="n">
        <v>0.66</v>
      </c>
      <c r="V33" t="n">
        <v>0.88</v>
      </c>
      <c r="W33" t="n">
        <v>20.74</v>
      </c>
      <c r="X33" t="n">
        <v>1.6</v>
      </c>
      <c r="Y33" t="n">
        <v>1</v>
      </c>
      <c r="Z33" t="n">
        <v>10</v>
      </c>
      <c r="AA33" t="n">
        <v>1484.204038761315</v>
      </c>
      <c r="AB33" t="n">
        <v>2030.753444294184</v>
      </c>
      <c r="AC33" t="n">
        <v>1836.941185751107</v>
      </c>
      <c r="AD33" t="n">
        <v>1484204.038761315</v>
      </c>
      <c r="AE33" t="n">
        <v>2030753.444294184</v>
      </c>
      <c r="AF33" t="n">
        <v>9.21174314567879e-07</v>
      </c>
      <c r="AG33" t="n">
        <v>17</v>
      </c>
      <c r="AH33" t="n">
        <v>1836941.185751107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1.7159</v>
      </c>
      <c r="E34" t="n">
        <v>58.28</v>
      </c>
      <c r="F34" t="n">
        <v>54.08</v>
      </c>
      <c r="G34" t="n">
        <v>60.09</v>
      </c>
      <c r="H34" t="n">
        <v>0.89</v>
      </c>
      <c r="I34" t="n">
        <v>54</v>
      </c>
      <c r="J34" t="n">
        <v>179.63</v>
      </c>
      <c r="K34" t="n">
        <v>51.39</v>
      </c>
      <c r="L34" t="n">
        <v>9</v>
      </c>
      <c r="M34" t="n">
        <v>52</v>
      </c>
      <c r="N34" t="n">
        <v>34.24</v>
      </c>
      <c r="O34" t="n">
        <v>22388.15</v>
      </c>
      <c r="P34" t="n">
        <v>661.54</v>
      </c>
      <c r="Q34" t="n">
        <v>1367.35</v>
      </c>
      <c r="R34" t="n">
        <v>155.48</v>
      </c>
      <c r="S34" t="n">
        <v>104.26</v>
      </c>
      <c r="T34" t="n">
        <v>24524.44</v>
      </c>
      <c r="U34" t="n">
        <v>0.67</v>
      </c>
      <c r="V34" t="n">
        <v>0.89</v>
      </c>
      <c r="W34" t="n">
        <v>20.72</v>
      </c>
      <c r="X34" t="n">
        <v>1.5</v>
      </c>
      <c r="Y34" t="n">
        <v>1</v>
      </c>
      <c r="Z34" t="n">
        <v>10</v>
      </c>
      <c r="AA34" t="n">
        <v>1476.156408906066</v>
      </c>
      <c r="AB34" t="n">
        <v>2019.74232208986</v>
      </c>
      <c r="AC34" t="n">
        <v>1826.980949595756</v>
      </c>
      <c r="AD34" t="n">
        <v>1476156.408906066</v>
      </c>
      <c r="AE34" t="n">
        <v>2019742.32208986</v>
      </c>
      <c r="AF34" t="n">
        <v>9.238663898340191e-07</v>
      </c>
      <c r="AG34" t="n">
        <v>17</v>
      </c>
      <c r="AH34" t="n">
        <v>1826980.949595756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1.7174</v>
      </c>
      <c r="E35" t="n">
        <v>58.23</v>
      </c>
      <c r="F35" t="n">
        <v>54.06</v>
      </c>
      <c r="G35" t="n">
        <v>61.2</v>
      </c>
      <c r="H35" t="n">
        <v>0.91</v>
      </c>
      <c r="I35" t="n">
        <v>53</v>
      </c>
      <c r="J35" t="n">
        <v>180</v>
      </c>
      <c r="K35" t="n">
        <v>51.39</v>
      </c>
      <c r="L35" t="n">
        <v>9.25</v>
      </c>
      <c r="M35" t="n">
        <v>51</v>
      </c>
      <c r="N35" t="n">
        <v>34.36</v>
      </c>
      <c r="O35" t="n">
        <v>22434.08</v>
      </c>
      <c r="P35" t="n">
        <v>660.1799999999999</v>
      </c>
      <c r="Q35" t="n">
        <v>1367.22</v>
      </c>
      <c r="R35" t="n">
        <v>154.67</v>
      </c>
      <c r="S35" t="n">
        <v>104.26</v>
      </c>
      <c r="T35" t="n">
        <v>24126.2</v>
      </c>
      <c r="U35" t="n">
        <v>0.67</v>
      </c>
      <c r="V35" t="n">
        <v>0.89</v>
      </c>
      <c r="W35" t="n">
        <v>20.73</v>
      </c>
      <c r="X35" t="n">
        <v>1.48</v>
      </c>
      <c r="Y35" t="n">
        <v>1</v>
      </c>
      <c r="Z35" t="n">
        <v>10</v>
      </c>
      <c r="AA35" t="n">
        <v>1473.005486183262</v>
      </c>
      <c r="AB35" t="n">
        <v>2015.431090611619</v>
      </c>
      <c r="AC35" t="n">
        <v>1823.081175998947</v>
      </c>
      <c r="AD35" t="n">
        <v>1473005.486183261</v>
      </c>
      <c r="AE35" t="n">
        <v>2015431.090611619</v>
      </c>
      <c r="AF35" t="n">
        <v>9.246740124138613e-07</v>
      </c>
      <c r="AG35" t="n">
        <v>17</v>
      </c>
      <c r="AH35" t="n">
        <v>1823081.175998947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1.7202</v>
      </c>
      <c r="E36" t="n">
        <v>58.13</v>
      </c>
      <c r="F36" t="n">
        <v>54.03</v>
      </c>
      <c r="G36" t="n">
        <v>63.57</v>
      </c>
      <c r="H36" t="n">
        <v>0.93</v>
      </c>
      <c r="I36" t="n">
        <v>51</v>
      </c>
      <c r="J36" t="n">
        <v>180.37</v>
      </c>
      <c r="K36" t="n">
        <v>51.39</v>
      </c>
      <c r="L36" t="n">
        <v>9.5</v>
      </c>
      <c r="M36" t="n">
        <v>49</v>
      </c>
      <c r="N36" t="n">
        <v>34.48</v>
      </c>
      <c r="O36" t="n">
        <v>22480.05</v>
      </c>
      <c r="P36" t="n">
        <v>658.36</v>
      </c>
      <c r="Q36" t="n">
        <v>1367.38</v>
      </c>
      <c r="R36" t="n">
        <v>153.36</v>
      </c>
      <c r="S36" t="n">
        <v>104.26</v>
      </c>
      <c r="T36" t="n">
        <v>23483.26</v>
      </c>
      <c r="U36" t="n">
        <v>0.68</v>
      </c>
      <c r="V36" t="n">
        <v>0.89</v>
      </c>
      <c r="W36" t="n">
        <v>20.74</v>
      </c>
      <c r="X36" t="n">
        <v>1.45</v>
      </c>
      <c r="Y36" t="n">
        <v>1</v>
      </c>
      <c r="Z36" t="n">
        <v>10</v>
      </c>
      <c r="AA36" t="n">
        <v>1468.194766345488</v>
      </c>
      <c r="AB36" t="n">
        <v>2008.848851495597</v>
      </c>
      <c r="AC36" t="n">
        <v>1817.127136545927</v>
      </c>
      <c r="AD36" t="n">
        <v>1468194.766345488</v>
      </c>
      <c r="AE36" t="n">
        <v>2008848.851495597</v>
      </c>
      <c r="AF36" t="n">
        <v>9.261815745628998e-07</v>
      </c>
      <c r="AG36" t="n">
        <v>17</v>
      </c>
      <c r="AH36" t="n">
        <v>1817127.136545927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1.7219</v>
      </c>
      <c r="E37" t="n">
        <v>58.07</v>
      </c>
      <c r="F37" t="n">
        <v>54.01</v>
      </c>
      <c r="G37" t="n">
        <v>64.81</v>
      </c>
      <c r="H37" t="n">
        <v>0.96</v>
      </c>
      <c r="I37" t="n">
        <v>50</v>
      </c>
      <c r="J37" t="n">
        <v>180.75</v>
      </c>
      <c r="K37" t="n">
        <v>51.39</v>
      </c>
      <c r="L37" t="n">
        <v>9.75</v>
      </c>
      <c r="M37" t="n">
        <v>48</v>
      </c>
      <c r="N37" t="n">
        <v>34.6</v>
      </c>
      <c r="O37" t="n">
        <v>22526.07</v>
      </c>
      <c r="P37" t="n">
        <v>657.65</v>
      </c>
      <c r="Q37" t="n">
        <v>1367.4</v>
      </c>
      <c r="R37" t="n">
        <v>152.69</v>
      </c>
      <c r="S37" t="n">
        <v>104.26</v>
      </c>
      <c r="T37" t="n">
        <v>23152.02</v>
      </c>
      <c r="U37" t="n">
        <v>0.68</v>
      </c>
      <c r="V37" t="n">
        <v>0.89</v>
      </c>
      <c r="W37" t="n">
        <v>20.73</v>
      </c>
      <c r="X37" t="n">
        <v>1.43</v>
      </c>
      <c r="Y37" t="n">
        <v>1</v>
      </c>
      <c r="Z37" t="n">
        <v>10</v>
      </c>
      <c r="AA37" t="n">
        <v>1465.825287727303</v>
      </c>
      <c r="AB37" t="n">
        <v>2005.606826316178</v>
      </c>
      <c r="AC37" t="n">
        <v>1814.194525699421</v>
      </c>
      <c r="AD37" t="n">
        <v>1465825.287727304</v>
      </c>
      <c r="AE37" t="n">
        <v>2005606.826316178</v>
      </c>
      <c r="AF37" t="n">
        <v>9.270968801533876e-07</v>
      </c>
      <c r="AG37" t="n">
        <v>17</v>
      </c>
      <c r="AH37" t="n">
        <v>1814194.525699421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1.7264</v>
      </c>
      <c r="E38" t="n">
        <v>57.92</v>
      </c>
      <c r="F38" t="n">
        <v>53.92</v>
      </c>
      <c r="G38" t="n">
        <v>67.41</v>
      </c>
      <c r="H38" t="n">
        <v>0.98</v>
      </c>
      <c r="I38" t="n">
        <v>48</v>
      </c>
      <c r="J38" t="n">
        <v>181.12</v>
      </c>
      <c r="K38" t="n">
        <v>51.39</v>
      </c>
      <c r="L38" t="n">
        <v>10</v>
      </c>
      <c r="M38" t="n">
        <v>46</v>
      </c>
      <c r="N38" t="n">
        <v>34.73</v>
      </c>
      <c r="O38" t="n">
        <v>22572.13</v>
      </c>
      <c r="P38" t="n">
        <v>655.21</v>
      </c>
      <c r="Q38" t="n">
        <v>1367.27</v>
      </c>
      <c r="R38" t="n">
        <v>150.26</v>
      </c>
      <c r="S38" t="n">
        <v>104.26</v>
      </c>
      <c r="T38" t="n">
        <v>21945.21</v>
      </c>
      <c r="U38" t="n">
        <v>0.6899999999999999</v>
      </c>
      <c r="V38" t="n">
        <v>0.89</v>
      </c>
      <c r="W38" t="n">
        <v>20.72</v>
      </c>
      <c r="X38" t="n">
        <v>1.35</v>
      </c>
      <c r="Y38" t="n">
        <v>1</v>
      </c>
      <c r="Z38" t="n">
        <v>10</v>
      </c>
      <c r="AA38" t="n">
        <v>1458.559497621436</v>
      </c>
      <c r="AB38" t="n">
        <v>1995.665451749294</v>
      </c>
      <c r="AC38" t="n">
        <v>1805.201941968394</v>
      </c>
      <c r="AD38" t="n">
        <v>1458559.497621436</v>
      </c>
      <c r="AE38" t="n">
        <v>1995665.451749294</v>
      </c>
      <c r="AF38" t="n">
        <v>9.295197478929138e-07</v>
      </c>
      <c r="AG38" t="n">
        <v>17</v>
      </c>
      <c r="AH38" t="n">
        <v>1805201.941968394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1.7285</v>
      </c>
      <c r="E39" t="n">
        <v>57.85</v>
      </c>
      <c r="F39" t="n">
        <v>53.89</v>
      </c>
      <c r="G39" t="n">
        <v>68.79000000000001</v>
      </c>
      <c r="H39" t="n">
        <v>1</v>
      </c>
      <c r="I39" t="n">
        <v>47</v>
      </c>
      <c r="J39" t="n">
        <v>181.49</v>
      </c>
      <c r="K39" t="n">
        <v>51.39</v>
      </c>
      <c r="L39" t="n">
        <v>10.25</v>
      </c>
      <c r="M39" t="n">
        <v>45</v>
      </c>
      <c r="N39" t="n">
        <v>34.85</v>
      </c>
      <c r="O39" t="n">
        <v>22618.23</v>
      </c>
      <c r="P39" t="n">
        <v>653.21</v>
      </c>
      <c r="Q39" t="n">
        <v>1367.47</v>
      </c>
      <c r="R39" t="n">
        <v>149.3</v>
      </c>
      <c r="S39" t="n">
        <v>104.26</v>
      </c>
      <c r="T39" t="n">
        <v>21472.94</v>
      </c>
      <c r="U39" t="n">
        <v>0.7</v>
      </c>
      <c r="V39" t="n">
        <v>0.89</v>
      </c>
      <c r="W39" t="n">
        <v>20.71</v>
      </c>
      <c r="X39" t="n">
        <v>1.31</v>
      </c>
      <c r="Y39" t="n">
        <v>1</v>
      </c>
      <c r="Z39" t="n">
        <v>10</v>
      </c>
      <c r="AA39" t="n">
        <v>1454.051142079663</v>
      </c>
      <c r="AB39" t="n">
        <v>1989.49692080243</v>
      </c>
      <c r="AC39" t="n">
        <v>1799.622126957511</v>
      </c>
      <c r="AD39" t="n">
        <v>1454051.142079663</v>
      </c>
      <c r="AE39" t="n">
        <v>1989496.92080243</v>
      </c>
      <c r="AF39" t="n">
        <v>9.306504195046926e-07</v>
      </c>
      <c r="AG39" t="n">
        <v>17</v>
      </c>
      <c r="AH39" t="n">
        <v>1799622.126957511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1.7296</v>
      </c>
      <c r="E40" t="n">
        <v>57.82</v>
      </c>
      <c r="F40" t="n">
        <v>53.88</v>
      </c>
      <c r="G40" t="n">
        <v>70.28</v>
      </c>
      <c r="H40" t="n">
        <v>1.02</v>
      </c>
      <c r="I40" t="n">
        <v>46</v>
      </c>
      <c r="J40" t="n">
        <v>181.87</v>
      </c>
      <c r="K40" t="n">
        <v>51.39</v>
      </c>
      <c r="L40" t="n">
        <v>10.5</v>
      </c>
      <c r="M40" t="n">
        <v>44</v>
      </c>
      <c r="N40" t="n">
        <v>34.98</v>
      </c>
      <c r="O40" t="n">
        <v>22664.49</v>
      </c>
      <c r="P40" t="n">
        <v>652.26</v>
      </c>
      <c r="Q40" t="n">
        <v>1367.29</v>
      </c>
      <c r="R40" t="n">
        <v>148.88</v>
      </c>
      <c r="S40" t="n">
        <v>104.26</v>
      </c>
      <c r="T40" t="n">
        <v>21268.54</v>
      </c>
      <c r="U40" t="n">
        <v>0.7</v>
      </c>
      <c r="V40" t="n">
        <v>0.89</v>
      </c>
      <c r="W40" t="n">
        <v>20.72</v>
      </c>
      <c r="X40" t="n">
        <v>1.31</v>
      </c>
      <c r="Y40" t="n">
        <v>1</v>
      </c>
      <c r="Z40" t="n">
        <v>10</v>
      </c>
      <c r="AA40" t="n">
        <v>1451.866022219735</v>
      </c>
      <c r="AB40" t="n">
        <v>1986.507143409392</v>
      </c>
      <c r="AC40" t="n">
        <v>1796.917689722686</v>
      </c>
      <c r="AD40" t="n">
        <v>1451866.022219735</v>
      </c>
      <c r="AE40" t="n">
        <v>1986507.143409392</v>
      </c>
      <c r="AF40" t="n">
        <v>9.312426760632436e-07</v>
      </c>
      <c r="AG40" t="n">
        <v>17</v>
      </c>
      <c r="AH40" t="n">
        <v>1796917.689722686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1.7321</v>
      </c>
      <c r="E41" t="n">
        <v>57.73</v>
      </c>
      <c r="F41" t="n">
        <v>53.84</v>
      </c>
      <c r="G41" t="n">
        <v>71.78</v>
      </c>
      <c r="H41" t="n">
        <v>1.05</v>
      </c>
      <c r="I41" t="n">
        <v>45</v>
      </c>
      <c r="J41" t="n">
        <v>182.24</v>
      </c>
      <c r="K41" t="n">
        <v>51.39</v>
      </c>
      <c r="L41" t="n">
        <v>10.75</v>
      </c>
      <c r="M41" t="n">
        <v>43</v>
      </c>
      <c r="N41" t="n">
        <v>35.1</v>
      </c>
      <c r="O41" t="n">
        <v>22710.68</v>
      </c>
      <c r="P41" t="n">
        <v>650.5</v>
      </c>
      <c r="Q41" t="n">
        <v>1367.27</v>
      </c>
      <c r="R41" t="n">
        <v>147.42</v>
      </c>
      <c r="S41" t="n">
        <v>104.26</v>
      </c>
      <c r="T41" t="n">
        <v>20542.58</v>
      </c>
      <c r="U41" t="n">
        <v>0.71</v>
      </c>
      <c r="V41" t="n">
        <v>0.89</v>
      </c>
      <c r="W41" t="n">
        <v>20.72</v>
      </c>
      <c r="X41" t="n">
        <v>1.26</v>
      </c>
      <c r="Y41" t="n">
        <v>1</v>
      </c>
      <c r="Z41" t="n">
        <v>10</v>
      </c>
      <c r="AA41" t="n">
        <v>1447.360223294701</v>
      </c>
      <c r="AB41" t="n">
        <v>1980.34211053834</v>
      </c>
      <c r="AC41" t="n">
        <v>1791.341038936169</v>
      </c>
      <c r="AD41" t="n">
        <v>1447360.2232947</v>
      </c>
      <c r="AE41" t="n">
        <v>1980342.11053834</v>
      </c>
      <c r="AF41" t="n">
        <v>9.325887136963137e-07</v>
      </c>
      <c r="AG41" t="n">
        <v>17</v>
      </c>
      <c r="AH41" t="n">
        <v>1791341.038936169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1.7333</v>
      </c>
      <c r="E42" t="n">
        <v>57.69</v>
      </c>
      <c r="F42" t="n">
        <v>53.83</v>
      </c>
      <c r="G42" t="n">
        <v>73.40000000000001</v>
      </c>
      <c r="H42" t="n">
        <v>1.07</v>
      </c>
      <c r="I42" t="n">
        <v>44</v>
      </c>
      <c r="J42" t="n">
        <v>182.62</v>
      </c>
      <c r="K42" t="n">
        <v>51.39</v>
      </c>
      <c r="L42" t="n">
        <v>11</v>
      </c>
      <c r="M42" t="n">
        <v>42</v>
      </c>
      <c r="N42" t="n">
        <v>35.22</v>
      </c>
      <c r="O42" t="n">
        <v>22756.91</v>
      </c>
      <c r="P42" t="n">
        <v>648.92</v>
      </c>
      <c r="Q42" t="n">
        <v>1367.34</v>
      </c>
      <c r="R42" t="n">
        <v>147.14</v>
      </c>
      <c r="S42" t="n">
        <v>104.26</v>
      </c>
      <c r="T42" t="n">
        <v>20408.23</v>
      </c>
      <c r="U42" t="n">
        <v>0.71</v>
      </c>
      <c r="V42" t="n">
        <v>0.89</v>
      </c>
      <c r="W42" t="n">
        <v>20.72</v>
      </c>
      <c r="X42" t="n">
        <v>1.25</v>
      </c>
      <c r="Y42" t="n">
        <v>1</v>
      </c>
      <c r="Z42" t="n">
        <v>10</v>
      </c>
      <c r="AA42" t="n">
        <v>1444.233225411138</v>
      </c>
      <c r="AB42" t="n">
        <v>1976.06361408064</v>
      </c>
      <c r="AC42" t="n">
        <v>1787.470876175484</v>
      </c>
      <c r="AD42" t="n">
        <v>1444233.225411138</v>
      </c>
      <c r="AE42" t="n">
        <v>1976063.61408064</v>
      </c>
      <c r="AF42" t="n">
        <v>9.332348117601874e-07</v>
      </c>
      <c r="AG42" t="n">
        <v>17</v>
      </c>
      <c r="AH42" t="n">
        <v>1787470.876175484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1.7357</v>
      </c>
      <c r="E43" t="n">
        <v>57.61</v>
      </c>
      <c r="F43" t="n">
        <v>53.78</v>
      </c>
      <c r="G43" t="n">
        <v>75.05</v>
      </c>
      <c r="H43" t="n">
        <v>1.09</v>
      </c>
      <c r="I43" t="n">
        <v>43</v>
      </c>
      <c r="J43" t="n">
        <v>182.99</v>
      </c>
      <c r="K43" t="n">
        <v>51.39</v>
      </c>
      <c r="L43" t="n">
        <v>11.25</v>
      </c>
      <c r="M43" t="n">
        <v>41</v>
      </c>
      <c r="N43" t="n">
        <v>35.35</v>
      </c>
      <c r="O43" t="n">
        <v>22803.18</v>
      </c>
      <c r="P43" t="n">
        <v>647.09</v>
      </c>
      <c r="Q43" t="n">
        <v>1367.34</v>
      </c>
      <c r="R43" t="n">
        <v>145.47</v>
      </c>
      <c r="S43" t="n">
        <v>104.26</v>
      </c>
      <c r="T43" t="n">
        <v>19577.07</v>
      </c>
      <c r="U43" t="n">
        <v>0.72</v>
      </c>
      <c r="V43" t="n">
        <v>0.89</v>
      </c>
      <c r="W43" t="n">
        <v>20.72</v>
      </c>
      <c r="X43" t="n">
        <v>1.21</v>
      </c>
      <c r="Y43" t="n">
        <v>1</v>
      </c>
      <c r="Z43" t="n">
        <v>10</v>
      </c>
      <c r="AA43" t="n">
        <v>1439.659685595506</v>
      </c>
      <c r="AB43" t="n">
        <v>1969.805895134556</v>
      </c>
      <c r="AC43" t="n">
        <v>1781.810385142851</v>
      </c>
      <c r="AD43" t="n">
        <v>1439659.685595506</v>
      </c>
      <c r="AE43" t="n">
        <v>1969805.895134556</v>
      </c>
      <c r="AF43" t="n">
        <v>9.345270078879347e-07</v>
      </c>
      <c r="AG43" t="n">
        <v>17</v>
      </c>
      <c r="AH43" t="n">
        <v>1781810.385142851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1.738</v>
      </c>
      <c r="E44" t="n">
        <v>57.54</v>
      </c>
      <c r="F44" t="n">
        <v>53.74</v>
      </c>
      <c r="G44" t="n">
        <v>76.77</v>
      </c>
      <c r="H44" t="n">
        <v>1.11</v>
      </c>
      <c r="I44" t="n">
        <v>42</v>
      </c>
      <c r="J44" t="n">
        <v>183.37</v>
      </c>
      <c r="K44" t="n">
        <v>51.39</v>
      </c>
      <c r="L44" t="n">
        <v>11.5</v>
      </c>
      <c r="M44" t="n">
        <v>40</v>
      </c>
      <c r="N44" t="n">
        <v>35.48</v>
      </c>
      <c r="O44" t="n">
        <v>22849.49</v>
      </c>
      <c r="P44" t="n">
        <v>645.1900000000001</v>
      </c>
      <c r="Q44" t="n">
        <v>1367.25</v>
      </c>
      <c r="R44" t="n">
        <v>144.45</v>
      </c>
      <c r="S44" t="n">
        <v>104.26</v>
      </c>
      <c r="T44" t="n">
        <v>19071.76</v>
      </c>
      <c r="U44" t="n">
        <v>0.72</v>
      </c>
      <c r="V44" t="n">
        <v>0.89</v>
      </c>
      <c r="W44" t="n">
        <v>20.71</v>
      </c>
      <c r="X44" t="n">
        <v>1.16</v>
      </c>
      <c r="Y44" t="n">
        <v>1</v>
      </c>
      <c r="Z44" t="n">
        <v>10</v>
      </c>
      <c r="AA44" t="n">
        <v>1435.134011330958</v>
      </c>
      <c r="AB44" t="n">
        <v>1963.613667947144</v>
      </c>
      <c r="AC44" t="n">
        <v>1776.20913542736</v>
      </c>
      <c r="AD44" t="n">
        <v>1435134.011330958</v>
      </c>
      <c r="AE44" t="n">
        <v>1963613.667947144</v>
      </c>
      <c r="AF44" t="n">
        <v>9.357653625103593e-07</v>
      </c>
      <c r="AG44" t="n">
        <v>17</v>
      </c>
      <c r="AH44" t="n">
        <v>1776209.13542736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1.7397</v>
      </c>
      <c r="E45" t="n">
        <v>57.48</v>
      </c>
      <c r="F45" t="n">
        <v>53.72</v>
      </c>
      <c r="G45" t="n">
        <v>78.61</v>
      </c>
      <c r="H45" t="n">
        <v>1.13</v>
      </c>
      <c r="I45" t="n">
        <v>41</v>
      </c>
      <c r="J45" t="n">
        <v>183.74</v>
      </c>
      <c r="K45" t="n">
        <v>51.39</v>
      </c>
      <c r="L45" t="n">
        <v>11.75</v>
      </c>
      <c r="M45" t="n">
        <v>39</v>
      </c>
      <c r="N45" t="n">
        <v>35.6</v>
      </c>
      <c r="O45" t="n">
        <v>22895.85</v>
      </c>
      <c r="P45" t="n">
        <v>644.15</v>
      </c>
      <c r="Q45" t="n">
        <v>1367.34</v>
      </c>
      <c r="R45" t="n">
        <v>143.49</v>
      </c>
      <c r="S45" t="n">
        <v>104.26</v>
      </c>
      <c r="T45" t="n">
        <v>18593.79</v>
      </c>
      <c r="U45" t="n">
        <v>0.73</v>
      </c>
      <c r="V45" t="n">
        <v>0.89</v>
      </c>
      <c r="W45" t="n">
        <v>20.71</v>
      </c>
      <c r="X45" t="n">
        <v>1.14</v>
      </c>
      <c r="Y45" t="n">
        <v>1</v>
      </c>
      <c r="Z45" t="n">
        <v>10</v>
      </c>
      <c r="AA45" t="n">
        <v>1432.362294441678</v>
      </c>
      <c r="AB45" t="n">
        <v>1959.821282619712</v>
      </c>
      <c r="AC45" t="n">
        <v>1772.778690032932</v>
      </c>
      <c r="AD45" t="n">
        <v>1432362.294441678</v>
      </c>
      <c r="AE45" t="n">
        <v>1959821.282619712</v>
      </c>
      <c r="AF45" t="n">
        <v>9.366806681008469e-07</v>
      </c>
      <c r="AG45" t="n">
        <v>17</v>
      </c>
      <c r="AH45" t="n">
        <v>1772778.690032932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1.7416</v>
      </c>
      <c r="E46" t="n">
        <v>57.42</v>
      </c>
      <c r="F46" t="n">
        <v>53.69</v>
      </c>
      <c r="G46" t="n">
        <v>80.54000000000001</v>
      </c>
      <c r="H46" t="n">
        <v>1.16</v>
      </c>
      <c r="I46" t="n">
        <v>40</v>
      </c>
      <c r="J46" t="n">
        <v>184.12</v>
      </c>
      <c r="K46" t="n">
        <v>51.39</v>
      </c>
      <c r="L46" t="n">
        <v>12</v>
      </c>
      <c r="M46" t="n">
        <v>38</v>
      </c>
      <c r="N46" t="n">
        <v>35.73</v>
      </c>
      <c r="O46" t="n">
        <v>22942.24</v>
      </c>
      <c r="P46" t="n">
        <v>642.97</v>
      </c>
      <c r="Q46" t="n">
        <v>1367.28</v>
      </c>
      <c r="R46" t="n">
        <v>142.91</v>
      </c>
      <c r="S46" t="n">
        <v>104.26</v>
      </c>
      <c r="T46" t="n">
        <v>18309.89</v>
      </c>
      <c r="U46" t="n">
        <v>0.73</v>
      </c>
      <c r="V46" t="n">
        <v>0.89</v>
      </c>
      <c r="W46" t="n">
        <v>20.7</v>
      </c>
      <c r="X46" t="n">
        <v>1.11</v>
      </c>
      <c r="Y46" t="n">
        <v>1</v>
      </c>
      <c r="Z46" t="n">
        <v>10</v>
      </c>
      <c r="AA46" t="n">
        <v>1429.199180650396</v>
      </c>
      <c r="AB46" t="n">
        <v>1955.493370783748</v>
      </c>
      <c r="AC46" t="n">
        <v>1768.86382802833</v>
      </c>
      <c r="AD46" t="n">
        <v>1429199.180650396</v>
      </c>
      <c r="AE46" t="n">
        <v>1955493.370783748</v>
      </c>
      <c r="AF46" t="n">
        <v>9.377036567019802e-07</v>
      </c>
      <c r="AG46" t="n">
        <v>17</v>
      </c>
      <c r="AH46" t="n">
        <v>1768863.82802833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1.7429</v>
      </c>
      <c r="E47" t="n">
        <v>57.38</v>
      </c>
      <c r="F47" t="n">
        <v>53.68</v>
      </c>
      <c r="G47" t="n">
        <v>82.59</v>
      </c>
      <c r="H47" t="n">
        <v>1.18</v>
      </c>
      <c r="I47" t="n">
        <v>39</v>
      </c>
      <c r="J47" t="n">
        <v>184.5</v>
      </c>
      <c r="K47" t="n">
        <v>51.39</v>
      </c>
      <c r="L47" t="n">
        <v>12.25</v>
      </c>
      <c r="M47" t="n">
        <v>37</v>
      </c>
      <c r="N47" t="n">
        <v>35.85</v>
      </c>
      <c r="O47" t="n">
        <v>22988.69</v>
      </c>
      <c r="P47" t="n">
        <v>641.8</v>
      </c>
      <c r="Q47" t="n">
        <v>1367.24</v>
      </c>
      <c r="R47" t="n">
        <v>142.5</v>
      </c>
      <c r="S47" t="n">
        <v>104.26</v>
      </c>
      <c r="T47" t="n">
        <v>18113.02</v>
      </c>
      <c r="U47" t="n">
        <v>0.73</v>
      </c>
      <c r="V47" t="n">
        <v>0.89</v>
      </c>
      <c r="W47" t="n">
        <v>20.71</v>
      </c>
      <c r="X47" t="n">
        <v>1.11</v>
      </c>
      <c r="Y47" t="n">
        <v>1</v>
      </c>
      <c r="Z47" t="n">
        <v>10</v>
      </c>
      <c r="AA47" t="n">
        <v>1426.600624206198</v>
      </c>
      <c r="AB47" t="n">
        <v>1951.937911216578</v>
      </c>
      <c r="AC47" t="n">
        <v>1765.647696532131</v>
      </c>
      <c r="AD47" t="n">
        <v>1426600.624206198</v>
      </c>
      <c r="AE47" t="n">
        <v>1951937.911216578</v>
      </c>
      <c r="AF47" t="n">
        <v>9.384035962711765e-07</v>
      </c>
      <c r="AG47" t="n">
        <v>17</v>
      </c>
      <c r="AH47" t="n">
        <v>1765647.696532131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1.7456</v>
      </c>
      <c r="E48" t="n">
        <v>57.29</v>
      </c>
      <c r="F48" t="n">
        <v>53.62</v>
      </c>
      <c r="G48" t="n">
        <v>84.67</v>
      </c>
      <c r="H48" t="n">
        <v>1.2</v>
      </c>
      <c r="I48" t="n">
        <v>38</v>
      </c>
      <c r="J48" t="n">
        <v>184.87</v>
      </c>
      <c r="K48" t="n">
        <v>51.39</v>
      </c>
      <c r="L48" t="n">
        <v>12.5</v>
      </c>
      <c r="M48" t="n">
        <v>36</v>
      </c>
      <c r="N48" t="n">
        <v>35.98</v>
      </c>
      <c r="O48" t="n">
        <v>23035.17</v>
      </c>
      <c r="P48" t="n">
        <v>639.58</v>
      </c>
      <c r="Q48" t="n">
        <v>1367.31</v>
      </c>
      <c r="R48" t="n">
        <v>140.32</v>
      </c>
      <c r="S48" t="n">
        <v>104.26</v>
      </c>
      <c r="T48" t="n">
        <v>17027.3</v>
      </c>
      <c r="U48" t="n">
        <v>0.74</v>
      </c>
      <c r="V48" t="n">
        <v>0.89</v>
      </c>
      <c r="W48" t="n">
        <v>20.71</v>
      </c>
      <c r="X48" t="n">
        <v>1.05</v>
      </c>
      <c r="Y48" t="n">
        <v>1</v>
      </c>
      <c r="Z48" t="n">
        <v>10</v>
      </c>
      <c r="AA48" t="n">
        <v>1421.265325544861</v>
      </c>
      <c r="AB48" t="n">
        <v>1944.637920211371</v>
      </c>
      <c r="AC48" t="n">
        <v>1759.04440642286</v>
      </c>
      <c r="AD48" t="n">
        <v>1421265.325544861</v>
      </c>
      <c r="AE48" t="n">
        <v>1944637.920211371</v>
      </c>
      <c r="AF48" t="n">
        <v>9.398573169148924e-07</v>
      </c>
      <c r="AG48" t="n">
        <v>17</v>
      </c>
      <c r="AH48" t="n">
        <v>1759044.40642286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1.7478</v>
      </c>
      <c r="E49" t="n">
        <v>57.22</v>
      </c>
      <c r="F49" t="n">
        <v>53.59</v>
      </c>
      <c r="G49" t="n">
        <v>86.90000000000001</v>
      </c>
      <c r="H49" t="n">
        <v>1.22</v>
      </c>
      <c r="I49" t="n">
        <v>37</v>
      </c>
      <c r="J49" t="n">
        <v>185.25</v>
      </c>
      <c r="K49" t="n">
        <v>51.39</v>
      </c>
      <c r="L49" t="n">
        <v>12.75</v>
      </c>
      <c r="M49" t="n">
        <v>35</v>
      </c>
      <c r="N49" t="n">
        <v>36.11</v>
      </c>
      <c r="O49" t="n">
        <v>23081.7</v>
      </c>
      <c r="P49" t="n">
        <v>637.79</v>
      </c>
      <c r="Q49" t="n">
        <v>1367.3</v>
      </c>
      <c r="R49" t="n">
        <v>139.58</v>
      </c>
      <c r="S49" t="n">
        <v>104.26</v>
      </c>
      <c r="T49" t="n">
        <v>16660.55</v>
      </c>
      <c r="U49" t="n">
        <v>0.75</v>
      </c>
      <c r="V49" t="n">
        <v>0.89</v>
      </c>
      <c r="W49" t="n">
        <v>20.7</v>
      </c>
      <c r="X49" t="n">
        <v>1.01</v>
      </c>
      <c r="Y49" t="n">
        <v>1</v>
      </c>
      <c r="Z49" t="n">
        <v>10</v>
      </c>
      <c r="AA49" t="n">
        <v>1417.072567275227</v>
      </c>
      <c r="AB49" t="n">
        <v>1938.901203375418</v>
      </c>
      <c r="AC49" t="n">
        <v>1753.855193790197</v>
      </c>
      <c r="AD49" t="n">
        <v>1417072.567275227</v>
      </c>
      <c r="AE49" t="n">
        <v>1938901.203375418</v>
      </c>
      <c r="AF49" t="n">
        <v>9.410418300319942e-07</v>
      </c>
      <c r="AG49" t="n">
        <v>17</v>
      </c>
      <c r="AH49" t="n">
        <v>1753855.193790197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1.7496</v>
      </c>
      <c r="E50" t="n">
        <v>57.16</v>
      </c>
      <c r="F50" t="n">
        <v>53.56</v>
      </c>
      <c r="G50" t="n">
        <v>89.27</v>
      </c>
      <c r="H50" t="n">
        <v>1.24</v>
      </c>
      <c r="I50" t="n">
        <v>36</v>
      </c>
      <c r="J50" t="n">
        <v>185.63</v>
      </c>
      <c r="K50" t="n">
        <v>51.39</v>
      </c>
      <c r="L50" t="n">
        <v>13</v>
      </c>
      <c r="M50" t="n">
        <v>34</v>
      </c>
      <c r="N50" t="n">
        <v>36.24</v>
      </c>
      <c r="O50" t="n">
        <v>23128.27</v>
      </c>
      <c r="P50" t="n">
        <v>635.6900000000001</v>
      </c>
      <c r="Q50" t="n">
        <v>1367.24</v>
      </c>
      <c r="R50" t="n">
        <v>138.69</v>
      </c>
      <c r="S50" t="n">
        <v>104.26</v>
      </c>
      <c r="T50" t="n">
        <v>16221.74</v>
      </c>
      <c r="U50" t="n">
        <v>0.75</v>
      </c>
      <c r="V50" t="n">
        <v>0.89</v>
      </c>
      <c r="W50" t="n">
        <v>20.7</v>
      </c>
      <c r="X50" t="n">
        <v>0.99</v>
      </c>
      <c r="Y50" t="n">
        <v>1</v>
      </c>
      <c r="Z50" t="n">
        <v>10</v>
      </c>
      <c r="AA50" t="n">
        <v>1412.737999419178</v>
      </c>
      <c r="AB50" t="n">
        <v>1932.970456407133</v>
      </c>
      <c r="AC50" t="n">
        <v>1748.490468988711</v>
      </c>
      <c r="AD50" t="n">
        <v>1412737.999419178</v>
      </c>
      <c r="AE50" t="n">
        <v>1932970.456407133</v>
      </c>
      <c r="AF50" t="n">
        <v>9.420109771278046e-07</v>
      </c>
      <c r="AG50" t="n">
        <v>17</v>
      </c>
      <c r="AH50" t="n">
        <v>1748490.468988711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1.7492</v>
      </c>
      <c r="E51" t="n">
        <v>57.17</v>
      </c>
      <c r="F51" t="n">
        <v>53.58</v>
      </c>
      <c r="G51" t="n">
        <v>89.3</v>
      </c>
      <c r="H51" t="n">
        <v>1.26</v>
      </c>
      <c r="I51" t="n">
        <v>36</v>
      </c>
      <c r="J51" t="n">
        <v>186.01</v>
      </c>
      <c r="K51" t="n">
        <v>51.39</v>
      </c>
      <c r="L51" t="n">
        <v>13.25</v>
      </c>
      <c r="M51" t="n">
        <v>34</v>
      </c>
      <c r="N51" t="n">
        <v>36.36</v>
      </c>
      <c r="O51" t="n">
        <v>23174.88</v>
      </c>
      <c r="P51" t="n">
        <v>634.98</v>
      </c>
      <c r="Q51" t="n">
        <v>1367.34</v>
      </c>
      <c r="R51" t="n">
        <v>139.15</v>
      </c>
      <c r="S51" t="n">
        <v>104.26</v>
      </c>
      <c r="T51" t="n">
        <v>16452.66</v>
      </c>
      <c r="U51" t="n">
        <v>0.75</v>
      </c>
      <c r="V51" t="n">
        <v>0.89</v>
      </c>
      <c r="W51" t="n">
        <v>20.7</v>
      </c>
      <c r="X51" t="n">
        <v>1</v>
      </c>
      <c r="Y51" t="n">
        <v>1</v>
      </c>
      <c r="Z51" t="n">
        <v>10</v>
      </c>
      <c r="AA51" t="n">
        <v>1412.155423706387</v>
      </c>
      <c r="AB51" t="n">
        <v>1932.173350615466</v>
      </c>
      <c r="AC51" t="n">
        <v>1747.769437855055</v>
      </c>
      <c r="AD51" t="n">
        <v>1412155.423706387</v>
      </c>
      <c r="AE51" t="n">
        <v>1932173.350615466</v>
      </c>
      <c r="AF51" t="n">
        <v>9.417956111065135e-07</v>
      </c>
      <c r="AG51" t="n">
        <v>17</v>
      </c>
      <c r="AH51" t="n">
        <v>1747769.437855055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1.7501</v>
      </c>
      <c r="E52" t="n">
        <v>57.14</v>
      </c>
      <c r="F52" t="n">
        <v>53.58</v>
      </c>
      <c r="G52" t="n">
        <v>91.86</v>
      </c>
      <c r="H52" t="n">
        <v>1.29</v>
      </c>
      <c r="I52" t="n">
        <v>35</v>
      </c>
      <c r="J52" t="n">
        <v>186.38</v>
      </c>
      <c r="K52" t="n">
        <v>51.39</v>
      </c>
      <c r="L52" t="n">
        <v>13.5</v>
      </c>
      <c r="M52" t="n">
        <v>33</v>
      </c>
      <c r="N52" t="n">
        <v>36.49</v>
      </c>
      <c r="O52" t="n">
        <v>23221.54</v>
      </c>
      <c r="P52" t="n">
        <v>634.14</v>
      </c>
      <c r="Q52" t="n">
        <v>1367.29</v>
      </c>
      <c r="R52" t="n">
        <v>139.02</v>
      </c>
      <c r="S52" t="n">
        <v>104.26</v>
      </c>
      <c r="T52" t="n">
        <v>16391.32</v>
      </c>
      <c r="U52" t="n">
        <v>0.75</v>
      </c>
      <c r="V52" t="n">
        <v>0.89</v>
      </c>
      <c r="W52" t="n">
        <v>20.71</v>
      </c>
      <c r="X52" t="n">
        <v>1</v>
      </c>
      <c r="Y52" t="n">
        <v>1</v>
      </c>
      <c r="Z52" t="n">
        <v>10</v>
      </c>
      <c r="AA52" t="n">
        <v>1410.373660483772</v>
      </c>
      <c r="AB52" t="n">
        <v>1929.735463568439</v>
      </c>
      <c r="AC52" t="n">
        <v>1745.5642193262</v>
      </c>
      <c r="AD52" t="n">
        <v>1410373.660483772</v>
      </c>
      <c r="AE52" t="n">
        <v>1929735.463568439</v>
      </c>
      <c r="AF52" t="n">
        <v>9.422801846544186e-07</v>
      </c>
      <c r="AG52" t="n">
        <v>17</v>
      </c>
      <c r="AH52" t="n">
        <v>1745564.2193262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1.7533</v>
      </c>
      <c r="E53" t="n">
        <v>57.04</v>
      </c>
      <c r="F53" t="n">
        <v>53.51</v>
      </c>
      <c r="G53" t="n">
        <v>94.43000000000001</v>
      </c>
      <c r="H53" t="n">
        <v>1.31</v>
      </c>
      <c r="I53" t="n">
        <v>34</v>
      </c>
      <c r="J53" t="n">
        <v>186.76</v>
      </c>
      <c r="K53" t="n">
        <v>51.39</v>
      </c>
      <c r="L53" t="n">
        <v>13.75</v>
      </c>
      <c r="M53" t="n">
        <v>32</v>
      </c>
      <c r="N53" t="n">
        <v>36.62</v>
      </c>
      <c r="O53" t="n">
        <v>23268.24</v>
      </c>
      <c r="P53" t="n">
        <v>631.41</v>
      </c>
      <c r="Q53" t="n">
        <v>1367.33</v>
      </c>
      <c r="R53" t="n">
        <v>136.92</v>
      </c>
      <c r="S53" t="n">
        <v>104.26</v>
      </c>
      <c r="T53" t="n">
        <v>15347.2</v>
      </c>
      <c r="U53" t="n">
        <v>0.76</v>
      </c>
      <c r="V53" t="n">
        <v>0.9</v>
      </c>
      <c r="W53" t="n">
        <v>20.7</v>
      </c>
      <c r="X53" t="n">
        <v>0.93</v>
      </c>
      <c r="Y53" t="n">
        <v>1</v>
      </c>
      <c r="Z53" t="n">
        <v>10</v>
      </c>
      <c r="AA53" t="n">
        <v>1403.978128101753</v>
      </c>
      <c r="AB53" t="n">
        <v>1920.984814012384</v>
      </c>
      <c r="AC53" t="n">
        <v>1737.648719482161</v>
      </c>
      <c r="AD53" t="n">
        <v>1403978.128101753</v>
      </c>
      <c r="AE53" t="n">
        <v>1920984.814012384</v>
      </c>
      <c r="AF53" t="n">
        <v>9.440031128247484e-07</v>
      </c>
      <c r="AG53" t="n">
        <v>17</v>
      </c>
      <c r="AH53" t="n">
        <v>1737648.719482161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1.7528</v>
      </c>
      <c r="E54" t="n">
        <v>57.05</v>
      </c>
      <c r="F54" t="n">
        <v>53.53</v>
      </c>
      <c r="G54" t="n">
        <v>94.45999999999999</v>
      </c>
      <c r="H54" t="n">
        <v>1.33</v>
      </c>
      <c r="I54" t="n">
        <v>34</v>
      </c>
      <c r="J54" t="n">
        <v>187.14</v>
      </c>
      <c r="K54" t="n">
        <v>51.39</v>
      </c>
      <c r="L54" t="n">
        <v>14</v>
      </c>
      <c r="M54" t="n">
        <v>32</v>
      </c>
      <c r="N54" t="n">
        <v>36.75</v>
      </c>
      <c r="O54" t="n">
        <v>23314.98</v>
      </c>
      <c r="P54" t="n">
        <v>630.8099999999999</v>
      </c>
      <c r="Q54" t="n">
        <v>1367.23</v>
      </c>
      <c r="R54" t="n">
        <v>137.5</v>
      </c>
      <c r="S54" t="n">
        <v>104.26</v>
      </c>
      <c r="T54" t="n">
        <v>15635.39</v>
      </c>
      <c r="U54" t="n">
        <v>0.76</v>
      </c>
      <c r="V54" t="n">
        <v>0.9</v>
      </c>
      <c r="W54" t="n">
        <v>20.7</v>
      </c>
      <c r="X54" t="n">
        <v>0.95</v>
      </c>
      <c r="Y54" t="n">
        <v>1</v>
      </c>
      <c r="Z54" t="n">
        <v>10</v>
      </c>
      <c r="AA54" t="n">
        <v>1403.614950013335</v>
      </c>
      <c r="AB54" t="n">
        <v>1920.487897729524</v>
      </c>
      <c r="AC54" t="n">
        <v>1737.199228191912</v>
      </c>
      <c r="AD54" t="n">
        <v>1403614.950013335</v>
      </c>
      <c r="AE54" t="n">
        <v>1920487.897729524</v>
      </c>
      <c r="AF54" t="n">
        <v>9.437339052981343e-07</v>
      </c>
      <c r="AG54" t="n">
        <v>17</v>
      </c>
      <c r="AH54" t="n">
        <v>1737199.228191911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1.7552</v>
      </c>
      <c r="E55" t="n">
        <v>56.98</v>
      </c>
      <c r="F55" t="n">
        <v>53.48</v>
      </c>
      <c r="G55" t="n">
        <v>97.23999999999999</v>
      </c>
      <c r="H55" t="n">
        <v>1.35</v>
      </c>
      <c r="I55" t="n">
        <v>33</v>
      </c>
      <c r="J55" t="n">
        <v>187.52</v>
      </c>
      <c r="K55" t="n">
        <v>51.39</v>
      </c>
      <c r="L55" t="n">
        <v>14.25</v>
      </c>
      <c r="M55" t="n">
        <v>31</v>
      </c>
      <c r="N55" t="n">
        <v>36.88</v>
      </c>
      <c r="O55" t="n">
        <v>23361.77</v>
      </c>
      <c r="P55" t="n">
        <v>629.88</v>
      </c>
      <c r="Q55" t="n">
        <v>1367.19</v>
      </c>
      <c r="R55" t="n">
        <v>136.06</v>
      </c>
      <c r="S55" t="n">
        <v>104.26</v>
      </c>
      <c r="T55" t="n">
        <v>14922.39</v>
      </c>
      <c r="U55" t="n">
        <v>0.77</v>
      </c>
      <c r="V55" t="n">
        <v>0.9</v>
      </c>
      <c r="W55" t="n">
        <v>20.69</v>
      </c>
      <c r="X55" t="n">
        <v>0.91</v>
      </c>
      <c r="Y55" t="n">
        <v>1</v>
      </c>
      <c r="Z55" t="n">
        <v>10</v>
      </c>
      <c r="AA55" t="n">
        <v>1400.387952651065</v>
      </c>
      <c r="AB55" t="n">
        <v>1916.072577573392</v>
      </c>
      <c r="AC55" t="n">
        <v>1733.20529999454</v>
      </c>
      <c r="AD55" t="n">
        <v>1400387.952651066</v>
      </c>
      <c r="AE55" t="n">
        <v>1916072.577573392</v>
      </c>
      <c r="AF55" t="n">
        <v>9.450261014258818e-07</v>
      </c>
      <c r="AG55" t="n">
        <v>17</v>
      </c>
      <c r="AH55" t="n">
        <v>1733205.29999454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1.7571</v>
      </c>
      <c r="E56" t="n">
        <v>56.91</v>
      </c>
      <c r="F56" t="n">
        <v>53.46</v>
      </c>
      <c r="G56" t="n">
        <v>100.23</v>
      </c>
      <c r="H56" t="n">
        <v>1.37</v>
      </c>
      <c r="I56" t="n">
        <v>32</v>
      </c>
      <c r="J56" t="n">
        <v>187.9</v>
      </c>
      <c r="K56" t="n">
        <v>51.39</v>
      </c>
      <c r="L56" t="n">
        <v>14.5</v>
      </c>
      <c r="M56" t="n">
        <v>30</v>
      </c>
      <c r="N56" t="n">
        <v>37.01</v>
      </c>
      <c r="O56" t="n">
        <v>23408.6</v>
      </c>
      <c r="P56" t="n">
        <v>627.7</v>
      </c>
      <c r="Q56" t="n">
        <v>1367.28</v>
      </c>
      <c r="R56" t="n">
        <v>135.31</v>
      </c>
      <c r="S56" t="n">
        <v>104.26</v>
      </c>
      <c r="T56" t="n">
        <v>14549.99</v>
      </c>
      <c r="U56" t="n">
        <v>0.77</v>
      </c>
      <c r="V56" t="n">
        <v>0.9</v>
      </c>
      <c r="W56" t="n">
        <v>20.69</v>
      </c>
      <c r="X56" t="n">
        <v>0.88</v>
      </c>
      <c r="Y56" t="n">
        <v>1</v>
      </c>
      <c r="Z56" t="n">
        <v>10</v>
      </c>
      <c r="AA56" t="n">
        <v>1395.972006152187</v>
      </c>
      <c r="AB56" t="n">
        <v>1910.030484755816</v>
      </c>
      <c r="AC56" t="n">
        <v>1727.739856035343</v>
      </c>
      <c r="AD56" t="n">
        <v>1395972.006152187</v>
      </c>
      <c r="AE56" t="n">
        <v>1910030.484755816</v>
      </c>
      <c r="AF56" t="n">
        <v>9.460490900270151e-07</v>
      </c>
      <c r="AG56" t="n">
        <v>17</v>
      </c>
      <c r="AH56" t="n">
        <v>1727739.856035343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1.7569</v>
      </c>
      <c r="E57" t="n">
        <v>56.92</v>
      </c>
      <c r="F57" t="n">
        <v>53.46</v>
      </c>
      <c r="G57" t="n">
        <v>100.24</v>
      </c>
      <c r="H57" t="n">
        <v>1.39</v>
      </c>
      <c r="I57" t="n">
        <v>32</v>
      </c>
      <c r="J57" t="n">
        <v>188.28</v>
      </c>
      <c r="K57" t="n">
        <v>51.39</v>
      </c>
      <c r="L57" t="n">
        <v>14.75</v>
      </c>
      <c r="M57" t="n">
        <v>30</v>
      </c>
      <c r="N57" t="n">
        <v>37.14</v>
      </c>
      <c r="O57" t="n">
        <v>23455.48</v>
      </c>
      <c r="P57" t="n">
        <v>626.3</v>
      </c>
      <c r="Q57" t="n">
        <v>1367.28</v>
      </c>
      <c r="R57" t="n">
        <v>135.22</v>
      </c>
      <c r="S57" t="n">
        <v>104.26</v>
      </c>
      <c r="T57" t="n">
        <v>14505.81</v>
      </c>
      <c r="U57" t="n">
        <v>0.77</v>
      </c>
      <c r="V57" t="n">
        <v>0.9</v>
      </c>
      <c r="W57" t="n">
        <v>20.7</v>
      </c>
      <c r="X57" t="n">
        <v>0.89</v>
      </c>
      <c r="Y57" t="n">
        <v>1</v>
      </c>
      <c r="Z57" t="n">
        <v>10</v>
      </c>
      <c r="AA57" t="n">
        <v>1394.180283385565</v>
      </c>
      <c r="AB57" t="n">
        <v>1907.578970621295</v>
      </c>
      <c r="AC57" t="n">
        <v>1725.522310969098</v>
      </c>
      <c r="AD57" t="n">
        <v>1394180.283385565</v>
      </c>
      <c r="AE57" t="n">
        <v>1907578.970621295</v>
      </c>
      <c r="AF57" t="n">
        <v>9.459414070163694e-07</v>
      </c>
      <c r="AG57" t="n">
        <v>17</v>
      </c>
      <c r="AH57" t="n">
        <v>1725522.310969098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1.7586</v>
      </c>
      <c r="E58" t="n">
        <v>56.86</v>
      </c>
      <c r="F58" t="n">
        <v>53.44</v>
      </c>
      <c r="G58" t="n">
        <v>103.43</v>
      </c>
      <c r="H58" t="n">
        <v>1.41</v>
      </c>
      <c r="I58" t="n">
        <v>31</v>
      </c>
      <c r="J58" t="n">
        <v>188.66</v>
      </c>
      <c r="K58" t="n">
        <v>51.39</v>
      </c>
      <c r="L58" t="n">
        <v>15</v>
      </c>
      <c r="M58" t="n">
        <v>29</v>
      </c>
      <c r="N58" t="n">
        <v>37.27</v>
      </c>
      <c r="O58" t="n">
        <v>23502.4</v>
      </c>
      <c r="P58" t="n">
        <v>625.67</v>
      </c>
      <c r="Q58" t="n">
        <v>1367.25</v>
      </c>
      <c r="R58" t="n">
        <v>134.63</v>
      </c>
      <c r="S58" t="n">
        <v>104.26</v>
      </c>
      <c r="T58" t="n">
        <v>14216.62</v>
      </c>
      <c r="U58" t="n">
        <v>0.77</v>
      </c>
      <c r="V58" t="n">
        <v>0.9</v>
      </c>
      <c r="W58" t="n">
        <v>20.69</v>
      </c>
      <c r="X58" t="n">
        <v>0.86</v>
      </c>
      <c r="Y58" t="n">
        <v>1</v>
      </c>
      <c r="Z58" t="n">
        <v>10</v>
      </c>
      <c r="AA58" t="n">
        <v>1392.041827368585</v>
      </c>
      <c r="AB58" t="n">
        <v>1904.653040756842</v>
      </c>
      <c r="AC58" t="n">
        <v>1722.87562774434</v>
      </c>
      <c r="AD58" t="n">
        <v>1392041.827368585</v>
      </c>
      <c r="AE58" t="n">
        <v>1904653.040756842</v>
      </c>
      <c r="AF58" t="n">
        <v>9.468567126068572e-07</v>
      </c>
      <c r="AG58" t="n">
        <v>17</v>
      </c>
      <c r="AH58" t="n">
        <v>1722875.62774434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1.7591</v>
      </c>
      <c r="E59" t="n">
        <v>56.85</v>
      </c>
      <c r="F59" t="n">
        <v>53.42</v>
      </c>
      <c r="G59" t="n">
        <v>103.4</v>
      </c>
      <c r="H59" t="n">
        <v>1.43</v>
      </c>
      <c r="I59" t="n">
        <v>31</v>
      </c>
      <c r="J59" t="n">
        <v>189.04</v>
      </c>
      <c r="K59" t="n">
        <v>51.39</v>
      </c>
      <c r="L59" t="n">
        <v>15.25</v>
      </c>
      <c r="M59" t="n">
        <v>29</v>
      </c>
      <c r="N59" t="n">
        <v>37.4</v>
      </c>
      <c r="O59" t="n">
        <v>23549.36</v>
      </c>
      <c r="P59" t="n">
        <v>623.89</v>
      </c>
      <c r="Q59" t="n">
        <v>1367.19</v>
      </c>
      <c r="R59" t="n">
        <v>134.24</v>
      </c>
      <c r="S59" t="n">
        <v>104.26</v>
      </c>
      <c r="T59" t="n">
        <v>14021.58</v>
      </c>
      <c r="U59" t="n">
        <v>0.78</v>
      </c>
      <c r="V59" t="n">
        <v>0.9</v>
      </c>
      <c r="W59" t="n">
        <v>20.69</v>
      </c>
      <c r="X59" t="n">
        <v>0.85</v>
      </c>
      <c r="Y59" t="n">
        <v>1</v>
      </c>
      <c r="Z59" t="n">
        <v>10</v>
      </c>
      <c r="AA59" t="n">
        <v>1389.134752082376</v>
      </c>
      <c r="AB59" t="n">
        <v>1900.675452099139</v>
      </c>
      <c r="AC59" t="n">
        <v>1719.277654565549</v>
      </c>
      <c r="AD59" t="n">
        <v>1389134.752082376</v>
      </c>
      <c r="AE59" t="n">
        <v>1900675.452099139</v>
      </c>
      <c r="AF59" t="n">
        <v>9.471259201334713e-07</v>
      </c>
      <c r="AG59" t="n">
        <v>17</v>
      </c>
      <c r="AH59" t="n">
        <v>1719277.654565549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1.7605</v>
      </c>
      <c r="E60" t="n">
        <v>56.8</v>
      </c>
      <c r="F60" t="n">
        <v>53.41</v>
      </c>
      <c r="G60" t="n">
        <v>106.83</v>
      </c>
      <c r="H60" t="n">
        <v>1.45</v>
      </c>
      <c r="I60" t="n">
        <v>30</v>
      </c>
      <c r="J60" t="n">
        <v>189.42</v>
      </c>
      <c r="K60" t="n">
        <v>51.39</v>
      </c>
      <c r="L60" t="n">
        <v>15.5</v>
      </c>
      <c r="M60" t="n">
        <v>28</v>
      </c>
      <c r="N60" t="n">
        <v>37.53</v>
      </c>
      <c r="O60" t="n">
        <v>23596.37</v>
      </c>
      <c r="P60" t="n">
        <v>622.55</v>
      </c>
      <c r="Q60" t="n">
        <v>1367.21</v>
      </c>
      <c r="R60" t="n">
        <v>133.55</v>
      </c>
      <c r="S60" t="n">
        <v>104.26</v>
      </c>
      <c r="T60" t="n">
        <v>13680.05</v>
      </c>
      <c r="U60" t="n">
        <v>0.78</v>
      </c>
      <c r="V60" t="n">
        <v>0.9</v>
      </c>
      <c r="W60" t="n">
        <v>20.7</v>
      </c>
      <c r="X60" t="n">
        <v>0.84</v>
      </c>
      <c r="Y60" t="n">
        <v>1</v>
      </c>
      <c r="Z60" t="n">
        <v>10</v>
      </c>
      <c r="AA60" t="n">
        <v>1386.290934042654</v>
      </c>
      <c r="AB60" t="n">
        <v>1896.784414796794</v>
      </c>
      <c r="AC60" t="n">
        <v>1715.757972402234</v>
      </c>
      <c r="AD60" t="n">
        <v>1386290.934042654</v>
      </c>
      <c r="AE60" t="n">
        <v>1896784.414796794</v>
      </c>
      <c r="AF60" t="n">
        <v>9.478797012079905e-07</v>
      </c>
      <c r="AG60" t="n">
        <v>17</v>
      </c>
      <c r="AH60" t="n">
        <v>1715757.972402234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1.7602</v>
      </c>
      <c r="E61" t="n">
        <v>56.81</v>
      </c>
      <c r="F61" t="n">
        <v>53.42</v>
      </c>
      <c r="G61" t="n">
        <v>106.84</v>
      </c>
      <c r="H61" t="n">
        <v>1.47</v>
      </c>
      <c r="I61" t="n">
        <v>30</v>
      </c>
      <c r="J61" t="n">
        <v>189.81</v>
      </c>
      <c r="K61" t="n">
        <v>51.39</v>
      </c>
      <c r="L61" t="n">
        <v>15.75</v>
      </c>
      <c r="M61" t="n">
        <v>28</v>
      </c>
      <c r="N61" t="n">
        <v>37.66</v>
      </c>
      <c r="O61" t="n">
        <v>23643.43</v>
      </c>
      <c r="P61" t="n">
        <v>621.22</v>
      </c>
      <c r="Q61" t="n">
        <v>1367.2</v>
      </c>
      <c r="R61" t="n">
        <v>133.92</v>
      </c>
      <c r="S61" t="n">
        <v>104.26</v>
      </c>
      <c r="T61" t="n">
        <v>13864.68</v>
      </c>
      <c r="U61" t="n">
        <v>0.78</v>
      </c>
      <c r="V61" t="n">
        <v>0.9</v>
      </c>
      <c r="W61" t="n">
        <v>20.7</v>
      </c>
      <c r="X61" t="n">
        <v>0.85</v>
      </c>
      <c r="Y61" t="n">
        <v>1</v>
      </c>
      <c r="Z61" t="n">
        <v>10</v>
      </c>
      <c r="AA61" t="n">
        <v>1384.72585883965</v>
      </c>
      <c r="AB61" t="n">
        <v>1894.6430098578</v>
      </c>
      <c r="AC61" t="n">
        <v>1713.820940145136</v>
      </c>
      <c r="AD61" t="n">
        <v>1384725.85883965</v>
      </c>
      <c r="AE61" t="n">
        <v>1894643.0098578</v>
      </c>
      <c r="AF61" t="n">
        <v>9.477181766920221e-07</v>
      </c>
      <c r="AG61" t="n">
        <v>17</v>
      </c>
      <c r="AH61" t="n">
        <v>1713820.940145136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1.7626</v>
      </c>
      <c r="E62" t="n">
        <v>56.73</v>
      </c>
      <c r="F62" t="n">
        <v>53.38</v>
      </c>
      <c r="G62" t="n">
        <v>110.44</v>
      </c>
      <c r="H62" t="n">
        <v>1.49</v>
      </c>
      <c r="I62" t="n">
        <v>29</v>
      </c>
      <c r="J62" t="n">
        <v>190.19</v>
      </c>
      <c r="K62" t="n">
        <v>51.39</v>
      </c>
      <c r="L62" t="n">
        <v>16</v>
      </c>
      <c r="M62" t="n">
        <v>27</v>
      </c>
      <c r="N62" t="n">
        <v>37.79</v>
      </c>
      <c r="O62" t="n">
        <v>23690.52</v>
      </c>
      <c r="P62" t="n">
        <v>619.63</v>
      </c>
      <c r="Q62" t="n">
        <v>1367.29</v>
      </c>
      <c r="R62" t="n">
        <v>132.57</v>
      </c>
      <c r="S62" t="n">
        <v>104.26</v>
      </c>
      <c r="T62" t="n">
        <v>13197.73</v>
      </c>
      <c r="U62" t="n">
        <v>0.79</v>
      </c>
      <c r="V62" t="n">
        <v>0.9</v>
      </c>
      <c r="W62" t="n">
        <v>20.69</v>
      </c>
      <c r="X62" t="n">
        <v>0.8</v>
      </c>
      <c r="Y62" t="n">
        <v>1</v>
      </c>
      <c r="Z62" t="n">
        <v>10</v>
      </c>
      <c r="AA62" t="n">
        <v>1380.693472927107</v>
      </c>
      <c r="AB62" t="n">
        <v>1889.125721555947</v>
      </c>
      <c r="AC62" t="n">
        <v>1708.83021409525</v>
      </c>
      <c r="AD62" t="n">
        <v>1380693.472927107</v>
      </c>
      <c r="AE62" t="n">
        <v>1889125.721555947</v>
      </c>
      <c r="AF62" t="n">
        <v>9.490103728197694e-07</v>
      </c>
      <c r="AG62" t="n">
        <v>17</v>
      </c>
      <c r="AH62" t="n">
        <v>1708830.21409525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1.7624</v>
      </c>
      <c r="E63" t="n">
        <v>56.74</v>
      </c>
      <c r="F63" t="n">
        <v>53.38</v>
      </c>
      <c r="G63" t="n">
        <v>110.45</v>
      </c>
      <c r="H63" t="n">
        <v>1.51</v>
      </c>
      <c r="I63" t="n">
        <v>29</v>
      </c>
      <c r="J63" t="n">
        <v>190.57</v>
      </c>
      <c r="K63" t="n">
        <v>51.39</v>
      </c>
      <c r="L63" t="n">
        <v>16.25</v>
      </c>
      <c r="M63" t="n">
        <v>27</v>
      </c>
      <c r="N63" t="n">
        <v>37.93</v>
      </c>
      <c r="O63" t="n">
        <v>23737.67</v>
      </c>
      <c r="P63" t="n">
        <v>618.65</v>
      </c>
      <c r="Q63" t="n">
        <v>1367.27</v>
      </c>
      <c r="R63" t="n">
        <v>132.6</v>
      </c>
      <c r="S63" t="n">
        <v>104.26</v>
      </c>
      <c r="T63" t="n">
        <v>13209.71</v>
      </c>
      <c r="U63" t="n">
        <v>0.79</v>
      </c>
      <c r="V63" t="n">
        <v>0.9</v>
      </c>
      <c r="W63" t="n">
        <v>20.69</v>
      </c>
      <c r="X63" t="n">
        <v>0.8100000000000001</v>
      </c>
      <c r="Y63" t="n">
        <v>1</v>
      </c>
      <c r="Z63" t="n">
        <v>10</v>
      </c>
      <c r="AA63" t="n">
        <v>1379.481999272153</v>
      </c>
      <c r="AB63" t="n">
        <v>1887.468129854795</v>
      </c>
      <c r="AC63" t="n">
        <v>1707.33082061961</v>
      </c>
      <c r="AD63" t="n">
        <v>1379481.999272153</v>
      </c>
      <c r="AE63" t="n">
        <v>1887468.129854795</v>
      </c>
      <c r="AF63" t="n">
        <v>9.489026898091237e-07</v>
      </c>
      <c r="AG63" t="n">
        <v>17</v>
      </c>
      <c r="AH63" t="n">
        <v>1707330.82061961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1.7644</v>
      </c>
      <c r="E64" t="n">
        <v>56.68</v>
      </c>
      <c r="F64" t="n">
        <v>53.35</v>
      </c>
      <c r="G64" t="n">
        <v>114.33</v>
      </c>
      <c r="H64" t="n">
        <v>1.53</v>
      </c>
      <c r="I64" t="n">
        <v>28</v>
      </c>
      <c r="J64" t="n">
        <v>190.95</v>
      </c>
      <c r="K64" t="n">
        <v>51.39</v>
      </c>
      <c r="L64" t="n">
        <v>16.5</v>
      </c>
      <c r="M64" t="n">
        <v>26</v>
      </c>
      <c r="N64" t="n">
        <v>38.06</v>
      </c>
      <c r="O64" t="n">
        <v>23784.85</v>
      </c>
      <c r="P64" t="n">
        <v>616.85</v>
      </c>
      <c r="Q64" t="n">
        <v>1367.26</v>
      </c>
      <c r="R64" t="n">
        <v>131.76</v>
      </c>
      <c r="S64" t="n">
        <v>104.26</v>
      </c>
      <c r="T64" t="n">
        <v>12797.29</v>
      </c>
      <c r="U64" t="n">
        <v>0.79</v>
      </c>
      <c r="V64" t="n">
        <v>0.9</v>
      </c>
      <c r="W64" t="n">
        <v>20.69</v>
      </c>
      <c r="X64" t="n">
        <v>0.78</v>
      </c>
      <c r="Y64" t="n">
        <v>1</v>
      </c>
      <c r="Z64" t="n">
        <v>10</v>
      </c>
      <c r="AA64" t="n">
        <v>1375.500229692884</v>
      </c>
      <c r="AB64" t="n">
        <v>1882.020097053161</v>
      </c>
      <c r="AC64" t="n">
        <v>1702.402740422203</v>
      </c>
      <c r="AD64" t="n">
        <v>1375500.229692884</v>
      </c>
      <c r="AE64" t="n">
        <v>1882020.097053161</v>
      </c>
      <c r="AF64" t="n">
        <v>9.499795199155799e-07</v>
      </c>
      <c r="AG64" t="n">
        <v>17</v>
      </c>
      <c r="AH64" t="n">
        <v>1702402.740422203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1.765</v>
      </c>
      <c r="E65" t="n">
        <v>56.66</v>
      </c>
      <c r="F65" t="n">
        <v>53.34</v>
      </c>
      <c r="G65" t="n">
        <v>114.29</v>
      </c>
      <c r="H65" t="n">
        <v>1.55</v>
      </c>
      <c r="I65" t="n">
        <v>28</v>
      </c>
      <c r="J65" t="n">
        <v>191.34</v>
      </c>
      <c r="K65" t="n">
        <v>51.39</v>
      </c>
      <c r="L65" t="n">
        <v>16.75</v>
      </c>
      <c r="M65" t="n">
        <v>26</v>
      </c>
      <c r="N65" t="n">
        <v>38.19</v>
      </c>
      <c r="O65" t="n">
        <v>23832.09</v>
      </c>
      <c r="P65" t="n">
        <v>615.3099999999999</v>
      </c>
      <c r="Q65" t="n">
        <v>1367.26</v>
      </c>
      <c r="R65" t="n">
        <v>131.23</v>
      </c>
      <c r="S65" t="n">
        <v>104.26</v>
      </c>
      <c r="T65" t="n">
        <v>12530.49</v>
      </c>
      <c r="U65" t="n">
        <v>0.79</v>
      </c>
      <c r="V65" t="n">
        <v>0.9</v>
      </c>
      <c r="W65" t="n">
        <v>20.69</v>
      </c>
      <c r="X65" t="n">
        <v>0.76</v>
      </c>
      <c r="Y65" t="n">
        <v>1</v>
      </c>
      <c r="Z65" t="n">
        <v>10</v>
      </c>
      <c r="AA65" t="n">
        <v>1372.931027934944</v>
      </c>
      <c r="AB65" t="n">
        <v>1878.504801862766</v>
      </c>
      <c r="AC65" t="n">
        <v>1699.222940071031</v>
      </c>
      <c r="AD65" t="n">
        <v>1372931.027934944</v>
      </c>
      <c r="AE65" t="n">
        <v>1878504.801862766</v>
      </c>
      <c r="AF65" t="n">
        <v>9.503025689475167e-07</v>
      </c>
      <c r="AG65" t="n">
        <v>17</v>
      </c>
      <c r="AH65" t="n">
        <v>1699222.940071031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1.7665</v>
      </c>
      <c r="E66" t="n">
        <v>56.61</v>
      </c>
      <c r="F66" t="n">
        <v>53.32</v>
      </c>
      <c r="G66" t="n">
        <v>118.49</v>
      </c>
      <c r="H66" t="n">
        <v>1.57</v>
      </c>
      <c r="I66" t="n">
        <v>27</v>
      </c>
      <c r="J66" t="n">
        <v>191.72</v>
      </c>
      <c r="K66" t="n">
        <v>51.39</v>
      </c>
      <c r="L66" t="n">
        <v>17</v>
      </c>
      <c r="M66" t="n">
        <v>25</v>
      </c>
      <c r="N66" t="n">
        <v>38.33</v>
      </c>
      <c r="O66" t="n">
        <v>23879.37</v>
      </c>
      <c r="P66" t="n">
        <v>613.9299999999999</v>
      </c>
      <c r="Q66" t="n">
        <v>1367.27</v>
      </c>
      <c r="R66" t="n">
        <v>130.95</v>
      </c>
      <c r="S66" t="n">
        <v>104.26</v>
      </c>
      <c r="T66" t="n">
        <v>12398.25</v>
      </c>
      <c r="U66" t="n">
        <v>0.8</v>
      </c>
      <c r="V66" t="n">
        <v>0.9</v>
      </c>
      <c r="W66" t="n">
        <v>20.68</v>
      </c>
      <c r="X66" t="n">
        <v>0.74</v>
      </c>
      <c r="Y66" t="n">
        <v>1</v>
      </c>
      <c r="Z66" t="n">
        <v>10</v>
      </c>
      <c r="AA66" t="n">
        <v>1369.927954299095</v>
      </c>
      <c r="AB66" t="n">
        <v>1874.395864027939</v>
      </c>
      <c r="AC66" t="n">
        <v>1695.50615349623</v>
      </c>
      <c r="AD66" t="n">
        <v>1369927.954299095</v>
      </c>
      <c r="AE66" t="n">
        <v>1874395.864027939</v>
      </c>
      <c r="AF66" t="n">
        <v>9.511101915273587e-07</v>
      </c>
      <c r="AG66" t="n">
        <v>17</v>
      </c>
      <c r="AH66" t="n">
        <v>1695506.15349623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1.7665</v>
      </c>
      <c r="E67" t="n">
        <v>56.61</v>
      </c>
      <c r="F67" t="n">
        <v>53.32</v>
      </c>
      <c r="G67" t="n">
        <v>118.49</v>
      </c>
      <c r="H67" t="n">
        <v>1.59</v>
      </c>
      <c r="I67" t="n">
        <v>27</v>
      </c>
      <c r="J67" t="n">
        <v>192.1</v>
      </c>
      <c r="K67" t="n">
        <v>51.39</v>
      </c>
      <c r="L67" t="n">
        <v>17.25</v>
      </c>
      <c r="M67" t="n">
        <v>25</v>
      </c>
      <c r="N67" t="n">
        <v>38.46</v>
      </c>
      <c r="O67" t="n">
        <v>23926.69</v>
      </c>
      <c r="P67" t="n">
        <v>611.1799999999999</v>
      </c>
      <c r="Q67" t="n">
        <v>1367.29</v>
      </c>
      <c r="R67" t="n">
        <v>130.81</v>
      </c>
      <c r="S67" t="n">
        <v>104.26</v>
      </c>
      <c r="T67" t="n">
        <v>12326.03</v>
      </c>
      <c r="U67" t="n">
        <v>0.8</v>
      </c>
      <c r="V67" t="n">
        <v>0.9</v>
      </c>
      <c r="W67" t="n">
        <v>20.69</v>
      </c>
      <c r="X67" t="n">
        <v>0.75</v>
      </c>
      <c r="Y67" t="n">
        <v>1</v>
      </c>
      <c r="Z67" t="n">
        <v>10</v>
      </c>
      <c r="AA67" t="n">
        <v>1366.1627220925</v>
      </c>
      <c r="AB67" t="n">
        <v>1869.244107212555</v>
      </c>
      <c r="AC67" t="n">
        <v>1690.84607312077</v>
      </c>
      <c r="AD67" t="n">
        <v>1366162.7220925</v>
      </c>
      <c r="AE67" t="n">
        <v>1869244.107212555</v>
      </c>
      <c r="AF67" t="n">
        <v>9.511101915273587e-07</v>
      </c>
      <c r="AG67" t="n">
        <v>17</v>
      </c>
      <c r="AH67" t="n">
        <v>1690846.07312077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1.7681</v>
      </c>
      <c r="E68" t="n">
        <v>56.56</v>
      </c>
      <c r="F68" t="n">
        <v>53.3</v>
      </c>
      <c r="G68" t="n">
        <v>123.01</v>
      </c>
      <c r="H68" t="n">
        <v>1.61</v>
      </c>
      <c r="I68" t="n">
        <v>26</v>
      </c>
      <c r="J68" t="n">
        <v>192.49</v>
      </c>
      <c r="K68" t="n">
        <v>51.39</v>
      </c>
      <c r="L68" t="n">
        <v>17.5</v>
      </c>
      <c r="M68" t="n">
        <v>24</v>
      </c>
      <c r="N68" t="n">
        <v>38.59</v>
      </c>
      <c r="O68" t="n">
        <v>23974.06</v>
      </c>
      <c r="P68" t="n">
        <v>609.61</v>
      </c>
      <c r="Q68" t="n">
        <v>1367.37</v>
      </c>
      <c r="R68" t="n">
        <v>129.8</v>
      </c>
      <c r="S68" t="n">
        <v>104.26</v>
      </c>
      <c r="T68" t="n">
        <v>11825.11</v>
      </c>
      <c r="U68" t="n">
        <v>0.8</v>
      </c>
      <c r="V68" t="n">
        <v>0.9</v>
      </c>
      <c r="W68" t="n">
        <v>20.69</v>
      </c>
      <c r="X68" t="n">
        <v>0.72</v>
      </c>
      <c r="Y68" t="n">
        <v>1</v>
      </c>
      <c r="Z68" t="n">
        <v>10</v>
      </c>
      <c r="AA68" t="n">
        <v>1362.84251719997</v>
      </c>
      <c r="AB68" t="n">
        <v>1864.701256401492</v>
      </c>
      <c r="AC68" t="n">
        <v>1686.736785615184</v>
      </c>
      <c r="AD68" t="n">
        <v>1362842.51719997</v>
      </c>
      <c r="AE68" t="n">
        <v>1864701.256401492</v>
      </c>
      <c r="AF68" t="n">
        <v>9.519716556125237e-07</v>
      </c>
      <c r="AG68" t="n">
        <v>17</v>
      </c>
      <c r="AH68" t="n">
        <v>1686736.785615184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1.7688</v>
      </c>
      <c r="E69" t="n">
        <v>56.54</v>
      </c>
      <c r="F69" t="n">
        <v>53.28</v>
      </c>
      <c r="G69" t="n">
        <v>122.96</v>
      </c>
      <c r="H69" t="n">
        <v>1.63</v>
      </c>
      <c r="I69" t="n">
        <v>26</v>
      </c>
      <c r="J69" t="n">
        <v>192.87</v>
      </c>
      <c r="K69" t="n">
        <v>51.39</v>
      </c>
      <c r="L69" t="n">
        <v>17.75</v>
      </c>
      <c r="M69" t="n">
        <v>24</v>
      </c>
      <c r="N69" t="n">
        <v>38.73</v>
      </c>
      <c r="O69" t="n">
        <v>24021.47</v>
      </c>
      <c r="P69" t="n">
        <v>609.71</v>
      </c>
      <c r="Q69" t="n">
        <v>1367.2</v>
      </c>
      <c r="R69" t="n">
        <v>129.42</v>
      </c>
      <c r="S69" t="n">
        <v>104.26</v>
      </c>
      <c r="T69" t="n">
        <v>11635.01</v>
      </c>
      <c r="U69" t="n">
        <v>0.8100000000000001</v>
      </c>
      <c r="V69" t="n">
        <v>0.9</v>
      </c>
      <c r="W69" t="n">
        <v>20.69</v>
      </c>
      <c r="X69" t="n">
        <v>0.71</v>
      </c>
      <c r="Y69" t="n">
        <v>1</v>
      </c>
      <c r="Z69" t="n">
        <v>10</v>
      </c>
      <c r="AA69" t="n">
        <v>1362.399402266983</v>
      </c>
      <c r="AB69" t="n">
        <v>1864.094967001329</v>
      </c>
      <c r="AC69" t="n">
        <v>1686.188359624439</v>
      </c>
      <c r="AD69" t="n">
        <v>1362399.402266983</v>
      </c>
      <c r="AE69" t="n">
        <v>1864094.967001329</v>
      </c>
      <c r="AF69" t="n">
        <v>9.523485461497834e-07</v>
      </c>
      <c r="AG69" t="n">
        <v>17</v>
      </c>
      <c r="AH69" t="n">
        <v>1686188.359624439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1.7679</v>
      </c>
      <c r="E70" t="n">
        <v>56.56</v>
      </c>
      <c r="F70" t="n">
        <v>53.31</v>
      </c>
      <c r="G70" t="n">
        <v>123.02</v>
      </c>
      <c r="H70" t="n">
        <v>1.65</v>
      </c>
      <c r="I70" t="n">
        <v>26</v>
      </c>
      <c r="J70" t="n">
        <v>193.26</v>
      </c>
      <c r="K70" t="n">
        <v>51.39</v>
      </c>
      <c r="L70" t="n">
        <v>18</v>
      </c>
      <c r="M70" t="n">
        <v>24</v>
      </c>
      <c r="N70" t="n">
        <v>38.86</v>
      </c>
      <c r="O70" t="n">
        <v>24068.93</v>
      </c>
      <c r="P70" t="n">
        <v>607.89</v>
      </c>
      <c r="Q70" t="n">
        <v>1367.24</v>
      </c>
      <c r="R70" t="n">
        <v>130.33</v>
      </c>
      <c r="S70" t="n">
        <v>104.26</v>
      </c>
      <c r="T70" t="n">
        <v>12092.01</v>
      </c>
      <c r="U70" t="n">
        <v>0.8</v>
      </c>
      <c r="V70" t="n">
        <v>0.9</v>
      </c>
      <c r="W70" t="n">
        <v>20.69</v>
      </c>
      <c r="X70" t="n">
        <v>0.73</v>
      </c>
      <c r="Y70" t="n">
        <v>1</v>
      </c>
      <c r="Z70" t="n">
        <v>10</v>
      </c>
      <c r="AA70" t="n">
        <v>1360.681221493875</v>
      </c>
      <c r="AB70" t="n">
        <v>1861.744076266776</v>
      </c>
      <c r="AC70" t="n">
        <v>1684.061834602096</v>
      </c>
      <c r="AD70" t="n">
        <v>1360681.221493875</v>
      </c>
      <c r="AE70" t="n">
        <v>1861744.076266776</v>
      </c>
      <c r="AF70" t="n">
        <v>9.518639726018781e-07</v>
      </c>
      <c r="AG70" t="n">
        <v>17</v>
      </c>
      <c r="AH70" t="n">
        <v>1684061.834602096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1.7705</v>
      </c>
      <c r="E71" t="n">
        <v>56.48</v>
      </c>
      <c r="F71" t="n">
        <v>53.26</v>
      </c>
      <c r="G71" t="n">
        <v>127.83</v>
      </c>
      <c r="H71" t="n">
        <v>1.67</v>
      </c>
      <c r="I71" t="n">
        <v>25</v>
      </c>
      <c r="J71" t="n">
        <v>193.64</v>
      </c>
      <c r="K71" t="n">
        <v>51.39</v>
      </c>
      <c r="L71" t="n">
        <v>18.25</v>
      </c>
      <c r="M71" t="n">
        <v>23</v>
      </c>
      <c r="N71" t="n">
        <v>39</v>
      </c>
      <c r="O71" t="n">
        <v>24116.44</v>
      </c>
      <c r="P71" t="n">
        <v>606.97</v>
      </c>
      <c r="Q71" t="n">
        <v>1367.25</v>
      </c>
      <c r="R71" t="n">
        <v>128.9</v>
      </c>
      <c r="S71" t="n">
        <v>104.26</v>
      </c>
      <c r="T71" t="n">
        <v>11381.4</v>
      </c>
      <c r="U71" t="n">
        <v>0.8100000000000001</v>
      </c>
      <c r="V71" t="n">
        <v>0.9</v>
      </c>
      <c r="W71" t="n">
        <v>20.68</v>
      </c>
      <c r="X71" t="n">
        <v>0.68</v>
      </c>
      <c r="Y71" t="n">
        <v>1</v>
      </c>
      <c r="Z71" t="n">
        <v>10</v>
      </c>
      <c r="AA71" t="n">
        <v>1357.423401665322</v>
      </c>
      <c r="AB71" t="n">
        <v>1857.286583452483</v>
      </c>
      <c r="AC71" t="n">
        <v>1680.029758645869</v>
      </c>
      <c r="AD71" t="n">
        <v>1357423.401665322</v>
      </c>
      <c r="AE71" t="n">
        <v>1857286.583452483</v>
      </c>
      <c r="AF71" t="n">
        <v>9.53263851740271e-07</v>
      </c>
      <c r="AG71" t="n">
        <v>17</v>
      </c>
      <c r="AH71" t="n">
        <v>1680029.758645869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1.7708</v>
      </c>
      <c r="E72" t="n">
        <v>56.47</v>
      </c>
      <c r="F72" t="n">
        <v>53.25</v>
      </c>
      <c r="G72" t="n">
        <v>127.8</v>
      </c>
      <c r="H72" t="n">
        <v>1.69</v>
      </c>
      <c r="I72" t="n">
        <v>25</v>
      </c>
      <c r="J72" t="n">
        <v>194.03</v>
      </c>
      <c r="K72" t="n">
        <v>51.39</v>
      </c>
      <c r="L72" t="n">
        <v>18.5</v>
      </c>
      <c r="M72" t="n">
        <v>23</v>
      </c>
      <c r="N72" t="n">
        <v>39.13</v>
      </c>
      <c r="O72" t="n">
        <v>24163.99</v>
      </c>
      <c r="P72" t="n">
        <v>604.9</v>
      </c>
      <c r="Q72" t="n">
        <v>1367.22</v>
      </c>
      <c r="R72" t="n">
        <v>128.58</v>
      </c>
      <c r="S72" t="n">
        <v>104.26</v>
      </c>
      <c r="T72" t="n">
        <v>11219.34</v>
      </c>
      <c r="U72" t="n">
        <v>0.8100000000000001</v>
      </c>
      <c r="V72" t="n">
        <v>0.9</v>
      </c>
      <c r="W72" t="n">
        <v>20.68</v>
      </c>
      <c r="X72" t="n">
        <v>0.67</v>
      </c>
      <c r="Y72" t="n">
        <v>1</v>
      </c>
      <c r="Z72" t="n">
        <v>10</v>
      </c>
      <c r="AA72" t="n">
        <v>1354.340106869356</v>
      </c>
      <c r="AB72" t="n">
        <v>1853.067883487275</v>
      </c>
      <c r="AC72" t="n">
        <v>1676.213685484358</v>
      </c>
      <c r="AD72" t="n">
        <v>1354340.106869356</v>
      </c>
      <c r="AE72" t="n">
        <v>1853067.883487275</v>
      </c>
      <c r="AF72" t="n">
        <v>9.534253762562394e-07</v>
      </c>
      <c r="AG72" t="n">
        <v>17</v>
      </c>
      <c r="AH72" t="n">
        <v>1676213.685484358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1.7728</v>
      </c>
      <c r="E73" t="n">
        <v>56.41</v>
      </c>
      <c r="F73" t="n">
        <v>53.22</v>
      </c>
      <c r="G73" t="n">
        <v>133.06</v>
      </c>
      <c r="H73" t="n">
        <v>1.71</v>
      </c>
      <c r="I73" t="n">
        <v>24</v>
      </c>
      <c r="J73" t="n">
        <v>194.41</v>
      </c>
      <c r="K73" t="n">
        <v>51.39</v>
      </c>
      <c r="L73" t="n">
        <v>18.75</v>
      </c>
      <c r="M73" t="n">
        <v>22</v>
      </c>
      <c r="N73" t="n">
        <v>39.27</v>
      </c>
      <c r="O73" t="n">
        <v>24211.59</v>
      </c>
      <c r="P73" t="n">
        <v>601.5700000000001</v>
      </c>
      <c r="Q73" t="n">
        <v>1367.25</v>
      </c>
      <c r="R73" t="n">
        <v>127.7</v>
      </c>
      <c r="S73" t="n">
        <v>104.26</v>
      </c>
      <c r="T73" t="n">
        <v>10786.32</v>
      </c>
      <c r="U73" t="n">
        <v>0.82</v>
      </c>
      <c r="V73" t="n">
        <v>0.9</v>
      </c>
      <c r="W73" t="n">
        <v>20.68</v>
      </c>
      <c r="X73" t="n">
        <v>0.65</v>
      </c>
      <c r="Y73" t="n">
        <v>1</v>
      </c>
      <c r="Z73" t="n">
        <v>10</v>
      </c>
      <c r="AA73" t="n">
        <v>1348.318174171707</v>
      </c>
      <c r="AB73" t="n">
        <v>1844.828409501433</v>
      </c>
      <c r="AC73" t="n">
        <v>1668.76057533155</v>
      </c>
      <c r="AD73" t="n">
        <v>1348318.174171707</v>
      </c>
      <c r="AE73" t="n">
        <v>1844828.409501433</v>
      </c>
      <c r="AF73" t="n">
        <v>9.545022063626956e-07</v>
      </c>
      <c r="AG73" t="n">
        <v>17</v>
      </c>
      <c r="AH73" t="n">
        <v>1668760.57533155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1.7729</v>
      </c>
      <c r="E74" t="n">
        <v>56.41</v>
      </c>
      <c r="F74" t="n">
        <v>53.22</v>
      </c>
      <c r="G74" t="n">
        <v>133.05</v>
      </c>
      <c r="H74" t="n">
        <v>1.73</v>
      </c>
      <c r="I74" t="n">
        <v>24</v>
      </c>
      <c r="J74" t="n">
        <v>194.8</v>
      </c>
      <c r="K74" t="n">
        <v>51.39</v>
      </c>
      <c r="L74" t="n">
        <v>19</v>
      </c>
      <c r="M74" t="n">
        <v>22</v>
      </c>
      <c r="N74" t="n">
        <v>39.41</v>
      </c>
      <c r="O74" t="n">
        <v>24259.23</v>
      </c>
      <c r="P74" t="n">
        <v>602</v>
      </c>
      <c r="Q74" t="n">
        <v>1367.25</v>
      </c>
      <c r="R74" t="n">
        <v>127.56</v>
      </c>
      <c r="S74" t="n">
        <v>104.26</v>
      </c>
      <c r="T74" t="n">
        <v>10714.59</v>
      </c>
      <c r="U74" t="n">
        <v>0.82</v>
      </c>
      <c r="V74" t="n">
        <v>0.9</v>
      </c>
      <c r="W74" t="n">
        <v>20.68</v>
      </c>
      <c r="X74" t="n">
        <v>0.64</v>
      </c>
      <c r="Y74" t="n">
        <v>1</v>
      </c>
      <c r="Z74" t="n">
        <v>10</v>
      </c>
      <c r="AA74" t="n">
        <v>1348.840295678561</v>
      </c>
      <c r="AB74" t="n">
        <v>1845.542799181486</v>
      </c>
      <c r="AC74" t="n">
        <v>1669.406784663191</v>
      </c>
      <c r="AD74" t="n">
        <v>1348840.295678562</v>
      </c>
      <c r="AE74" t="n">
        <v>1845542.799181486</v>
      </c>
      <c r="AF74" t="n">
        <v>9.545560478680182e-07</v>
      </c>
      <c r="AG74" t="n">
        <v>17</v>
      </c>
      <c r="AH74" t="n">
        <v>1669406.784663191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1.7719</v>
      </c>
      <c r="E75" t="n">
        <v>56.44</v>
      </c>
      <c r="F75" t="n">
        <v>53.25</v>
      </c>
      <c r="G75" t="n">
        <v>133.13</v>
      </c>
      <c r="H75" t="n">
        <v>1.75</v>
      </c>
      <c r="I75" t="n">
        <v>24</v>
      </c>
      <c r="J75" t="n">
        <v>195.19</v>
      </c>
      <c r="K75" t="n">
        <v>51.39</v>
      </c>
      <c r="L75" t="n">
        <v>19.25</v>
      </c>
      <c r="M75" t="n">
        <v>22</v>
      </c>
      <c r="N75" t="n">
        <v>39.54</v>
      </c>
      <c r="O75" t="n">
        <v>24306.92</v>
      </c>
      <c r="P75" t="n">
        <v>602.64</v>
      </c>
      <c r="Q75" t="n">
        <v>1367.23</v>
      </c>
      <c r="R75" t="n">
        <v>128.47</v>
      </c>
      <c r="S75" t="n">
        <v>104.26</v>
      </c>
      <c r="T75" t="n">
        <v>11171.81</v>
      </c>
      <c r="U75" t="n">
        <v>0.8100000000000001</v>
      </c>
      <c r="V75" t="n">
        <v>0.9</v>
      </c>
      <c r="W75" t="n">
        <v>20.68</v>
      </c>
      <c r="X75" t="n">
        <v>0.67</v>
      </c>
      <c r="Y75" t="n">
        <v>1</v>
      </c>
      <c r="Z75" t="n">
        <v>10</v>
      </c>
      <c r="AA75" t="n">
        <v>1350.541577611045</v>
      </c>
      <c r="AB75" t="n">
        <v>1847.870568176772</v>
      </c>
      <c r="AC75" t="n">
        <v>1671.512394652612</v>
      </c>
      <c r="AD75" t="n">
        <v>1350541.577611045</v>
      </c>
      <c r="AE75" t="n">
        <v>1847870.568176772</v>
      </c>
      <c r="AF75" t="n">
        <v>9.540176328147903e-07</v>
      </c>
      <c r="AG75" t="n">
        <v>17</v>
      </c>
      <c r="AH75" t="n">
        <v>1671512.394652612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1.7742</v>
      </c>
      <c r="E76" t="n">
        <v>56.36</v>
      </c>
      <c r="F76" t="n">
        <v>53.21</v>
      </c>
      <c r="G76" t="n">
        <v>138.81</v>
      </c>
      <c r="H76" t="n">
        <v>1.77</v>
      </c>
      <c r="I76" t="n">
        <v>23</v>
      </c>
      <c r="J76" t="n">
        <v>195.57</v>
      </c>
      <c r="K76" t="n">
        <v>51.39</v>
      </c>
      <c r="L76" t="n">
        <v>19.5</v>
      </c>
      <c r="M76" t="n">
        <v>21</v>
      </c>
      <c r="N76" t="n">
        <v>39.68</v>
      </c>
      <c r="O76" t="n">
        <v>24354.66</v>
      </c>
      <c r="P76" t="n">
        <v>599.37</v>
      </c>
      <c r="Q76" t="n">
        <v>1367.22</v>
      </c>
      <c r="R76" t="n">
        <v>126.98</v>
      </c>
      <c r="S76" t="n">
        <v>104.26</v>
      </c>
      <c r="T76" t="n">
        <v>10430.67</v>
      </c>
      <c r="U76" t="n">
        <v>0.82</v>
      </c>
      <c r="V76" t="n">
        <v>0.9</v>
      </c>
      <c r="W76" t="n">
        <v>20.69</v>
      </c>
      <c r="X76" t="n">
        <v>0.63</v>
      </c>
      <c r="Y76" t="n">
        <v>1</v>
      </c>
      <c r="Z76" t="n">
        <v>10</v>
      </c>
      <c r="AA76" t="n">
        <v>1344.356142863759</v>
      </c>
      <c r="AB76" t="n">
        <v>1839.407383473414</v>
      </c>
      <c r="AC76" t="n">
        <v>1663.856924419187</v>
      </c>
      <c r="AD76" t="n">
        <v>1344356.14286376</v>
      </c>
      <c r="AE76" t="n">
        <v>1839407.383473414</v>
      </c>
      <c r="AF76" t="n">
        <v>9.552559874372148e-07</v>
      </c>
      <c r="AG76" t="n">
        <v>17</v>
      </c>
      <c r="AH76" t="n">
        <v>1663856.924419187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1.7744</v>
      </c>
      <c r="E77" t="n">
        <v>56.36</v>
      </c>
      <c r="F77" t="n">
        <v>53.21</v>
      </c>
      <c r="G77" t="n">
        <v>138.8</v>
      </c>
      <c r="H77" t="n">
        <v>1.79</v>
      </c>
      <c r="I77" t="n">
        <v>23</v>
      </c>
      <c r="J77" t="n">
        <v>195.96</v>
      </c>
      <c r="K77" t="n">
        <v>51.39</v>
      </c>
      <c r="L77" t="n">
        <v>19.75</v>
      </c>
      <c r="M77" t="n">
        <v>21</v>
      </c>
      <c r="N77" t="n">
        <v>39.82</v>
      </c>
      <c r="O77" t="n">
        <v>24402.44</v>
      </c>
      <c r="P77" t="n">
        <v>599.12</v>
      </c>
      <c r="Q77" t="n">
        <v>1367.18</v>
      </c>
      <c r="R77" t="n">
        <v>127.15</v>
      </c>
      <c r="S77" t="n">
        <v>104.26</v>
      </c>
      <c r="T77" t="n">
        <v>10514.46</v>
      </c>
      <c r="U77" t="n">
        <v>0.82</v>
      </c>
      <c r="V77" t="n">
        <v>0.9</v>
      </c>
      <c r="W77" t="n">
        <v>20.68</v>
      </c>
      <c r="X77" t="n">
        <v>0.63</v>
      </c>
      <c r="Y77" t="n">
        <v>1</v>
      </c>
      <c r="Z77" t="n">
        <v>10</v>
      </c>
      <c r="AA77" t="n">
        <v>1343.886931460224</v>
      </c>
      <c r="AB77" t="n">
        <v>1838.765387730949</v>
      </c>
      <c r="AC77" t="n">
        <v>1663.276199849337</v>
      </c>
      <c r="AD77" t="n">
        <v>1343886.931460224</v>
      </c>
      <c r="AE77" t="n">
        <v>1838765.387730949</v>
      </c>
      <c r="AF77" t="n">
        <v>9.553636704478605e-07</v>
      </c>
      <c r="AG77" t="n">
        <v>17</v>
      </c>
      <c r="AH77" t="n">
        <v>1663276.199849337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1.774</v>
      </c>
      <c r="E78" t="n">
        <v>56.37</v>
      </c>
      <c r="F78" t="n">
        <v>53.22</v>
      </c>
      <c r="G78" t="n">
        <v>138.83</v>
      </c>
      <c r="H78" t="n">
        <v>1.81</v>
      </c>
      <c r="I78" t="n">
        <v>23</v>
      </c>
      <c r="J78" t="n">
        <v>196.35</v>
      </c>
      <c r="K78" t="n">
        <v>51.39</v>
      </c>
      <c r="L78" t="n">
        <v>20</v>
      </c>
      <c r="M78" t="n">
        <v>21</v>
      </c>
      <c r="N78" t="n">
        <v>39.96</v>
      </c>
      <c r="O78" t="n">
        <v>24450.27</v>
      </c>
      <c r="P78" t="n">
        <v>597.86</v>
      </c>
      <c r="Q78" t="n">
        <v>1367.2</v>
      </c>
      <c r="R78" t="n">
        <v>127.44</v>
      </c>
      <c r="S78" t="n">
        <v>104.26</v>
      </c>
      <c r="T78" t="n">
        <v>10661.96</v>
      </c>
      <c r="U78" t="n">
        <v>0.82</v>
      </c>
      <c r="V78" t="n">
        <v>0.9</v>
      </c>
      <c r="W78" t="n">
        <v>20.68</v>
      </c>
      <c r="X78" t="n">
        <v>0.64</v>
      </c>
      <c r="Y78" t="n">
        <v>1</v>
      </c>
      <c r="Z78" t="n">
        <v>10</v>
      </c>
      <c r="AA78" t="n">
        <v>1342.48650598622</v>
      </c>
      <c r="AB78" t="n">
        <v>1836.849263815005</v>
      </c>
      <c r="AC78" t="n">
        <v>1661.542948110634</v>
      </c>
      <c r="AD78" t="n">
        <v>1342486.50598622</v>
      </c>
      <c r="AE78" t="n">
        <v>1836849.263815005</v>
      </c>
      <c r="AF78" t="n">
        <v>9.551483044265692e-07</v>
      </c>
      <c r="AG78" t="n">
        <v>17</v>
      </c>
      <c r="AH78" t="n">
        <v>1661542.948110634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1.7764</v>
      </c>
      <c r="E79" t="n">
        <v>56.3</v>
      </c>
      <c r="F79" t="n">
        <v>53.18</v>
      </c>
      <c r="G79" t="n">
        <v>145.03</v>
      </c>
      <c r="H79" t="n">
        <v>1.83</v>
      </c>
      <c r="I79" t="n">
        <v>22</v>
      </c>
      <c r="J79" t="n">
        <v>196.74</v>
      </c>
      <c r="K79" t="n">
        <v>51.39</v>
      </c>
      <c r="L79" t="n">
        <v>20.25</v>
      </c>
      <c r="M79" t="n">
        <v>20</v>
      </c>
      <c r="N79" t="n">
        <v>40.09</v>
      </c>
      <c r="O79" t="n">
        <v>24498.15</v>
      </c>
      <c r="P79" t="n">
        <v>594.08</v>
      </c>
      <c r="Q79" t="n">
        <v>1367.21</v>
      </c>
      <c r="R79" t="n">
        <v>126.04</v>
      </c>
      <c r="S79" t="n">
        <v>104.26</v>
      </c>
      <c r="T79" t="n">
        <v>9967.780000000001</v>
      </c>
      <c r="U79" t="n">
        <v>0.83</v>
      </c>
      <c r="V79" t="n">
        <v>0.9</v>
      </c>
      <c r="W79" t="n">
        <v>20.68</v>
      </c>
      <c r="X79" t="n">
        <v>0.6</v>
      </c>
      <c r="Y79" t="n">
        <v>1</v>
      </c>
      <c r="Z79" t="n">
        <v>10</v>
      </c>
      <c r="AA79" t="n">
        <v>1335.560729902882</v>
      </c>
      <c r="AB79" t="n">
        <v>1827.373111434107</v>
      </c>
      <c r="AC79" t="n">
        <v>1652.971186413105</v>
      </c>
      <c r="AD79" t="n">
        <v>1335560.729902883</v>
      </c>
      <c r="AE79" t="n">
        <v>1827373.111434107</v>
      </c>
      <c r="AF79" t="n">
        <v>9.564405005543166e-07</v>
      </c>
      <c r="AG79" t="n">
        <v>17</v>
      </c>
      <c r="AH79" t="n">
        <v>1652971.186413105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1.7769</v>
      </c>
      <c r="E80" t="n">
        <v>56.28</v>
      </c>
      <c r="F80" t="n">
        <v>53.16</v>
      </c>
      <c r="G80" t="n">
        <v>144.98</v>
      </c>
      <c r="H80" t="n">
        <v>1.85</v>
      </c>
      <c r="I80" t="n">
        <v>22</v>
      </c>
      <c r="J80" t="n">
        <v>197.12</v>
      </c>
      <c r="K80" t="n">
        <v>51.39</v>
      </c>
      <c r="L80" t="n">
        <v>20.5</v>
      </c>
      <c r="M80" t="n">
        <v>20</v>
      </c>
      <c r="N80" t="n">
        <v>40.23</v>
      </c>
      <c r="O80" t="n">
        <v>24546.08</v>
      </c>
      <c r="P80" t="n">
        <v>594.02</v>
      </c>
      <c r="Q80" t="n">
        <v>1367.25</v>
      </c>
      <c r="R80" t="n">
        <v>125.42</v>
      </c>
      <c r="S80" t="n">
        <v>104.26</v>
      </c>
      <c r="T80" t="n">
        <v>9655.74</v>
      </c>
      <c r="U80" t="n">
        <v>0.83</v>
      </c>
      <c r="V80" t="n">
        <v>0.9</v>
      </c>
      <c r="W80" t="n">
        <v>20.68</v>
      </c>
      <c r="X80" t="n">
        <v>0.58</v>
      </c>
      <c r="Y80" t="n">
        <v>1</v>
      </c>
      <c r="Z80" t="n">
        <v>10</v>
      </c>
      <c r="AA80" t="n">
        <v>1335.039867392989</v>
      </c>
      <c r="AB80" t="n">
        <v>1826.660444369238</v>
      </c>
      <c r="AC80" t="n">
        <v>1652.326535292673</v>
      </c>
      <c r="AD80" t="n">
        <v>1335039.867392989</v>
      </c>
      <c r="AE80" t="n">
        <v>1826660.444369238</v>
      </c>
      <c r="AF80" t="n">
        <v>9.567097080809306e-07</v>
      </c>
      <c r="AG80" t="n">
        <v>17</v>
      </c>
      <c r="AH80" t="n">
        <v>1652326.535292673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1.7766</v>
      </c>
      <c r="E81" t="n">
        <v>56.29</v>
      </c>
      <c r="F81" t="n">
        <v>53.17</v>
      </c>
      <c r="G81" t="n">
        <v>145.01</v>
      </c>
      <c r="H81" t="n">
        <v>1.87</v>
      </c>
      <c r="I81" t="n">
        <v>22</v>
      </c>
      <c r="J81" t="n">
        <v>197.51</v>
      </c>
      <c r="K81" t="n">
        <v>51.39</v>
      </c>
      <c r="L81" t="n">
        <v>20.75</v>
      </c>
      <c r="M81" t="n">
        <v>20</v>
      </c>
      <c r="N81" t="n">
        <v>40.37</v>
      </c>
      <c r="O81" t="n">
        <v>24594.05</v>
      </c>
      <c r="P81" t="n">
        <v>593.24</v>
      </c>
      <c r="Q81" t="n">
        <v>1367.28</v>
      </c>
      <c r="R81" t="n">
        <v>125.83</v>
      </c>
      <c r="S81" t="n">
        <v>104.26</v>
      </c>
      <c r="T81" t="n">
        <v>9860.74</v>
      </c>
      <c r="U81" t="n">
        <v>0.83</v>
      </c>
      <c r="V81" t="n">
        <v>0.9</v>
      </c>
      <c r="W81" t="n">
        <v>20.68</v>
      </c>
      <c r="X81" t="n">
        <v>0.59</v>
      </c>
      <c r="Y81" t="n">
        <v>1</v>
      </c>
      <c r="Z81" t="n">
        <v>10</v>
      </c>
      <c r="AA81" t="n">
        <v>1334.229350589133</v>
      </c>
      <c r="AB81" t="n">
        <v>1825.551459520725</v>
      </c>
      <c r="AC81" t="n">
        <v>1651.323390401632</v>
      </c>
      <c r="AD81" t="n">
        <v>1334229.350589133</v>
      </c>
      <c r="AE81" t="n">
        <v>1825551.459520725</v>
      </c>
      <c r="AF81" t="n">
        <v>9.565481835649621e-07</v>
      </c>
      <c r="AG81" t="n">
        <v>17</v>
      </c>
      <c r="AH81" t="n">
        <v>1651323.390401632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1.7762</v>
      </c>
      <c r="E82" t="n">
        <v>56.3</v>
      </c>
      <c r="F82" t="n">
        <v>53.18</v>
      </c>
      <c r="G82" t="n">
        <v>145.04</v>
      </c>
      <c r="H82" t="n">
        <v>1.88</v>
      </c>
      <c r="I82" t="n">
        <v>22</v>
      </c>
      <c r="J82" t="n">
        <v>197.9</v>
      </c>
      <c r="K82" t="n">
        <v>51.39</v>
      </c>
      <c r="L82" t="n">
        <v>21</v>
      </c>
      <c r="M82" t="n">
        <v>20</v>
      </c>
      <c r="N82" t="n">
        <v>40.51</v>
      </c>
      <c r="O82" t="n">
        <v>24642.07</v>
      </c>
      <c r="P82" t="n">
        <v>590.8</v>
      </c>
      <c r="Q82" t="n">
        <v>1367.25</v>
      </c>
      <c r="R82" t="n">
        <v>126.26</v>
      </c>
      <c r="S82" t="n">
        <v>104.26</v>
      </c>
      <c r="T82" t="n">
        <v>10078.1</v>
      </c>
      <c r="U82" t="n">
        <v>0.83</v>
      </c>
      <c r="V82" t="n">
        <v>0.9</v>
      </c>
      <c r="W82" t="n">
        <v>20.68</v>
      </c>
      <c r="X82" t="n">
        <v>0.6</v>
      </c>
      <c r="Y82" t="n">
        <v>1</v>
      </c>
      <c r="Z82" t="n">
        <v>10</v>
      </c>
      <c r="AA82" t="n">
        <v>1331.221680979533</v>
      </c>
      <c r="AB82" t="n">
        <v>1821.436233271852</v>
      </c>
      <c r="AC82" t="n">
        <v>1647.600915570195</v>
      </c>
      <c r="AD82" t="n">
        <v>1331221.680979533</v>
      </c>
      <c r="AE82" t="n">
        <v>1821436.233271852</v>
      </c>
      <c r="AF82" t="n">
        <v>9.563328175436711e-07</v>
      </c>
      <c r="AG82" t="n">
        <v>17</v>
      </c>
      <c r="AH82" t="n">
        <v>1647600.915570195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1.7787</v>
      </c>
      <c r="E83" t="n">
        <v>56.22</v>
      </c>
      <c r="F83" t="n">
        <v>53.14</v>
      </c>
      <c r="G83" t="n">
        <v>151.82</v>
      </c>
      <c r="H83" t="n">
        <v>1.9</v>
      </c>
      <c r="I83" t="n">
        <v>21</v>
      </c>
      <c r="J83" t="n">
        <v>198.29</v>
      </c>
      <c r="K83" t="n">
        <v>51.39</v>
      </c>
      <c r="L83" t="n">
        <v>21.25</v>
      </c>
      <c r="M83" t="n">
        <v>19</v>
      </c>
      <c r="N83" t="n">
        <v>40.65</v>
      </c>
      <c r="O83" t="n">
        <v>24690.13</v>
      </c>
      <c r="P83" t="n">
        <v>588.63</v>
      </c>
      <c r="Q83" t="n">
        <v>1367.18</v>
      </c>
      <c r="R83" t="n">
        <v>124.63</v>
      </c>
      <c r="S83" t="n">
        <v>104.26</v>
      </c>
      <c r="T83" t="n">
        <v>9268.16</v>
      </c>
      <c r="U83" t="n">
        <v>0.84</v>
      </c>
      <c r="V83" t="n">
        <v>0.9</v>
      </c>
      <c r="W83" t="n">
        <v>20.68</v>
      </c>
      <c r="X83" t="n">
        <v>0.5600000000000001</v>
      </c>
      <c r="Y83" t="n">
        <v>1</v>
      </c>
      <c r="Z83" t="n">
        <v>10</v>
      </c>
      <c r="AA83" t="n">
        <v>1326.445985669327</v>
      </c>
      <c r="AB83" t="n">
        <v>1814.90191625962</v>
      </c>
      <c r="AC83" t="n">
        <v>1641.690224602639</v>
      </c>
      <c r="AD83" t="n">
        <v>1326445.985669327</v>
      </c>
      <c r="AE83" t="n">
        <v>1814901.91625962</v>
      </c>
      <c r="AF83" t="n">
        <v>9.576788551767411e-07</v>
      </c>
      <c r="AG83" t="n">
        <v>17</v>
      </c>
      <c r="AH83" t="n">
        <v>1641690.224602639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1.7788</v>
      </c>
      <c r="E84" t="n">
        <v>56.22</v>
      </c>
      <c r="F84" t="n">
        <v>53.13</v>
      </c>
      <c r="G84" t="n">
        <v>151.81</v>
      </c>
      <c r="H84" t="n">
        <v>1.92</v>
      </c>
      <c r="I84" t="n">
        <v>21</v>
      </c>
      <c r="J84" t="n">
        <v>198.68</v>
      </c>
      <c r="K84" t="n">
        <v>51.39</v>
      </c>
      <c r="L84" t="n">
        <v>21.5</v>
      </c>
      <c r="M84" t="n">
        <v>19</v>
      </c>
      <c r="N84" t="n">
        <v>40.79</v>
      </c>
      <c r="O84" t="n">
        <v>24738.25</v>
      </c>
      <c r="P84" t="n">
        <v>588.73</v>
      </c>
      <c r="Q84" t="n">
        <v>1367.26</v>
      </c>
      <c r="R84" t="n">
        <v>124.67</v>
      </c>
      <c r="S84" t="n">
        <v>104.26</v>
      </c>
      <c r="T84" t="n">
        <v>9284.01</v>
      </c>
      <c r="U84" t="n">
        <v>0.84</v>
      </c>
      <c r="V84" t="n">
        <v>0.9</v>
      </c>
      <c r="W84" t="n">
        <v>20.68</v>
      </c>
      <c r="X84" t="n">
        <v>0.5600000000000001</v>
      </c>
      <c r="Y84" t="n">
        <v>1</v>
      </c>
      <c r="Z84" t="n">
        <v>10</v>
      </c>
      <c r="AA84" t="n">
        <v>1326.458458194007</v>
      </c>
      <c r="AB84" t="n">
        <v>1814.918981718138</v>
      </c>
      <c r="AC84" t="n">
        <v>1641.705661357747</v>
      </c>
      <c r="AD84" t="n">
        <v>1326458.458194007</v>
      </c>
      <c r="AE84" t="n">
        <v>1814918.981718137</v>
      </c>
      <c r="AF84" t="n">
        <v>9.577326966820637e-07</v>
      </c>
      <c r="AG84" t="n">
        <v>17</v>
      </c>
      <c r="AH84" t="n">
        <v>1641705.661357747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1.7782</v>
      </c>
      <c r="E85" t="n">
        <v>56.24</v>
      </c>
      <c r="F85" t="n">
        <v>53.15</v>
      </c>
      <c r="G85" t="n">
        <v>151.87</v>
      </c>
      <c r="H85" t="n">
        <v>1.94</v>
      </c>
      <c r="I85" t="n">
        <v>21</v>
      </c>
      <c r="J85" t="n">
        <v>199.07</v>
      </c>
      <c r="K85" t="n">
        <v>51.39</v>
      </c>
      <c r="L85" t="n">
        <v>21.75</v>
      </c>
      <c r="M85" t="n">
        <v>19</v>
      </c>
      <c r="N85" t="n">
        <v>40.93</v>
      </c>
      <c r="O85" t="n">
        <v>24786.41</v>
      </c>
      <c r="P85" t="n">
        <v>586.22</v>
      </c>
      <c r="Q85" t="n">
        <v>1367.24</v>
      </c>
      <c r="R85" t="n">
        <v>125.19</v>
      </c>
      <c r="S85" t="n">
        <v>104.26</v>
      </c>
      <c r="T85" t="n">
        <v>9545.379999999999</v>
      </c>
      <c r="U85" t="n">
        <v>0.83</v>
      </c>
      <c r="V85" t="n">
        <v>0.9</v>
      </c>
      <c r="W85" t="n">
        <v>20.68</v>
      </c>
      <c r="X85" t="n">
        <v>0.58</v>
      </c>
      <c r="Y85" t="n">
        <v>1</v>
      </c>
      <c r="Z85" t="n">
        <v>10</v>
      </c>
      <c r="AA85" t="n">
        <v>1323.54382936015</v>
      </c>
      <c r="AB85" t="n">
        <v>1810.931057963304</v>
      </c>
      <c r="AC85" t="n">
        <v>1638.098339448989</v>
      </c>
      <c r="AD85" t="n">
        <v>1323543.82936015</v>
      </c>
      <c r="AE85" t="n">
        <v>1810931.057963304</v>
      </c>
      <c r="AF85" t="n">
        <v>9.574096476501269e-07</v>
      </c>
      <c r="AG85" t="n">
        <v>17</v>
      </c>
      <c r="AH85" t="n">
        <v>1638098.339448989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1.7805</v>
      </c>
      <c r="E86" t="n">
        <v>56.16</v>
      </c>
      <c r="F86" t="n">
        <v>53.11</v>
      </c>
      <c r="G86" t="n">
        <v>159.34</v>
      </c>
      <c r="H86" t="n">
        <v>1.96</v>
      </c>
      <c r="I86" t="n">
        <v>20</v>
      </c>
      <c r="J86" t="n">
        <v>199.46</v>
      </c>
      <c r="K86" t="n">
        <v>51.39</v>
      </c>
      <c r="L86" t="n">
        <v>22</v>
      </c>
      <c r="M86" t="n">
        <v>18</v>
      </c>
      <c r="N86" t="n">
        <v>41.07</v>
      </c>
      <c r="O86" t="n">
        <v>24834.62</v>
      </c>
      <c r="P86" t="n">
        <v>583.5700000000001</v>
      </c>
      <c r="Q86" t="n">
        <v>1367.2</v>
      </c>
      <c r="R86" t="n">
        <v>123.86</v>
      </c>
      <c r="S86" t="n">
        <v>104.26</v>
      </c>
      <c r="T86" t="n">
        <v>8886.57</v>
      </c>
      <c r="U86" t="n">
        <v>0.84</v>
      </c>
      <c r="V86" t="n">
        <v>0.9</v>
      </c>
      <c r="W86" t="n">
        <v>20.68</v>
      </c>
      <c r="X86" t="n">
        <v>0.54</v>
      </c>
      <c r="Y86" t="n">
        <v>1</v>
      </c>
      <c r="Z86" t="n">
        <v>10</v>
      </c>
      <c r="AA86" t="n">
        <v>1318.257369606469</v>
      </c>
      <c r="AB86" t="n">
        <v>1803.697890506173</v>
      </c>
      <c r="AC86" t="n">
        <v>1631.555495342152</v>
      </c>
      <c r="AD86" t="n">
        <v>1318257.369606469</v>
      </c>
      <c r="AE86" t="n">
        <v>1803697.890506173</v>
      </c>
      <c r="AF86" t="n">
        <v>9.586480022725516e-07</v>
      </c>
      <c r="AG86" t="n">
        <v>17</v>
      </c>
      <c r="AH86" t="n">
        <v>1631555.495342152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1.7807</v>
      </c>
      <c r="E87" t="n">
        <v>56.16</v>
      </c>
      <c r="F87" t="n">
        <v>53.11</v>
      </c>
      <c r="G87" t="n">
        <v>159.32</v>
      </c>
      <c r="H87" t="n">
        <v>1.98</v>
      </c>
      <c r="I87" t="n">
        <v>20</v>
      </c>
      <c r="J87" t="n">
        <v>199.86</v>
      </c>
      <c r="K87" t="n">
        <v>51.39</v>
      </c>
      <c r="L87" t="n">
        <v>22.25</v>
      </c>
      <c r="M87" t="n">
        <v>18</v>
      </c>
      <c r="N87" t="n">
        <v>41.21</v>
      </c>
      <c r="O87" t="n">
        <v>24882.88</v>
      </c>
      <c r="P87" t="n">
        <v>585.3200000000001</v>
      </c>
      <c r="Q87" t="n">
        <v>1367.23</v>
      </c>
      <c r="R87" t="n">
        <v>123.96</v>
      </c>
      <c r="S87" t="n">
        <v>104.26</v>
      </c>
      <c r="T87" t="n">
        <v>8935.950000000001</v>
      </c>
      <c r="U87" t="n">
        <v>0.84</v>
      </c>
      <c r="V87" t="n">
        <v>0.9</v>
      </c>
      <c r="W87" t="n">
        <v>20.67</v>
      </c>
      <c r="X87" t="n">
        <v>0.53</v>
      </c>
      <c r="Y87" t="n">
        <v>1</v>
      </c>
      <c r="Z87" t="n">
        <v>10</v>
      </c>
      <c r="AA87" t="n">
        <v>1320.509263549401</v>
      </c>
      <c r="AB87" t="n">
        <v>1806.779031145443</v>
      </c>
      <c r="AC87" t="n">
        <v>1634.342576243218</v>
      </c>
      <c r="AD87" t="n">
        <v>1320509.263549401</v>
      </c>
      <c r="AE87" t="n">
        <v>1806779.031145443</v>
      </c>
      <c r="AF87" t="n">
        <v>9.587556852831971e-07</v>
      </c>
      <c r="AG87" t="n">
        <v>17</v>
      </c>
      <c r="AH87" t="n">
        <v>1634342.576243218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1.7805</v>
      </c>
      <c r="E88" t="n">
        <v>56.16</v>
      </c>
      <c r="F88" t="n">
        <v>53.11</v>
      </c>
      <c r="G88" t="n">
        <v>159.34</v>
      </c>
      <c r="H88" t="n">
        <v>2</v>
      </c>
      <c r="I88" t="n">
        <v>20</v>
      </c>
      <c r="J88" t="n">
        <v>200.25</v>
      </c>
      <c r="K88" t="n">
        <v>51.39</v>
      </c>
      <c r="L88" t="n">
        <v>22.5</v>
      </c>
      <c r="M88" t="n">
        <v>18</v>
      </c>
      <c r="N88" t="n">
        <v>41.35</v>
      </c>
      <c r="O88" t="n">
        <v>24931.18</v>
      </c>
      <c r="P88" t="n">
        <v>585.3</v>
      </c>
      <c r="Q88" t="n">
        <v>1367.19</v>
      </c>
      <c r="R88" t="n">
        <v>123.97</v>
      </c>
      <c r="S88" t="n">
        <v>104.26</v>
      </c>
      <c r="T88" t="n">
        <v>8940.639999999999</v>
      </c>
      <c r="U88" t="n">
        <v>0.84</v>
      </c>
      <c r="V88" t="n">
        <v>0.9</v>
      </c>
      <c r="W88" t="n">
        <v>20.68</v>
      </c>
      <c r="X88" t="n">
        <v>0.54</v>
      </c>
      <c r="Y88" t="n">
        <v>1</v>
      </c>
      <c r="Z88" t="n">
        <v>10</v>
      </c>
      <c r="AA88" t="n">
        <v>1320.607418174808</v>
      </c>
      <c r="AB88" t="n">
        <v>1806.913330634201</v>
      </c>
      <c r="AC88" t="n">
        <v>1634.464058377259</v>
      </c>
      <c r="AD88" t="n">
        <v>1320607.418174808</v>
      </c>
      <c r="AE88" t="n">
        <v>1806913.3306342</v>
      </c>
      <c r="AF88" t="n">
        <v>9.586480022725516e-07</v>
      </c>
      <c r="AG88" t="n">
        <v>17</v>
      </c>
      <c r="AH88" t="n">
        <v>1634464.058377259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1.7805</v>
      </c>
      <c r="E89" t="n">
        <v>56.17</v>
      </c>
      <c r="F89" t="n">
        <v>53.12</v>
      </c>
      <c r="G89" t="n">
        <v>159.34</v>
      </c>
      <c r="H89" t="n">
        <v>2.01</v>
      </c>
      <c r="I89" t="n">
        <v>20</v>
      </c>
      <c r="J89" t="n">
        <v>200.64</v>
      </c>
      <c r="K89" t="n">
        <v>51.39</v>
      </c>
      <c r="L89" t="n">
        <v>22.75</v>
      </c>
      <c r="M89" t="n">
        <v>18</v>
      </c>
      <c r="N89" t="n">
        <v>41.5</v>
      </c>
      <c r="O89" t="n">
        <v>24979.54</v>
      </c>
      <c r="P89" t="n">
        <v>582.9</v>
      </c>
      <c r="Q89" t="n">
        <v>1367.2</v>
      </c>
      <c r="R89" t="n">
        <v>124.09</v>
      </c>
      <c r="S89" t="n">
        <v>104.26</v>
      </c>
      <c r="T89" t="n">
        <v>9000.120000000001</v>
      </c>
      <c r="U89" t="n">
        <v>0.84</v>
      </c>
      <c r="V89" t="n">
        <v>0.9</v>
      </c>
      <c r="W89" t="n">
        <v>20.68</v>
      </c>
      <c r="X89" t="n">
        <v>0.54</v>
      </c>
      <c r="Y89" t="n">
        <v>1</v>
      </c>
      <c r="Z89" t="n">
        <v>10</v>
      </c>
      <c r="AA89" t="n">
        <v>1317.407620692944</v>
      </c>
      <c r="AB89" t="n">
        <v>1802.535226554412</v>
      </c>
      <c r="AC89" t="n">
        <v>1630.503794406138</v>
      </c>
      <c r="AD89" t="n">
        <v>1317407.620692944</v>
      </c>
      <c r="AE89" t="n">
        <v>1802535.226554412</v>
      </c>
      <c r="AF89" t="n">
        <v>9.586480022725516e-07</v>
      </c>
      <c r="AG89" t="n">
        <v>17</v>
      </c>
      <c r="AH89" t="n">
        <v>1630503.794406138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1.7823</v>
      </c>
      <c r="E90" t="n">
        <v>56.11</v>
      </c>
      <c r="F90" t="n">
        <v>53.09</v>
      </c>
      <c r="G90" t="n">
        <v>167.66</v>
      </c>
      <c r="H90" t="n">
        <v>2.03</v>
      </c>
      <c r="I90" t="n">
        <v>19</v>
      </c>
      <c r="J90" t="n">
        <v>201.03</v>
      </c>
      <c r="K90" t="n">
        <v>51.39</v>
      </c>
      <c r="L90" t="n">
        <v>23</v>
      </c>
      <c r="M90" t="n">
        <v>17</v>
      </c>
      <c r="N90" t="n">
        <v>41.64</v>
      </c>
      <c r="O90" t="n">
        <v>25027.94</v>
      </c>
      <c r="P90" t="n">
        <v>577.49</v>
      </c>
      <c r="Q90" t="n">
        <v>1367.16</v>
      </c>
      <c r="R90" t="n">
        <v>123.23</v>
      </c>
      <c r="S90" t="n">
        <v>104.26</v>
      </c>
      <c r="T90" t="n">
        <v>8578.35</v>
      </c>
      <c r="U90" t="n">
        <v>0.85</v>
      </c>
      <c r="V90" t="n">
        <v>0.9</v>
      </c>
      <c r="W90" t="n">
        <v>20.68</v>
      </c>
      <c r="X90" t="n">
        <v>0.52</v>
      </c>
      <c r="Y90" t="n">
        <v>1</v>
      </c>
      <c r="Z90" t="n">
        <v>10</v>
      </c>
      <c r="AA90" t="n">
        <v>1308.761439505066</v>
      </c>
      <c r="AB90" t="n">
        <v>1790.705140010565</v>
      </c>
      <c r="AC90" t="n">
        <v>1619.802754718405</v>
      </c>
      <c r="AD90" t="n">
        <v>1308761.439505066</v>
      </c>
      <c r="AE90" t="n">
        <v>1790705.140010565</v>
      </c>
      <c r="AF90" t="n">
        <v>9.596171493683621e-07</v>
      </c>
      <c r="AG90" t="n">
        <v>17</v>
      </c>
      <c r="AH90" t="n">
        <v>1619802.754718405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1.7821</v>
      </c>
      <c r="E91" t="n">
        <v>56.11</v>
      </c>
      <c r="F91" t="n">
        <v>53.1</v>
      </c>
      <c r="G91" t="n">
        <v>167.67</v>
      </c>
      <c r="H91" t="n">
        <v>2.05</v>
      </c>
      <c r="I91" t="n">
        <v>19</v>
      </c>
      <c r="J91" t="n">
        <v>201.42</v>
      </c>
      <c r="K91" t="n">
        <v>51.39</v>
      </c>
      <c r="L91" t="n">
        <v>23.25</v>
      </c>
      <c r="M91" t="n">
        <v>16</v>
      </c>
      <c r="N91" t="n">
        <v>41.78</v>
      </c>
      <c r="O91" t="n">
        <v>25076.39</v>
      </c>
      <c r="P91" t="n">
        <v>577.42</v>
      </c>
      <c r="Q91" t="n">
        <v>1367.21</v>
      </c>
      <c r="R91" t="n">
        <v>123.36</v>
      </c>
      <c r="S91" t="n">
        <v>104.26</v>
      </c>
      <c r="T91" t="n">
        <v>8642.59</v>
      </c>
      <c r="U91" t="n">
        <v>0.85</v>
      </c>
      <c r="V91" t="n">
        <v>0.9</v>
      </c>
      <c r="W91" t="n">
        <v>20.68</v>
      </c>
      <c r="X91" t="n">
        <v>0.52</v>
      </c>
      <c r="Y91" t="n">
        <v>1</v>
      </c>
      <c r="Z91" t="n">
        <v>10</v>
      </c>
      <c r="AA91" t="n">
        <v>1308.850659370071</v>
      </c>
      <c r="AB91" t="n">
        <v>1790.827214565968</v>
      </c>
      <c r="AC91" t="n">
        <v>1619.913178649573</v>
      </c>
      <c r="AD91" t="n">
        <v>1308850.659370071</v>
      </c>
      <c r="AE91" t="n">
        <v>1790827.214565968</v>
      </c>
      <c r="AF91" t="n">
        <v>9.595094663577165e-07</v>
      </c>
      <c r="AG91" t="n">
        <v>17</v>
      </c>
      <c r="AH91" t="n">
        <v>1619913.178649573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1.7824</v>
      </c>
      <c r="E92" t="n">
        <v>56.1</v>
      </c>
      <c r="F92" t="n">
        <v>53.09</v>
      </c>
      <c r="G92" t="n">
        <v>167.64</v>
      </c>
      <c r="H92" t="n">
        <v>2.07</v>
      </c>
      <c r="I92" t="n">
        <v>19</v>
      </c>
      <c r="J92" t="n">
        <v>201.82</v>
      </c>
      <c r="K92" t="n">
        <v>51.39</v>
      </c>
      <c r="L92" t="n">
        <v>23.5</v>
      </c>
      <c r="M92" t="n">
        <v>16</v>
      </c>
      <c r="N92" t="n">
        <v>41.93</v>
      </c>
      <c r="O92" t="n">
        <v>25124.89</v>
      </c>
      <c r="P92" t="n">
        <v>576.8099999999999</v>
      </c>
      <c r="Q92" t="n">
        <v>1367.24</v>
      </c>
      <c r="R92" t="n">
        <v>122.97</v>
      </c>
      <c r="S92" t="n">
        <v>104.26</v>
      </c>
      <c r="T92" t="n">
        <v>8448.18</v>
      </c>
      <c r="U92" t="n">
        <v>0.85</v>
      </c>
      <c r="V92" t="n">
        <v>0.9</v>
      </c>
      <c r="W92" t="n">
        <v>20.68</v>
      </c>
      <c r="X92" t="n">
        <v>0.51</v>
      </c>
      <c r="Y92" t="n">
        <v>1</v>
      </c>
      <c r="Z92" t="n">
        <v>10</v>
      </c>
      <c r="AA92" t="n">
        <v>1307.776770145365</v>
      </c>
      <c r="AB92" t="n">
        <v>1789.357871952076</v>
      </c>
      <c r="AC92" t="n">
        <v>1618.584068032515</v>
      </c>
      <c r="AD92" t="n">
        <v>1307776.770145365</v>
      </c>
      <c r="AE92" t="n">
        <v>1789357.871952076</v>
      </c>
      <c r="AF92" t="n">
        <v>9.59670990873685e-07</v>
      </c>
      <c r="AG92" t="n">
        <v>17</v>
      </c>
      <c r="AH92" t="n">
        <v>1618584.068032515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1.7821</v>
      </c>
      <c r="E93" t="n">
        <v>56.11</v>
      </c>
      <c r="F93" t="n">
        <v>53.1</v>
      </c>
      <c r="G93" t="n">
        <v>167.67</v>
      </c>
      <c r="H93" t="n">
        <v>2.09</v>
      </c>
      <c r="I93" t="n">
        <v>19</v>
      </c>
      <c r="J93" t="n">
        <v>202.21</v>
      </c>
      <c r="K93" t="n">
        <v>51.39</v>
      </c>
      <c r="L93" t="n">
        <v>23.75</v>
      </c>
      <c r="M93" t="n">
        <v>17</v>
      </c>
      <c r="N93" t="n">
        <v>42.07</v>
      </c>
      <c r="O93" t="n">
        <v>25173.44</v>
      </c>
      <c r="P93" t="n">
        <v>575.1799999999999</v>
      </c>
      <c r="Q93" t="n">
        <v>1367.16</v>
      </c>
      <c r="R93" t="n">
        <v>123.44</v>
      </c>
      <c r="S93" t="n">
        <v>104.26</v>
      </c>
      <c r="T93" t="n">
        <v>8681.059999999999</v>
      </c>
      <c r="U93" t="n">
        <v>0.84</v>
      </c>
      <c r="V93" t="n">
        <v>0.9</v>
      </c>
      <c r="W93" t="n">
        <v>20.68</v>
      </c>
      <c r="X93" t="n">
        <v>0.52</v>
      </c>
      <c r="Y93" t="n">
        <v>1</v>
      </c>
      <c r="Z93" t="n">
        <v>10</v>
      </c>
      <c r="AA93" t="n">
        <v>1305.81055382917</v>
      </c>
      <c r="AB93" t="n">
        <v>1786.667608044917</v>
      </c>
      <c r="AC93" t="n">
        <v>1616.150559136847</v>
      </c>
      <c r="AD93" t="n">
        <v>1305810.553829171</v>
      </c>
      <c r="AE93" t="n">
        <v>1786667.608044917</v>
      </c>
      <c r="AF93" t="n">
        <v>9.595094663577165e-07</v>
      </c>
      <c r="AG93" t="n">
        <v>17</v>
      </c>
      <c r="AH93" t="n">
        <v>1616150.559136847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1.7823</v>
      </c>
      <c r="E94" t="n">
        <v>56.11</v>
      </c>
      <c r="F94" t="n">
        <v>53.09</v>
      </c>
      <c r="G94" t="n">
        <v>167.65</v>
      </c>
      <c r="H94" t="n">
        <v>2.1</v>
      </c>
      <c r="I94" t="n">
        <v>19</v>
      </c>
      <c r="J94" t="n">
        <v>202.61</v>
      </c>
      <c r="K94" t="n">
        <v>51.39</v>
      </c>
      <c r="L94" t="n">
        <v>24</v>
      </c>
      <c r="M94" t="n">
        <v>17</v>
      </c>
      <c r="N94" t="n">
        <v>42.21</v>
      </c>
      <c r="O94" t="n">
        <v>25222.04</v>
      </c>
      <c r="P94" t="n">
        <v>572.28</v>
      </c>
      <c r="Q94" t="n">
        <v>1367.18</v>
      </c>
      <c r="R94" t="n">
        <v>123.14</v>
      </c>
      <c r="S94" t="n">
        <v>104.26</v>
      </c>
      <c r="T94" t="n">
        <v>8533.190000000001</v>
      </c>
      <c r="U94" t="n">
        <v>0.85</v>
      </c>
      <c r="V94" t="n">
        <v>0.9</v>
      </c>
      <c r="W94" t="n">
        <v>20.68</v>
      </c>
      <c r="X94" t="n">
        <v>0.51</v>
      </c>
      <c r="Y94" t="n">
        <v>1</v>
      </c>
      <c r="Z94" t="n">
        <v>10</v>
      </c>
      <c r="AA94" t="n">
        <v>1301.691273207123</v>
      </c>
      <c r="AB94" t="n">
        <v>1781.031426567996</v>
      </c>
      <c r="AC94" t="n">
        <v>1611.052286909652</v>
      </c>
      <c r="AD94" t="n">
        <v>1301691.273207123</v>
      </c>
      <c r="AE94" t="n">
        <v>1781031.426567996</v>
      </c>
      <c r="AF94" t="n">
        <v>9.596171493683621e-07</v>
      </c>
      <c r="AG94" t="n">
        <v>17</v>
      </c>
      <c r="AH94" t="n">
        <v>1611052.286909652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1.7841</v>
      </c>
      <c r="E95" t="n">
        <v>56.05</v>
      </c>
      <c r="F95" t="n">
        <v>53.07</v>
      </c>
      <c r="G95" t="n">
        <v>176.89</v>
      </c>
      <c r="H95" t="n">
        <v>2.12</v>
      </c>
      <c r="I95" t="n">
        <v>18</v>
      </c>
      <c r="J95" t="n">
        <v>203</v>
      </c>
      <c r="K95" t="n">
        <v>51.39</v>
      </c>
      <c r="L95" t="n">
        <v>24.25</v>
      </c>
      <c r="M95" t="n">
        <v>15</v>
      </c>
      <c r="N95" t="n">
        <v>42.36</v>
      </c>
      <c r="O95" t="n">
        <v>25270.81</v>
      </c>
      <c r="P95" t="n">
        <v>571.79</v>
      </c>
      <c r="Q95" t="n">
        <v>1367.16</v>
      </c>
      <c r="R95" t="n">
        <v>122.56</v>
      </c>
      <c r="S95" t="n">
        <v>104.26</v>
      </c>
      <c r="T95" t="n">
        <v>8245.52</v>
      </c>
      <c r="U95" t="n">
        <v>0.85</v>
      </c>
      <c r="V95" t="n">
        <v>0.9</v>
      </c>
      <c r="W95" t="n">
        <v>20.67</v>
      </c>
      <c r="X95" t="n">
        <v>0.49</v>
      </c>
      <c r="Y95" t="n">
        <v>1</v>
      </c>
      <c r="Z95" t="n">
        <v>10</v>
      </c>
      <c r="AA95" t="n">
        <v>1299.799824567678</v>
      </c>
      <c r="AB95" t="n">
        <v>1778.443463094682</v>
      </c>
      <c r="AC95" t="n">
        <v>1608.711315038003</v>
      </c>
      <c r="AD95" t="n">
        <v>1299799.824567678</v>
      </c>
      <c r="AE95" t="n">
        <v>1778443.463094682</v>
      </c>
      <c r="AF95" t="n">
        <v>9.605862964641726e-07</v>
      </c>
      <c r="AG95" t="n">
        <v>17</v>
      </c>
      <c r="AH95" t="n">
        <v>1608711.315038003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1.7843</v>
      </c>
      <c r="E96" t="n">
        <v>56.05</v>
      </c>
      <c r="F96" t="n">
        <v>53.06</v>
      </c>
      <c r="G96" t="n">
        <v>176.88</v>
      </c>
      <c r="H96" t="n">
        <v>2.14</v>
      </c>
      <c r="I96" t="n">
        <v>18</v>
      </c>
      <c r="J96" t="n">
        <v>203.4</v>
      </c>
      <c r="K96" t="n">
        <v>51.39</v>
      </c>
      <c r="L96" t="n">
        <v>24.5</v>
      </c>
      <c r="M96" t="n">
        <v>14</v>
      </c>
      <c r="N96" t="n">
        <v>42.5</v>
      </c>
      <c r="O96" t="n">
        <v>25319.51</v>
      </c>
      <c r="P96" t="n">
        <v>572.42</v>
      </c>
      <c r="Q96" t="n">
        <v>1367.18</v>
      </c>
      <c r="R96" t="n">
        <v>122.55</v>
      </c>
      <c r="S96" t="n">
        <v>104.26</v>
      </c>
      <c r="T96" t="n">
        <v>8238.91</v>
      </c>
      <c r="U96" t="n">
        <v>0.85</v>
      </c>
      <c r="V96" t="n">
        <v>0.9</v>
      </c>
      <c r="W96" t="n">
        <v>20.67</v>
      </c>
      <c r="X96" t="n">
        <v>0.49</v>
      </c>
      <c r="Y96" t="n">
        <v>1</v>
      </c>
      <c r="Z96" t="n">
        <v>10</v>
      </c>
      <c r="AA96" t="n">
        <v>1300.470808495645</v>
      </c>
      <c r="AB96" t="n">
        <v>1779.361532906649</v>
      </c>
      <c r="AC96" t="n">
        <v>1609.541765555634</v>
      </c>
      <c r="AD96" t="n">
        <v>1300470.808495645</v>
      </c>
      <c r="AE96" t="n">
        <v>1779361.532906649</v>
      </c>
      <c r="AF96" t="n">
        <v>9.606939794748183e-07</v>
      </c>
      <c r="AG96" t="n">
        <v>17</v>
      </c>
      <c r="AH96" t="n">
        <v>1609541.765555634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1.7839</v>
      </c>
      <c r="E97" t="n">
        <v>56.06</v>
      </c>
      <c r="F97" t="n">
        <v>53.08</v>
      </c>
      <c r="G97" t="n">
        <v>176.92</v>
      </c>
      <c r="H97" t="n">
        <v>2.16</v>
      </c>
      <c r="I97" t="n">
        <v>18</v>
      </c>
      <c r="J97" t="n">
        <v>203.79</v>
      </c>
      <c r="K97" t="n">
        <v>51.39</v>
      </c>
      <c r="L97" t="n">
        <v>24.75</v>
      </c>
      <c r="M97" t="n">
        <v>13</v>
      </c>
      <c r="N97" t="n">
        <v>42.65</v>
      </c>
      <c r="O97" t="n">
        <v>25368.26</v>
      </c>
      <c r="P97" t="n">
        <v>572.5599999999999</v>
      </c>
      <c r="Q97" t="n">
        <v>1367.27</v>
      </c>
      <c r="R97" t="n">
        <v>122.67</v>
      </c>
      <c r="S97" t="n">
        <v>104.26</v>
      </c>
      <c r="T97" t="n">
        <v>8299.299999999999</v>
      </c>
      <c r="U97" t="n">
        <v>0.85</v>
      </c>
      <c r="V97" t="n">
        <v>0.9</v>
      </c>
      <c r="W97" t="n">
        <v>20.68</v>
      </c>
      <c r="X97" t="n">
        <v>0.5</v>
      </c>
      <c r="Y97" t="n">
        <v>1</v>
      </c>
      <c r="Z97" t="n">
        <v>10</v>
      </c>
      <c r="AA97" t="n">
        <v>1301.026838935132</v>
      </c>
      <c r="AB97" t="n">
        <v>1780.122318284287</v>
      </c>
      <c r="AC97" t="n">
        <v>1610.229942644599</v>
      </c>
      <c r="AD97" t="n">
        <v>1301026.838935132</v>
      </c>
      <c r="AE97" t="n">
        <v>1780122.318284287</v>
      </c>
      <c r="AF97" t="n">
        <v>9.60478613453527e-07</v>
      </c>
      <c r="AG97" t="n">
        <v>17</v>
      </c>
      <c r="AH97" t="n">
        <v>1610229.942644599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1.7841</v>
      </c>
      <c r="E98" t="n">
        <v>56.05</v>
      </c>
      <c r="F98" t="n">
        <v>53.07</v>
      </c>
      <c r="G98" t="n">
        <v>176.9</v>
      </c>
      <c r="H98" t="n">
        <v>2.17</v>
      </c>
      <c r="I98" t="n">
        <v>18</v>
      </c>
      <c r="J98" t="n">
        <v>204.19</v>
      </c>
      <c r="K98" t="n">
        <v>51.39</v>
      </c>
      <c r="L98" t="n">
        <v>25</v>
      </c>
      <c r="M98" t="n">
        <v>11</v>
      </c>
      <c r="N98" t="n">
        <v>42.79</v>
      </c>
      <c r="O98" t="n">
        <v>25417.05</v>
      </c>
      <c r="P98" t="n">
        <v>572.66</v>
      </c>
      <c r="Q98" t="n">
        <v>1367.23</v>
      </c>
      <c r="R98" t="n">
        <v>122.3</v>
      </c>
      <c r="S98" t="n">
        <v>104.26</v>
      </c>
      <c r="T98" t="n">
        <v>8114.93</v>
      </c>
      <c r="U98" t="n">
        <v>0.85</v>
      </c>
      <c r="V98" t="n">
        <v>0.9</v>
      </c>
      <c r="W98" t="n">
        <v>20.68</v>
      </c>
      <c r="X98" t="n">
        <v>0.49</v>
      </c>
      <c r="Y98" t="n">
        <v>1</v>
      </c>
      <c r="Z98" t="n">
        <v>10</v>
      </c>
      <c r="AA98" t="n">
        <v>1300.979256202241</v>
      </c>
      <c r="AB98" t="n">
        <v>1780.057213489943</v>
      </c>
      <c r="AC98" t="n">
        <v>1610.171051360453</v>
      </c>
      <c r="AD98" t="n">
        <v>1300979.256202241</v>
      </c>
      <c r="AE98" t="n">
        <v>1780057.213489943</v>
      </c>
      <c r="AF98" t="n">
        <v>9.605862964641726e-07</v>
      </c>
      <c r="AG98" t="n">
        <v>17</v>
      </c>
      <c r="AH98" t="n">
        <v>1610171.051360453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1.7841</v>
      </c>
      <c r="E99" t="n">
        <v>56.05</v>
      </c>
      <c r="F99" t="n">
        <v>53.07</v>
      </c>
      <c r="G99" t="n">
        <v>176.89</v>
      </c>
      <c r="H99" t="n">
        <v>2.19</v>
      </c>
      <c r="I99" t="n">
        <v>18</v>
      </c>
      <c r="J99" t="n">
        <v>204.58</v>
      </c>
      <c r="K99" t="n">
        <v>51.39</v>
      </c>
      <c r="L99" t="n">
        <v>25.25</v>
      </c>
      <c r="M99" t="n">
        <v>6</v>
      </c>
      <c r="N99" t="n">
        <v>42.94</v>
      </c>
      <c r="O99" t="n">
        <v>25465.9</v>
      </c>
      <c r="P99" t="n">
        <v>570.67</v>
      </c>
      <c r="Q99" t="n">
        <v>1367.23</v>
      </c>
      <c r="R99" t="n">
        <v>122.2</v>
      </c>
      <c r="S99" t="n">
        <v>104.26</v>
      </c>
      <c r="T99" t="n">
        <v>8067.35</v>
      </c>
      <c r="U99" t="n">
        <v>0.85</v>
      </c>
      <c r="V99" t="n">
        <v>0.9</v>
      </c>
      <c r="W99" t="n">
        <v>20.68</v>
      </c>
      <c r="X99" t="n">
        <v>0.49</v>
      </c>
      <c r="Y99" t="n">
        <v>1</v>
      </c>
      <c r="Z99" t="n">
        <v>10</v>
      </c>
      <c r="AA99" t="n">
        <v>1298.281475796746</v>
      </c>
      <c r="AB99" t="n">
        <v>1776.365991321473</v>
      </c>
      <c r="AC99" t="n">
        <v>1606.832114255079</v>
      </c>
      <c r="AD99" t="n">
        <v>1298281.475796746</v>
      </c>
      <c r="AE99" t="n">
        <v>1776365.991321473</v>
      </c>
      <c r="AF99" t="n">
        <v>9.605862964641726e-07</v>
      </c>
      <c r="AG99" t="n">
        <v>17</v>
      </c>
      <c r="AH99" t="n">
        <v>1606832.114255079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1.7838</v>
      </c>
      <c r="E100" t="n">
        <v>56.06</v>
      </c>
      <c r="F100" t="n">
        <v>53.08</v>
      </c>
      <c r="G100" t="n">
        <v>176.92</v>
      </c>
      <c r="H100" t="n">
        <v>2.21</v>
      </c>
      <c r="I100" t="n">
        <v>18</v>
      </c>
      <c r="J100" t="n">
        <v>204.98</v>
      </c>
      <c r="K100" t="n">
        <v>51.39</v>
      </c>
      <c r="L100" t="n">
        <v>25.5</v>
      </c>
      <c r="M100" t="n">
        <v>5</v>
      </c>
      <c r="N100" t="n">
        <v>43.09</v>
      </c>
      <c r="O100" t="n">
        <v>25514.8</v>
      </c>
      <c r="P100" t="n">
        <v>569.84</v>
      </c>
      <c r="Q100" t="n">
        <v>1367.2</v>
      </c>
      <c r="R100" t="n">
        <v>122.39</v>
      </c>
      <c r="S100" t="n">
        <v>104.26</v>
      </c>
      <c r="T100" t="n">
        <v>8162.48</v>
      </c>
      <c r="U100" t="n">
        <v>0.85</v>
      </c>
      <c r="V100" t="n">
        <v>0.9</v>
      </c>
      <c r="W100" t="n">
        <v>20.69</v>
      </c>
      <c r="X100" t="n">
        <v>0.5</v>
      </c>
      <c r="Y100" t="n">
        <v>1</v>
      </c>
      <c r="Z100" t="n">
        <v>10</v>
      </c>
      <c r="AA100" t="n">
        <v>1297.400253639661</v>
      </c>
      <c r="AB100" t="n">
        <v>1775.160264289371</v>
      </c>
      <c r="AC100" t="n">
        <v>1605.741460118672</v>
      </c>
      <c r="AD100" t="n">
        <v>1297400.253639661</v>
      </c>
      <c r="AE100" t="n">
        <v>1775160.264289371</v>
      </c>
      <c r="AF100" t="n">
        <v>9.604247719482042e-07</v>
      </c>
      <c r="AG100" t="n">
        <v>17</v>
      </c>
      <c r="AH100" t="n">
        <v>1605741.460118672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1.7835</v>
      </c>
      <c r="E101" t="n">
        <v>56.07</v>
      </c>
      <c r="F101" t="n">
        <v>53.09</v>
      </c>
      <c r="G101" t="n">
        <v>176.95</v>
      </c>
      <c r="H101" t="n">
        <v>2.23</v>
      </c>
      <c r="I101" t="n">
        <v>18</v>
      </c>
      <c r="J101" t="n">
        <v>205.38</v>
      </c>
      <c r="K101" t="n">
        <v>51.39</v>
      </c>
      <c r="L101" t="n">
        <v>25.75</v>
      </c>
      <c r="M101" t="n">
        <v>3</v>
      </c>
      <c r="N101" t="n">
        <v>43.23</v>
      </c>
      <c r="O101" t="n">
        <v>25563.75</v>
      </c>
      <c r="P101" t="n">
        <v>569.8099999999999</v>
      </c>
      <c r="Q101" t="n">
        <v>1367.3</v>
      </c>
      <c r="R101" t="n">
        <v>122.64</v>
      </c>
      <c r="S101" t="n">
        <v>104.26</v>
      </c>
      <c r="T101" t="n">
        <v>8286.58</v>
      </c>
      <c r="U101" t="n">
        <v>0.85</v>
      </c>
      <c r="V101" t="n">
        <v>0.9</v>
      </c>
      <c r="W101" t="n">
        <v>20.69</v>
      </c>
      <c r="X101" t="n">
        <v>0.51</v>
      </c>
      <c r="Y101" t="n">
        <v>1</v>
      </c>
      <c r="Z101" t="n">
        <v>10</v>
      </c>
      <c r="AA101" t="n">
        <v>1297.603634716828</v>
      </c>
      <c r="AB101" t="n">
        <v>1775.438539251691</v>
      </c>
      <c r="AC101" t="n">
        <v>1605.993176909149</v>
      </c>
      <c r="AD101" t="n">
        <v>1297603.634716828</v>
      </c>
      <c r="AE101" t="n">
        <v>1775438.539251691</v>
      </c>
      <c r="AF101" t="n">
        <v>9.602632474322357e-07</v>
      </c>
      <c r="AG101" t="n">
        <v>17</v>
      </c>
      <c r="AH101" t="n">
        <v>1605993.176909149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1.7835</v>
      </c>
      <c r="E102" t="n">
        <v>56.07</v>
      </c>
      <c r="F102" t="n">
        <v>53.09</v>
      </c>
      <c r="G102" t="n">
        <v>176.96</v>
      </c>
      <c r="H102" t="n">
        <v>2.24</v>
      </c>
      <c r="I102" t="n">
        <v>18</v>
      </c>
      <c r="J102" t="n">
        <v>205.77</v>
      </c>
      <c r="K102" t="n">
        <v>51.39</v>
      </c>
      <c r="L102" t="n">
        <v>26</v>
      </c>
      <c r="M102" t="n">
        <v>1</v>
      </c>
      <c r="N102" t="n">
        <v>43.38</v>
      </c>
      <c r="O102" t="n">
        <v>25612.75</v>
      </c>
      <c r="P102" t="n">
        <v>570.63</v>
      </c>
      <c r="Q102" t="n">
        <v>1367.24</v>
      </c>
      <c r="R102" t="n">
        <v>122.67</v>
      </c>
      <c r="S102" t="n">
        <v>104.26</v>
      </c>
      <c r="T102" t="n">
        <v>8302.66</v>
      </c>
      <c r="U102" t="n">
        <v>0.85</v>
      </c>
      <c r="V102" t="n">
        <v>0.9</v>
      </c>
      <c r="W102" t="n">
        <v>20.69</v>
      </c>
      <c r="X102" t="n">
        <v>0.51</v>
      </c>
      <c r="Y102" t="n">
        <v>1</v>
      </c>
      <c r="Z102" t="n">
        <v>10</v>
      </c>
      <c r="AA102" t="n">
        <v>1298.715656901647</v>
      </c>
      <c r="AB102" t="n">
        <v>1776.960057063917</v>
      </c>
      <c r="AC102" t="n">
        <v>1607.36948319684</v>
      </c>
      <c r="AD102" t="n">
        <v>1298715.656901647</v>
      </c>
      <c r="AE102" t="n">
        <v>1776960.057063917</v>
      </c>
      <c r="AF102" t="n">
        <v>9.602632474322357e-07</v>
      </c>
      <c r="AG102" t="n">
        <v>17</v>
      </c>
      <c r="AH102" t="n">
        <v>1607369.48319684</v>
      </c>
    </row>
    <row r="103">
      <c r="A103" t="n">
        <v>101</v>
      </c>
      <c r="B103" t="n">
        <v>85</v>
      </c>
      <c r="C103" t="inlineStr">
        <is>
          <t xml:space="preserve">CONCLUIDO	</t>
        </is>
      </c>
      <c r="D103" t="n">
        <v>1.7832</v>
      </c>
      <c r="E103" t="n">
        <v>56.08</v>
      </c>
      <c r="F103" t="n">
        <v>53.1</v>
      </c>
      <c r="G103" t="n">
        <v>176.98</v>
      </c>
      <c r="H103" t="n">
        <v>2.26</v>
      </c>
      <c r="I103" t="n">
        <v>18</v>
      </c>
      <c r="J103" t="n">
        <v>206.17</v>
      </c>
      <c r="K103" t="n">
        <v>51.39</v>
      </c>
      <c r="L103" t="n">
        <v>26.25</v>
      </c>
      <c r="M103" t="n">
        <v>0</v>
      </c>
      <c r="N103" t="n">
        <v>43.53</v>
      </c>
      <c r="O103" t="n">
        <v>25661.8</v>
      </c>
      <c r="P103" t="n">
        <v>571.62</v>
      </c>
      <c r="Q103" t="n">
        <v>1367.34</v>
      </c>
      <c r="R103" t="n">
        <v>122.79</v>
      </c>
      <c r="S103" t="n">
        <v>104.26</v>
      </c>
      <c r="T103" t="n">
        <v>8358.75</v>
      </c>
      <c r="U103" t="n">
        <v>0.85</v>
      </c>
      <c r="V103" t="n">
        <v>0.9</v>
      </c>
      <c r="W103" t="n">
        <v>20.69</v>
      </c>
      <c r="X103" t="n">
        <v>0.52</v>
      </c>
      <c r="Y103" t="n">
        <v>1</v>
      </c>
      <c r="Z103" t="n">
        <v>10</v>
      </c>
      <c r="AA103" t="n">
        <v>1300.302773315469</v>
      </c>
      <c r="AB103" t="n">
        <v>1779.131619759944</v>
      </c>
      <c r="AC103" t="n">
        <v>1609.333794996966</v>
      </c>
      <c r="AD103" t="n">
        <v>1300302.77331547</v>
      </c>
      <c r="AE103" t="n">
        <v>1779131.619759944</v>
      </c>
      <c r="AF103" t="n">
        <v>9.601017229162673e-07</v>
      </c>
      <c r="AG103" t="n">
        <v>17</v>
      </c>
      <c r="AH103" t="n">
        <v>1609333.794996966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1.5596</v>
      </c>
      <c r="E2" t="n">
        <v>64.12</v>
      </c>
      <c r="F2" t="n">
        <v>59.46</v>
      </c>
      <c r="G2" t="n">
        <v>14.99</v>
      </c>
      <c r="H2" t="n">
        <v>0.34</v>
      </c>
      <c r="I2" t="n">
        <v>238</v>
      </c>
      <c r="J2" t="n">
        <v>51.33</v>
      </c>
      <c r="K2" t="n">
        <v>24.83</v>
      </c>
      <c r="L2" t="n">
        <v>1</v>
      </c>
      <c r="M2" t="n">
        <v>236</v>
      </c>
      <c r="N2" t="n">
        <v>5.51</v>
      </c>
      <c r="O2" t="n">
        <v>6564.78</v>
      </c>
      <c r="P2" t="n">
        <v>329.49</v>
      </c>
      <c r="Q2" t="n">
        <v>1368.19</v>
      </c>
      <c r="R2" t="n">
        <v>330.42</v>
      </c>
      <c r="S2" t="n">
        <v>104.26</v>
      </c>
      <c r="T2" t="n">
        <v>111077.41</v>
      </c>
      <c r="U2" t="n">
        <v>0.32</v>
      </c>
      <c r="V2" t="n">
        <v>0.8100000000000001</v>
      </c>
      <c r="W2" t="n">
        <v>21.03</v>
      </c>
      <c r="X2" t="n">
        <v>6.87</v>
      </c>
      <c r="Y2" t="n">
        <v>1</v>
      </c>
      <c r="Z2" t="n">
        <v>10</v>
      </c>
      <c r="AA2" t="n">
        <v>928.9226401599184</v>
      </c>
      <c r="AB2" t="n">
        <v>1270.992937441379</v>
      </c>
      <c r="AC2" t="n">
        <v>1149.691155341764</v>
      </c>
      <c r="AD2" t="n">
        <v>928922.6401599183</v>
      </c>
      <c r="AE2" t="n">
        <v>1270992.937441379</v>
      </c>
      <c r="AF2" t="n">
        <v>1.004930815553514e-06</v>
      </c>
      <c r="AG2" t="n">
        <v>19</v>
      </c>
      <c r="AH2" t="n">
        <v>1149691.155341764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1.6182</v>
      </c>
      <c r="E3" t="n">
        <v>61.8</v>
      </c>
      <c r="F3" t="n">
        <v>57.82</v>
      </c>
      <c r="G3" t="n">
        <v>19.06</v>
      </c>
      <c r="H3" t="n">
        <v>0.42</v>
      </c>
      <c r="I3" t="n">
        <v>182</v>
      </c>
      <c r="J3" t="n">
        <v>51.62</v>
      </c>
      <c r="K3" t="n">
        <v>24.83</v>
      </c>
      <c r="L3" t="n">
        <v>1.25</v>
      </c>
      <c r="M3" t="n">
        <v>180</v>
      </c>
      <c r="N3" t="n">
        <v>5.54</v>
      </c>
      <c r="O3" t="n">
        <v>6599.8</v>
      </c>
      <c r="P3" t="n">
        <v>315.37</v>
      </c>
      <c r="Q3" t="n">
        <v>1367.84</v>
      </c>
      <c r="R3" t="n">
        <v>277.2</v>
      </c>
      <c r="S3" t="n">
        <v>104.26</v>
      </c>
      <c r="T3" t="n">
        <v>84744.53</v>
      </c>
      <c r="U3" t="n">
        <v>0.38</v>
      </c>
      <c r="V3" t="n">
        <v>0.83</v>
      </c>
      <c r="W3" t="n">
        <v>20.93</v>
      </c>
      <c r="X3" t="n">
        <v>5.23</v>
      </c>
      <c r="Y3" t="n">
        <v>1</v>
      </c>
      <c r="Z3" t="n">
        <v>10</v>
      </c>
      <c r="AA3" t="n">
        <v>865.0696241858852</v>
      </c>
      <c r="AB3" t="n">
        <v>1183.626423989455</v>
      </c>
      <c r="AC3" t="n">
        <v>1070.662779314021</v>
      </c>
      <c r="AD3" t="n">
        <v>865069.6241858852</v>
      </c>
      <c r="AE3" t="n">
        <v>1183626.423989455</v>
      </c>
      <c r="AF3" t="n">
        <v>1.042689821575209e-06</v>
      </c>
      <c r="AG3" t="n">
        <v>18</v>
      </c>
      <c r="AH3" t="n">
        <v>1070662.779314021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1.6567</v>
      </c>
      <c r="E4" t="n">
        <v>60.36</v>
      </c>
      <c r="F4" t="n">
        <v>56.81</v>
      </c>
      <c r="G4" t="n">
        <v>23.19</v>
      </c>
      <c r="H4" t="n">
        <v>0.5</v>
      </c>
      <c r="I4" t="n">
        <v>147</v>
      </c>
      <c r="J4" t="n">
        <v>51.9</v>
      </c>
      <c r="K4" t="n">
        <v>24.83</v>
      </c>
      <c r="L4" t="n">
        <v>1.5</v>
      </c>
      <c r="M4" t="n">
        <v>145</v>
      </c>
      <c r="N4" t="n">
        <v>5.57</v>
      </c>
      <c r="O4" t="n">
        <v>6634.84</v>
      </c>
      <c r="P4" t="n">
        <v>304.63</v>
      </c>
      <c r="Q4" t="n">
        <v>1367.69</v>
      </c>
      <c r="R4" t="n">
        <v>244.43</v>
      </c>
      <c r="S4" t="n">
        <v>104.26</v>
      </c>
      <c r="T4" t="n">
        <v>68535.78</v>
      </c>
      <c r="U4" t="n">
        <v>0.43</v>
      </c>
      <c r="V4" t="n">
        <v>0.84</v>
      </c>
      <c r="W4" t="n">
        <v>20.88</v>
      </c>
      <c r="X4" t="n">
        <v>4.23</v>
      </c>
      <c r="Y4" t="n">
        <v>1</v>
      </c>
      <c r="Z4" t="n">
        <v>10</v>
      </c>
      <c r="AA4" t="n">
        <v>829.7989281102786</v>
      </c>
      <c r="AB4" t="n">
        <v>1135.367501585519</v>
      </c>
      <c r="AC4" t="n">
        <v>1027.009620732493</v>
      </c>
      <c r="AD4" t="n">
        <v>829798.9281102786</v>
      </c>
      <c r="AE4" t="n">
        <v>1135367.501585519</v>
      </c>
      <c r="AF4" t="n">
        <v>1.067497359661135e-06</v>
      </c>
      <c r="AG4" t="n">
        <v>18</v>
      </c>
      <c r="AH4" t="n">
        <v>1027009.620732493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1.6864</v>
      </c>
      <c r="E5" t="n">
        <v>59.3</v>
      </c>
      <c r="F5" t="n">
        <v>56.06</v>
      </c>
      <c r="G5" t="n">
        <v>27.57</v>
      </c>
      <c r="H5" t="n">
        <v>0.58</v>
      </c>
      <c r="I5" t="n">
        <v>122</v>
      </c>
      <c r="J5" t="n">
        <v>52.19</v>
      </c>
      <c r="K5" t="n">
        <v>24.83</v>
      </c>
      <c r="L5" t="n">
        <v>1.75</v>
      </c>
      <c r="M5" t="n">
        <v>120</v>
      </c>
      <c r="N5" t="n">
        <v>5.61</v>
      </c>
      <c r="O5" t="n">
        <v>6670.02</v>
      </c>
      <c r="P5" t="n">
        <v>294.97</v>
      </c>
      <c r="Q5" t="n">
        <v>1367.68</v>
      </c>
      <c r="R5" t="n">
        <v>219.5</v>
      </c>
      <c r="S5" t="n">
        <v>104.26</v>
      </c>
      <c r="T5" t="n">
        <v>56194.65</v>
      </c>
      <c r="U5" t="n">
        <v>0.48</v>
      </c>
      <c r="V5" t="n">
        <v>0.86</v>
      </c>
      <c r="W5" t="n">
        <v>20.84</v>
      </c>
      <c r="X5" t="n">
        <v>3.47</v>
      </c>
      <c r="Y5" t="n">
        <v>1</v>
      </c>
      <c r="Z5" t="n">
        <v>10</v>
      </c>
      <c r="AA5" t="n">
        <v>801.8222823772032</v>
      </c>
      <c r="AB5" t="n">
        <v>1097.088620651024</v>
      </c>
      <c r="AC5" t="n">
        <v>992.384022469639</v>
      </c>
      <c r="AD5" t="n">
        <v>801822.2823772032</v>
      </c>
      <c r="AE5" t="n">
        <v>1097088.620651023</v>
      </c>
      <c r="AF5" t="n">
        <v>1.086634603327421e-06</v>
      </c>
      <c r="AG5" t="n">
        <v>18</v>
      </c>
      <c r="AH5" t="n">
        <v>992384.0224696391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1.7077</v>
      </c>
      <c r="E6" t="n">
        <v>58.56</v>
      </c>
      <c r="F6" t="n">
        <v>55.54</v>
      </c>
      <c r="G6" t="n">
        <v>32.04</v>
      </c>
      <c r="H6" t="n">
        <v>0.66</v>
      </c>
      <c r="I6" t="n">
        <v>104</v>
      </c>
      <c r="J6" t="n">
        <v>52.47</v>
      </c>
      <c r="K6" t="n">
        <v>24.83</v>
      </c>
      <c r="L6" t="n">
        <v>2</v>
      </c>
      <c r="M6" t="n">
        <v>102</v>
      </c>
      <c r="N6" t="n">
        <v>5.64</v>
      </c>
      <c r="O6" t="n">
        <v>6705.1</v>
      </c>
      <c r="P6" t="n">
        <v>286.7</v>
      </c>
      <c r="Q6" t="n">
        <v>1367.72</v>
      </c>
      <c r="R6" t="n">
        <v>202.76</v>
      </c>
      <c r="S6" t="n">
        <v>104.26</v>
      </c>
      <c r="T6" t="n">
        <v>47914.01</v>
      </c>
      <c r="U6" t="n">
        <v>0.51</v>
      </c>
      <c r="V6" t="n">
        <v>0.86</v>
      </c>
      <c r="W6" t="n">
        <v>20.81</v>
      </c>
      <c r="X6" t="n">
        <v>2.95</v>
      </c>
      <c r="Y6" t="n">
        <v>1</v>
      </c>
      <c r="Z6" t="n">
        <v>10</v>
      </c>
      <c r="AA6" t="n">
        <v>770.6346037950689</v>
      </c>
      <c r="AB6" t="n">
        <v>1054.416262911675</v>
      </c>
      <c r="AC6" t="n">
        <v>953.7842546619037</v>
      </c>
      <c r="AD6" t="n">
        <v>770634.6037950689</v>
      </c>
      <c r="AE6" t="n">
        <v>1054416.262911675</v>
      </c>
      <c r="AF6" t="n">
        <v>1.100359293229505e-06</v>
      </c>
      <c r="AG6" t="n">
        <v>17</v>
      </c>
      <c r="AH6" t="n">
        <v>953784.2546619037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1.7245</v>
      </c>
      <c r="E7" t="n">
        <v>57.99</v>
      </c>
      <c r="F7" t="n">
        <v>55.14</v>
      </c>
      <c r="G7" t="n">
        <v>36.76</v>
      </c>
      <c r="H7" t="n">
        <v>0.74</v>
      </c>
      <c r="I7" t="n">
        <v>90</v>
      </c>
      <c r="J7" t="n">
        <v>52.75</v>
      </c>
      <c r="K7" t="n">
        <v>24.83</v>
      </c>
      <c r="L7" t="n">
        <v>2.25</v>
      </c>
      <c r="M7" t="n">
        <v>88</v>
      </c>
      <c r="N7" t="n">
        <v>5.68</v>
      </c>
      <c r="O7" t="n">
        <v>6740.19</v>
      </c>
      <c r="P7" t="n">
        <v>278.99</v>
      </c>
      <c r="Q7" t="n">
        <v>1367.53</v>
      </c>
      <c r="R7" t="n">
        <v>189.38</v>
      </c>
      <c r="S7" t="n">
        <v>104.26</v>
      </c>
      <c r="T7" t="n">
        <v>41298.3</v>
      </c>
      <c r="U7" t="n">
        <v>0.55</v>
      </c>
      <c r="V7" t="n">
        <v>0.87</v>
      </c>
      <c r="W7" t="n">
        <v>20.8</v>
      </c>
      <c r="X7" t="n">
        <v>2.56</v>
      </c>
      <c r="Y7" t="n">
        <v>1</v>
      </c>
      <c r="Z7" t="n">
        <v>10</v>
      </c>
      <c r="AA7" t="n">
        <v>752.5737349433276</v>
      </c>
      <c r="AB7" t="n">
        <v>1029.704585359423</v>
      </c>
      <c r="AC7" t="n">
        <v>931.4310249321816</v>
      </c>
      <c r="AD7" t="n">
        <v>752573.7349433276</v>
      </c>
      <c r="AE7" t="n">
        <v>1029704.585359423</v>
      </c>
      <c r="AF7" t="n">
        <v>1.111184400757909e-06</v>
      </c>
      <c r="AG7" t="n">
        <v>17</v>
      </c>
      <c r="AH7" t="n">
        <v>931431.0249321816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1.7386</v>
      </c>
      <c r="E8" t="n">
        <v>57.52</v>
      </c>
      <c r="F8" t="n">
        <v>54.81</v>
      </c>
      <c r="G8" t="n">
        <v>41.62</v>
      </c>
      <c r="H8" t="n">
        <v>0.82</v>
      </c>
      <c r="I8" t="n">
        <v>79</v>
      </c>
      <c r="J8" t="n">
        <v>53.04</v>
      </c>
      <c r="K8" t="n">
        <v>24.83</v>
      </c>
      <c r="L8" t="n">
        <v>2.5</v>
      </c>
      <c r="M8" t="n">
        <v>73</v>
      </c>
      <c r="N8" t="n">
        <v>5.71</v>
      </c>
      <c r="O8" t="n">
        <v>6775.31</v>
      </c>
      <c r="P8" t="n">
        <v>271.24</v>
      </c>
      <c r="Q8" t="n">
        <v>1367.47</v>
      </c>
      <c r="R8" t="n">
        <v>178.89</v>
      </c>
      <c r="S8" t="n">
        <v>104.26</v>
      </c>
      <c r="T8" t="n">
        <v>36108.23</v>
      </c>
      <c r="U8" t="n">
        <v>0.58</v>
      </c>
      <c r="V8" t="n">
        <v>0.87</v>
      </c>
      <c r="W8" t="n">
        <v>20.77</v>
      </c>
      <c r="X8" t="n">
        <v>2.22</v>
      </c>
      <c r="Y8" t="n">
        <v>1</v>
      </c>
      <c r="Z8" t="n">
        <v>10</v>
      </c>
      <c r="AA8" t="n">
        <v>735.9251991682683</v>
      </c>
      <c r="AB8" t="n">
        <v>1006.925324230426</v>
      </c>
      <c r="AC8" t="n">
        <v>910.8257845144418</v>
      </c>
      <c r="AD8" t="n">
        <v>735925.1991682682</v>
      </c>
      <c r="AE8" t="n">
        <v>1006925.324230426</v>
      </c>
      <c r="AF8" t="n">
        <v>1.120269758862105e-06</v>
      </c>
      <c r="AG8" t="n">
        <v>17</v>
      </c>
      <c r="AH8" t="n">
        <v>910825.7845144419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1.7453</v>
      </c>
      <c r="E9" t="n">
        <v>57.3</v>
      </c>
      <c r="F9" t="n">
        <v>54.67</v>
      </c>
      <c r="G9" t="n">
        <v>45.56</v>
      </c>
      <c r="H9" t="n">
        <v>0.89</v>
      </c>
      <c r="I9" t="n">
        <v>72</v>
      </c>
      <c r="J9" t="n">
        <v>53.32</v>
      </c>
      <c r="K9" t="n">
        <v>24.83</v>
      </c>
      <c r="L9" t="n">
        <v>2.75</v>
      </c>
      <c r="M9" t="n">
        <v>36</v>
      </c>
      <c r="N9" t="n">
        <v>5.75</v>
      </c>
      <c r="O9" t="n">
        <v>6810.44</v>
      </c>
      <c r="P9" t="n">
        <v>266.57</v>
      </c>
      <c r="Q9" t="n">
        <v>1367.79</v>
      </c>
      <c r="R9" t="n">
        <v>172.72</v>
      </c>
      <c r="S9" t="n">
        <v>104.26</v>
      </c>
      <c r="T9" t="n">
        <v>33055.77</v>
      </c>
      <c r="U9" t="n">
        <v>0.6</v>
      </c>
      <c r="V9" t="n">
        <v>0.88</v>
      </c>
      <c r="W9" t="n">
        <v>20.81</v>
      </c>
      <c r="X9" t="n">
        <v>2.08</v>
      </c>
      <c r="Y9" t="n">
        <v>1</v>
      </c>
      <c r="Z9" t="n">
        <v>10</v>
      </c>
      <c r="AA9" t="n">
        <v>726.7979265709185</v>
      </c>
      <c r="AB9" t="n">
        <v>994.4369871958837</v>
      </c>
      <c r="AC9" t="n">
        <v>899.5293168389853</v>
      </c>
      <c r="AD9" t="n">
        <v>726797.9265709185</v>
      </c>
      <c r="AE9" t="n">
        <v>994436.9871958838</v>
      </c>
      <c r="AF9" t="n">
        <v>1.124586914840695e-06</v>
      </c>
      <c r="AG9" t="n">
        <v>17</v>
      </c>
      <c r="AH9" t="n">
        <v>899529.3168389853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1.7482</v>
      </c>
      <c r="E10" t="n">
        <v>57.2</v>
      </c>
      <c r="F10" t="n">
        <v>54.6</v>
      </c>
      <c r="G10" t="n">
        <v>46.8</v>
      </c>
      <c r="H10" t="n">
        <v>0.97</v>
      </c>
      <c r="I10" t="n">
        <v>70</v>
      </c>
      <c r="J10" t="n">
        <v>53.61</v>
      </c>
      <c r="K10" t="n">
        <v>24.83</v>
      </c>
      <c r="L10" t="n">
        <v>3</v>
      </c>
      <c r="M10" t="n">
        <v>6</v>
      </c>
      <c r="N10" t="n">
        <v>5.78</v>
      </c>
      <c r="O10" t="n">
        <v>6845.59</v>
      </c>
      <c r="P10" t="n">
        <v>265.17</v>
      </c>
      <c r="Q10" t="n">
        <v>1367.85</v>
      </c>
      <c r="R10" t="n">
        <v>169.72</v>
      </c>
      <c r="S10" t="n">
        <v>104.26</v>
      </c>
      <c r="T10" t="n">
        <v>31564.99</v>
      </c>
      <c r="U10" t="n">
        <v>0.61</v>
      </c>
      <c r="V10" t="n">
        <v>0.88</v>
      </c>
      <c r="W10" t="n">
        <v>20.83</v>
      </c>
      <c r="X10" t="n">
        <v>2.02</v>
      </c>
      <c r="Y10" t="n">
        <v>1</v>
      </c>
      <c r="Z10" t="n">
        <v>10</v>
      </c>
      <c r="AA10" t="n">
        <v>723.6963825664595</v>
      </c>
      <c r="AB10" t="n">
        <v>990.1933178585184</v>
      </c>
      <c r="AC10" t="n">
        <v>895.6906573471509</v>
      </c>
      <c r="AD10" t="n">
        <v>723696.3825664595</v>
      </c>
      <c r="AE10" t="n">
        <v>990193.3178585185</v>
      </c>
      <c r="AF10" t="n">
        <v>1.126455534592622e-06</v>
      </c>
      <c r="AG10" t="n">
        <v>17</v>
      </c>
      <c r="AH10" t="n">
        <v>895690.657347151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1.7474</v>
      </c>
      <c r="E11" t="n">
        <v>57.23</v>
      </c>
      <c r="F11" t="n">
        <v>54.63</v>
      </c>
      <c r="G11" t="n">
        <v>46.82</v>
      </c>
      <c r="H11" t="n">
        <v>1.04</v>
      </c>
      <c r="I11" t="n">
        <v>70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266.44</v>
      </c>
      <c r="Q11" t="n">
        <v>1367.8</v>
      </c>
      <c r="R11" t="n">
        <v>170.04</v>
      </c>
      <c r="S11" t="n">
        <v>104.26</v>
      </c>
      <c r="T11" t="n">
        <v>31728.49</v>
      </c>
      <c r="U11" t="n">
        <v>0.61</v>
      </c>
      <c r="V11" t="n">
        <v>0.88</v>
      </c>
      <c r="W11" t="n">
        <v>20.84</v>
      </c>
      <c r="X11" t="n">
        <v>2.04</v>
      </c>
      <c r="Y11" t="n">
        <v>1</v>
      </c>
      <c r="Z11" t="n">
        <v>10</v>
      </c>
      <c r="AA11" t="n">
        <v>725.8109392969154</v>
      </c>
      <c r="AB11" t="n">
        <v>993.0865476647875</v>
      </c>
      <c r="AC11" t="n">
        <v>898.307761361383</v>
      </c>
      <c r="AD11" t="n">
        <v>725810.9392969154</v>
      </c>
      <c r="AE11" t="n">
        <v>993086.5476647875</v>
      </c>
      <c r="AF11" t="n">
        <v>1.125940053281746e-06</v>
      </c>
      <c r="AG11" t="n">
        <v>17</v>
      </c>
      <c r="AH11" t="n">
        <v>898307.761361383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0.8005</v>
      </c>
      <c r="E2" t="n">
        <v>124.92</v>
      </c>
      <c r="F2" t="n">
        <v>80.34999999999999</v>
      </c>
      <c r="G2" t="n">
        <v>5.25</v>
      </c>
      <c r="H2" t="n">
        <v>0.08</v>
      </c>
      <c r="I2" t="n">
        <v>919</v>
      </c>
      <c r="J2" t="n">
        <v>232.68</v>
      </c>
      <c r="K2" t="n">
        <v>57.72</v>
      </c>
      <c r="L2" t="n">
        <v>1</v>
      </c>
      <c r="M2" t="n">
        <v>917</v>
      </c>
      <c r="N2" t="n">
        <v>53.95</v>
      </c>
      <c r="O2" t="n">
        <v>28931.02</v>
      </c>
      <c r="P2" t="n">
        <v>1269.88</v>
      </c>
      <c r="Q2" t="n">
        <v>1371.14</v>
      </c>
      <c r="R2" t="n">
        <v>1012.14</v>
      </c>
      <c r="S2" t="n">
        <v>104.26</v>
      </c>
      <c r="T2" t="n">
        <v>448531.51</v>
      </c>
      <c r="U2" t="n">
        <v>0.1</v>
      </c>
      <c r="V2" t="n">
        <v>0.6</v>
      </c>
      <c r="W2" t="n">
        <v>22.15</v>
      </c>
      <c r="X2" t="n">
        <v>27.69</v>
      </c>
      <c r="Y2" t="n">
        <v>1</v>
      </c>
      <c r="Z2" t="n">
        <v>10</v>
      </c>
      <c r="AA2" t="n">
        <v>5547.109217366381</v>
      </c>
      <c r="AB2" t="n">
        <v>7589.79955238823</v>
      </c>
      <c r="AC2" t="n">
        <v>6865.439735458586</v>
      </c>
      <c r="AD2" t="n">
        <v>5547109.217366381</v>
      </c>
      <c r="AE2" t="n">
        <v>7589799.55238823</v>
      </c>
      <c r="AF2" t="n">
        <v>4.083410269146256e-07</v>
      </c>
      <c r="AG2" t="n">
        <v>37</v>
      </c>
      <c r="AH2" t="n">
        <v>6865439.735458586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0.9522</v>
      </c>
      <c r="E3" t="n">
        <v>105.02</v>
      </c>
      <c r="F3" t="n">
        <v>72.23999999999999</v>
      </c>
      <c r="G3" t="n">
        <v>6.57</v>
      </c>
      <c r="H3" t="n">
        <v>0.1</v>
      </c>
      <c r="I3" t="n">
        <v>660</v>
      </c>
      <c r="J3" t="n">
        <v>233.1</v>
      </c>
      <c r="K3" t="n">
        <v>57.72</v>
      </c>
      <c r="L3" t="n">
        <v>1.25</v>
      </c>
      <c r="M3" t="n">
        <v>658</v>
      </c>
      <c r="N3" t="n">
        <v>54.13</v>
      </c>
      <c r="O3" t="n">
        <v>28983.75</v>
      </c>
      <c r="P3" t="n">
        <v>1142.14</v>
      </c>
      <c r="Q3" t="n">
        <v>1370.17</v>
      </c>
      <c r="R3" t="n">
        <v>746.08</v>
      </c>
      <c r="S3" t="n">
        <v>104.26</v>
      </c>
      <c r="T3" t="n">
        <v>316796.46</v>
      </c>
      <c r="U3" t="n">
        <v>0.14</v>
      </c>
      <c r="V3" t="n">
        <v>0.66</v>
      </c>
      <c r="W3" t="n">
        <v>21.74</v>
      </c>
      <c r="X3" t="n">
        <v>19.6</v>
      </c>
      <c r="Y3" t="n">
        <v>1</v>
      </c>
      <c r="Z3" t="n">
        <v>10</v>
      </c>
      <c r="AA3" t="n">
        <v>4232.5623679862</v>
      </c>
      <c r="AB3" t="n">
        <v>5791.178559352163</v>
      </c>
      <c r="AC3" t="n">
        <v>5238.47660561753</v>
      </c>
      <c r="AD3" t="n">
        <v>4232562.3679862</v>
      </c>
      <c r="AE3" t="n">
        <v>5791178.559352162</v>
      </c>
      <c r="AF3" t="n">
        <v>4.857243295791462e-07</v>
      </c>
      <c r="AG3" t="n">
        <v>31</v>
      </c>
      <c r="AH3" t="n">
        <v>5238476.605617531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1.0637</v>
      </c>
      <c r="E4" t="n">
        <v>94.01000000000001</v>
      </c>
      <c r="F4" t="n">
        <v>67.8</v>
      </c>
      <c r="G4" t="n">
        <v>7.88</v>
      </c>
      <c r="H4" t="n">
        <v>0.11</v>
      </c>
      <c r="I4" t="n">
        <v>516</v>
      </c>
      <c r="J4" t="n">
        <v>233.53</v>
      </c>
      <c r="K4" t="n">
        <v>57.72</v>
      </c>
      <c r="L4" t="n">
        <v>1.5</v>
      </c>
      <c r="M4" t="n">
        <v>514</v>
      </c>
      <c r="N4" t="n">
        <v>54.31</v>
      </c>
      <c r="O4" t="n">
        <v>29036.54</v>
      </c>
      <c r="P4" t="n">
        <v>1071.86</v>
      </c>
      <c r="Q4" t="n">
        <v>1369.43</v>
      </c>
      <c r="R4" t="n">
        <v>601.53</v>
      </c>
      <c r="S4" t="n">
        <v>104.26</v>
      </c>
      <c r="T4" t="n">
        <v>245243.05</v>
      </c>
      <c r="U4" t="n">
        <v>0.17</v>
      </c>
      <c r="V4" t="n">
        <v>0.71</v>
      </c>
      <c r="W4" t="n">
        <v>21.5</v>
      </c>
      <c r="X4" t="n">
        <v>15.17</v>
      </c>
      <c r="Y4" t="n">
        <v>1</v>
      </c>
      <c r="Z4" t="n">
        <v>10</v>
      </c>
      <c r="AA4" t="n">
        <v>3580.82716209989</v>
      </c>
      <c r="AB4" t="n">
        <v>4899.445698130431</v>
      </c>
      <c r="AC4" t="n">
        <v>4431.849477115902</v>
      </c>
      <c r="AD4" t="n">
        <v>3580827.16209989</v>
      </c>
      <c r="AE4" t="n">
        <v>4899445.698130431</v>
      </c>
      <c r="AF4" t="n">
        <v>5.426013120913021e-07</v>
      </c>
      <c r="AG4" t="n">
        <v>28</v>
      </c>
      <c r="AH4" t="n">
        <v>4431849.477115902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1.15</v>
      </c>
      <c r="E5" t="n">
        <v>86.95</v>
      </c>
      <c r="F5" t="n">
        <v>64.97</v>
      </c>
      <c r="G5" t="n">
        <v>9.220000000000001</v>
      </c>
      <c r="H5" t="n">
        <v>0.13</v>
      </c>
      <c r="I5" t="n">
        <v>423</v>
      </c>
      <c r="J5" t="n">
        <v>233.96</v>
      </c>
      <c r="K5" t="n">
        <v>57.72</v>
      </c>
      <c r="L5" t="n">
        <v>1.75</v>
      </c>
      <c r="M5" t="n">
        <v>421</v>
      </c>
      <c r="N5" t="n">
        <v>54.49</v>
      </c>
      <c r="O5" t="n">
        <v>29089.39</v>
      </c>
      <c r="P5" t="n">
        <v>1026.98</v>
      </c>
      <c r="Q5" t="n">
        <v>1369.07</v>
      </c>
      <c r="R5" t="n">
        <v>509.84</v>
      </c>
      <c r="S5" t="n">
        <v>104.26</v>
      </c>
      <c r="T5" t="n">
        <v>199863.24</v>
      </c>
      <c r="U5" t="n">
        <v>0.2</v>
      </c>
      <c r="V5" t="n">
        <v>0.74</v>
      </c>
      <c r="W5" t="n">
        <v>21.33</v>
      </c>
      <c r="X5" t="n">
        <v>12.36</v>
      </c>
      <c r="Y5" t="n">
        <v>1</v>
      </c>
      <c r="Z5" t="n">
        <v>10</v>
      </c>
      <c r="AA5" t="n">
        <v>3188.703642008845</v>
      </c>
      <c r="AB5" t="n">
        <v>4362.924998673044</v>
      </c>
      <c r="AC5" t="n">
        <v>3946.533560203219</v>
      </c>
      <c r="AD5" t="n">
        <v>3188703.642008845</v>
      </c>
      <c r="AE5" t="n">
        <v>4362924.998673044</v>
      </c>
      <c r="AF5" t="n">
        <v>5.866235864482442e-07</v>
      </c>
      <c r="AG5" t="n">
        <v>26</v>
      </c>
      <c r="AH5" t="n">
        <v>3946533.560203219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1.216</v>
      </c>
      <c r="E6" t="n">
        <v>82.23999999999999</v>
      </c>
      <c r="F6" t="n">
        <v>63.13</v>
      </c>
      <c r="G6" t="n">
        <v>10.52</v>
      </c>
      <c r="H6" t="n">
        <v>0.15</v>
      </c>
      <c r="I6" t="n">
        <v>360</v>
      </c>
      <c r="J6" t="n">
        <v>234.39</v>
      </c>
      <c r="K6" t="n">
        <v>57.72</v>
      </c>
      <c r="L6" t="n">
        <v>2</v>
      </c>
      <c r="M6" t="n">
        <v>358</v>
      </c>
      <c r="N6" t="n">
        <v>54.67</v>
      </c>
      <c r="O6" t="n">
        <v>29142.31</v>
      </c>
      <c r="P6" t="n">
        <v>997.47</v>
      </c>
      <c r="Q6" t="n">
        <v>1368.43</v>
      </c>
      <c r="R6" t="n">
        <v>448.93</v>
      </c>
      <c r="S6" t="n">
        <v>104.26</v>
      </c>
      <c r="T6" t="n">
        <v>169720.73</v>
      </c>
      <c r="U6" t="n">
        <v>0.23</v>
      </c>
      <c r="V6" t="n">
        <v>0.76</v>
      </c>
      <c r="W6" t="n">
        <v>21.25</v>
      </c>
      <c r="X6" t="n">
        <v>10.52</v>
      </c>
      <c r="Y6" t="n">
        <v>1</v>
      </c>
      <c r="Z6" t="n">
        <v>10</v>
      </c>
      <c r="AA6" t="n">
        <v>2930.862532549244</v>
      </c>
      <c r="AB6" t="n">
        <v>4010.135417563467</v>
      </c>
      <c r="AC6" t="n">
        <v>3627.413721571466</v>
      </c>
      <c r="AD6" t="n">
        <v>2930862.532549244</v>
      </c>
      <c r="AE6" t="n">
        <v>4010135.417563467</v>
      </c>
      <c r="AF6" t="n">
        <v>6.202906792357087e-07</v>
      </c>
      <c r="AG6" t="n">
        <v>24</v>
      </c>
      <c r="AH6" t="n">
        <v>3627413.721571466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1.2729</v>
      </c>
      <c r="E7" t="n">
        <v>78.56</v>
      </c>
      <c r="F7" t="n">
        <v>61.64</v>
      </c>
      <c r="G7" t="n">
        <v>11.85</v>
      </c>
      <c r="H7" t="n">
        <v>0.17</v>
      </c>
      <c r="I7" t="n">
        <v>312</v>
      </c>
      <c r="J7" t="n">
        <v>234.82</v>
      </c>
      <c r="K7" t="n">
        <v>57.72</v>
      </c>
      <c r="L7" t="n">
        <v>2.25</v>
      </c>
      <c r="M7" t="n">
        <v>310</v>
      </c>
      <c r="N7" t="n">
        <v>54.85</v>
      </c>
      <c r="O7" t="n">
        <v>29195.29</v>
      </c>
      <c r="P7" t="n">
        <v>973.48</v>
      </c>
      <c r="Q7" t="n">
        <v>1368.5</v>
      </c>
      <c r="R7" t="n">
        <v>401.24</v>
      </c>
      <c r="S7" t="n">
        <v>104.26</v>
      </c>
      <c r="T7" t="n">
        <v>146116.93</v>
      </c>
      <c r="U7" t="n">
        <v>0.26</v>
      </c>
      <c r="V7" t="n">
        <v>0.78</v>
      </c>
      <c r="W7" t="n">
        <v>21.15</v>
      </c>
      <c r="X7" t="n">
        <v>9.039999999999999</v>
      </c>
      <c r="Y7" t="n">
        <v>1</v>
      </c>
      <c r="Z7" t="n">
        <v>10</v>
      </c>
      <c r="AA7" t="n">
        <v>2740.790236325516</v>
      </c>
      <c r="AB7" t="n">
        <v>3750.07011647225</v>
      </c>
      <c r="AC7" t="n">
        <v>3392.168687812462</v>
      </c>
      <c r="AD7" t="n">
        <v>2740790.236325516</v>
      </c>
      <c r="AE7" t="n">
        <v>3750070.11647225</v>
      </c>
      <c r="AF7" t="n">
        <v>6.493157940782348e-07</v>
      </c>
      <c r="AG7" t="n">
        <v>23</v>
      </c>
      <c r="AH7" t="n">
        <v>3392168.687812462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1.318</v>
      </c>
      <c r="E8" t="n">
        <v>75.87</v>
      </c>
      <c r="F8" t="n">
        <v>60.59</v>
      </c>
      <c r="G8" t="n">
        <v>13.17</v>
      </c>
      <c r="H8" t="n">
        <v>0.19</v>
      </c>
      <c r="I8" t="n">
        <v>276</v>
      </c>
      <c r="J8" t="n">
        <v>235.25</v>
      </c>
      <c r="K8" t="n">
        <v>57.72</v>
      </c>
      <c r="L8" t="n">
        <v>2.5</v>
      </c>
      <c r="M8" t="n">
        <v>274</v>
      </c>
      <c r="N8" t="n">
        <v>55.03</v>
      </c>
      <c r="O8" t="n">
        <v>29248.33</v>
      </c>
      <c r="P8" t="n">
        <v>956.46</v>
      </c>
      <c r="Q8" t="n">
        <v>1368.2</v>
      </c>
      <c r="R8" t="n">
        <v>366.71</v>
      </c>
      <c r="S8" t="n">
        <v>104.26</v>
      </c>
      <c r="T8" t="n">
        <v>129028.76</v>
      </c>
      <c r="U8" t="n">
        <v>0.28</v>
      </c>
      <c r="V8" t="n">
        <v>0.79</v>
      </c>
      <c r="W8" t="n">
        <v>21.1</v>
      </c>
      <c r="X8" t="n">
        <v>7.99</v>
      </c>
      <c r="Y8" t="n">
        <v>1</v>
      </c>
      <c r="Z8" t="n">
        <v>10</v>
      </c>
      <c r="AA8" t="n">
        <v>2603.280554611603</v>
      </c>
      <c r="AB8" t="n">
        <v>3561.923303452259</v>
      </c>
      <c r="AC8" t="n">
        <v>3221.978342561396</v>
      </c>
      <c r="AD8" t="n">
        <v>2603280.554611603</v>
      </c>
      <c r="AE8" t="n">
        <v>3561923.303452259</v>
      </c>
      <c r="AF8" t="n">
        <v>6.723216408163356e-07</v>
      </c>
      <c r="AG8" t="n">
        <v>22</v>
      </c>
      <c r="AH8" t="n">
        <v>3221978.342561396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1.3571</v>
      </c>
      <c r="E9" t="n">
        <v>73.69</v>
      </c>
      <c r="F9" t="n">
        <v>59.73</v>
      </c>
      <c r="G9" t="n">
        <v>14.51</v>
      </c>
      <c r="H9" t="n">
        <v>0.21</v>
      </c>
      <c r="I9" t="n">
        <v>247</v>
      </c>
      <c r="J9" t="n">
        <v>235.68</v>
      </c>
      <c r="K9" t="n">
        <v>57.72</v>
      </c>
      <c r="L9" t="n">
        <v>2.75</v>
      </c>
      <c r="M9" t="n">
        <v>245</v>
      </c>
      <c r="N9" t="n">
        <v>55.21</v>
      </c>
      <c r="O9" t="n">
        <v>29301.44</v>
      </c>
      <c r="P9" t="n">
        <v>942.3099999999999</v>
      </c>
      <c r="Q9" t="n">
        <v>1368.48</v>
      </c>
      <c r="R9" t="n">
        <v>338.33</v>
      </c>
      <c r="S9" t="n">
        <v>104.26</v>
      </c>
      <c r="T9" t="n">
        <v>114987.59</v>
      </c>
      <c r="U9" t="n">
        <v>0.31</v>
      </c>
      <c r="V9" t="n">
        <v>0.8</v>
      </c>
      <c r="W9" t="n">
        <v>21.06</v>
      </c>
      <c r="X9" t="n">
        <v>7.13</v>
      </c>
      <c r="Y9" t="n">
        <v>1</v>
      </c>
      <c r="Z9" t="n">
        <v>10</v>
      </c>
      <c r="AA9" t="n">
        <v>2503.296771636055</v>
      </c>
      <c r="AB9" t="n">
        <v>3425.121080611912</v>
      </c>
      <c r="AC9" t="n">
        <v>3098.23233186581</v>
      </c>
      <c r="AD9" t="n">
        <v>2503296.771636055</v>
      </c>
      <c r="AE9" t="n">
        <v>3425121.080611912</v>
      </c>
      <c r="AF9" t="n">
        <v>6.922668427555759e-07</v>
      </c>
      <c r="AG9" t="n">
        <v>22</v>
      </c>
      <c r="AH9" t="n">
        <v>3098232.33186581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1.3899</v>
      </c>
      <c r="E10" t="n">
        <v>71.95</v>
      </c>
      <c r="F10" t="n">
        <v>59.03</v>
      </c>
      <c r="G10" t="n">
        <v>15.81</v>
      </c>
      <c r="H10" t="n">
        <v>0.23</v>
      </c>
      <c r="I10" t="n">
        <v>224</v>
      </c>
      <c r="J10" t="n">
        <v>236.11</v>
      </c>
      <c r="K10" t="n">
        <v>57.72</v>
      </c>
      <c r="L10" t="n">
        <v>3</v>
      </c>
      <c r="M10" t="n">
        <v>222</v>
      </c>
      <c r="N10" t="n">
        <v>55.39</v>
      </c>
      <c r="O10" t="n">
        <v>29354.61</v>
      </c>
      <c r="P10" t="n">
        <v>930.86</v>
      </c>
      <c r="Q10" t="n">
        <v>1368.18</v>
      </c>
      <c r="R10" t="n">
        <v>316.45</v>
      </c>
      <c r="S10" t="n">
        <v>104.26</v>
      </c>
      <c r="T10" t="n">
        <v>104159.64</v>
      </c>
      <c r="U10" t="n">
        <v>0.33</v>
      </c>
      <c r="V10" t="n">
        <v>0.8100000000000001</v>
      </c>
      <c r="W10" t="n">
        <v>21</v>
      </c>
      <c r="X10" t="n">
        <v>6.44</v>
      </c>
      <c r="Y10" t="n">
        <v>1</v>
      </c>
      <c r="Z10" t="n">
        <v>10</v>
      </c>
      <c r="AA10" t="n">
        <v>2412.019596022746</v>
      </c>
      <c r="AB10" t="n">
        <v>3300.23162207299</v>
      </c>
      <c r="AC10" t="n">
        <v>2985.262147966392</v>
      </c>
      <c r="AD10" t="n">
        <v>2412019.596022746</v>
      </c>
      <c r="AE10" t="n">
        <v>3300231.62207299</v>
      </c>
      <c r="AF10" t="n">
        <v>7.089983676560126e-07</v>
      </c>
      <c r="AG10" t="n">
        <v>21</v>
      </c>
      <c r="AH10" t="n">
        <v>2985262.147966392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1.4175</v>
      </c>
      <c r="E11" t="n">
        <v>70.55</v>
      </c>
      <c r="F11" t="n">
        <v>58.5</v>
      </c>
      <c r="G11" t="n">
        <v>17.12</v>
      </c>
      <c r="H11" t="n">
        <v>0.24</v>
      </c>
      <c r="I11" t="n">
        <v>205</v>
      </c>
      <c r="J11" t="n">
        <v>236.54</v>
      </c>
      <c r="K11" t="n">
        <v>57.72</v>
      </c>
      <c r="L11" t="n">
        <v>3.25</v>
      </c>
      <c r="M11" t="n">
        <v>203</v>
      </c>
      <c r="N11" t="n">
        <v>55.57</v>
      </c>
      <c r="O11" t="n">
        <v>29407.85</v>
      </c>
      <c r="P11" t="n">
        <v>921.79</v>
      </c>
      <c r="Q11" t="n">
        <v>1368.02</v>
      </c>
      <c r="R11" t="n">
        <v>298.7</v>
      </c>
      <c r="S11" t="n">
        <v>104.26</v>
      </c>
      <c r="T11" t="n">
        <v>95382.33</v>
      </c>
      <c r="U11" t="n">
        <v>0.35</v>
      </c>
      <c r="V11" t="n">
        <v>0.82</v>
      </c>
      <c r="W11" t="n">
        <v>20.99</v>
      </c>
      <c r="X11" t="n">
        <v>5.91</v>
      </c>
      <c r="Y11" t="n">
        <v>1</v>
      </c>
      <c r="Z11" t="n">
        <v>10</v>
      </c>
      <c r="AA11" t="n">
        <v>2350.166027511224</v>
      </c>
      <c r="AB11" t="n">
        <v>3215.600840848665</v>
      </c>
      <c r="AC11" t="n">
        <v>2908.708409722072</v>
      </c>
      <c r="AD11" t="n">
        <v>2350166.027511224</v>
      </c>
      <c r="AE11" t="n">
        <v>3215600.840848665</v>
      </c>
      <c r="AF11" t="n">
        <v>7.230773337307705e-07</v>
      </c>
      <c r="AG11" t="n">
        <v>21</v>
      </c>
      <c r="AH11" t="n">
        <v>2908708.409722072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1.4422</v>
      </c>
      <c r="E12" t="n">
        <v>69.34</v>
      </c>
      <c r="F12" t="n">
        <v>58.02</v>
      </c>
      <c r="G12" t="n">
        <v>18.42</v>
      </c>
      <c r="H12" t="n">
        <v>0.26</v>
      </c>
      <c r="I12" t="n">
        <v>189</v>
      </c>
      <c r="J12" t="n">
        <v>236.98</v>
      </c>
      <c r="K12" t="n">
        <v>57.72</v>
      </c>
      <c r="L12" t="n">
        <v>3.5</v>
      </c>
      <c r="M12" t="n">
        <v>187</v>
      </c>
      <c r="N12" t="n">
        <v>55.75</v>
      </c>
      <c r="O12" t="n">
        <v>29461.15</v>
      </c>
      <c r="P12" t="n">
        <v>913.6900000000001</v>
      </c>
      <c r="Q12" t="n">
        <v>1367.98</v>
      </c>
      <c r="R12" t="n">
        <v>283.28</v>
      </c>
      <c r="S12" t="n">
        <v>104.26</v>
      </c>
      <c r="T12" t="n">
        <v>87752.85000000001</v>
      </c>
      <c r="U12" t="n">
        <v>0.37</v>
      </c>
      <c r="V12" t="n">
        <v>0.83</v>
      </c>
      <c r="W12" t="n">
        <v>20.95</v>
      </c>
      <c r="X12" t="n">
        <v>5.42</v>
      </c>
      <c r="Y12" t="n">
        <v>1</v>
      </c>
      <c r="Z12" t="n">
        <v>10</v>
      </c>
      <c r="AA12" t="n">
        <v>2296.798704173835</v>
      </c>
      <c r="AB12" t="n">
        <v>3142.581314658305</v>
      </c>
      <c r="AC12" t="n">
        <v>2842.657764627774</v>
      </c>
      <c r="AD12" t="n">
        <v>2296798.704173835</v>
      </c>
      <c r="AE12" t="n">
        <v>3142581.314658305</v>
      </c>
      <c r="AF12" t="n">
        <v>7.356769881527459e-07</v>
      </c>
      <c r="AG12" t="n">
        <v>21</v>
      </c>
      <c r="AH12" t="n">
        <v>2842657.764627774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1.4645</v>
      </c>
      <c r="E13" t="n">
        <v>68.28</v>
      </c>
      <c r="F13" t="n">
        <v>57.6</v>
      </c>
      <c r="G13" t="n">
        <v>19.75</v>
      </c>
      <c r="H13" t="n">
        <v>0.28</v>
      </c>
      <c r="I13" t="n">
        <v>175</v>
      </c>
      <c r="J13" t="n">
        <v>237.41</v>
      </c>
      <c r="K13" t="n">
        <v>57.72</v>
      </c>
      <c r="L13" t="n">
        <v>3.75</v>
      </c>
      <c r="M13" t="n">
        <v>173</v>
      </c>
      <c r="N13" t="n">
        <v>55.93</v>
      </c>
      <c r="O13" t="n">
        <v>29514.51</v>
      </c>
      <c r="P13" t="n">
        <v>906.66</v>
      </c>
      <c r="Q13" t="n">
        <v>1368.15</v>
      </c>
      <c r="R13" t="n">
        <v>269.77</v>
      </c>
      <c r="S13" t="n">
        <v>104.26</v>
      </c>
      <c r="T13" t="n">
        <v>81066.56</v>
      </c>
      <c r="U13" t="n">
        <v>0.39</v>
      </c>
      <c r="V13" t="n">
        <v>0.83</v>
      </c>
      <c r="W13" t="n">
        <v>20.93</v>
      </c>
      <c r="X13" t="n">
        <v>5.01</v>
      </c>
      <c r="Y13" t="n">
        <v>1</v>
      </c>
      <c r="Z13" t="n">
        <v>10</v>
      </c>
      <c r="AA13" t="n">
        <v>2238.079523916631</v>
      </c>
      <c r="AB13" t="n">
        <v>3062.23914172299</v>
      </c>
      <c r="AC13" t="n">
        <v>2769.983335916461</v>
      </c>
      <c r="AD13" t="n">
        <v>2238079.523916631</v>
      </c>
      <c r="AE13" t="n">
        <v>3062239.14172299</v>
      </c>
      <c r="AF13" t="n">
        <v>7.47052384655177e-07</v>
      </c>
      <c r="AG13" t="n">
        <v>20</v>
      </c>
      <c r="AH13" t="n">
        <v>2769983.335916461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1.4833</v>
      </c>
      <c r="E14" t="n">
        <v>67.42</v>
      </c>
      <c r="F14" t="n">
        <v>57.28</v>
      </c>
      <c r="G14" t="n">
        <v>21.09</v>
      </c>
      <c r="H14" t="n">
        <v>0.3</v>
      </c>
      <c r="I14" t="n">
        <v>163</v>
      </c>
      <c r="J14" t="n">
        <v>237.84</v>
      </c>
      <c r="K14" t="n">
        <v>57.72</v>
      </c>
      <c r="L14" t="n">
        <v>4</v>
      </c>
      <c r="M14" t="n">
        <v>161</v>
      </c>
      <c r="N14" t="n">
        <v>56.12</v>
      </c>
      <c r="O14" t="n">
        <v>29567.95</v>
      </c>
      <c r="P14" t="n">
        <v>900.9299999999999</v>
      </c>
      <c r="Q14" t="n">
        <v>1367.8</v>
      </c>
      <c r="R14" t="n">
        <v>258.88</v>
      </c>
      <c r="S14" t="n">
        <v>104.26</v>
      </c>
      <c r="T14" t="n">
        <v>75681.61</v>
      </c>
      <c r="U14" t="n">
        <v>0.4</v>
      </c>
      <c r="V14" t="n">
        <v>0.84</v>
      </c>
      <c r="W14" t="n">
        <v>20.92</v>
      </c>
      <c r="X14" t="n">
        <v>4.69</v>
      </c>
      <c r="Y14" t="n">
        <v>1</v>
      </c>
      <c r="Z14" t="n">
        <v>10</v>
      </c>
      <c r="AA14" t="n">
        <v>2200.93282651568</v>
      </c>
      <c r="AB14" t="n">
        <v>3011.413391542377</v>
      </c>
      <c r="AC14" t="n">
        <v>2724.0083239987</v>
      </c>
      <c r="AD14" t="n">
        <v>2200932.82651568</v>
      </c>
      <c r="AE14" t="n">
        <v>3011413.391542377</v>
      </c>
      <c r="AF14" t="n">
        <v>7.566424050249397e-07</v>
      </c>
      <c r="AG14" t="n">
        <v>20</v>
      </c>
      <c r="AH14" t="n">
        <v>2724008.3239987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1.5023</v>
      </c>
      <c r="E15" t="n">
        <v>66.56</v>
      </c>
      <c r="F15" t="n">
        <v>56.93</v>
      </c>
      <c r="G15" t="n">
        <v>22.47</v>
      </c>
      <c r="H15" t="n">
        <v>0.32</v>
      </c>
      <c r="I15" t="n">
        <v>152</v>
      </c>
      <c r="J15" t="n">
        <v>238.28</v>
      </c>
      <c r="K15" t="n">
        <v>57.72</v>
      </c>
      <c r="L15" t="n">
        <v>4.25</v>
      </c>
      <c r="M15" t="n">
        <v>150</v>
      </c>
      <c r="N15" t="n">
        <v>56.3</v>
      </c>
      <c r="O15" t="n">
        <v>29621.44</v>
      </c>
      <c r="P15" t="n">
        <v>894.87</v>
      </c>
      <c r="Q15" t="n">
        <v>1367.78</v>
      </c>
      <c r="R15" t="n">
        <v>247.83</v>
      </c>
      <c r="S15" t="n">
        <v>104.26</v>
      </c>
      <c r="T15" t="n">
        <v>70212.27</v>
      </c>
      <c r="U15" t="n">
        <v>0.42</v>
      </c>
      <c r="V15" t="n">
        <v>0.84</v>
      </c>
      <c r="W15" t="n">
        <v>20.9</v>
      </c>
      <c r="X15" t="n">
        <v>4.34</v>
      </c>
      <c r="Y15" t="n">
        <v>1</v>
      </c>
      <c r="Z15" t="n">
        <v>10</v>
      </c>
      <c r="AA15" t="n">
        <v>2163.683663950886</v>
      </c>
      <c r="AB15" t="n">
        <v>2960.44744400398</v>
      </c>
      <c r="AC15" t="n">
        <v>2677.906494962323</v>
      </c>
      <c r="AD15" t="n">
        <v>2163683.663950886</v>
      </c>
      <c r="AE15" t="n">
        <v>2960447.44400398</v>
      </c>
      <c r="AF15" t="n">
        <v>7.663344468879977e-07</v>
      </c>
      <c r="AG15" t="n">
        <v>20</v>
      </c>
      <c r="AH15" t="n">
        <v>2677906.494962323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1.5167</v>
      </c>
      <c r="E16" t="n">
        <v>65.93000000000001</v>
      </c>
      <c r="F16" t="n">
        <v>56.71</v>
      </c>
      <c r="G16" t="n">
        <v>23.79</v>
      </c>
      <c r="H16" t="n">
        <v>0.34</v>
      </c>
      <c r="I16" t="n">
        <v>143</v>
      </c>
      <c r="J16" t="n">
        <v>238.71</v>
      </c>
      <c r="K16" t="n">
        <v>57.72</v>
      </c>
      <c r="L16" t="n">
        <v>4.5</v>
      </c>
      <c r="M16" t="n">
        <v>141</v>
      </c>
      <c r="N16" t="n">
        <v>56.49</v>
      </c>
      <c r="O16" t="n">
        <v>29675.01</v>
      </c>
      <c r="P16" t="n">
        <v>890.9299999999999</v>
      </c>
      <c r="Q16" t="n">
        <v>1367.69</v>
      </c>
      <c r="R16" t="n">
        <v>240.16</v>
      </c>
      <c r="S16" t="n">
        <v>104.26</v>
      </c>
      <c r="T16" t="n">
        <v>66423.39</v>
      </c>
      <c r="U16" t="n">
        <v>0.43</v>
      </c>
      <c r="V16" t="n">
        <v>0.85</v>
      </c>
      <c r="W16" t="n">
        <v>20.9</v>
      </c>
      <c r="X16" t="n">
        <v>4.12</v>
      </c>
      <c r="Y16" t="n">
        <v>1</v>
      </c>
      <c r="Z16" t="n">
        <v>10</v>
      </c>
      <c r="AA16" t="n">
        <v>2137.484227824094</v>
      </c>
      <c r="AB16" t="n">
        <v>2924.600219657757</v>
      </c>
      <c r="AC16" t="n">
        <v>2645.480479395809</v>
      </c>
      <c r="AD16" t="n">
        <v>2137484.227824094</v>
      </c>
      <c r="AE16" t="n">
        <v>2924600.219657757</v>
      </c>
      <c r="AF16" t="n">
        <v>7.736799944052626e-07</v>
      </c>
      <c r="AG16" t="n">
        <v>20</v>
      </c>
      <c r="AH16" t="n">
        <v>2645480.479395809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1.5315</v>
      </c>
      <c r="E17" t="n">
        <v>65.3</v>
      </c>
      <c r="F17" t="n">
        <v>56.44</v>
      </c>
      <c r="G17" t="n">
        <v>25.08</v>
      </c>
      <c r="H17" t="n">
        <v>0.35</v>
      </c>
      <c r="I17" t="n">
        <v>135</v>
      </c>
      <c r="J17" t="n">
        <v>239.14</v>
      </c>
      <c r="K17" t="n">
        <v>57.72</v>
      </c>
      <c r="L17" t="n">
        <v>4.75</v>
      </c>
      <c r="M17" t="n">
        <v>133</v>
      </c>
      <c r="N17" t="n">
        <v>56.67</v>
      </c>
      <c r="O17" t="n">
        <v>29728.63</v>
      </c>
      <c r="P17" t="n">
        <v>886.11</v>
      </c>
      <c r="Q17" t="n">
        <v>1367.63</v>
      </c>
      <c r="R17" t="n">
        <v>231.72</v>
      </c>
      <c r="S17" t="n">
        <v>104.26</v>
      </c>
      <c r="T17" t="n">
        <v>62240.04</v>
      </c>
      <c r="U17" t="n">
        <v>0.45</v>
      </c>
      <c r="V17" t="n">
        <v>0.85</v>
      </c>
      <c r="W17" t="n">
        <v>20.87</v>
      </c>
      <c r="X17" t="n">
        <v>3.85</v>
      </c>
      <c r="Y17" t="n">
        <v>1</v>
      </c>
      <c r="Z17" t="n">
        <v>10</v>
      </c>
      <c r="AA17" t="n">
        <v>2096.835753366656</v>
      </c>
      <c r="AB17" t="n">
        <v>2868.983183620961</v>
      </c>
      <c r="AC17" t="n">
        <v>2595.171455219364</v>
      </c>
      <c r="AD17" t="n">
        <v>2096835.753366656</v>
      </c>
      <c r="AE17" t="n">
        <v>2868983.18362096</v>
      </c>
      <c r="AF17" t="n">
        <v>7.812295849091183e-07</v>
      </c>
      <c r="AG17" t="n">
        <v>19</v>
      </c>
      <c r="AH17" t="n">
        <v>2595171.455219364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1.5443</v>
      </c>
      <c r="E18" t="n">
        <v>64.76000000000001</v>
      </c>
      <c r="F18" t="n">
        <v>56.22</v>
      </c>
      <c r="G18" t="n">
        <v>26.35</v>
      </c>
      <c r="H18" t="n">
        <v>0.37</v>
      </c>
      <c r="I18" t="n">
        <v>128</v>
      </c>
      <c r="J18" t="n">
        <v>239.58</v>
      </c>
      <c r="K18" t="n">
        <v>57.72</v>
      </c>
      <c r="L18" t="n">
        <v>5</v>
      </c>
      <c r="M18" t="n">
        <v>126</v>
      </c>
      <c r="N18" t="n">
        <v>56.86</v>
      </c>
      <c r="O18" t="n">
        <v>29782.33</v>
      </c>
      <c r="P18" t="n">
        <v>882</v>
      </c>
      <c r="Q18" t="n">
        <v>1367.73</v>
      </c>
      <c r="R18" t="n">
        <v>224.09</v>
      </c>
      <c r="S18" t="n">
        <v>104.26</v>
      </c>
      <c r="T18" t="n">
        <v>58461.86</v>
      </c>
      <c r="U18" t="n">
        <v>0.47</v>
      </c>
      <c r="V18" t="n">
        <v>0.85</v>
      </c>
      <c r="W18" t="n">
        <v>20.87</v>
      </c>
      <c r="X18" t="n">
        <v>3.63</v>
      </c>
      <c r="Y18" t="n">
        <v>1</v>
      </c>
      <c r="Z18" t="n">
        <v>10</v>
      </c>
      <c r="AA18" t="n">
        <v>2073.265216732956</v>
      </c>
      <c r="AB18" t="n">
        <v>2836.732935540046</v>
      </c>
      <c r="AC18" t="n">
        <v>2565.999125551783</v>
      </c>
      <c r="AD18" t="n">
        <v>2073265.216732956</v>
      </c>
      <c r="AE18" t="n">
        <v>2836732.935540046</v>
      </c>
      <c r="AF18" t="n">
        <v>7.877589604800204e-07</v>
      </c>
      <c r="AG18" t="n">
        <v>19</v>
      </c>
      <c r="AH18" t="n">
        <v>2565999.125551783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1.5559</v>
      </c>
      <c r="E19" t="n">
        <v>64.27</v>
      </c>
      <c r="F19" t="n">
        <v>56.05</v>
      </c>
      <c r="G19" t="n">
        <v>27.79</v>
      </c>
      <c r="H19" t="n">
        <v>0.39</v>
      </c>
      <c r="I19" t="n">
        <v>121</v>
      </c>
      <c r="J19" t="n">
        <v>240.02</v>
      </c>
      <c r="K19" t="n">
        <v>57.72</v>
      </c>
      <c r="L19" t="n">
        <v>5.25</v>
      </c>
      <c r="M19" t="n">
        <v>119</v>
      </c>
      <c r="N19" t="n">
        <v>57.04</v>
      </c>
      <c r="O19" t="n">
        <v>29836.09</v>
      </c>
      <c r="P19" t="n">
        <v>878.75</v>
      </c>
      <c r="Q19" t="n">
        <v>1367.69</v>
      </c>
      <c r="R19" t="n">
        <v>219.21</v>
      </c>
      <c r="S19" t="n">
        <v>104.26</v>
      </c>
      <c r="T19" t="n">
        <v>56054.79</v>
      </c>
      <c r="U19" t="n">
        <v>0.48</v>
      </c>
      <c r="V19" t="n">
        <v>0.86</v>
      </c>
      <c r="W19" t="n">
        <v>20.84</v>
      </c>
      <c r="X19" t="n">
        <v>3.46</v>
      </c>
      <c r="Y19" t="n">
        <v>1</v>
      </c>
      <c r="Z19" t="n">
        <v>10</v>
      </c>
      <c r="AA19" t="n">
        <v>2053.21058680042</v>
      </c>
      <c r="AB19" t="n">
        <v>2809.293306118519</v>
      </c>
      <c r="AC19" t="n">
        <v>2541.178295850486</v>
      </c>
      <c r="AD19" t="n">
        <v>2053210.58680042</v>
      </c>
      <c r="AE19" t="n">
        <v>2809293.30611852</v>
      </c>
      <c r="AF19" t="n">
        <v>7.936762070911506e-07</v>
      </c>
      <c r="AG19" t="n">
        <v>19</v>
      </c>
      <c r="AH19" t="n">
        <v>2541178.295850486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1.5668</v>
      </c>
      <c r="E20" t="n">
        <v>63.82</v>
      </c>
      <c r="F20" t="n">
        <v>55.88</v>
      </c>
      <c r="G20" t="n">
        <v>29.15</v>
      </c>
      <c r="H20" t="n">
        <v>0.41</v>
      </c>
      <c r="I20" t="n">
        <v>115</v>
      </c>
      <c r="J20" t="n">
        <v>240.45</v>
      </c>
      <c r="K20" t="n">
        <v>57.72</v>
      </c>
      <c r="L20" t="n">
        <v>5.5</v>
      </c>
      <c r="M20" t="n">
        <v>113</v>
      </c>
      <c r="N20" t="n">
        <v>57.23</v>
      </c>
      <c r="O20" t="n">
        <v>29890.04</v>
      </c>
      <c r="P20" t="n">
        <v>875.46</v>
      </c>
      <c r="Q20" t="n">
        <v>1367.62</v>
      </c>
      <c r="R20" t="n">
        <v>213.31</v>
      </c>
      <c r="S20" t="n">
        <v>104.26</v>
      </c>
      <c r="T20" t="n">
        <v>53135.56</v>
      </c>
      <c r="U20" t="n">
        <v>0.49</v>
      </c>
      <c r="V20" t="n">
        <v>0.86</v>
      </c>
      <c r="W20" t="n">
        <v>20.84</v>
      </c>
      <c r="X20" t="n">
        <v>3.29</v>
      </c>
      <c r="Y20" t="n">
        <v>1</v>
      </c>
      <c r="Z20" t="n">
        <v>10</v>
      </c>
      <c r="AA20" t="n">
        <v>2034.191366824504</v>
      </c>
      <c r="AB20" t="n">
        <v>2783.270370278705</v>
      </c>
      <c r="AC20" t="n">
        <v>2517.638952483804</v>
      </c>
      <c r="AD20" t="n">
        <v>2034191.366824504</v>
      </c>
      <c r="AE20" t="n">
        <v>2783270.370278705</v>
      </c>
      <c r="AF20" t="n">
        <v>7.99236378475747e-07</v>
      </c>
      <c r="AG20" t="n">
        <v>19</v>
      </c>
      <c r="AH20" t="n">
        <v>2517638.952483803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1.5763</v>
      </c>
      <c r="E21" t="n">
        <v>63.44</v>
      </c>
      <c r="F21" t="n">
        <v>55.72</v>
      </c>
      <c r="G21" t="n">
        <v>30.39</v>
      </c>
      <c r="H21" t="n">
        <v>0.42</v>
      </c>
      <c r="I21" t="n">
        <v>110</v>
      </c>
      <c r="J21" t="n">
        <v>240.89</v>
      </c>
      <c r="K21" t="n">
        <v>57.72</v>
      </c>
      <c r="L21" t="n">
        <v>5.75</v>
      </c>
      <c r="M21" t="n">
        <v>108</v>
      </c>
      <c r="N21" t="n">
        <v>57.42</v>
      </c>
      <c r="O21" t="n">
        <v>29943.94</v>
      </c>
      <c r="P21" t="n">
        <v>872.34</v>
      </c>
      <c r="Q21" t="n">
        <v>1367.6</v>
      </c>
      <c r="R21" t="n">
        <v>208.19</v>
      </c>
      <c r="S21" t="n">
        <v>104.26</v>
      </c>
      <c r="T21" t="n">
        <v>50602.46</v>
      </c>
      <c r="U21" t="n">
        <v>0.5</v>
      </c>
      <c r="V21" t="n">
        <v>0.86</v>
      </c>
      <c r="W21" t="n">
        <v>20.83</v>
      </c>
      <c r="X21" t="n">
        <v>3.13</v>
      </c>
      <c r="Y21" t="n">
        <v>1</v>
      </c>
      <c r="Z21" t="n">
        <v>10</v>
      </c>
      <c r="AA21" t="n">
        <v>2017.349201514701</v>
      </c>
      <c r="AB21" t="n">
        <v>2760.226176677938</v>
      </c>
      <c r="AC21" t="n">
        <v>2496.794064377566</v>
      </c>
      <c r="AD21" t="n">
        <v>2017349.201514701</v>
      </c>
      <c r="AE21" t="n">
        <v>2760226.176677939</v>
      </c>
      <c r="AF21" t="n">
        <v>8.040823994072759e-07</v>
      </c>
      <c r="AG21" t="n">
        <v>19</v>
      </c>
      <c r="AH21" t="n">
        <v>2496794.064377566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1.5859</v>
      </c>
      <c r="E22" t="n">
        <v>63.05</v>
      </c>
      <c r="F22" t="n">
        <v>55.56</v>
      </c>
      <c r="G22" t="n">
        <v>31.75</v>
      </c>
      <c r="H22" t="n">
        <v>0.44</v>
      </c>
      <c r="I22" t="n">
        <v>105</v>
      </c>
      <c r="J22" t="n">
        <v>241.33</v>
      </c>
      <c r="K22" t="n">
        <v>57.72</v>
      </c>
      <c r="L22" t="n">
        <v>6</v>
      </c>
      <c r="M22" t="n">
        <v>103</v>
      </c>
      <c r="N22" t="n">
        <v>57.6</v>
      </c>
      <c r="O22" t="n">
        <v>29997.9</v>
      </c>
      <c r="P22" t="n">
        <v>869.36</v>
      </c>
      <c r="Q22" t="n">
        <v>1367.79</v>
      </c>
      <c r="R22" t="n">
        <v>203.33</v>
      </c>
      <c r="S22" t="n">
        <v>104.26</v>
      </c>
      <c r="T22" t="n">
        <v>48196.91</v>
      </c>
      <c r="U22" t="n">
        <v>0.51</v>
      </c>
      <c r="V22" t="n">
        <v>0.86</v>
      </c>
      <c r="W22" t="n">
        <v>20.82</v>
      </c>
      <c r="X22" t="n">
        <v>2.98</v>
      </c>
      <c r="Y22" t="n">
        <v>1</v>
      </c>
      <c r="Z22" t="n">
        <v>10</v>
      </c>
      <c r="AA22" t="n">
        <v>2000.811449082843</v>
      </c>
      <c r="AB22" t="n">
        <v>2737.598494206527</v>
      </c>
      <c r="AC22" t="n">
        <v>2476.325936163073</v>
      </c>
      <c r="AD22" t="n">
        <v>2000811.449082843</v>
      </c>
      <c r="AE22" t="n">
        <v>2737598.494206526</v>
      </c>
      <c r="AF22" t="n">
        <v>8.089794310854526e-07</v>
      </c>
      <c r="AG22" t="n">
        <v>19</v>
      </c>
      <c r="AH22" t="n">
        <v>2476325.936163073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1.593</v>
      </c>
      <c r="E23" t="n">
        <v>62.77</v>
      </c>
      <c r="F23" t="n">
        <v>55.46</v>
      </c>
      <c r="G23" t="n">
        <v>32.95</v>
      </c>
      <c r="H23" t="n">
        <v>0.46</v>
      </c>
      <c r="I23" t="n">
        <v>101</v>
      </c>
      <c r="J23" t="n">
        <v>241.77</v>
      </c>
      <c r="K23" t="n">
        <v>57.72</v>
      </c>
      <c r="L23" t="n">
        <v>6.25</v>
      </c>
      <c r="M23" t="n">
        <v>99</v>
      </c>
      <c r="N23" t="n">
        <v>57.79</v>
      </c>
      <c r="O23" t="n">
        <v>30051.93</v>
      </c>
      <c r="P23" t="n">
        <v>867.15</v>
      </c>
      <c r="Q23" t="n">
        <v>1367.67</v>
      </c>
      <c r="R23" t="n">
        <v>199.86</v>
      </c>
      <c r="S23" t="n">
        <v>104.26</v>
      </c>
      <c r="T23" t="n">
        <v>46482.01</v>
      </c>
      <c r="U23" t="n">
        <v>0.52</v>
      </c>
      <c r="V23" t="n">
        <v>0.86</v>
      </c>
      <c r="W23" t="n">
        <v>20.81</v>
      </c>
      <c r="X23" t="n">
        <v>2.88</v>
      </c>
      <c r="Y23" t="n">
        <v>1</v>
      </c>
      <c r="Z23" t="n">
        <v>10</v>
      </c>
      <c r="AA23" t="n">
        <v>1988.841655775232</v>
      </c>
      <c r="AB23" t="n">
        <v>2721.220894933041</v>
      </c>
      <c r="AC23" t="n">
        <v>2461.511391978144</v>
      </c>
      <c r="AD23" t="n">
        <v>1988841.655775232</v>
      </c>
      <c r="AE23" t="n">
        <v>2721220.894933041</v>
      </c>
      <c r="AF23" t="n">
        <v>8.126011940974374e-07</v>
      </c>
      <c r="AG23" t="n">
        <v>19</v>
      </c>
      <c r="AH23" t="n">
        <v>2461511.391978144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1.601</v>
      </c>
      <c r="E24" t="n">
        <v>62.46</v>
      </c>
      <c r="F24" t="n">
        <v>55.33</v>
      </c>
      <c r="G24" t="n">
        <v>34.23</v>
      </c>
      <c r="H24" t="n">
        <v>0.48</v>
      </c>
      <c r="I24" t="n">
        <v>97</v>
      </c>
      <c r="J24" t="n">
        <v>242.2</v>
      </c>
      <c r="K24" t="n">
        <v>57.72</v>
      </c>
      <c r="L24" t="n">
        <v>6.5</v>
      </c>
      <c r="M24" t="n">
        <v>95</v>
      </c>
      <c r="N24" t="n">
        <v>57.98</v>
      </c>
      <c r="O24" t="n">
        <v>30106.03</v>
      </c>
      <c r="P24" t="n">
        <v>864.72</v>
      </c>
      <c r="Q24" t="n">
        <v>1367.6</v>
      </c>
      <c r="R24" t="n">
        <v>195.74</v>
      </c>
      <c r="S24" t="n">
        <v>104.26</v>
      </c>
      <c r="T24" t="n">
        <v>44440.05</v>
      </c>
      <c r="U24" t="n">
        <v>0.53</v>
      </c>
      <c r="V24" t="n">
        <v>0.87</v>
      </c>
      <c r="W24" t="n">
        <v>20.81</v>
      </c>
      <c r="X24" t="n">
        <v>2.75</v>
      </c>
      <c r="Y24" t="n">
        <v>1</v>
      </c>
      <c r="Z24" t="n">
        <v>10</v>
      </c>
      <c r="AA24" t="n">
        <v>1975.438922608131</v>
      </c>
      <c r="AB24" t="n">
        <v>2702.882684126957</v>
      </c>
      <c r="AC24" t="n">
        <v>2444.923354273551</v>
      </c>
      <c r="AD24" t="n">
        <v>1975438.922608131</v>
      </c>
      <c r="AE24" t="n">
        <v>2702882.684126956</v>
      </c>
      <c r="AF24" t="n">
        <v>8.166820538292513e-07</v>
      </c>
      <c r="AG24" t="n">
        <v>19</v>
      </c>
      <c r="AH24" t="n">
        <v>2444923.354273552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1.608</v>
      </c>
      <c r="E25" t="n">
        <v>62.19</v>
      </c>
      <c r="F25" t="n">
        <v>55.24</v>
      </c>
      <c r="G25" t="n">
        <v>35.64</v>
      </c>
      <c r="H25" t="n">
        <v>0.49</v>
      </c>
      <c r="I25" t="n">
        <v>93</v>
      </c>
      <c r="J25" t="n">
        <v>242.64</v>
      </c>
      <c r="K25" t="n">
        <v>57.72</v>
      </c>
      <c r="L25" t="n">
        <v>6.75</v>
      </c>
      <c r="M25" t="n">
        <v>91</v>
      </c>
      <c r="N25" t="n">
        <v>58.17</v>
      </c>
      <c r="O25" t="n">
        <v>30160.2</v>
      </c>
      <c r="P25" t="n">
        <v>862.61</v>
      </c>
      <c r="Q25" t="n">
        <v>1367.48</v>
      </c>
      <c r="R25" t="n">
        <v>192.77</v>
      </c>
      <c r="S25" t="n">
        <v>104.26</v>
      </c>
      <c r="T25" t="n">
        <v>42975.8</v>
      </c>
      <c r="U25" t="n">
        <v>0.54</v>
      </c>
      <c r="V25" t="n">
        <v>0.87</v>
      </c>
      <c r="W25" t="n">
        <v>20.8</v>
      </c>
      <c r="X25" t="n">
        <v>2.66</v>
      </c>
      <c r="Y25" t="n">
        <v>1</v>
      </c>
      <c r="Z25" t="n">
        <v>10</v>
      </c>
      <c r="AA25" t="n">
        <v>1951.364202294856</v>
      </c>
      <c r="AB25" t="n">
        <v>2669.942589692633</v>
      </c>
      <c r="AC25" t="n">
        <v>2415.127016220327</v>
      </c>
      <c r="AD25" t="n">
        <v>1951364.202294856</v>
      </c>
      <c r="AE25" t="n">
        <v>2669942.589692633</v>
      </c>
      <c r="AF25" t="n">
        <v>8.202528060945885e-07</v>
      </c>
      <c r="AG25" t="n">
        <v>18</v>
      </c>
      <c r="AH25" t="n">
        <v>2415127.016220327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1.6161</v>
      </c>
      <c r="E26" t="n">
        <v>61.88</v>
      </c>
      <c r="F26" t="n">
        <v>55.12</v>
      </c>
      <c r="G26" t="n">
        <v>37.16</v>
      </c>
      <c r="H26" t="n">
        <v>0.51</v>
      </c>
      <c r="I26" t="n">
        <v>89</v>
      </c>
      <c r="J26" t="n">
        <v>243.08</v>
      </c>
      <c r="K26" t="n">
        <v>57.72</v>
      </c>
      <c r="L26" t="n">
        <v>7</v>
      </c>
      <c r="M26" t="n">
        <v>87</v>
      </c>
      <c r="N26" t="n">
        <v>58.36</v>
      </c>
      <c r="O26" t="n">
        <v>30214.44</v>
      </c>
      <c r="P26" t="n">
        <v>860.13</v>
      </c>
      <c r="Q26" t="n">
        <v>1367.54</v>
      </c>
      <c r="R26" t="n">
        <v>188.91</v>
      </c>
      <c r="S26" t="n">
        <v>104.26</v>
      </c>
      <c r="T26" t="n">
        <v>41064.93</v>
      </c>
      <c r="U26" t="n">
        <v>0.55</v>
      </c>
      <c r="V26" t="n">
        <v>0.87</v>
      </c>
      <c r="W26" t="n">
        <v>20.79</v>
      </c>
      <c r="X26" t="n">
        <v>2.53</v>
      </c>
      <c r="Y26" t="n">
        <v>1</v>
      </c>
      <c r="Z26" t="n">
        <v>10</v>
      </c>
      <c r="AA26" t="n">
        <v>1938.104607103312</v>
      </c>
      <c r="AB26" t="n">
        <v>2651.800226579507</v>
      </c>
      <c r="AC26" t="n">
        <v>2398.716134779752</v>
      </c>
      <c r="AD26" t="n">
        <v>1938104.607103312</v>
      </c>
      <c r="AE26" t="n">
        <v>2651800.226579507</v>
      </c>
      <c r="AF26" t="n">
        <v>8.2438467657305e-07</v>
      </c>
      <c r="AG26" t="n">
        <v>18</v>
      </c>
      <c r="AH26" t="n">
        <v>2398716.134779752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1.6218</v>
      </c>
      <c r="E27" t="n">
        <v>61.66</v>
      </c>
      <c r="F27" t="n">
        <v>55.03</v>
      </c>
      <c r="G27" t="n">
        <v>38.39</v>
      </c>
      <c r="H27" t="n">
        <v>0.53</v>
      </c>
      <c r="I27" t="n">
        <v>86</v>
      </c>
      <c r="J27" t="n">
        <v>243.52</v>
      </c>
      <c r="K27" t="n">
        <v>57.72</v>
      </c>
      <c r="L27" t="n">
        <v>7.25</v>
      </c>
      <c r="M27" t="n">
        <v>84</v>
      </c>
      <c r="N27" t="n">
        <v>58.55</v>
      </c>
      <c r="O27" t="n">
        <v>30268.74</v>
      </c>
      <c r="P27" t="n">
        <v>857.99</v>
      </c>
      <c r="Q27" t="n">
        <v>1367.54</v>
      </c>
      <c r="R27" t="n">
        <v>185.79</v>
      </c>
      <c r="S27" t="n">
        <v>104.26</v>
      </c>
      <c r="T27" t="n">
        <v>39521.26</v>
      </c>
      <c r="U27" t="n">
        <v>0.5600000000000001</v>
      </c>
      <c r="V27" t="n">
        <v>0.87</v>
      </c>
      <c r="W27" t="n">
        <v>20.8</v>
      </c>
      <c r="X27" t="n">
        <v>2.45</v>
      </c>
      <c r="Y27" t="n">
        <v>1</v>
      </c>
      <c r="Z27" t="n">
        <v>10</v>
      </c>
      <c r="AA27" t="n">
        <v>1928.222049344523</v>
      </c>
      <c r="AB27" t="n">
        <v>2638.278475066255</v>
      </c>
      <c r="AC27" t="n">
        <v>2386.484880253027</v>
      </c>
      <c r="AD27" t="n">
        <v>1928222.049344523</v>
      </c>
      <c r="AE27" t="n">
        <v>2638278.475066255</v>
      </c>
      <c r="AF27" t="n">
        <v>8.272922891319673e-07</v>
      </c>
      <c r="AG27" t="n">
        <v>18</v>
      </c>
      <c r="AH27" t="n">
        <v>2386484.880253027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1.628</v>
      </c>
      <c r="E28" t="n">
        <v>61.43</v>
      </c>
      <c r="F28" t="n">
        <v>54.94</v>
      </c>
      <c r="G28" t="n">
        <v>39.71</v>
      </c>
      <c r="H28" t="n">
        <v>0.55</v>
      </c>
      <c r="I28" t="n">
        <v>83</v>
      </c>
      <c r="J28" t="n">
        <v>243.96</v>
      </c>
      <c r="K28" t="n">
        <v>57.72</v>
      </c>
      <c r="L28" t="n">
        <v>7.5</v>
      </c>
      <c r="M28" t="n">
        <v>81</v>
      </c>
      <c r="N28" t="n">
        <v>58.74</v>
      </c>
      <c r="O28" t="n">
        <v>30323.11</v>
      </c>
      <c r="P28" t="n">
        <v>856.12</v>
      </c>
      <c r="Q28" t="n">
        <v>1367.6</v>
      </c>
      <c r="R28" t="n">
        <v>182.97</v>
      </c>
      <c r="S28" t="n">
        <v>104.26</v>
      </c>
      <c r="T28" t="n">
        <v>38126.76</v>
      </c>
      <c r="U28" t="n">
        <v>0.57</v>
      </c>
      <c r="V28" t="n">
        <v>0.87</v>
      </c>
      <c r="W28" t="n">
        <v>20.78</v>
      </c>
      <c r="X28" t="n">
        <v>2.35</v>
      </c>
      <c r="Y28" t="n">
        <v>1</v>
      </c>
      <c r="Z28" t="n">
        <v>10</v>
      </c>
      <c r="AA28" t="n">
        <v>1918.291107408691</v>
      </c>
      <c r="AB28" t="n">
        <v>2624.690522187411</v>
      </c>
      <c r="AC28" t="n">
        <v>2374.193742526129</v>
      </c>
      <c r="AD28" t="n">
        <v>1918291.10740869</v>
      </c>
      <c r="AE28" t="n">
        <v>2624690.522187411</v>
      </c>
      <c r="AF28" t="n">
        <v>8.304549554241231e-07</v>
      </c>
      <c r="AG28" t="n">
        <v>18</v>
      </c>
      <c r="AH28" t="n">
        <v>2374193.742526129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1.6346</v>
      </c>
      <c r="E29" t="n">
        <v>61.18</v>
      </c>
      <c r="F29" t="n">
        <v>54.82</v>
      </c>
      <c r="G29" t="n">
        <v>41.12</v>
      </c>
      <c r="H29" t="n">
        <v>0.5600000000000001</v>
      </c>
      <c r="I29" t="n">
        <v>80</v>
      </c>
      <c r="J29" t="n">
        <v>244.41</v>
      </c>
      <c r="K29" t="n">
        <v>57.72</v>
      </c>
      <c r="L29" t="n">
        <v>7.75</v>
      </c>
      <c r="M29" t="n">
        <v>78</v>
      </c>
      <c r="N29" t="n">
        <v>58.93</v>
      </c>
      <c r="O29" t="n">
        <v>30377.55</v>
      </c>
      <c r="P29" t="n">
        <v>853.72</v>
      </c>
      <c r="Q29" t="n">
        <v>1367.4</v>
      </c>
      <c r="R29" t="n">
        <v>179.69</v>
      </c>
      <c r="S29" t="n">
        <v>104.26</v>
      </c>
      <c r="T29" t="n">
        <v>36500.54</v>
      </c>
      <c r="U29" t="n">
        <v>0.58</v>
      </c>
      <c r="V29" t="n">
        <v>0.87</v>
      </c>
      <c r="W29" t="n">
        <v>20.77</v>
      </c>
      <c r="X29" t="n">
        <v>2.24</v>
      </c>
      <c r="Y29" t="n">
        <v>1</v>
      </c>
      <c r="Z29" t="n">
        <v>10</v>
      </c>
      <c r="AA29" t="n">
        <v>1907.013655092253</v>
      </c>
      <c r="AB29" t="n">
        <v>2609.260214401979</v>
      </c>
      <c r="AC29" t="n">
        <v>2360.236081659165</v>
      </c>
      <c r="AD29" t="n">
        <v>1907013.655092253</v>
      </c>
      <c r="AE29" t="n">
        <v>2609260.214401979</v>
      </c>
      <c r="AF29" t="n">
        <v>8.338216647028695e-07</v>
      </c>
      <c r="AG29" t="n">
        <v>18</v>
      </c>
      <c r="AH29" t="n">
        <v>2360236.081659165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1.6377</v>
      </c>
      <c r="E30" t="n">
        <v>61.06</v>
      </c>
      <c r="F30" t="n">
        <v>54.8</v>
      </c>
      <c r="G30" t="n">
        <v>42.15</v>
      </c>
      <c r="H30" t="n">
        <v>0.58</v>
      </c>
      <c r="I30" t="n">
        <v>78</v>
      </c>
      <c r="J30" t="n">
        <v>244.85</v>
      </c>
      <c r="K30" t="n">
        <v>57.72</v>
      </c>
      <c r="L30" t="n">
        <v>8</v>
      </c>
      <c r="M30" t="n">
        <v>76</v>
      </c>
      <c r="N30" t="n">
        <v>59.12</v>
      </c>
      <c r="O30" t="n">
        <v>30432.06</v>
      </c>
      <c r="P30" t="n">
        <v>852.72</v>
      </c>
      <c r="Q30" t="n">
        <v>1367.4</v>
      </c>
      <c r="R30" t="n">
        <v>178.82</v>
      </c>
      <c r="S30" t="n">
        <v>104.26</v>
      </c>
      <c r="T30" t="n">
        <v>36075.82</v>
      </c>
      <c r="U30" t="n">
        <v>0.58</v>
      </c>
      <c r="V30" t="n">
        <v>0.87</v>
      </c>
      <c r="W30" t="n">
        <v>20.77</v>
      </c>
      <c r="X30" t="n">
        <v>2.22</v>
      </c>
      <c r="Y30" t="n">
        <v>1</v>
      </c>
      <c r="Z30" t="n">
        <v>10</v>
      </c>
      <c r="AA30" t="n">
        <v>1902.210364798808</v>
      </c>
      <c r="AB30" t="n">
        <v>2602.688140716275</v>
      </c>
      <c r="AC30" t="n">
        <v>2354.291237462061</v>
      </c>
      <c r="AD30" t="n">
        <v>1902210.364798808</v>
      </c>
      <c r="AE30" t="n">
        <v>2602688.140716275</v>
      </c>
      <c r="AF30" t="n">
        <v>8.354029978489474e-07</v>
      </c>
      <c r="AG30" t="n">
        <v>18</v>
      </c>
      <c r="AH30" t="n">
        <v>2354291.237462061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1.6439</v>
      </c>
      <c r="E31" t="n">
        <v>60.83</v>
      </c>
      <c r="F31" t="n">
        <v>54.7</v>
      </c>
      <c r="G31" t="n">
        <v>43.76</v>
      </c>
      <c r="H31" t="n">
        <v>0.6</v>
      </c>
      <c r="I31" t="n">
        <v>75</v>
      </c>
      <c r="J31" t="n">
        <v>245.29</v>
      </c>
      <c r="K31" t="n">
        <v>57.72</v>
      </c>
      <c r="L31" t="n">
        <v>8.25</v>
      </c>
      <c r="M31" t="n">
        <v>73</v>
      </c>
      <c r="N31" t="n">
        <v>59.32</v>
      </c>
      <c r="O31" t="n">
        <v>30486.64</v>
      </c>
      <c r="P31" t="n">
        <v>850.65</v>
      </c>
      <c r="Q31" t="n">
        <v>1367.38</v>
      </c>
      <c r="R31" t="n">
        <v>175.55</v>
      </c>
      <c r="S31" t="n">
        <v>104.26</v>
      </c>
      <c r="T31" t="n">
        <v>34456.46</v>
      </c>
      <c r="U31" t="n">
        <v>0.59</v>
      </c>
      <c r="V31" t="n">
        <v>0.88</v>
      </c>
      <c r="W31" t="n">
        <v>20.76</v>
      </c>
      <c r="X31" t="n">
        <v>2.12</v>
      </c>
      <c r="Y31" t="n">
        <v>1</v>
      </c>
      <c r="Z31" t="n">
        <v>10</v>
      </c>
      <c r="AA31" t="n">
        <v>1892.1041585744</v>
      </c>
      <c r="AB31" t="n">
        <v>2588.860383505689</v>
      </c>
      <c r="AC31" t="n">
        <v>2341.783181992274</v>
      </c>
      <c r="AD31" t="n">
        <v>1892104.1585744</v>
      </c>
      <c r="AE31" t="n">
        <v>2588860.383505689</v>
      </c>
      <c r="AF31" t="n">
        <v>8.385656641411032e-07</v>
      </c>
      <c r="AG31" t="n">
        <v>18</v>
      </c>
      <c r="AH31" t="n">
        <v>2341783.181992274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1.6478</v>
      </c>
      <c r="E32" t="n">
        <v>60.69</v>
      </c>
      <c r="F32" t="n">
        <v>54.65</v>
      </c>
      <c r="G32" t="n">
        <v>44.92</v>
      </c>
      <c r="H32" t="n">
        <v>0.62</v>
      </c>
      <c r="I32" t="n">
        <v>73</v>
      </c>
      <c r="J32" t="n">
        <v>245.73</v>
      </c>
      <c r="K32" t="n">
        <v>57.72</v>
      </c>
      <c r="L32" t="n">
        <v>8.5</v>
      </c>
      <c r="M32" t="n">
        <v>71</v>
      </c>
      <c r="N32" t="n">
        <v>59.51</v>
      </c>
      <c r="O32" t="n">
        <v>30541.29</v>
      </c>
      <c r="P32" t="n">
        <v>849.59</v>
      </c>
      <c r="Q32" t="n">
        <v>1367.51</v>
      </c>
      <c r="R32" t="n">
        <v>173.8</v>
      </c>
      <c r="S32" t="n">
        <v>104.26</v>
      </c>
      <c r="T32" t="n">
        <v>33591.41</v>
      </c>
      <c r="U32" t="n">
        <v>0.6</v>
      </c>
      <c r="V32" t="n">
        <v>0.88</v>
      </c>
      <c r="W32" t="n">
        <v>20.77</v>
      </c>
      <c r="X32" t="n">
        <v>2.07</v>
      </c>
      <c r="Y32" t="n">
        <v>1</v>
      </c>
      <c r="Z32" t="n">
        <v>10</v>
      </c>
      <c r="AA32" t="n">
        <v>1886.238100855329</v>
      </c>
      <c r="AB32" t="n">
        <v>2580.834184542254</v>
      </c>
      <c r="AC32" t="n">
        <v>2334.522992193069</v>
      </c>
      <c r="AD32" t="n">
        <v>1886238.100855329</v>
      </c>
      <c r="AE32" t="n">
        <v>2580834.184542254</v>
      </c>
      <c r="AF32" t="n">
        <v>8.405550832603624e-07</v>
      </c>
      <c r="AG32" t="n">
        <v>18</v>
      </c>
      <c r="AH32" t="n">
        <v>2334522.992193068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1.6526</v>
      </c>
      <c r="E33" t="n">
        <v>60.51</v>
      </c>
      <c r="F33" t="n">
        <v>54.57</v>
      </c>
      <c r="G33" t="n">
        <v>46.11</v>
      </c>
      <c r="H33" t="n">
        <v>0.63</v>
      </c>
      <c r="I33" t="n">
        <v>71</v>
      </c>
      <c r="J33" t="n">
        <v>246.18</v>
      </c>
      <c r="K33" t="n">
        <v>57.72</v>
      </c>
      <c r="L33" t="n">
        <v>8.75</v>
      </c>
      <c r="M33" t="n">
        <v>69</v>
      </c>
      <c r="N33" t="n">
        <v>59.7</v>
      </c>
      <c r="O33" t="n">
        <v>30596.01</v>
      </c>
      <c r="P33" t="n">
        <v>847.51</v>
      </c>
      <c r="Q33" t="n">
        <v>1367.38</v>
      </c>
      <c r="R33" t="n">
        <v>171.46</v>
      </c>
      <c r="S33" t="n">
        <v>104.26</v>
      </c>
      <c r="T33" t="n">
        <v>32433.66</v>
      </c>
      <c r="U33" t="n">
        <v>0.61</v>
      </c>
      <c r="V33" t="n">
        <v>0.88</v>
      </c>
      <c r="W33" t="n">
        <v>20.75</v>
      </c>
      <c r="X33" t="n">
        <v>1.99</v>
      </c>
      <c r="Y33" t="n">
        <v>1</v>
      </c>
      <c r="Z33" t="n">
        <v>10</v>
      </c>
      <c r="AA33" t="n">
        <v>1877.783504715009</v>
      </c>
      <c r="AB33" t="n">
        <v>2569.266233112611</v>
      </c>
      <c r="AC33" t="n">
        <v>2324.059069812149</v>
      </c>
      <c r="AD33" t="n">
        <v>1877783.504715009</v>
      </c>
      <c r="AE33" t="n">
        <v>2569266.233112611</v>
      </c>
      <c r="AF33" t="n">
        <v>8.430035990994508e-07</v>
      </c>
      <c r="AG33" t="n">
        <v>18</v>
      </c>
      <c r="AH33" t="n">
        <v>2324059.069812149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1.6556</v>
      </c>
      <c r="E34" t="n">
        <v>60.4</v>
      </c>
      <c r="F34" t="n">
        <v>54.55</v>
      </c>
      <c r="G34" t="n">
        <v>47.43</v>
      </c>
      <c r="H34" t="n">
        <v>0.65</v>
      </c>
      <c r="I34" t="n">
        <v>69</v>
      </c>
      <c r="J34" t="n">
        <v>246.62</v>
      </c>
      <c r="K34" t="n">
        <v>57.72</v>
      </c>
      <c r="L34" t="n">
        <v>9</v>
      </c>
      <c r="M34" t="n">
        <v>67</v>
      </c>
      <c r="N34" t="n">
        <v>59.9</v>
      </c>
      <c r="O34" t="n">
        <v>30650.8</v>
      </c>
      <c r="P34" t="n">
        <v>846.54</v>
      </c>
      <c r="Q34" t="n">
        <v>1367.43</v>
      </c>
      <c r="R34" t="n">
        <v>170.51</v>
      </c>
      <c r="S34" t="n">
        <v>104.26</v>
      </c>
      <c r="T34" t="n">
        <v>31966.09</v>
      </c>
      <c r="U34" t="n">
        <v>0.61</v>
      </c>
      <c r="V34" t="n">
        <v>0.88</v>
      </c>
      <c r="W34" t="n">
        <v>20.76</v>
      </c>
      <c r="X34" t="n">
        <v>1.97</v>
      </c>
      <c r="Y34" t="n">
        <v>1</v>
      </c>
      <c r="Z34" t="n">
        <v>10</v>
      </c>
      <c r="AA34" t="n">
        <v>1873.230268381842</v>
      </c>
      <c r="AB34" t="n">
        <v>2563.036294286961</v>
      </c>
      <c r="AC34" t="n">
        <v>2318.423707604246</v>
      </c>
      <c r="AD34" t="n">
        <v>1873230.268381842</v>
      </c>
      <c r="AE34" t="n">
        <v>2563036.294286962</v>
      </c>
      <c r="AF34" t="n">
        <v>8.44533921498881e-07</v>
      </c>
      <c r="AG34" t="n">
        <v>18</v>
      </c>
      <c r="AH34" t="n">
        <v>2318423.707604246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1.6601</v>
      </c>
      <c r="E35" t="n">
        <v>60.24</v>
      </c>
      <c r="F35" t="n">
        <v>54.48</v>
      </c>
      <c r="G35" t="n">
        <v>48.78</v>
      </c>
      <c r="H35" t="n">
        <v>0.67</v>
      </c>
      <c r="I35" t="n">
        <v>67</v>
      </c>
      <c r="J35" t="n">
        <v>247.07</v>
      </c>
      <c r="K35" t="n">
        <v>57.72</v>
      </c>
      <c r="L35" t="n">
        <v>9.25</v>
      </c>
      <c r="M35" t="n">
        <v>65</v>
      </c>
      <c r="N35" t="n">
        <v>60.09</v>
      </c>
      <c r="O35" t="n">
        <v>30705.66</v>
      </c>
      <c r="P35" t="n">
        <v>844.78</v>
      </c>
      <c r="Q35" t="n">
        <v>1367.34</v>
      </c>
      <c r="R35" t="n">
        <v>168.28</v>
      </c>
      <c r="S35" t="n">
        <v>104.26</v>
      </c>
      <c r="T35" t="n">
        <v>30859.45</v>
      </c>
      <c r="U35" t="n">
        <v>0.62</v>
      </c>
      <c r="V35" t="n">
        <v>0.88</v>
      </c>
      <c r="W35" t="n">
        <v>20.75</v>
      </c>
      <c r="X35" t="n">
        <v>1.9</v>
      </c>
      <c r="Y35" t="n">
        <v>1</v>
      </c>
      <c r="Z35" t="n">
        <v>10</v>
      </c>
      <c r="AA35" t="n">
        <v>1865.689185193261</v>
      </c>
      <c r="AB35" t="n">
        <v>2552.718251579234</v>
      </c>
      <c r="AC35" t="n">
        <v>2309.09040441108</v>
      </c>
      <c r="AD35" t="n">
        <v>1865689.185193261</v>
      </c>
      <c r="AE35" t="n">
        <v>2552718.251579234</v>
      </c>
      <c r="AF35" t="n">
        <v>8.468294050980262e-07</v>
      </c>
      <c r="AG35" t="n">
        <v>18</v>
      </c>
      <c r="AH35" t="n">
        <v>2309090.40441108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1.6644</v>
      </c>
      <c r="E36" t="n">
        <v>60.08</v>
      </c>
      <c r="F36" t="n">
        <v>54.41</v>
      </c>
      <c r="G36" t="n">
        <v>50.22</v>
      </c>
      <c r="H36" t="n">
        <v>0.68</v>
      </c>
      <c r="I36" t="n">
        <v>65</v>
      </c>
      <c r="J36" t="n">
        <v>247.51</v>
      </c>
      <c r="K36" t="n">
        <v>57.72</v>
      </c>
      <c r="L36" t="n">
        <v>9.5</v>
      </c>
      <c r="M36" t="n">
        <v>63</v>
      </c>
      <c r="N36" t="n">
        <v>60.29</v>
      </c>
      <c r="O36" t="n">
        <v>30760.6</v>
      </c>
      <c r="P36" t="n">
        <v>843.13</v>
      </c>
      <c r="Q36" t="n">
        <v>1367.43</v>
      </c>
      <c r="R36" t="n">
        <v>165.98</v>
      </c>
      <c r="S36" t="n">
        <v>104.26</v>
      </c>
      <c r="T36" t="n">
        <v>29720.04</v>
      </c>
      <c r="U36" t="n">
        <v>0.63</v>
      </c>
      <c r="V36" t="n">
        <v>0.88</v>
      </c>
      <c r="W36" t="n">
        <v>20.75</v>
      </c>
      <c r="X36" t="n">
        <v>1.83</v>
      </c>
      <c r="Y36" t="n">
        <v>1</v>
      </c>
      <c r="Z36" t="n">
        <v>10</v>
      </c>
      <c r="AA36" t="n">
        <v>1858.544442445188</v>
      </c>
      <c r="AB36" t="n">
        <v>2542.942499347518</v>
      </c>
      <c r="AC36" t="n">
        <v>2300.247636252004</v>
      </c>
      <c r="AD36" t="n">
        <v>1858544.442445188</v>
      </c>
      <c r="AE36" t="n">
        <v>2542942.499347518</v>
      </c>
      <c r="AF36" t="n">
        <v>8.490228672038764e-07</v>
      </c>
      <c r="AG36" t="n">
        <v>18</v>
      </c>
      <c r="AH36" t="n">
        <v>2300247.636252004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1.6678</v>
      </c>
      <c r="E37" t="n">
        <v>59.96</v>
      </c>
      <c r="F37" t="n">
        <v>54.38</v>
      </c>
      <c r="G37" t="n">
        <v>51.79</v>
      </c>
      <c r="H37" t="n">
        <v>0.7</v>
      </c>
      <c r="I37" t="n">
        <v>63</v>
      </c>
      <c r="J37" t="n">
        <v>247.96</v>
      </c>
      <c r="K37" t="n">
        <v>57.72</v>
      </c>
      <c r="L37" t="n">
        <v>9.75</v>
      </c>
      <c r="M37" t="n">
        <v>61</v>
      </c>
      <c r="N37" t="n">
        <v>60.48</v>
      </c>
      <c r="O37" t="n">
        <v>30815.6</v>
      </c>
      <c r="P37" t="n">
        <v>842.46</v>
      </c>
      <c r="Q37" t="n">
        <v>1367.36</v>
      </c>
      <c r="R37" t="n">
        <v>164.86</v>
      </c>
      <c r="S37" t="n">
        <v>104.26</v>
      </c>
      <c r="T37" t="n">
        <v>29173.27</v>
      </c>
      <c r="U37" t="n">
        <v>0.63</v>
      </c>
      <c r="V37" t="n">
        <v>0.88</v>
      </c>
      <c r="W37" t="n">
        <v>20.75</v>
      </c>
      <c r="X37" t="n">
        <v>1.8</v>
      </c>
      <c r="Y37" t="n">
        <v>1</v>
      </c>
      <c r="Z37" t="n">
        <v>10</v>
      </c>
      <c r="AA37" t="n">
        <v>1854.029367120176</v>
      </c>
      <c r="AB37" t="n">
        <v>2536.76477409677</v>
      </c>
      <c r="AC37" t="n">
        <v>2294.659504428696</v>
      </c>
      <c r="AD37" t="n">
        <v>1854029.367120176</v>
      </c>
      <c r="AE37" t="n">
        <v>2536764.77409677</v>
      </c>
      <c r="AF37" t="n">
        <v>8.507572325898971e-07</v>
      </c>
      <c r="AG37" t="n">
        <v>18</v>
      </c>
      <c r="AH37" t="n">
        <v>2294659.504428696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1.6708</v>
      </c>
      <c r="E38" t="n">
        <v>59.85</v>
      </c>
      <c r="F38" t="n">
        <v>54.32</v>
      </c>
      <c r="G38" t="n">
        <v>52.57</v>
      </c>
      <c r="H38" t="n">
        <v>0.72</v>
      </c>
      <c r="I38" t="n">
        <v>62</v>
      </c>
      <c r="J38" t="n">
        <v>248.4</v>
      </c>
      <c r="K38" t="n">
        <v>57.72</v>
      </c>
      <c r="L38" t="n">
        <v>10</v>
      </c>
      <c r="M38" t="n">
        <v>60</v>
      </c>
      <c r="N38" t="n">
        <v>60.68</v>
      </c>
      <c r="O38" t="n">
        <v>30870.67</v>
      </c>
      <c r="P38" t="n">
        <v>840.63</v>
      </c>
      <c r="Q38" t="n">
        <v>1367.42</v>
      </c>
      <c r="R38" t="n">
        <v>163.27</v>
      </c>
      <c r="S38" t="n">
        <v>104.26</v>
      </c>
      <c r="T38" t="n">
        <v>28379.89</v>
      </c>
      <c r="U38" t="n">
        <v>0.64</v>
      </c>
      <c r="V38" t="n">
        <v>0.88</v>
      </c>
      <c r="W38" t="n">
        <v>20.74</v>
      </c>
      <c r="X38" t="n">
        <v>1.74</v>
      </c>
      <c r="Y38" t="n">
        <v>1</v>
      </c>
      <c r="Z38" t="n">
        <v>10</v>
      </c>
      <c r="AA38" t="n">
        <v>1848.019455643438</v>
      </c>
      <c r="AB38" t="n">
        <v>2528.541748075716</v>
      </c>
      <c r="AC38" t="n">
        <v>2287.221272470002</v>
      </c>
      <c r="AD38" t="n">
        <v>1848019.455643438</v>
      </c>
      <c r="AE38" t="n">
        <v>2528541.748075716</v>
      </c>
      <c r="AF38" t="n">
        <v>8.522875549893274e-07</v>
      </c>
      <c r="AG38" t="n">
        <v>18</v>
      </c>
      <c r="AH38" t="n">
        <v>2287221.272470002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1.6747</v>
      </c>
      <c r="E39" t="n">
        <v>59.71</v>
      </c>
      <c r="F39" t="n">
        <v>54.27</v>
      </c>
      <c r="G39" t="n">
        <v>54.27</v>
      </c>
      <c r="H39" t="n">
        <v>0.73</v>
      </c>
      <c r="I39" t="n">
        <v>60</v>
      </c>
      <c r="J39" t="n">
        <v>248.85</v>
      </c>
      <c r="K39" t="n">
        <v>57.72</v>
      </c>
      <c r="L39" t="n">
        <v>10.25</v>
      </c>
      <c r="M39" t="n">
        <v>58</v>
      </c>
      <c r="N39" t="n">
        <v>60.88</v>
      </c>
      <c r="O39" t="n">
        <v>30925.82</v>
      </c>
      <c r="P39" t="n">
        <v>839.71</v>
      </c>
      <c r="Q39" t="n">
        <v>1367.42</v>
      </c>
      <c r="R39" t="n">
        <v>161.31</v>
      </c>
      <c r="S39" t="n">
        <v>104.26</v>
      </c>
      <c r="T39" t="n">
        <v>27413.53</v>
      </c>
      <c r="U39" t="n">
        <v>0.65</v>
      </c>
      <c r="V39" t="n">
        <v>0.88</v>
      </c>
      <c r="W39" t="n">
        <v>20.75</v>
      </c>
      <c r="X39" t="n">
        <v>1.69</v>
      </c>
      <c r="Y39" t="n">
        <v>1</v>
      </c>
      <c r="Z39" t="n">
        <v>10</v>
      </c>
      <c r="AA39" t="n">
        <v>1842.552477191908</v>
      </c>
      <c r="AB39" t="n">
        <v>2521.061586972266</v>
      </c>
      <c r="AC39" t="n">
        <v>2280.455007443793</v>
      </c>
      <c r="AD39" t="n">
        <v>1842552.477191908</v>
      </c>
      <c r="AE39" t="n">
        <v>2521061.586972266</v>
      </c>
      <c r="AF39" t="n">
        <v>8.542769741085866e-07</v>
      </c>
      <c r="AG39" t="n">
        <v>18</v>
      </c>
      <c r="AH39" t="n">
        <v>2280455.007443793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1.6771</v>
      </c>
      <c r="E40" t="n">
        <v>59.63</v>
      </c>
      <c r="F40" t="n">
        <v>54.23</v>
      </c>
      <c r="G40" t="n">
        <v>55.15</v>
      </c>
      <c r="H40" t="n">
        <v>0.75</v>
      </c>
      <c r="I40" t="n">
        <v>59</v>
      </c>
      <c r="J40" t="n">
        <v>249.3</v>
      </c>
      <c r="K40" t="n">
        <v>57.72</v>
      </c>
      <c r="L40" t="n">
        <v>10.5</v>
      </c>
      <c r="M40" t="n">
        <v>57</v>
      </c>
      <c r="N40" t="n">
        <v>61.07</v>
      </c>
      <c r="O40" t="n">
        <v>30981.04</v>
      </c>
      <c r="P40" t="n">
        <v>838.35</v>
      </c>
      <c r="Q40" t="n">
        <v>1367.45</v>
      </c>
      <c r="R40" t="n">
        <v>159.94</v>
      </c>
      <c r="S40" t="n">
        <v>104.26</v>
      </c>
      <c r="T40" t="n">
        <v>26729.73</v>
      </c>
      <c r="U40" t="n">
        <v>0.65</v>
      </c>
      <c r="V40" t="n">
        <v>0.88</v>
      </c>
      <c r="W40" t="n">
        <v>20.75</v>
      </c>
      <c r="X40" t="n">
        <v>1.65</v>
      </c>
      <c r="Y40" t="n">
        <v>1</v>
      </c>
      <c r="Z40" t="n">
        <v>10</v>
      </c>
      <c r="AA40" t="n">
        <v>1837.987958239796</v>
      </c>
      <c r="AB40" t="n">
        <v>2514.816210769621</v>
      </c>
      <c r="AC40" t="n">
        <v>2274.805681180488</v>
      </c>
      <c r="AD40" t="n">
        <v>1837987.958239796</v>
      </c>
      <c r="AE40" t="n">
        <v>2514816.210769621</v>
      </c>
      <c r="AF40" t="n">
        <v>8.555012320281307e-07</v>
      </c>
      <c r="AG40" t="n">
        <v>18</v>
      </c>
      <c r="AH40" t="n">
        <v>2274805.681180488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1.6811</v>
      </c>
      <c r="E41" t="n">
        <v>59.48</v>
      </c>
      <c r="F41" t="n">
        <v>54.18</v>
      </c>
      <c r="G41" t="n">
        <v>57.03</v>
      </c>
      <c r="H41" t="n">
        <v>0.77</v>
      </c>
      <c r="I41" t="n">
        <v>57</v>
      </c>
      <c r="J41" t="n">
        <v>249.75</v>
      </c>
      <c r="K41" t="n">
        <v>57.72</v>
      </c>
      <c r="L41" t="n">
        <v>10.75</v>
      </c>
      <c r="M41" t="n">
        <v>55</v>
      </c>
      <c r="N41" t="n">
        <v>61.27</v>
      </c>
      <c r="O41" t="n">
        <v>31036.33</v>
      </c>
      <c r="P41" t="n">
        <v>837.3</v>
      </c>
      <c r="Q41" t="n">
        <v>1367.3</v>
      </c>
      <c r="R41" t="n">
        <v>158.39</v>
      </c>
      <c r="S41" t="n">
        <v>104.26</v>
      </c>
      <c r="T41" t="n">
        <v>25968.1</v>
      </c>
      <c r="U41" t="n">
        <v>0.66</v>
      </c>
      <c r="V41" t="n">
        <v>0.88</v>
      </c>
      <c r="W41" t="n">
        <v>20.74</v>
      </c>
      <c r="X41" t="n">
        <v>1.6</v>
      </c>
      <c r="Y41" t="n">
        <v>1</v>
      </c>
      <c r="Z41" t="n">
        <v>10</v>
      </c>
      <c r="AA41" t="n">
        <v>1832.282343929125</v>
      </c>
      <c r="AB41" t="n">
        <v>2507.009537555823</v>
      </c>
      <c r="AC41" t="n">
        <v>2267.74406590148</v>
      </c>
      <c r="AD41" t="n">
        <v>1832282.343929125</v>
      </c>
      <c r="AE41" t="n">
        <v>2507009.537555823</v>
      </c>
      <c r="AF41" t="n">
        <v>8.575416618940376e-07</v>
      </c>
      <c r="AG41" t="n">
        <v>18</v>
      </c>
      <c r="AH41" t="n">
        <v>2267744.06590148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1.6829</v>
      </c>
      <c r="E42" t="n">
        <v>59.42</v>
      </c>
      <c r="F42" t="n">
        <v>54.16</v>
      </c>
      <c r="G42" t="n">
        <v>58.03</v>
      </c>
      <c r="H42" t="n">
        <v>0.78</v>
      </c>
      <c r="I42" t="n">
        <v>56</v>
      </c>
      <c r="J42" t="n">
        <v>250.2</v>
      </c>
      <c r="K42" t="n">
        <v>57.72</v>
      </c>
      <c r="L42" t="n">
        <v>11</v>
      </c>
      <c r="M42" t="n">
        <v>54</v>
      </c>
      <c r="N42" t="n">
        <v>61.47</v>
      </c>
      <c r="O42" t="n">
        <v>31091.69</v>
      </c>
      <c r="P42" t="n">
        <v>836.26</v>
      </c>
      <c r="Q42" t="n">
        <v>1367.35</v>
      </c>
      <c r="R42" t="n">
        <v>157.92</v>
      </c>
      <c r="S42" t="n">
        <v>104.26</v>
      </c>
      <c r="T42" t="n">
        <v>25735.66</v>
      </c>
      <c r="U42" t="n">
        <v>0.66</v>
      </c>
      <c r="V42" t="n">
        <v>0.88</v>
      </c>
      <c r="W42" t="n">
        <v>20.74</v>
      </c>
      <c r="X42" t="n">
        <v>1.58</v>
      </c>
      <c r="Y42" t="n">
        <v>1</v>
      </c>
      <c r="Z42" t="n">
        <v>10</v>
      </c>
      <c r="AA42" t="n">
        <v>1828.926416041815</v>
      </c>
      <c r="AB42" t="n">
        <v>2502.417808967317</v>
      </c>
      <c r="AC42" t="n">
        <v>2263.590565444929</v>
      </c>
      <c r="AD42" t="n">
        <v>1828926.416041815</v>
      </c>
      <c r="AE42" t="n">
        <v>2502417.808967317</v>
      </c>
      <c r="AF42" t="n">
        <v>8.584598553336959e-07</v>
      </c>
      <c r="AG42" t="n">
        <v>18</v>
      </c>
      <c r="AH42" t="n">
        <v>2263590.56544493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1.685</v>
      </c>
      <c r="E43" t="n">
        <v>59.35</v>
      </c>
      <c r="F43" t="n">
        <v>54.13</v>
      </c>
      <c r="G43" t="n">
        <v>59.05</v>
      </c>
      <c r="H43" t="n">
        <v>0.8</v>
      </c>
      <c r="I43" t="n">
        <v>55</v>
      </c>
      <c r="J43" t="n">
        <v>250.65</v>
      </c>
      <c r="K43" t="n">
        <v>57.72</v>
      </c>
      <c r="L43" t="n">
        <v>11.25</v>
      </c>
      <c r="M43" t="n">
        <v>53</v>
      </c>
      <c r="N43" t="n">
        <v>61.67</v>
      </c>
      <c r="O43" t="n">
        <v>31147.12</v>
      </c>
      <c r="P43" t="n">
        <v>834.97</v>
      </c>
      <c r="Q43" t="n">
        <v>1367.27</v>
      </c>
      <c r="R43" t="n">
        <v>156.85</v>
      </c>
      <c r="S43" t="n">
        <v>104.26</v>
      </c>
      <c r="T43" t="n">
        <v>25206.99</v>
      </c>
      <c r="U43" t="n">
        <v>0.66</v>
      </c>
      <c r="V43" t="n">
        <v>0.89</v>
      </c>
      <c r="W43" t="n">
        <v>20.74</v>
      </c>
      <c r="X43" t="n">
        <v>1.55</v>
      </c>
      <c r="Y43" t="n">
        <v>1</v>
      </c>
      <c r="Z43" t="n">
        <v>10</v>
      </c>
      <c r="AA43" t="n">
        <v>1824.861294604267</v>
      </c>
      <c r="AB43" t="n">
        <v>2496.855730475962</v>
      </c>
      <c r="AC43" t="n">
        <v>2258.559323918364</v>
      </c>
      <c r="AD43" t="n">
        <v>1824861.294604267</v>
      </c>
      <c r="AE43" t="n">
        <v>2496855.730475962</v>
      </c>
      <c r="AF43" t="n">
        <v>8.59531081013297e-07</v>
      </c>
      <c r="AG43" t="n">
        <v>18</v>
      </c>
      <c r="AH43" t="n">
        <v>2258559.323918364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1.6894</v>
      </c>
      <c r="E44" t="n">
        <v>59.19</v>
      </c>
      <c r="F44" t="n">
        <v>54.07</v>
      </c>
      <c r="G44" t="n">
        <v>61.21</v>
      </c>
      <c r="H44" t="n">
        <v>0.8100000000000001</v>
      </c>
      <c r="I44" t="n">
        <v>53</v>
      </c>
      <c r="J44" t="n">
        <v>251.1</v>
      </c>
      <c r="K44" t="n">
        <v>57.72</v>
      </c>
      <c r="L44" t="n">
        <v>11.5</v>
      </c>
      <c r="M44" t="n">
        <v>51</v>
      </c>
      <c r="N44" t="n">
        <v>61.87</v>
      </c>
      <c r="O44" t="n">
        <v>31202.63</v>
      </c>
      <c r="P44" t="n">
        <v>833.47</v>
      </c>
      <c r="Q44" t="n">
        <v>1367.34</v>
      </c>
      <c r="R44" t="n">
        <v>154.81</v>
      </c>
      <c r="S44" t="n">
        <v>104.26</v>
      </c>
      <c r="T44" t="n">
        <v>24194.82</v>
      </c>
      <c r="U44" t="n">
        <v>0.67</v>
      </c>
      <c r="V44" t="n">
        <v>0.89</v>
      </c>
      <c r="W44" t="n">
        <v>20.73</v>
      </c>
      <c r="X44" t="n">
        <v>1.49</v>
      </c>
      <c r="Y44" t="n">
        <v>1</v>
      </c>
      <c r="Z44" t="n">
        <v>10</v>
      </c>
      <c r="AA44" t="n">
        <v>1818.119648911329</v>
      </c>
      <c r="AB44" t="n">
        <v>2487.631513418467</v>
      </c>
      <c r="AC44" t="n">
        <v>2250.215453190566</v>
      </c>
      <c r="AD44" t="n">
        <v>1818119.648911329</v>
      </c>
      <c r="AE44" t="n">
        <v>2487631.513418467</v>
      </c>
      <c r="AF44" t="n">
        <v>8.617755538657945e-07</v>
      </c>
      <c r="AG44" t="n">
        <v>18</v>
      </c>
      <c r="AH44" t="n">
        <v>2250215.453190566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1.6915</v>
      </c>
      <c r="E45" t="n">
        <v>59.12</v>
      </c>
      <c r="F45" t="n">
        <v>54.04</v>
      </c>
      <c r="G45" t="n">
        <v>62.36</v>
      </c>
      <c r="H45" t="n">
        <v>0.83</v>
      </c>
      <c r="I45" t="n">
        <v>52</v>
      </c>
      <c r="J45" t="n">
        <v>251.55</v>
      </c>
      <c r="K45" t="n">
        <v>57.72</v>
      </c>
      <c r="L45" t="n">
        <v>11.75</v>
      </c>
      <c r="M45" t="n">
        <v>50</v>
      </c>
      <c r="N45" t="n">
        <v>62.07</v>
      </c>
      <c r="O45" t="n">
        <v>31258.21</v>
      </c>
      <c r="P45" t="n">
        <v>832.55</v>
      </c>
      <c r="Q45" t="n">
        <v>1367.31</v>
      </c>
      <c r="R45" t="n">
        <v>154.19</v>
      </c>
      <c r="S45" t="n">
        <v>104.26</v>
      </c>
      <c r="T45" t="n">
        <v>23892.3</v>
      </c>
      <c r="U45" t="n">
        <v>0.68</v>
      </c>
      <c r="V45" t="n">
        <v>0.89</v>
      </c>
      <c r="W45" t="n">
        <v>20.73</v>
      </c>
      <c r="X45" t="n">
        <v>1.46</v>
      </c>
      <c r="Y45" t="n">
        <v>1</v>
      </c>
      <c r="Z45" t="n">
        <v>10</v>
      </c>
      <c r="AA45" t="n">
        <v>1814.612622273396</v>
      </c>
      <c r="AB45" t="n">
        <v>2482.833044853353</v>
      </c>
      <c r="AC45" t="n">
        <v>2245.874943730613</v>
      </c>
      <c r="AD45" t="n">
        <v>1814612.622273396</v>
      </c>
      <c r="AE45" t="n">
        <v>2482833.044853353</v>
      </c>
      <c r="AF45" t="n">
        <v>8.628467795453956e-07</v>
      </c>
      <c r="AG45" t="n">
        <v>18</v>
      </c>
      <c r="AH45" t="n">
        <v>2245874.943730613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1.6933</v>
      </c>
      <c r="E46" t="n">
        <v>59.06</v>
      </c>
      <c r="F46" t="n">
        <v>54.02</v>
      </c>
      <c r="G46" t="n">
        <v>63.56</v>
      </c>
      <c r="H46" t="n">
        <v>0.85</v>
      </c>
      <c r="I46" t="n">
        <v>51</v>
      </c>
      <c r="J46" t="n">
        <v>252</v>
      </c>
      <c r="K46" t="n">
        <v>57.72</v>
      </c>
      <c r="L46" t="n">
        <v>12</v>
      </c>
      <c r="M46" t="n">
        <v>49</v>
      </c>
      <c r="N46" t="n">
        <v>62.27</v>
      </c>
      <c r="O46" t="n">
        <v>31313.87</v>
      </c>
      <c r="P46" t="n">
        <v>831.46</v>
      </c>
      <c r="Q46" t="n">
        <v>1367.43</v>
      </c>
      <c r="R46" t="n">
        <v>153.32</v>
      </c>
      <c r="S46" t="n">
        <v>104.26</v>
      </c>
      <c r="T46" t="n">
        <v>23459.13</v>
      </c>
      <c r="U46" t="n">
        <v>0.68</v>
      </c>
      <c r="V46" t="n">
        <v>0.89</v>
      </c>
      <c r="W46" t="n">
        <v>20.73</v>
      </c>
      <c r="X46" t="n">
        <v>1.44</v>
      </c>
      <c r="Y46" t="n">
        <v>1</v>
      </c>
      <c r="Z46" t="n">
        <v>10</v>
      </c>
      <c r="AA46" t="n">
        <v>1811.224670962245</v>
      </c>
      <c r="AB46" t="n">
        <v>2478.197500403573</v>
      </c>
      <c r="AC46" t="n">
        <v>2241.681809137092</v>
      </c>
      <c r="AD46" t="n">
        <v>1811224.670962245</v>
      </c>
      <c r="AE46" t="n">
        <v>2478197.500403573</v>
      </c>
      <c r="AF46" t="n">
        <v>8.637649729850539e-07</v>
      </c>
      <c r="AG46" t="n">
        <v>18</v>
      </c>
      <c r="AH46" t="n">
        <v>2241681.809137092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1.696</v>
      </c>
      <c r="E47" t="n">
        <v>58.96</v>
      </c>
      <c r="F47" t="n">
        <v>53.98</v>
      </c>
      <c r="G47" t="n">
        <v>64.77</v>
      </c>
      <c r="H47" t="n">
        <v>0.86</v>
      </c>
      <c r="I47" t="n">
        <v>50</v>
      </c>
      <c r="J47" t="n">
        <v>252.45</v>
      </c>
      <c r="K47" t="n">
        <v>57.72</v>
      </c>
      <c r="L47" t="n">
        <v>12.25</v>
      </c>
      <c r="M47" t="n">
        <v>48</v>
      </c>
      <c r="N47" t="n">
        <v>62.48</v>
      </c>
      <c r="O47" t="n">
        <v>31369.6</v>
      </c>
      <c r="P47" t="n">
        <v>830.71</v>
      </c>
      <c r="Q47" t="n">
        <v>1367.36</v>
      </c>
      <c r="R47" t="n">
        <v>152.04</v>
      </c>
      <c r="S47" t="n">
        <v>104.26</v>
      </c>
      <c r="T47" t="n">
        <v>22826.53</v>
      </c>
      <c r="U47" t="n">
        <v>0.6899999999999999</v>
      </c>
      <c r="V47" t="n">
        <v>0.89</v>
      </c>
      <c r="W47" t="n">
        <v>20.72</v>
      </c>
      <c r="X47" t="n">
        <v>1.4</v>
      </c>
      <c r="Y47" t="n">
        <v>1</v>
      </c>
      <c r="Z47" t="n">
        <v>10</v>
      </c>
      <c r="AA47" t="n">
        <v>1807.345462533137</v>
      </c>
      <c r="AB47" t="n">
        <v>2472.88979629227</v>
      </c>
      <c r="AC47" t="n">
        <v>2236.880664856762</v>
      </c>
      <c r="AD47" t="n">
        <v>1807345.462533137</v>
      </c>
      <c r="AE47" t="n">
        <v>2472889.79629227</v>
      </c>
      <c r="AF47" t="n">
        <v>8.651422631445411e-07</v>
      </c>
      <c r="AG47" t="n">
        <v>18</v>
      </c>
      <c r="AH47" t="n">
        <v>2236880.664856762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1.698</v>
      </c>
      <c r="E48" t="n">
        <v>58.89</v>
      </c>
      <c r="F48" t="n">
        <v>53.95</v>
      </c>
      <c r="G48" t="n">
        <v>66.06</v>
      </c>
      <c r="H48" t="n">
        <v>0.88</v>
      </c>
      <c r="I48" t="n">
        <v>49</v>
      </c>
      <c r="J48" t="n">
        <v>252.9</v>
      </c>
      <c r="K48" t="n">
        <v>57.72</v>
      </c>
      <c r="L48" t="n">
        <v>12.5</v>
      </c>
      <c r="M48" t="n">
        <v>47</v>
      </c>
      <c r="N48" t="n">
        <v>62.68</v>
      </c>
      <c r="O48" t="n">
        <v>31425.4</v>
      </c>
      <c r="P48" t="n">
        <v>829.61</v>
      </c>
      <c r="Q48" t="n">
        <v>1367.39</v>
      </c>
      <c r="R48" t="n">
        <v>151.12</v>
      </c>
      <c r="S48" t="n">
        <v>104.26</v>
      </c>
      <c r="T48" t="n">
        <v>22371.98</v>
      </c>
      <c r="U48" t="n">
        <v>0.6899999999999999</v>
      </c>
      <c r="V48" t="n">
        <v>0.89</v>
      </c>
      <c r="W48" t="n">
        <v>20.72</v>
      </c>
      <c r="X48" t="n">
        <v>1.37</v>
      </c>
      <c r="Y48" t="n">
        <v>1</v>
      </c>
      <c r="Z48" t="n">
        <v>10</v>
      </c>
      <c r="AA48" t="n">
        <v>1803.701721231848</v>
      </c>
      <c r="AB48" t="n">
        <v>2467.904268693325</v>
      </c>
      <c r="AC48" t="n">
        <v>2232.370949014629</v>
      </c>
      <c r="AD48" t="n">
        <v>1803701.721231848</v>
      </c>
      <c r="AE48" t="n">
        <v>2467904.268693325</v>
      </c>
      <c r="AF48" t="n">
        <v>8.661624780774944e-07</v>
      </c>
      <c r="AG48" t="n">
        <v>18</v>
      </c>
      <c r="AH48" t="n">
        <v>2232370.949014629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1.7001</v>
      </c>
      <c r="E49" t="n">
        <v>58.82</v>
      </c>
      <c r="F49" t="n">
        <v>53.92</v>
      </c>
      <c r="G49" t="n">
        <v>67.41</v>
      </c>
      <c r="H49" t="n">
        <v>0.9</v>
      </c>
      <c r="I49" t="n">
        <v>48</v>
      </c>
      <c r="J49" t="n">
        <v>253.35</v>
      </c>
      <c r="K49" t="n">
        <v>57.72</v>
      </c>
      <c r="L49" t="n">
        <v>12.75</v>
      </c>
      <c r="M49" t="n">
        <v>46</v>
      </c>
      <c r="N49" t="n">
        <v>62.88</v>
      </c>
      <c r="O49" t="n">
        <v>31481.28</v>
      </c>
      <c r="P49" t="n">
        <v>828.45</v>
      </c>
      <c r="Q49" t="n">
        <v>1367.34</v>
      </c>
      <c r="R49" t="n">
        <v>150.68</v>
      </c>
      <c r="S49" t="n">
        <v>104.26</v>
      </c>
      <c r="T49" t="n">
        <v>22157.07</v>
      </c>
      <c r="U49" t="n">
        <v>0.6899999999999999</v>
      </c>
      <c r="V49" t="n">
        <v>0.89</v>
      </c>
      <c r="W49" t="n">
        <v>20.71</v>
      </c>
      <c r="X49" t="n">
        <v>1.34</v>
      </c>
      <c r="Y49" t="n">
        <v>1</v>
      </c>
      <c r="Z49" t="n">
        <v>10</v>
      </c>
      <c r="AA49" t="n">
        <v>1799.888808173551</v>
      </c>
      <c r="AB49" t="n">
        <v>2462.687272833111</v>
      </c>
      <c r="AC49" t="n">
        <v>2227.651855917214</v>
      </c>
      <c r="AD49" t="n">
        <v>1799888.808173551</v>
      </c>
      <c r="AE49" t="n">
        <v>2462687.272833111</v>
      </c>
      <c r="AF49" t="n">
        <v>8.672337037570955e-07</v>
      </c>
      <c r="AG49" t="n">
        <v>18</v>
      </c>
      <c r="AH49" t="n">
        <v>2227651.855917214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1.7025</v>
      </c>
      <c r="E50" t="n">
        <v>58.74</v>
      </c>
      <c r="F50" t="n">
        <v>53.89</v>
      </c>
      <c r="G50" t="n">
        <v>68.79000000000001</v>
      </c>
      <c r="H50" t="n">
        <v>0.91</v>
      </c>
      <c r="I50" t="n">
        <v>47</v>
      </c>
      <c r="J50" t="n">
        <v>253.81</v>
      </c>
      <c r="K50" t="n">
        <v>57.72</v>
      </c>
      <c r="L50" t="n">
        <v>13</v>
      </c>
      <c r="M50" t="n">
        <v>45</v>
      </c>
      <c r="N50" t="n">
        <v>63.08</v>
      </c>
      <c r="O50" t="n">
        <v>31537.23</v>
      </c>
      <c r="P50" t="n">
        <v>827.25</v>
      </c>
      <c r="Q50" t="n">
        <v>1367.28</v>
      </c>
      <c r="R50" t="n">
        <v>149.04</v>
      </c>
      <c r="S50" t="n">
        <v>104.26</v>
      </c>
      <c r="T50" t="n">
        <v>21340.08</v>
      </c>
      <c r="U50" t="n">
        <v>0.7</v>
      </c>
      <c r="V50" t="n">
        <v>0.89</v>
      </c>
      <c r="W50" t="n">
        <v>20.72</v>
      </c>
      <c r="X50" t="n">
        <v>1.31</v>
      </c>
      <c r="Y50" t="n">
        <v>1</v>
      </c>
      <c r="Z50" t="n">
        <v>10</v>
      </c>
      <c r="AA50" t="n">
        <v>1783.088743093074</v>
      </c>
      <c r="AB50" t="n">
        <v>2439.70068262344</v>
      </c>
      <c r="AC50" t="n">
        <v>2206.859073615272</v>
      </c>
      <c r="AD50" t="n">
        <v>1783088.743093074</v>
      </c>
      <c r="AE50" t="n">
        <v>2439700.682623439</v>
      </c>
      <c r="AF50" t="n">
        <v>8.684579616766397e-07</v>
      </c>
      <c r="AG50" t="n">
        <v>17</v>
      </c>
      <c r="AH50" t="n">
        <v>2206859.073615272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1.7038</v>
      </c>
      <c r="E51" t="n">
        <v>58.69</v>
      </c>
      <c r="F51" t="n">
        <v>53.89</v>
      </c>
      <c r="G51" t="n">
        <v>70.29000000000001</v>
      </c>
      <c r="H51" t="n">
        <v>0.93</v>
      </c>
      <c r="I51" t="n">
        <v>46</v>
      </c>
      <c r="J51" t="n">
        <v>254.26</v>
      </c>
      <c r="K51" t="n">
        <v>57.72</v>
      </c>
      <c r="L51" t="n">
        <v>13.25</v>
      </c>
      <c r="M51" t="n">
        <v>44</v>
      </c>
      <c r="N51" t="n">
        <v>63.29</v>
      </c>
      <c r="O51" t="n">
        <v>31593.26</v>
      </c>
      <c r="P51" t="n">
        <v>826.98</v>
      </c>
      <c r="Q51" t="n">
        <v>1367.33</v>
      </c>
      <c r="R51" t="n">
        <v>149.08</v>
      </c>
      <c r="S51" t="n">
        <v>104.26</v>
      </c>
      <c r="T51" t="n">
        <v>21366.75</v>
      </c>
      <c r="U51" t="n">
        <v>0.7</v>
      </c>
      <c r="V51" t="n">
        <v>0.89</v>
      </c>
      <c r="W51" t="n">
        <v>20.72</v>
      </c>
      <c r="X51" t="n">
        <v>1.31</v>
      </c>
      <c r="Y51" t="n">
        <v>1</v>
      </c>
      <c r="Z51" t="n">
        <v>10</v>
      </c>
      <c r="AA51" t="n">
        <v>1781.51034043284</v>
      </c>
      <c r="AB51" t="n">
        <v>2437.541042469497</v>
      </c>
      <c r="AC51" t="n">
        <v>2204.905546486547</v>
      </c>
      <c r="AD51" t="n">
        <v>1781510.34043284</v>
      </c>
      <c r="AE51" t="n">
        <v>2437541.042469497</v>
      </c>
      <c r="AF51" t="n">
        <v>8.691211013830596e-07</v>
      </c>
      <c r="AG51" t="n">
        <v>17</v>
      </c>
      <c r="AH51" t="n">
        <v>2204905.546486547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1.7069</v>
      </c>
      <c r="E52" t="n">
        <v>58.59</v>
      </c>
      <c r="F52" t="n">
        <v>53.83</v>
      </c>
      <c r="G52" t="n">
        <v>71.77</v>
      </c>
      <c r="H52" t="n">
        <v>0.9399999999999999</v>
      </c>
      <c r="I52" t="n">
        <v>45</v>
      </c>
      <c r="J52" t="n">
        <v>254.72</v>
      </c>
      <c r="K52" t="n">
        <v>57.72</v>
      </c>
      <c r="L52" t="n">
        <v>13.5</v>
      </c>
      <c r="M52" t="n">
        <v>43</v>
      </c>
      <c r="N52" t="n">
        <v>63.49</v>
      </c>
      <c r="O52" t="n">
        <v>31649.36</v>
      </c>
      <c r="P52" t="n">
        <v>825.72</v>
      </c>
      <c r="Q52" t="n">
        <v>1367.28</v>
      </c>
      <c r="R52" t="n">
        <v>147.34</v>
      </c>
      <c r="S52" t="n">
        <v>104.26</v>
      </c>
      <c r="T52" t="n">
        <v>20502.78</v>
      </c>
      <c r="U52" t="n">
        <v>0.71</v>
      </c>
      <c r="V52" t="n">
        <v>0.89</v>
      </c>
      <c r="W52" t="n">
        <v>20.71</v>
      </c>
      <c r="X52" t="n">
        <v>1.25</v>
      </c>
      <c r="Y52" t="n">
        <v>1</v>
      </c>
      <c r="Z52" t="n">
        <v>10</v>
      </c>
      <c r="AA52" t="n">
        <v>1776.448742745888</v>
      </c>
      <c r="AB52" t="n">
        <v>2430.615541212279</v>
      </c>
      <c r="AC52" t="n">
        <v>2198.641005349316</v>
      </c>
      <c r="AD52" t="n">
        <v>1776448.742745888</v>
      </c>
      <c r="AE52" t="n">
        <v>2430615.541212279</v>
      </c>
      <c r="AF52" t="n">
        <v>8.707024345291375e-07</v>
      </c>
      <c r="AG52" t="n">
        <v>17</v>
      </c>
      <c r="AH52" t="n">
        <v>2198641.005349316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1.7091</v>
      </c>
      <c r="E53" t="n">
        <v>58.51</v>
      </c>
      <c r="F53" t="n">
        <v>53.8</v>
      </c>
      <c r="G53" t="n">
        <v>73.36</v>
      </c>
      <c r="H53" t="n">
        <v>0.96</v>
      </c>
      <c r="I53" t="n">
        <v>44</v>
      </c>
      <c r="J53" t="n">
        <v>255.17</v>
      </c>
      <c r="K53" t="n">
        <v>57.72</v>
      </c>
      <c r="L53" t="n">
        <v>13.75</v>
      </c>
      <c r="M53" t="n">
        <v>42</v>
      </c>
      <c r="N53" t="n">
        <v>63.7</v>
      </c>
      <c r="O53" t="n">
        <v>31705.54</v>
      </c>
      <c r="P53" t="n">
        <v>823.88</v>
      </c>
      <c r="Q53" t="n">
        <v>1367.34</v>
      </c>
      <c r="R53" t="n">
        <v>146.21</v>
      </c>
      <c r="S53" t="n">
        <v>104.26</v>
      </c>
      <c r="T53" t="n">
        <v>19943.31</v>
      </c>
      <c r="U53" t="n">
        <v>0.71</v>
      </c>
      <c r="V53" t="n">
        <v>0.89</v>
      </c>
      <c r="W53" t="n">
        <v>20.71</v>
      </c>
      <c r="X53" t="n">
        <v>1.22</v>
      </c>
      <c r="Y53" t="n">
        <v>1</v>
      </c>
      <c r="Z53" t="n">
        <v>10</v>
      </c>
      <c r="AA53" t="n">
        <v>1771.620267427637</v>
      </c>
      <c r="AB53" t="n">
        <v>2424.009008264551</v>
      </c>
      <c r="AC53" t="n">
        <v>2192.664990633792</v>
      </c>
      <c r="AD53" t="n">
        <v>1771620.267427637</v>
      </c>
      <c r="AE53" t="n">
        <v>2424009.008264551</v>
      </c>
      <c r="AF53" t="n">
        <v>8.718246709553863e-07</v>
      </c>
      <c r="AG53" t="n">
        <v>17</v>
      </c>
      <c r="AH53" t="n">
        <v>2192664.990633792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1.7082</v>
      </c>
      <c r="E54" t="n">
        <v>58.54</v>
      </c>
      <c r="F54" t="n">
        <v>53.83</v>
      </c>
      <c r="G54" t="n">
        <v>73.40000000000001</v>
      </c>
      <c r="H54" t="n">
        <v>0.97</v>
      </c>
      <c r="I54" t="n">
        <v>44</v>
      </c>
      <c r="J54" t="n">
        <v>255.63</v>
      </c>
      <c r="K54" t="n">
        <v>57.72</v>
      </c>
      <c r="L54" t="n">
        <v>14</v>
      </c>
      <c r="M54" t="n">
        <v>42</v>
      </c>
      <c r="N54" t="n">
        <v>63.91</v>
      </c>
      <c r="O54" t="n">
        <v>31761.8</v>
      </c>
      <c r="P54" t="n">
        <v>824.15</v>
      </c>
      <c r="Q54" t="n">
        <v>1367.33</v>
      </c>
      <c r="R54" t="n">
        <v>147.23</v>
      </c>
      <c r="S54" t="n">
        <v>104.26</v>
      </c>
      <c r="T54" t="n">
        <v>20449.57</v>
      </c>
      <c r="U54" t="n">
        <v>0.71</v>
      </c>
      <c r="V54" t="n">
        <v>0.89</v>
      </c>
      <c r="W54" t="n">
        <v>20.71</v>
      </c>
      <c r="X54" t="n">
        <v>1.25</v>
      </c>
      <c r="Y54" t="n">
        <v>1</v>
      </c>
      <c r="Z54" t="n">
        <v>10</v>
      </c>
      <c r="AA54" t="n">
        <v>1773.038783034127</v>
      </c>
      <c r="AB54" t="n">
        <v>2425.949883897842</v>
      </c>
      <c r="AC54" t="n">
        <v>2194.420631820678</v>
      </c>
      <c r="AD54" t="n">
        <v>1773038.783034127</v>
      </c>
      <c r="AE54" t="n">
        <v>2425949.883897842</v>
      </c>
      <c r="AF54" t="n">
        <v>8.713655742355571e-07</v>
      </c>
      <c r="AG54" t="n">
        <v>17</v>
      </c>
      <c r="AH54" t="n">
        <v>2194420.631820678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1.7112</v>
      </c>
      <c r="E55" t="n">
        <v>58.44</v>
      </c>
      <c r="F55" t="n">
        <v>53.77</v>
      </c>
      <c r="G55" t="n">
        <v>75.03</v>
      </c>
      <c r="H55" t="n">
        <v>0.99</v>
      </c>
      <c r="I55" t="n">
        <v>43</v>
      </c>
      <c r="J55" t="n">
        <v>256.09</v>
      </c>
      <c r="K55" t="n">
        <v>57.72</v>
      </c>
      <c r="L55" t="n">
        <v>14.25</v>
      </c>
      <c r="M55" t="n">
        <v>41</v>
      </c>
      <c r="N55" t="n">
        <v>64.11</v>
      </c>
      <c r="O55" t="n">
        <v>31818.13</v>
      </c>
      <c r="P55" t="n">
        <v>822.95</v>
      </c>
      <c r="Q55" t="n">
        <v>1367.28</v>
      </c>
      <c r="R55" t="n">
        <v>144.96</v>
      </c>
      <c r="S55" t="n">
        <v>104.26</v>
      </c>
      <c r="T55" t="n">
        <v>19321.75</v>
      </c>
      <c r="U55" t="n">
        <v>0.72</v>
      </c>
      <c r="V55" t="n">
        <v>0.89</v>
      </c>
      <c r="W55" t="n">
        <v>20.72</v>
      </c>
      <c r="X55" t="n">
        <v>1.19</v>
      </c>
      <c r="Y55" t="n">
        <v>1</v>
      </c>
      <c r="Z55" t="n">
        <v>10</v>
      </c>
      <c r="AA55" t="n">
        <v>1768.181004313029</v>
      </c>
      <c r="AB55" t="n">
        <v>2419.303256741563</v>
      </c>
      <c r="AC55" t="n">
        <v>2188.408349431596</v>
      </c>
      <c r="AD55" t="n">
        <v>1768181.004313029</v>
      </c>
      <c r="AE55" t="n">
        <v>2419303.256741563</v>
      </c>
      <c r="AF55" t="n">
        <v>8.728958966349874e-07</v>
      </c>
      <c r="AG55" t="n">
        <v>17</v>
      </c>
      <c r="AH55" t="n">
        <v>2188408.349431595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1.7134</v>
      </c>
      <c r="E56" t="n">
        <v>58.36</v>
      </c>
      <c r="F56" t="n">
        <v>53.74</v>
      </c>
      <c r="G56" t="n">
        <v>76.77</v>
      </c>
      <c r="H56" t="n">
        <v>1.01</v>
      </c>
      <c r="I56" t="n">
        <v>42</v>
      </c>
      <c r="J56" t="n">
        <v>256.54</v>
      </c>
      <c r="K56" t="n">
        <v>57.72</v>
      </c>
      <c r="L56" t="n">
        <v>14.5</v>
      </c>
      <c r="M56" t="n">
        <v>40</v>
      </c>
      <c r="N56" t="n">
        <v>64.31999999999999</v>
      </c>
      <c r="O56" t="n">
        <v>31874.54</v>
      </c>
      <c r="P56" t="n">
        <v>822.04</v>
      </c>
      <c r="Q56" t="n">
        <v>1367.25</v>
      </c>
      <c r="R56" t="n">
        <v>144.35</v>
      </c>
      <c r="S56" t="n">
        <v>104.26</v>
      </c>
      <c r="T56" t="n">
        <v>19023.14</v>
      </c>
      <c r="U56" t="n">
        <v>0.72</v>
      </c>
      <c r="V56" t="n">
        <v>0.89</v>
      </c>
      <c r="W56" t="n">
        <v>20.71</v>
      </c>
      <c r="X56" t="n">
        <v>1.16</v>
      </c>
      <c r="Y56" t="n">
        <v>1</v>
      </c>
      <c r="Z56" t="n">
        <v>10</v>
      </c>
      <c r="AA56" t="n">
        <v>1764.688057384391</v>
      </c>
      <c r="AB56" t="n">
        <v>2414.524052655859</v>
      </c>
      <c r="AC56" t="n">
        <v>2184.085265876176</v>
      </c>
      <c r="AD56" t="n">
        <v>1764688.057384391</v>
      </c>
      <c r="AE56" t="n">
        <v>2414524.052655859</v>
      </c>
      <c r="AF56" t="n">
        <v>8.740181330612363e-07</v>
      </c>
      <c r="AG56" t="n">
        <v>17</v>
      </c>
      <c r="AH56" t="n">
        <v>2184085.265876175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1.715</v>
      </c>
      <c r="E57" t="n">
        <v>58.31</v>
      </c>
      <c r="F57" t="n">
        <v>53.73</v>
      </c>
      <c r="G57" t="n">
        <v>78.63</v>
      </c>
      <c r="H57" t="n">
        <v>1.02</v>
      </c>
      <c r="I57" t="n">
        <v>41</v>
      </c>
      <c r="J57" t="n">
        <v>257</v>
      </c>
      <c r="K57" t="n">
        <v>57.72</v>
      </c>
      <c r="L57" t="n">
        <v>14.75</v>
      </c>
      <c r="M57" t="n">
        <v>39</v>
      </c>
      <c r="N57" t="n">
        <v>64.53</v>
      </c>
      <c r="O57" t="n">
        <v>31931.15</v>
      </c>
      <c r="P57" t="n">
        <v>820.95</v>
      </c>
      <c r="Q57" t="n">
        <v>1367.24</v>
      </c>
      <c r="R57" t="n">
        <v>143.85</v>
      </c>
      <c r="S57" t="n">
        <v>104.26</v>
      </c>
      <c r="T57" t="n">
        <v>18777.95</v>
      </c>
      <c r="U57" t="n">
        <v>0.72</v>
      </c>
      <c r="V57" t="n">
        <v>0.89</v>
      </c>
      <c r="W57" t="n">
        <v>20.72</v>
      </c>
      <c r="X57" t="n">
        <v>1.15</v>
      </c>
      <c r="Y57" t="n">
        <v>1</v>
      </c>
      <c r="Z57" t="n">
        <v>10</v>
      </c>
      <c r="AA57" t="n">
        <v>1761.634647525293</v>
      </c>
      <c r="AB57" t="n">
        <v>2410.346242579705</v>
      </c>
      <c r="AC57" t="n">
        <v>2180.306180130096</v>
      </c>
      <c r="AD57" t="n">
        <v>1761634.647525293</v>
      </c>
      <c r="AE57" t="n">
        <v>2410346.242579705</v>
      </c>
      <c r="AF57" t="n">
        <v>8.748343050075991e-07</v>
      </c>
      <c r="AG57" t="n">
        <v>17</v>
      </c>
      <c r="AH57" t="n">
        <v>2180306.180130096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1.7156</v>
      </c>
      <c r="E58" t="n">
        <v>58.29</v>
      </c>
      <c r="F58" t="n">
        <v>53.71</v>
      </c>
      <c r="G58" t="n">
        <v>78.59999999999999</v>
      </c>
      <c r="H58" t="n">
        <v>1.04</v>
      </c>
      <c r="I58" t="n">
        <v>41</v>
      </c>
      <c r="J58" t="n">
        <v>257.46</v>
      </c>
      <c r="K58" t="n">
        <v>57.72</v>
      </c>
      <c r="L58" t="n">
        <v>15</v>
      </c>
      <c r="M58" t="n">
        <v>39</v>
      </c>
      <c r="N58" t="n">
        <v>64.73999999999999</v>
      </c>
      <c r="O58" t="n">
        <v>31987.71</v>
      </c>
      <c r="P58" t="n">
        <v>820.38</v>
      </c>
      <c r="Q58" t="n">
        <v>1367.37</v>
      </c>
      <c r="R58" t="n">
        <v>143.17</v>
      </c>
      <c r="S58" t="n">
        <v>104.26</v>
      </c>
      <c r="T58" t="n">
        <v>18436.62</v>
      </c>
      <c r="U58" t="n">
        <v>0.73</v>
      </c>
      <c r="V58" t="n">
        <v>0.89</v>
      </c>
      <c r="W58" t="n">
        <v>20.71</v>
      </c>
      <c r="X58" t="n">
        <v>1.13</v>
      </c>
      <c r="Y58" t="n">
        <v>1</v>
      </c>
      <c r="Z58" t="n">
        <v>10</v>
      </c>
      <c r="AA58" t="n">
        <v>1760.146720841334</v>
      </c>
      <c r="AB58" t="n">
        <v>2408.310395648019</v>
      </c>
      <c r="AC58" t="n">
        <v>2178.464631572242</v>
      </c>
      <c r="AD58" t="n">
        <v>1760146.720841334</v>
      </c>
      <c r="AE58" t="n">
        <v>2408310.395648019</v>
      </c>
      <c r="AF58" t="n">
        <v>8.751403694874849e-07</v>
      </c>
      <c r="AG58" t="n">
        <v>17</v>
      </c>
      <c r="AH58" t="n">
        <v>2178464.631572241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1.7172</v>
      </c>
      <c r="E59" t="n">
        <v>58.23</v>
      </c>
      <c r="F59" t="n">
        <v>53.7</v>
      </c>
      <c r="G59" t="n">
        <v>80.56</v>
      </c>
      <c r="H59" t="n">
        <v>1.05</v>
      </c>
      <c r="I59" t="n">
        <v>40</v>
      </c>
      <c r="J59" t="n">
        <v>257.92</v>
      </c>
      <c r="K59" t="n">
        <v>57.72</v>
      </c>
      <c r="L59" t="n">
        <v>15.25</v>
      </c>
      <c r="M59" t="n">
        <v>38</v>
      </c>
      <c r="N59" t="n">
        <v>64.95</v>
      </c>
      <c r="O59" t="n">
        <v>32044.35</v>
      </c>
      <c r="P59" t="n">
        <v>820.2</v>
      </c>
      <c r="Q59" t="n">
        <v>1367.23</v>
      </c>
      <c r="R59" t="n">
        <v>143.1</v>
      </c>
      <c r="S59" t="n">
        <v>104.26</v>
      </c>
      <c r="T59" t="n">
        <v>18403.98</v>
      </c>
      <c r="U59" t="n">
        <v>0.73</v>
      </c>
      <c r="V59" t="n">
        <v>0.89</v>
      </c>
      <c r="W59" t="n">
        <v>20.71</v>
      </c>
      <c r="X59" t="n">
        <v>1.13</v>
      </c>
      <c r="Y59" t="n">
        <v>1</v>
      </c>
      <c r="Z59" t="n">
        <v>10</v>
      </c>
      <c r="AA59" t="n">
        <v>1758.383174451524</v>
      </c>
      <c r="AB59" t="n">
        <v>2405.897433675306</v>
      </c>
      <c r="AC59" t="n">
        <v>2176.281959303591</v>
      </c>
      <c r="AD59" t="n">
        <v>1758383.174451524</v>
      </c>
      <c r="AE59" t="n">
        <v>2405897.433675306</v>
      </c>
      <c r="AF59" t="n">
        <v>8.759565414338478e-07</v>
      </c>
      <c r="AG59" t="n">
        <v>17</v>
      </c>
      <c r="AH59" t="n">
        <v>2176281.95930359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1.7204</v>
      </c>
      <c r="E60" t="n">
        <v>58.13</v>
      </c>
      <c r="F60" t="n">
        <v>53.64</v>
      </c>
      <c r="G60" t="n">
        <v>82.53</v>
      </c>
      <c r="H60" t="n">
        <v>1.07</v>
      </c>
      <c r="I60" t="n">
        <v>39</v>
      </c>
      <c r="J60" t="n">
        <v>258.38</v>
      </c>
      <c r="K60" t="n">
        <v>57.72</v>
      </c>
      <c r="L60" t="n">
        <v>15.5</v>
      </c>
      <c r="M60" t="n">
        <v>37</v>
      </c>
      <c r="N60" t="n">
        <v>65.16</v>
      </c>
      <c r="O60" t="n">
        <v>32101.07</v>
      </c>
      <c r="P60" t="n">
        <v>818.53</v>
      </c>
      <c r="Q60" t="n">
        <v>1367.35</v>
      </c>
      <c r="R60" t="n">
        <v>141.09</v>
      </c>
      <c r="S60" t="n">
        <v>104.26</v>
      </c>
      <c r="T60" t="n">
        <v>17408.6</v>
      </c>
      <c r="U60" t="n">
        <v>0.74</v>
      </c>
      <c r="V60" t="n">
        <v>0.89</v>
      </c>
      <c r="W60" t="n">
        <v>20.7</v>
      </c>
      <c r="X60" t="n">
        <v>1.06</v>
      </c>
      <c r="Y60" t="n">
        <v>1</v>
      </c>
      <c r="Z60" t="n">
        <v>10</v>
      </c>
      <c r="AA60" t="n">
        <v>1752.736954664828</v>
      </c>
      <c r="AB60" t="n">
        <v>2398.172026669512</v>
      </c>
      <c r="AC60" t="n">
        <v>2169.293854299752</v>
      </c>
      <c r="AD60" t="n">
        <v>1752736.954664828</v>
      </c>
      <c r="AE60" t="n">
        <v>2398172.026669512</v>
      </c>
      <c r="AF60" t="n">
        <v>8.775888853265733e-07</v>
      </c>
      <c r="AG60" t="n">
        <v>17</v>
      </c>
      <c r="AH60" t="n">
        <v>2169293.854299752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1.7195</v>
      </c>
      <c r="E61" t="n">
        <v>58.16</v>
      </c>
      <c r="F61" t="n">
        <v>53.67</v>
      </c>
      <c r="G61" t="n">
        <v>82.56999999999999</v>
      </c>
      <c r="H61" t="n">
        <v>1.08</v>
      </c>
      <c r="I61" t="n">
        <v>39</v>
      </c>
      <c r="J61" t="n">
        <v>258.84</v>
      </c>
      <c r="K61" t="n">
        <v>57.72</v>
      </c>
      <c r="L61" t="n">
        <v>15.75</v>
      </c>
      <c r="M61" t="n">
        <v>37</v>
      </c>
      <c r="N61" t="n">
        <v>65.37</v>
      </c>
      <c r="O61" t="n">
        <v>32157.87</v>
      </c>
      <c r="P61" t="n">
        <v>818.3200000000001</v>
      </c>
      <c r="Q61" t="n">
        <v>1367.22</v>
      </c>
      <c r="R61" t="n">
        <v>142.21</v>
      </c>
      <c r="S61" t="n">
        <v>104.26</v>
      </c>
      <c r="T61" t="n">
        <v>17965.55</v>
      </c>
      <c r="U61" t="n">
        <v>0.73</v>
      </c>
      <c r="V61" t="n">
        <v>0.89</v>
      </c>
      <c r="W61" t="n">
        <v>20.7</v>
      </c>
      <c r="X61" t="n">
        <v>1.09</v>
      </c>
      <c r="Y61" t="n">
        <v>1</v>
      </c>
      <c r="Z61" t="n">
        <v>10</v>
      </c>
      <c r="AA61" t="n">
        <v>1753.461096692491</v>
      </c>
      <c r="AB61" t="n">
        <v>2399.162829738652</v>
      </c>
      <c r="AC61" t="n">
        <v>2170.190096514575</v>
      </c>
      <c r="AD61" t="n">
        <v>1753461.096692491</v>
      </c>
      <c r="AE61" t="n">
        <v>2399162.829738652</v>
      </c>
      <c r="AF61" t="n">
        <v>8.771297886067443e-07</v>
      </c>
      <c r="AG61" t="n">
        <v>17</v>
      </c>
      <c r="AH61" t="n">
        <v>2170190.096514575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1.7224</v>
      </c>
      <c r="E62" t="n">
        <v>58.06</v>
      </c>
      <c r="F62" t="n">
        <v>53.62</v>
      </c>
      <c r="G62" t="n">
        <v>84.66</v>
      </c>
      <c r="H62" t="n">
        <v>1.1</v>
      </c>
      <c r="I62" t="n">
        <v>38</v>
      </c>
      <c r="J62" t="n">
        <v>259.3</v>
      </c>
      <c r="K62" t="n">
        <v>57.72</v>
      </c>
      <c r="L62" t="n">
        <v>16</v>
      </c>
      <c r="M62" t="n">
        <v>36</v>
      </c>
      <c r="N62" t="n">
        <v>65.58</v>
      </c>
      <c r="O62" t="n">
        <v>32214.75</v>
      </c>
      <c r="P62" t="n">
        <v>816.95</v>
      </c>
      <c r="Q62" t="n">
        <v>1367.33</v>
      </c>
      <c r="R62" t="n">
        <v>140.44</v>
      </c>
      <c r="S62" t="n">
        <v>104.26</v>
      </c>
      <c r="T62" t="n">
        <v>17085.03</v>
      </c>
      <c r="U62" t="n">
        <v>0.74</v>
      </c>
      <c r="V62" t="n">
        <v>0.89</v>
      </c>
      <c r="W62" t="n">
        <v>20.7</v>
      </c>
      <c r="X62" t="n">
        <v>1.04</v>
      </c>
      <c r="Y62" t="n">
        <v>1</v>
      </c>
      <c r="Z62" t="n">
        <v>10</v>
      </c>
      <c r="AA62" t="n">
        <v>1748.591243752308</v>
      </c>
      <c r="AB62" t="n">
        <v>2392.499682103144</v>
      </c>
      <c r="AC62" t="n">
        <v>2164.162870337613</v>
      </c>
      <c r="AD62" t="n">
        <v>1748591.243752308</v>
      </c>
      <c r="AE62" t="n">
        <v>2392499.682103144</v>
      </c>
      <c r="AF62" t="n">
        <v>8.786091002595268e-07</v>
      </c>
      <c r="AG62" t="n">
        <v>17</v>
      </c>
      <c r="AH62" t="n">
        <v>2164162.870337613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1.7246</v>
      </c>
      <c r="E63" t="n">
        <v>57.98</v>
      </c>
      <c r="F63" t="n">
        <v>53.59</v>
      </c>
      <c r="G63" t="n">
        <v>86.90000000000001</v>
      </c>
      <c r="H63" t="n">
        <v>1.11</v>
      </c>
      <c r="I63" t="n">
        <v>37</v>
      </c>
      <c r="J63" t="n">
        <v>259.76</v>
      </c>
      <c r="K63" t="n">
        <v>57.72</v>
      </c>
      <c r="L63" t="n">
        <v>16.25</v>
      </c>
      <c r="M63" t="n">
        <v>35</v>
      </c>
      <c r="N63" t="n">
        <v>65.79000000000001</v>
      </c>
      <c r="O63" t="n">
        <v>32271.71</v>
      </c>
      <c r="P63" t="n">
        <v>815.26</v>
      </c>
      <c r="Q63" t="n">
        <v>1367.32</v>
      </c>
      <c r="R63" t="n">
        <v>139.41</v>
      </c>
      <c r="S63" t="n">
        <v>104.26</v>
      </c>
      <c r="T63" t="n">
        <v>16574.82</v>
      </c>
      <c r="U63" t="n">
        <v>0.75</v>
      </c>
      <c r="V63" t="n">
        <v>0.89</v>
      </c>
      <c r="W63" t="n">
        <v>20.7</v>
      </c>
      <c r="X63" t="n">
        <v>1.01</v>
      </c>
      <c r="Y63" t="n">
        <v>1</v>
      </c>
      <c r="Z63" t="n">
        <v>10</v>
      </c>
      <c r="AA63" t="n">
        <v>1744.052067461667</v>
      </c>
      <c r="AB63" t="n">
        <v>2386.288980847964</v>
      </c>
      <c r="AC63" t="n">
        <v>2158.544909693454</v>
      </c>
      <c r="AD63" t="n">
        <v>1744052.067461667</v>
      </c>
      <c r="AE63" t="n">
        <v>2386288.980847965</v>
      </c>
      <c r="AF63" t="n">
        <v>8.797313366857756e-07</v>
      </c>
      <c r="AG63" t="n">
        <v>17</v>
      </c>
      <c r="AH63" t="n">
        <v>2158544.909693454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1.7234</v>
      </c>
      <c r="E64" t="n">
        <v>58.02</v>
      </c>
      <c r="F64" t="n">
        <v>53.63</v>
      </c>
      <c r="G64" t="n">
        <v>86.97</v>
      </c>
      <c r="H64" t="n">
        <v>1.13</v>
      </c>
      <c r="I64" t="n">
        <v>37</v>
      </c>
      <c r="J64" t="n">
        <v>260.23</v>
      </c>
      <c r="K64" t="n">
        <v>57.72</v>
      </c>
      <c r="L64" t="n">
        <v>16.5</v>
      </c>
      <c r="M64" t="n">
        <v>35</v>
      </c>
      <c r="N64" t="n">
        <v>66</v>
      </c>
      <c r="O64" t="n">
        <v>32328.74</v>
      </c>
      <c r="P64" t="n">
        <v>816</v>
      </c>
      <c r="Q64" t="n">
        <v>1367.25</v>
      </c>
      <c r="R64" t="n">
        <v>140.58</v>
      </c>
      <c r="S64" t="n">
        <v>104.26</v>
      </c>
      <c r="T64" t="n">
        <v>17163.25</v>
      </c>
      <c r="U64" t="n">
        <v>0.74</v>
      </c>
      <c r="V64" t="n">
        <v>0.89</v>
      </c>
      <c r="W64" t="n">
        <v>20.71</v>
      </c>
      <c r="X64" t="n">
        <v>1.05</v>
      </c>
      <c r="Y64" t="n">
        <v>1</v>
      </c>
      <c r="Z64" t="n">
        <v>10</v>
      </c>
      <c r="AA64" t="n">
        <v>1746.440842929425</v>
      </c>
      <c r="AB64" t="n">
        <v>2389.557408828287</v>
      </c>
      <c r="AC64" t="n">
        <v>2161.501403494602</v>
      </c>
      <c r="AD64" t="n">
        <v>1746440.842929425</v>
      </c>
      <c r="AE64" t="n">
        <v>2389557.408828287</v>
      </c>
      <c r="AF64" t="n">
        <v>8.791192077260036e-07</v>
      </c>
      <c r="AG64" t="n">
        <v>17</v>
      </c>
      <c r="AH64" t="n">
        <v>2161501.403494602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1.7265</v>
      </c>
      <c r="E65" t="n">
        <v>57.92</v>
      </c>
      <c r="F65" t="n">
        <v>53.57</v>
      </c>
      <c r="G65" t="n">
        <v>89.29000000000001</v>
      </c>
      <c r="H65" t="n">
        <v>1.14</v>
      </c>
      <c r="I65" t="n">
        <v>36</v>
      </c>
      <c r="J65" t="n">
        <v>260.69</v>
      </c>
      <c r="K65" t="n">
        <v>57.72</v>
      </c>
      <c r="L65" t="n">
        <v>16.75</v>
      </c>
      <c r="M65" t="n">
        <v>34</v>
      </c>
      <c r="N65" t="n">
        <v>66.20999999999999</v>
      </c>
      <c r="O65" t="n">
        <v>32385.86</v>
      </c>
      <c r="P65" t="n">
        <v>814.78</v>
      </c>
      <c r="Q65" t="n">
        <v>1367.27</v>
      </c>
      <c r="R65" t="n">
        <v>139.18</v>
      </c>
      <c r="S65" t="n">
        <v>104.26</v>
      </c>
      <c r="T65" t="n">
        <v>16464.68</v>
      </c>
      <c r="U65" t="n">
        <v>0.75</v>
      </c>
      <c r="V65" t="n">
        <v>0.89</v>
      </c>
      <c r="W65" t="n">
        <v>20.69</v>
      </c>
      <c r="X65" t="n">
        <v>1</v>
      </c>
      <c r="Y65" t="n">
        <v>1</v>
      </c>
      <c r="Z65" t="n">
        <v>10</v>
      </c>
      <c r="AA65" t="n">
        <v>1741.555711322405</v>
      </c>
      <c r="AB65" t="n">
        <v>2382.873356246766</v>
      </c>
      <c r="AC65" t="n">
        <v>2155.455267510335</v>
      </c>
      <c r="AD65" t="n">
        <v>1741555.711322405</v>
      </c>
      <c r="AE65" t="n">
        <v>2382873.356246767</v>
      </c>
      <c r="AF65" t="n">
        <v>8.807005408720815e-07</v>
      </c>
      <c r="AG65" t="n">
        <v>17</v>
      </c>
      <c r="AH65" t="n">
        <v>2155455.267510335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1.726</v>
      </c>
      <c r="E66" t="n">
        <v>57.94</v>
      </c>
      <c r="F66" t="n">
        <v>53.59</v>
      </c>
      <c r="G66" t="n">
        <v>89.31</v>
      </c>
      <c r="H66" t="n">
        <v>1.16</v>
      </c>
      <c r="I66" t="n">
        <v>36</v>
      </c>
      <c r="J66" t="n">
        <v>261.15</v>
      </c>
      <c r="K66" t="n">
        <v>57.72</v>
      </c>
      <c r="L66" t="n">
        <v>17</v>
      </c>
      <c r="M66" t="n">
        <v>34</v>
      </c>
      <c r="N66" t="n">
        <v>66.43000000000001</v>
      </c>
      <c r="O66" t="n">
        <v>32443.05</v>
      </c>
      <c r="P66" t="n">
        <v>813.98</v>
      </c>
      <c r="Q66" t="n">
        <v>1367.26</v>
      </c>
      <c r="R66" t="n">
        <v>139.2</v>
      </c>
      <c r="S66" t="n">
        <v>104.26</v>
      </c>
      <c r="T66" t="n">
        <v>16477.98</v>
      </c>
      <c r="U66" t="n">
        <v>0.75</v>
      </c>
      <c r="V66" t="n">
        <v>0.89</v>
      </c>
      <c r="W66" t="n">
        <v>20.7</v>
      </c>
      <c r="X66" t="n">
        <v>1.01</v>
      </c>
      <c r="Y66" t="n">
        <v>1</v>
      </c>
      <c r="Z66" t="n">
        <v>10</v>
      </c>
      <c r="AA66" t="n">
        <v>1741.019564415091</v>
      </c>
      <c r="AB66" t="n">
        <v>2382.139776395047</v>
      </c>
      <c r="AC66" t="n">
        <v>2154.791699490078</v>
      </c>
      <c r="AD66" t="n">
        <v>1741019.564415091</v>
      </c>
      <c r="AE66" t="n">
        <v>2382139.776395047</v>
      </c>
      <c r="AF66" t="n">
        <v>8.804454871388431e-07</v>
      </c>
      <c r="AG66" t="n">
        <v>17</v>
      </c>
      <c r="AH66" t="n">
        <v>2154791.699490078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1.7284</v>
      </c>
      <c r="E67" t="n">
        <v>57.86</v>
      </c>
      <c r="F67" t="n">
        <v>53.55</v>
      </c>
      <c r="G67" t="n">
        <v>91.81</v>
      </c>
      <c r="H67" t="n">
        <v>1.17</v>
      </c>
      <c r="I67" t="n">
        <v>35</v>
      </c>
      <c r="J67" t="n">
        <v>261.62</v>
      </c>
      <c r="K67" t="n">
        <v>57.72</v>
      </c>
      <c r="L67" t="n">
        <v>17.25</v>
      </c>
      <c r="M67" t="n">
        <v>33</v>
      </c>
      <c r="N67" t="n">
        <v>66.64</v>
      </c>
      <c r="O67" t="n">
        <v>32500.33</v>
      </c>
      <c r="P67" t="n">
        <v>812.76</v>
      </c>
      <c r="Q67" t="n">
        <v>1367.29</v>
      </c>
      <c r="R67" t="n">
        <v>138.51</v>
      </c>
      <c r="S67" t="n">
        <v>104.26</v>
      </c>
      <c r="T67" t="n">
        <v>16136.79</v>
      </c>
      <c r="U67" t="n">
        <v>0.75</v>
      </c>
      <c r="V67" t="n">
        <v>0.89</v>
      </c>
      <c r="W67" t="n">
        <v>20.7</v>
      </c>
      <c r="X67" t="n">
        <v>0.98</v>
      </c>
      <c r="Y67" t="n">
        <v>1</v>
      </c>
      <c r="Z67" t="n">
        <v>10</v>
      </c>
      <c r="AA67" t="n">
        <v>1736.9098341494</v>
      </c>
      <c r="AB67" t="n">
        <v>2376.516662137026</v>
      </c>
      <c r="AC67" t="n">
        <v>2149.705247364751</v>
      </c>
      <c r="AD67" t="n">
        <v>1736909.8341494</v>
      </c>
      <c r="AE67" t="n">
        <v>2376516.662137026</v>
      </c>
      <c r="AF67" t="n">
        <v>8.816697450583873e-07</v>
      </c>
      <c r="AG67" t="n">
        <v>17</v>
      </c>
      <c r="AH67" t="n">
        <v>2149705.247364752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1.7275</v>
      </c>
      <c r="E68" t="n">
        <v>57.89</v>
      </c>
      <c r="F68" t="n">
        <v>53.58</v>
      </c>
      <c r="G68" t="n">
        <v>91.86</v>
      </c>
      <c r="H68" t="n">
        <v>1.19</v>
      </c>
      <c r="I68" t="n">
        <v>35</v>
      </c>
      <c r="J68" t="n">
        <v>262.08</v>
      </c>
      <c r="K68" t="n">
        <v>57.72</v>
      </c>
      <c r="L68" t="n">
        <v>17.5</v>
      </c>
      <c r="M68" t="n">
        <v>33</v>
      </c>
      <c r="N68" t="n">
        <v>66.86</v>
      </c>
      <c r="O68" t="n">
        <v>32557.69</v>
      </c>
      <c r="P68" t="n">
        <v>812.62</v>
      </c>
      <c r="Q68" t="n">
        <v>1367.25</v>
      </c>
      <c r="R68" t="n">
        <v>139.13</v>
      </c>
      <c r="S68" t="n">
        <v>104.26</v>
      </c>
      <c r="T68" t="n">
        <v>16447.61</v>
      </c>
      <c r="U68" t="n">
        <v>0.75</v>
      </c>
      <c r="V68" t="n">
        <v>0.89</v>
      </c>
      <c r="W68" t="n">
        <v>20.71</v>
      </c>
      <c r="X68" t="n">
        <v>1.01</v>
      </c>
      <c r="Y68" t="n">
        <v>1</v>
      </c>
      <c r="Z68" t="n">
        <v>10</v>
      </c>
      <c r="AA68" t="n">
        <v>1737.72038302682</v>
      </c>
      <c r="AB68" t="n">
        <v>2377.625690870004</v>
      </c>
      <c r="AC68" t="n">
        <v>2150.708431951986</v>
      </c>
      <c r="AD68" t="n">
        <v>1737720.38302682</v>
      </c>
      <c r="AE68" t="n">
        <v>2377625.690870004</v>
      </c>
      <c r="AF68" t="n">
        <v>8.812106483385582e-07</v>
      </c>
      <c r="AG68" t="n">
        <v>17</v>
      </c>
      <c r="AH68" t="n">
        <v>2150708.431951986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1.7312</v>
      </c>
      <c r="E69" t="n">
        <v>57.76</v>
      </c>
      <c r="F69" t="n">
        <v>53.51</v>
      </c>
      <c r="G69" t="n">
        <v>94.42</v>
      </c>
      <c r="H69" t="n">
        <v>1.2</v>
      </c>
      <c r="I69" t="n">
        <v>34</v>
      </c>
      <c r="J69" t="n">
        <v>262.55</v>
      </c>
      <c r="K69" t="n">
        <v>57.72</v>
      </c>
      <c r="L69" t="n">
        <v>17.75</v>
      </c>
      <c r="M69" t="n">
        <v>32</v>
      </c>
      <c r="N69" t="n">
        <v>67.06999999999999</v>
      </c>
      <c r="O69" t="n">
        <v>32615.12</v>
      </c>
      <c r="P69" t="n">
        <v>810.7</v>
      </c>
      <c r="Q69" t="n">
        <v>1367.24</v>
      </c>
      <c r="R69" t="n">
        <v>136.63</v>
      </c>
      <c r="S69" t="n">
        <v>104.26</v>
      </c>
      <c r="T69" t="n">
        <v>15201.2</v>
      </c>
      <c r="U69" t="n">
        <v>0.76</v>
      </c>
      <c r="V69" t="n">
        <v>0.9</v>
      </c>
      <c r="W69" t="n">
        <v>20.7</v>
      </c>
      <c r="X69" t="n">
        <v>0.93</v>
      </c>
      <c r="Y69" t="n">
        <v>1</v>
      </c>
      <c r="Z69" t="n">
        <v>10</v>
      </c>
      <c r="AA69" t="n">
        <v>1731.287650071456</v>
      </c>
      <c r="AB69" t="n">
        <v>2368.824141848326</v>
      </c>
      <c r="AC69" t="n">
        <v>2142.746890415885</v>
      </c>
      <c r="AD69" t="n">
        <v>1731287.650071456</v>
      </c>
      <c r="AE69" t="n">
        <v>2368824.141848326</v>
      </c>
      <c r="AF69" t="n">
        <v>8.830980459645221e-07</v>
      </c>
      <c r="AG69" t="n">
        <v>17</v>
      </c>
      <c r="AH69" t="n">
        <v>2142746.890415885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1.7303</v>
      </c>
      <c r="E70" t="n">
        <v>57.79</v>
      </c>
      <c r="F70" t="n">
        <v>53.53</v>
      </c>
      <c r="G70" t="n">
        <v>94.47</v>
      </c>
      <c r="H70" t="n">
        <v>1.22</v>
      </c>
      <c r="I70" t="n">
        <v>34</v>
      </c>
      <c r="J70" t="n">
        <v>263.01</v>
      </c>
      <c r="K70" t="n">
        <v>57.72</v>
      </c>
      <c r="L70" t="n">
        <v>18</v>
      </c>
      <c r="M70" t="n">
        <v>32</v>
      </c>
      <c r="N70" t="n">
        <v>67.29000000000001</v>
      </c>
      <c r="O70" t="n">
        <v>32672.64</v>
      </c>
      <c r="P70" t="n">
        <v>810.97</v>
      </c>
      <c r="Q70" t="n">
        <v>1367.24</v>
      </c>
      <c r="R70" t="n">
        <v>137.67</v>
      </c>
      <c r="S70" t="n">
        <v>104.26</v>
      </c>
      <c r="T70" t="n">
        <v>15720.22</v>
      </c>
      <c r="U70" t="n">
        <v>0.76</v>
      </c>
      <c r="V70" t="n">
        <v>0.9</v>
      </c>
      <c r="W70" t="n">
        <v>20.7</v>
      </c>
      <c r="X70" t="n">
        <v>0.96</v>
      </c>
      <c r="Y70" t="n">
        <v>1</v>
      </c>
      <c r="Z70" t="n">
        <v>10</v>
      </c>
      <c r="AA70" t="n">
        <v>1732.595658664665</v>
      </c>
      <c r="AB70" t="n">
        <v>2370.61381691082</v>
      </c>
      <c r="AC70" t="n">
        <v>2144.36576140224</v>
      </c>
      <c r="AD70" t="n">
        <v>1732595.658664665</v>
      </c>
      <c r="AE70" t="n">
        <v>2370613.816910821</v>
      </c>
      <c r="AF70" t="n">
        <v>8.826389492446929e-07</v>
      </c>
      <c r="AG70" t="n">
        <v>17</v>
      </c>
      <c r="AH70" t="n">
        <v>2144365.76140224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1.7332</v>
      </c>
      <c r="E71" t="n">
        <v>57.7</v>
      </c>
      <c r="F71" t="n">
        <v>53.49</v>
      </c>
      <c r="G71" t="n">
        <v>97.25</v>
      </c>
      <c r="H71" t="n">
        <v>1.23</v>
      </c>
      <c r="I71" t="n">
        <v>33</v>
      </c>
      <c r="J71" t="n">
        <v>263.48</v>
      </c>
      <c r="K71" t="n">
        <v>57.72</v>
      </c>
      <c r="L71" t="n">
        <v>18.25</v>
      </c>
      <c r="M71" t="n">
        <v>31</v>
      </c>
      <c r="N71" t="n">
        <v>67.51000000000001</v>
      </c>
      <c r="O71" t="n">
        <v>32730.24</v>
      </c>
      <c r="P71" t="n">
        <v>810.0599999999999</v>
      </c>
      <c r="Q71" t="n">
        <v>1367.24</v>
      </c>
      <c r="R71" t="n">
        <v>136.21</v>
      </c>
      <c r="S71" t="n">
        <v>104.26</v>
      </c>
      <c r="T71" t="n">
        <v>14995.83</v>
      </c>
      <c r="U71" t="n">
        <v>0.77</v>
      </c>
      <c r="V71" t="n">
        <v>0.9</v>
      </c>
      <c r="W71" t="n">
        <v>20.69</v>
      </c>
      <c r="X71" t="n">
        <v>0.91</v>
      </c>
      <c r="Y71" t="n">
        <v>1</v>
      </c>
      <c r="Z71" t="n">
        <v>10</v>
      </c>
      <c r="AA71" t="n">
        <v>1728.50427567169</v>
      </c>
      <c r="AB71" t="n">
        <v>2365.015806200754</v>
      </c>
      <c r="AC71" t="n">
        <v>2139.302016977485</v>
      </c>
      <c r="AD71" t="n">
        <v>1728504.27567169</v>
      </c>
      <c r="AE71" t="n">
        <v>2365015.806200753</v>
      </c>
      <c r="AF71" t="n">
        <v>8.841182608974754e-07</v>
      </c>
      <c r="AG71" t="n">
        <v>17</v>
      </c>
      <c r="AH71" t="n">
        <v>2139302.016977485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1.7332</v>
      </c>
      <c r="E72" t="n">
        <v>57.7</v>
      </c>
      <c r="F72" t="n">
        <v>53.49</v>
      </c>
      <c r="G72" t="n">
        <v>97.25</v>
      </c>
      <c r="H72" t="n">
        <v>1.25</v>
      </c>
      <c r="I72" t="n">
        <v>33</v>
      </c>
      <c r="J72" t="n">
        <v>263.95</v>
      </c>
      <c r="K72" t="n">
        <v>57.72</v>
      </c>
      <c r="L72" t="n">
        <v>18.5</v>
      </c>
      <c r="M72" t="n">
        <v>31</v>
      </c>
      <c r="N72" t="n">
        <v>67.72</v>
      </c>
      <c r="O72" t="n">
        <v>32787.92</v>
      </c>
      <c r="P72" t="n">
        <v>809.8099999999999</v>
      </c>
      <c r="Q72" t="n">
        <v>1367.24</v>
      </c>
      <c r="R72" t="n">
        <v>135.87</v>
      </c>
      <c r="S72" t="n">
        <v>104.26</v>
      </c>
      <c r="T72" t="n">
        <v>14823.94</v>
      </c>
      <c r="U72" t="n">
        <v>0.77</v>
      </c>
      <c r="V72" t="n">
        <v>0.9</v>
      </c>
      <c r="W72" t="n">
        <v>20.7</v>
      </c>
      <c r="X72" t="n">
        <v>0.91</v>
      </c>
      <c r="Y72" t="n">
        <v>1</v>
      </c>
      <c r="Z72" t="n">
        <v>10</v>
      </c>
      <c r="AA72" t="n">
        <v>1728.155405337628</v>
      </c>
      <c r="AB72" t="n">
        <v>2364.538466418617</v>
      </c>
      <c r="AC72" t="n">
        <v>2138.870233834205</v>
      </c>
      <c r="AD72" t="n">
        <v>1728155.405337628</v>
      </c>
      <c r="AE72" t="n">
        <v>2364538.466418617</v>
      </c>
      <c r="AF72" t="n">
        <v>8.841182608974754e-07</v>
      </c>
      <c r="AG72" t="n">
        <v>17</v>
      </c>
      <c r="AH72" t="n">
        <v>2138870.233834205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1.735</v>
      </c>
      <c r="E73" t="n">
        <v>57.64</v>
      </c>
      <c r="F73" t="n">
        <v>53.47</v>
      </c>
      <c r="G73" t="n">
        <v>100.26</v>
      </c>
      <c r="H73" t="n">
        <v>1.26</v>
      </c>
      <c r="I73" t="n">
        <v>32</v>
      </c>
      <c r="J73" t="n">
        <v>264.42</v>
      </c>
      <c r="K73" t="n">
        <v>57.72</v>
      </c>
      <c r="L73" t="n">
        <v>18.75</v>
      </c>
      <c r="M73" t="n">
        <v>30</v>
      </c>
      <c r="N73" t="n">
        <v>67.94</v>
      </c>
      <c r="O73" t="n">
        <v>32845.69</v>
      </c>
      <c r="P73" t="n">
        <v>808.9400000000001</v>
      </c>
      <c r="Q73" t="n">
        <v>1367.23</v>
      </c>
      <c r="R73" t="n">
        <v>135.56</v>
      </c>
      <c r="S73" t="n">
        <v>104.26</v>
      </c>
      <c r="T73" t="n">
        <v>14675.65</v>
      </c>
      <c r="U73" t="n">
        <v>0.77</v>
      </c>
      <c r="V73" t="n">
        <v>0.9</v>
      </c>
      <c r="W73" t="n">
        <v>20.7</v>
      </c>
      <c r="X73" t="n">
        <v>0.89</v>
      </c>
      <c r="Y73" t="n">
        <v>1</v>
      </c>
      <c r="Z73" t="n">
        <v>10</v>
      </c>
      <c r="AA73" t="n">
        <v>1725.232127555967</v>
      </c>
      <c r="AB73" t="n">
        <v>2360.538708791836</v>
      </c>
      <c r="AC73" t="n">
        <v>2135.252207461629</v>
      </c>
      <c r="AD73" t="n">
        <v>1725232.127555967</v>
      </c>
      <c r="AE73" t="n">
        <v>2360538.708791836</v>
      </c>
      <c r="AF73" t="n">
        <v>8.850364543371337e-07</v>
      </c>
      <c r="AG73" t="n">
        <v>17</v>
      </c>
      <c r="AH73" t="n">
        <v>2135252.207461629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1.7348</v>
      </c>
      <c r="E74" t="n">
        <v>57.64</v>
      </c>
      <c r="F74" t="n">
        <v>53.48</v>
      </c>
      <c r="G74" t="n">
        <v>100.27</v>
      </c>
      <c r="H74" t="n">
        <v>1.28</v>
      </c>
      <c r="I74" t="n">
        <v>32</v>
      </c>
      <c r="J74" t="n">
        <v>264.89</v>
      </c>
      <c r="K74" t="n">
        <v>57.72</v>
      </c>
      <c r="L74" t="n">
        <v>19</v>
      </c>
      <c r="M74" t="n">
        <v>30</v>
      </c>
      <c r="N74" t="n">
        <v>68.16</v>
      </c>
      <c r="O74" t="n">
        <v>32903.54</v>
      </c>
      <c r="P74" t="n">
        <v>808.3099999999999</v>
      </c>
      <c r="Q74" t="n">
        <v>1367.34</v>
      </c>
      <c r="R74" t="n">
        <v>135.41</v>
      </c>
      <c r="S74" t="n">
        <v>104.26</v>
      </c>
      <c r="T74" t="n">
        <v>14603.43</v>
      </c>
      <c r="U74" t="n">
        <v>0.77</v>
      </c>
      <c r="V74" t="n">
        <v>0.9</v>
      </c>
      <c r="W74" t="n">
        <v>20.7</v>
      </c>
      <c r="X74" t="n">
        <v>0.9</v>
      </c>
      <c r="Y74" t="n">
        <v>1</v>
      </c>
      <c r="Z74" t="n">
        <v>10</v>
      </c>
      <c r="AA74" t="n">
        <v>1724.59891960533</v>
      </c>
      <c r="AB74" t="n">
        <v>2359.67232573861</v>
      </c>
      <c r="AC74" t="n">
        <v>2134.468510791026</v>
      </c>
      <c r="AD74" t="n">
        <v>1724598.91960533</v>
      </c>
      <c r="AE74" t="n">
        <v>2359672.32573861</v>
      </c>
      <c r="AF74" t="n">
        <v>8.849344328438383e-07</v>
      </c>
      <c r="AG74" t="n">
        <v>17</v>
      </c>
      <c r="AH74" t="n">
        <v>2134468.510791026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1.7374</v>
      </c>
      <c r="E75" t="n">
        <v>57.56</v>
      </c>
      <c r="F75" t="n">
        <v>53.44</v>
      </c>
      <c r="G75" t="n">
        <v>103.42</v>
      </c>
      <c r="H75" t="n">
        <v>1.29</v>
      </c>
      <c r="I75" t="n">
        <v>31</v>
      </c>
      <c r="J75" t="n">
        <v>265.36</v>
      </c>
      <c r="K75" t="n">
        <v>57.72</v>
      </c>
      <c r="L75" t="n">
        <v>19.25</v>
      </c>
      <c r="M75" t="n">
        <v>29</v>
      </c>
      <c r="N75" t="n">
        <v>68.38</v>
      </c>
      <c r="O75" t="n">
        <v>32961.47</v>
      </c>
      <c r="P75" t="n">
        <v>806.36</v>
      </c>
      <c r="Q75" t="n">
        <v>1367.3</v>
      </c>
      <c r="R75" t="n">
        <v>134.34</v>
      </c>
      <c r="S75" t="n">
        <v>104.26</v>
      </c>
      <c r="T75" t="n">
        <v>14069.08</v>
      </c>
      <c r="U75" t="n">
        <v>0.78</v>
      </c>
      <c r="V75" t="n">
        <v>0.9</v>
      </c>
      <c r="W75" t="n">
        <v>20.7</v>
      </c>
      <c r="X75" t="n">
        <v>0.86</v>
      </c>
      <c r="Y75" t="n">
        <v>1</v>
      </c>
      <c r="Z75" t="n">
        <v>10</v>
      </c>
      <c r="AA75" t="n">
        <v>1719.343346716266</v>
      </c>
      <c r="AB75" t="n">
        <v>2352.481419052281</v>
      </c>
      <c r="AC75" t="n">
        <v>2127.963894146339</v>
      </c>
      <c r="AD75" t="n">
        <v>1719343.346716266</v>
      </c>
      <c r="AE75" t="n">
        <v>2352481.419052281</v>
      </c>
      <c r="AF75" t="n">
        <v>8.862607122566779e-07</v>
      </c>
      <c r="AG75" t="n">
        <v>17</v>
      </c>
      <c r="AH75" t="n">
        <v>2127963.89414634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1.7373</v>
      </c>
      <c r="E76" t="n">
        <v>57.56</v>
      </c>
      <c r="F76" t="n">
        <v>53.44</v>
      </c>
      <c r="G76" t="n">
        <v>103.43</v>
      </c>
      <c r="H76" t="n">
        <v>1.31</v>
      </c>
      <c r="I76" t="n">
        <v>31</v>
      </c>
      <c r="J76" t="n">
        <v>265.83</v>
      </c>
      <c r="K76" t="n">
        <v>57.72</v>
      </c>
      <c r="L76" t="n">
        <v>19.5</v>
      </c>
      <c r="M76" t="n">
        <v>29</v>
      </c>
      <c r="N76" t="n">
        <v>68.59999999999999</v>
      </c>
      <c r="O76" t="n">
        <v>33019.48</v>
      </c>
      <c r="P76" t="n">
        <v>806.92</v>
      </c>
      <c r="Q76" t="n">
        <v>1367.24</v>
      </c>
      <c r="R76" t="n">
        <v>134.41</v>
      </c>
      <c r="S76" t="n">
        <v>104.26</v>
      </c>
      <c r="T76" t="n">
        <v>14105.22</v>
      </c>
      <c r="U76" t="n">
        <v>0.78</v>
      </c>
      <c r="V76" t="n">
        <v>0.9</v>
      </c>
      <c r="W76" t="n">
        <v>20.7</v>
      </c>
      <c r="X76" t="n">
        <v>0.86</v>
      </c>
      <c r="Y76" t="n">
        <v>1</v>
      </c>
      <c r="Z76" t="n">
        <v>10</v>
      </c>
      <c r="AA76" t="n">
        <v>1720.209462469871</v>
      </c>
      <c r="AB76" t="n">
        <v>2353.666476836695</v>
      </c>
      <c r="AC76" t="n">
        <v>2129.035851679047</v>
      </c>
      <c r="AD76" t="n">
        <v>1720209.462469871</v>
      </c>
      <c r="AE76" t="n">
        <v>2353666.476836694</v>
      </c>
      <c r="AF76" t="n">
        <v>8.862097015100301e-07</v>
      </c>
      <c r="AG76" t="n">
        <v>17</v>
      </c>
      <c r="AH76" t="n">
        <v>2129035.851679048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1.7376</v>
      </c>
      <c r="E77" t="n">
        <v>57.55</v>
      </c>
      <c r="F77" t="n">
        <v>53.43</v>
      </c>
      <c r="G77" t="n">
        <v>103.41</v>
      </c>
      <c r="H77" t="n">
        <v>1.32</v>
      </c>
      <c r="I77" t="n">
        <v>31</v>
      </c>
      <c r="J77" t="n">
        <v>266.3</v>
      </c>
      <c r="K77" t="n">
        <v>57.72</v>
      </c>
      <c r="L77" t="n">
        <v>19.75</v>
      </c>
      <c r="M77" t="n">
        <v>29</v>
      </c>
      <c r="N77" t="n">
        <v>68.81999999999999</v>
      </c>
      <c r="O77" t="n">
        <v>33077.58</v>
      </c>
      <c r="P77" t="n">
        <v>806.01</v>
      </c>
      <c r="Q77" t="n">
        <v>1367.37</v>
      </c>
      <c r="R77" t="n">
        <v>134.19</v>
      </c>
      <c r="S77" t="n">
        <v>104.26</v>
      </c>
      <c r="T77" t="n">
        <v>13997.93</v>
      </c>
      <c r="U77" t="n">
        <v>0.78</v>
      </c>
      <c r="V77" t="n">
        <v>0.9</v>
      </c>
      <c r="W77" t="n">
        <v>20.69</v>
      </c>
      <c r="X77" t="n">
        <v>0.85</v>
      </c>
      <c r="Y77" t="n">
        <v>1</v>
      </c>
      <c r="Z77" t="n">
        <v>10</v>
      </c>
      <c r="AA77" t="n">
        <v>1718.612103404798</v>
      </c>
      <c r="AB77" t="n">
        <v>2351.480899693352</v>
      </c>
      <c r="AC77" t="n">
        <v>2127.058862950789</v>
      </c>
      <c r="AD77" t="n">
        <v>1718612.103404798</v>
      </c>
      <c r="AE77" t="n">
        <v>2351480.899693352</v>
      </c>
      <c r="AF77" t="n">
        <v>8.863627337499732e-07</v>
      </c>
      <c r="AG77" t="n">
        <v>17</v>
      </c>
      <c r="AH77" t="n">
        <v>2127058.862950789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1.7399</v>
      </c>
      <c r="E78" t="n">
        <v>57.47</v>
      </c>
      <c r="F78" t="n">
        <v>53.4</v>
      </c>
      <c r="G78" t="n">
        <v>106.8</v>
      </c>
      <c r="H78" t="n">
        <v>1.33</v>
      </c>
      <c r="I78" t="n">
        <v>30</v>
      </c>
      <c r="J78" t="n">
        <v>266.77</v>
      </c>
      <c r="K78" t="n">
        <v>57.72</v>
      </c>
      <c r="L78" t="n">
        <v>20</v>
      </c>
      <c r="M78" t="n">
        <v>28</v>
      </c>
      <c r="N78" t="n">
        <v>69.05</v>
      </c>
      <c r="O78" t="n">
        <v>33135.76</v>
      </c>
      <c r="P78" t="n">
        <v>804.99</v>
      </c>
      <c r="Q78" t="n">
        <v>1367.22</v>
      </c>
      <c r="R78" t="n">
        <v>133.25</v>
      </c>
      <c r="S78" t="n">
        <v>104.26</v>
      </c>
      <c r="T78" t="n">
        <v>13529.66</v>
      </c>
      <c r="U78" t="n">
        <v>0.78</v>
      </c>
      <c r="V78" t="n">
        <v>0.9</v>
      </c>
      <c r="W78" t="n">
        <v>20.69</v>
      </c>
      <c r="X78" t="n">
        <v>0.82</v>
      </c>
      <c r="Y78" t="n">
        <v>1</v>
      </c>
      <c r="Z78" t="n">
        <v>10</v>
      </c>
      <c r="AA78" t="n">
        <v>1714.995802613634</v>
      </c>
      <c r="AB78" t="n">
        <v>2346.532917410951</v>
      </c>
      <c r="AC78" t="n">
        <v>2122.583109152884</v>
      </c>
      <c r="AD78" t="n">
        <v>1714995.802613634</v>
      </c>
      <c r="AE78" t="n">
        <v>2346532.917410951</v>
      </c>
      <c r="AF78" t="n">
        <v>8.875359809228698e-07</v>
      </c>
      <c r="AG78" t="n">
        <v>17</v>
      </c>
      <c r="AH78" t="n">
        <v>2122583.109152884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1.7404</v>
      </c>
      <c r="E79" t="n">
        <v>57.46</v>
      </c>
      <c r="F79" t="n">
        <v>53.38</v>
      </c>
      <c r="G79" t="n">
        <v>106.77</v>
      </c>
      <c r="H79" t="n">
        <v>1.35</v>
      </c>
      <c r="I79" t="n">
        <v>30</v>
      </c>
      <c r="J79" t="n">
        <v>267.24</v>
      </c>
      <c r="K79" t="n">
        <v>57.72</v>
      </c>
      <c r="L79" t="n">
        <v>20.25</v>
      </c>
      <c r="M79" t="n">
        <v>28</v>
      </c>
      <c r="N79" t="n">
        <v>69.27</v>
      </c>
      <c r="O79" t="n">
        <v>33194.02</v>
      </c>
      <c r="P79" t="n">
        <v>804.66</v>
      </c>
      <c r="Q79" t="n">
        <v>1367.21</v>
      </c>
      <c r="R79" t="n">
        <v>132.98</v>
      </c>
      <c r="S79" t="n">
        <v>104.26</v>
      </c>
      <c r="T79" t="n">
        <v>13395.7</v>
      </c>
      <c r="U79" t="n">
        <v>0.78</v>
      </c>
      <c r="V79" t="n">
        <v>0.9</v>
      </c>
      <c r="W79" t="n">
        <v>20.68</v>
      </c>
      <c r="X79" t="n">
        <v>0.8100000000000001</v>
      </c>
      <c r="Y79" t="n">
        <v>1</v>
      </c>
      <c r="Z79" t="n">
        <v>10</v>
      </c>
      <c r="AA79" t="n">
        <v>1713.964773535055</v>
      </c>
      <c r="AB79" t="n">
        <v>2345.122217939846</v>
      </c>
      <c r="AC79" t="n">
        <v>2121.307044859371</v>
      </c>
      <c r="AD79" t="n">
        <v>1713964.773535055</v>
      </c>
      <c r="AE79" t="n">
        <v>2345122.217939846</v>
      </c>
      <c r="AF79" t="n">
        <v>8.87791034656108e-07</v>
      </c>
      <c r="AG79" t="n">
        <v>17</v>
      </c>
      <c r="AH79" t="n">
        <v>2121307.044859371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1.74</v>
      </c>
      <c r="E80" t="n">
        <v>57.47</v>
      </c>
      <c r="F80" t="n">
        <v>53.4</v>
      </c>
      <c r="G80" t="n">
        <v>106.79</v>
      </c>
      <c r="H80" t="n">
        <v>1.36</v>
      </c>
      <c r="I80" t="n">
        <v>30</v>
      </c>
      <c r="J80" t="n">
        <v>267.71</v>
      </c>
      <c r="K80" t="n">
        <v>57.72</v>
      </c>
      <c r="L80" t="n">
        <v>20.5</v>
      </c>
      <c r="M80" t="n">
        <v>28</v>
      </c>
      <c r="N80" t="n">
        <v>69.48999999999999</v>
      </c>
      <c r="O80" t="n">
        <v>33252.37</v>
      </c>
      <c r="P80" t="n">
        <v>803.45</v>
      </c>
      <c r="Q80" t="n">
        <v>1367.29</v>
      </c>
      <c r="R80" t="n">
        <v>133.16</v>
      </c>
      <c r="S80" t="n">
        <v>104.26</v>
      </c>
      <c r="T80" t="n">
        <v>13488.11</v>
      </c>
      <c r="U80" t="n">
        <v>0.78</v>
      </c>
      <c r="V80" t="n">
        <v>0.9</v>
      </c>
      <c r="W80" t="n">
        <v>20.69</v>
      </c>
      <c r="X80" t="n">
        <v>0.82</v>
      </c>
      <c r="Y80" t="n">
        <v>1</v>
      </c>
      <c r="Z80" t="n">
        <v>10</v>
      </c>
      <c r="AA80" t="n">
        <v>1712.769053515203</v>
      </c>
      <c r="AB80" t="n">
        <v>2343.486181057241</v>
      </c>
      <c r="AC80" t="n">
        <v>2119.82714904065</v>
      </c>
      <c r="AD80" t="n">
        <v>1712769.053515203</v>
      </c>
      <c r="AE80" t="n">
        <v>2343486.181057241</v>
      </c>
      <c r="AF80" t="n">
        <v>8.875869916695173e-07</v>
      </c>
      <c r="AG80" t="n">
        <v>17</v>
      </c>
      <c r="AH80" t="n">
        <v>2119827.14904065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1.7419</v>
      </c>
      <c r="E81" t="n">
        <v>57.41</v>
      </c>
      <c r="F81" t="n">
        <v>53.38</v>
      </c>
      <c r="G81" t="n">
        <v>110.44</v>
      </c>
      <c r="H81" t="n">
        <v>1.38</v>
      </c>
      <c r="I81" t="n">
        <v>29</v>
      </c>
      <c r="J81" t="n">
        <v>268.19</v>
      </c>
      <c r="K81" t="n">
        <v>57.72</v>
      </c>
      <c r="L81" t="n">
        <v>20.75</v>
      </c>
      <c r="M81" t="n">
        <v>27</v>
      </c>
      <c r="N81" t="n">
        <v>69.70999999999999</v>
      </c>
      <c r="O81" t="n">
        <v>33310.81</v>
      </c>
      <c r="P81" t="n">
        <v>803.42</v>
      </c>
      <c r="Q81" t="n">
        <v>1367.27</v>
      </c>
      <c r="R81" t="n">
        <v>132.51</v>
      </c>
      <c r="S81" t="n">
        <v>104.26</v>
      </c>
      <c r="T81" t="n">
        <v>13166.25</v>
      </c>
      <c r="U81" t="n">
        <v>0.79</v>
      </c>
      <c r="V81" t="n">
        <v>0.9</v>
      </c>
      <c r="W81" t="n">
        <v>20.69</v>
      </c>
      <c r="X81" t="n">
        <v>0.8</v>
      </c>
      <c r="Y81" t="n">
        <v>1</v>
      </c>
      <c r="Z81" t="n">
        <v>10</v>
      </c>
      <c r="AA81" t="n">
        <v>1710.953720008948</v>
      </c>
      <c r="AB81" t="n">
        <v>2341.002361667121</v>
      </c>
      <c r="AC81" t="n">
        <v>2117.58038188706</v>
      </c>
      <c r="AD81" t="n">
        <v>1710953.720008948</v>
      </c>
      <c r="AE81" t="n">
        <v>2341002.361667121</v>
      </c>
      <c r="AF81" t="n">
        <v>8.885561958558231e-07</v>
      </c>
      <c r="AG81" t="n">
        <v>17</v>
      </c>
      <c r="AH81" t="n">
        <v>2117580.381887061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1.7417</v>
      </c>
      <c r="E82" t="n">
        <v>57.42</v>
      </c>
      <c r="F82" t="n">
        <v>53.39</v>
      </c>
      <c r="G82" t="n">
        <v>110.45</v>
      </c>
      <c r="H82" t="n">
        <v>1.39</v>
      </c>
      <c r="I82" t="n">
        <v>29</v>
      </c>
      <c r="J82" t="n">
        <v>268.66</v>
      </c>
      <c r="K82" t="n">
        <v>57.72</v>
      </c>
      <c r="L82" t="n">
        <v>21</v>
      </c>
      <c r="M82" t="n">
        <v>27</v>
      </c>
      <c r="N82" t="n">
        <v>69.94</v>
      </c>
      <c r="O82" t="n">
        <v>33369.33</v>
      </c>
      <c r="P82" t="n">
        <v>803.66</v>
      </c>
      <c r="Q82" t="n">
        <v>1367.18</v>
      </c>
      <c r="R82" t="n">
        <v>132.72</v>
      </c>
      <c r="S82" t="n">
        <v>104.26</v>
      </c>
      <c r="T82" t="n">
        <v>13271.78</v>
      </c>
      <c r="U82" t="n">
        <v>0.79</v>
      </c>
      <c r="V82" t="n">
        <v>0.9</v>
      </c>
      <c r="W82" t="n">
        <v>20.69</v>
      </c>
      <c r="X82" t="n">
        <v>0.8100000000000001</v>
      </c>
      <c r="Y82" t="n">
        <v>1</v>
      </c>
      <c r="Z82" t="n">
        <v>10</v>
      </c>
      <c r="AA82" t="n">
        <v>1711.529524765765</v>
      </c>
      <c r="AB82" t="n">
        <v>2341.790203138111</v>
      </c>
      <c r="AC82" t="n">
        <v>2118.293032873802</v>
      </c>
      <c r="AD82" t="n">
        <v>1711529.524765765</v>
      </c>
      <c r="AE82" t="n">
        <v>2341790.203138111</v>
      </c>
      <c r="AF82" t="n">
        <v>8.884541743625278e-07</v>
      </c>
      <c r="AG82" t="n">
        <v>17</v>
      </c>
      <c r="AH82" t="n">
        <v>2118293.032873801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1.7439</v>
      </c>
      <c r="E83" t="n">
        <v>57.34</v>
      </c>
      <c r="F83" t="n">
        <v>53.36</v>
      </c>
      <c r="G83" t="n">
        <v>114.34</v>
      </c>
      <c r="H83" t="n">
        <v>1.41</v>
      </c>
      <c r="I83" t="n">
        <v>28</v>
      </c>
      <c r="J83" t="n">
        <v>269.14</v>
      </c>
      <c r="K83" t="n">
        <v>57.72</v>
      </c>
      <c r="L83" t="n">
        <v>21.25</v>
      </c>
      <c r="M83" t="n">
        <v>26</v>
      </c>
      <c r="N83" t="n">
        <v>70.16</v>
      </c>
      <c r="O83" t="n">
        <v>33427.94</v>
      </c>
      <c r="P83" t="n">
        <v>801.5</v>
      </c>
      <c r="Q83" t="n">
        <v>1367.27</v>
      </c>
      <c r="R83" t="n">
        <v>131.96</v>
      </c>
      <c r="S83" t="n">
        <v>104.26</v>
      </c>
      <c r="T83" t="n">
        <v>12898.47</v>
      </c>
      <c r="U83" t="n">
        <v>0.79</v>
      </c>
      <c r="V83" t="n">
        <v>0.9</v>
      </c>
      <c r="W83" t="n">
        <v>20.69</v>
      </c>
      <c r="X83" t="n">
        <v>0.78</v>
      </c>
      <c r="Y83" t="n">
        <v>1</v>
      </c>
      <c r="Z83" t="n">
        <v>10</v>
      </c>
      <c r="AA83" t="n">
        <v>1706.435487075817</v>
      </c>
      <c r="AB83" t="n">
        <v>2334.820316037642</v>
      </c>
      <c r="AC83" t="n">
        <v>2111.988342015904</v>
      </c>
      <c r="AD83" t="n">
        <v>1706435.487075817</v>
      </c>
      <c r="AE83" t="n">
        <v>2334820.316037642</v>
      </c>
      <c r="AF83" t="n">
        <v>8.895764107887767e-07</v>
      </c>
      <c r="AG83" t="n">
        <v>17</v>
      </c>
      <c r="AH83" t="n">
        <v>2111988.342015904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1.744</v>
      </c>
      <c r="E84" t="n">
        <v>57.34</v>
      </c>
      <c r="F84" t="n">
        <v>53.36</v>
      </c>
      <c r="G84" t="n">
        <v>114.33</v>
      </c>
      <c r="H84" t="n">
        <v>1.42</v>
      </c>
      <c r="I84" t="n">
        <v>28</v>
      </c>
      <c r="J84" t="n">
        <v>269.61</v>
      </c>
      <c r="K84" t="n">
        <v>57.72</v>
      </c>
      <c r="L84" t="n">
        <v>21.5</v>
      </c>
      <c r="M84" t="n">
        <v>26</v>
      </c>
      <c r="N84" t="n">
        <v>70.39</v>
      </c>
      <c r="O84" t="n">
        <v>33486.63</v>
      </c>
      <c r="P84" t="n">
        <v>801.08</v>
      </c>
      <c r="Q84" t="n">
        <v>1367.2</v>
      </c>
      <c r="R84" t="n">
        <v>131.83</v>
      </c>
      <c r="S84" t="n">
        <v>104.26</v>
      </c>
      <c r="T84" t="n">
        <v>12829.01</v>
      </c>
      <c r="U84" t="n">
        <v>0.79</v>
      </c>
      <c r="V84" t="n">
        <v>0.9</v>
      </c>
      <c r="W84" t="n">
        <v>20.69</v>
      </c>
      <c r="X84" t="n">
        <v>0.78</v>
      </c>
      <c r="Y84" t="n">
        <v>1</v>
      </c>
      <c r="Z84" t="n">
        <v>10</v>
      </c>
      <c r="AA84" t="n">
        <v>1705.767596389179</v>
      </c>
      <c r="AB84" t="n">
        <v>2333.906478534926</v>
      </c>
      <c r="AC84" t="n">
        <v>2111.161719881868</v>
      </c>
      <c r="AD84" t="n">
        <v>1705767.596389179</v>
      </c>
      <c r="AE84" t="n">
        <v>2333906.478534926</v>
      </c>
      <c r="AF84" t="n">
        <v>8.896274215354242e-07</v>
      </c>
      <c r="AG84" t="n">
        <v>17</v>
      </c>
      <c r="AH84" t="n">
        <v>2111161.719881868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1.7444</v>
      </c>
      <c r="E85" t="n">
        <v>57.32</v>
      </c>
      <c r="F85" t="n">
        <v>53.34</v>
      </c>
      <c r="G85" t="n">
        <v>114.3</v>
      </c>
      <c r="H85" t="n">
        <v>1.43</v>
      </c>
      <c r="I85" t="n">
        <v>28</v>
      </c>
      <c r="J85" t="n">
        <v>270.09</v>
      </c>
      <c r="K85" t="n">
        <v>57.72</v>
      </c>
      <c r="L85" t="n">
        <v>21.75</v>
      </c>
      <c r="M85" t="n">
        <v>26</v>
      </c>
      <c r="N85" t="n">
        <v>70.62</v>
      </c>
      <c r="O85" t="n">
        <v>33545.41</v>
      </c>
      <c r="P85" t="n">
        <v>800.6900000000001</v>
      </c>
      <c r="Q85" t="n">
        <v>1367.2</v>
      </c>
      <c r="R85" t="n">
        <v>131.39</v>
      </c>
      <c r="S85" t="n">
        <v>104.26</v>
      </c>
      <c r="T85" t="n">
        <v>12613.16</v>
      </c>
      <c r="U85" t="n">
        <v>0.79</v>
      </c>
      <c r="V85" t="n">
        <v>0.9</v>
      </c>
      <c r="W85" t="n">
        <v>20.69</v>
      </c>
      <c r="X85" t="n">
        <v>0.76</v>
      </c>
      <c r="Y85" t="n">
        <v>1</v>
      </c>
      <c r="Z85" t="n">
        <v>10</v>
      </c>
      <c r="AA85" t="n">
        <v>1704.743745496167</v>
      </c>
      <c r="AB85" t="n">
        <v>2332.505600573994</v>
      </c>
      <c r="AC85" t="n">
        <v>2109.894539747382</v>
      </c>
      <c r="AD85" t="n">
        <v>1704743.745496167</v>
      </c>
      <c r="AE85" t="n">
        <v>2332505.600573994</v>
      </c>
      <c r="AF85" t="n">
        <v>8.89831464522015e-07</v>
      </c>
      <c r="AG85" t="n">
        <v>17</v>
      </c>
      <c r="AH85" t="n">
        <v>2109894.539747382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1.7465</v>
      </c>
      <c r="E86" t="n">
        <v>57.26</v>
      </c>
      <c r="F86" t="n">
        <v>53.32</v>
      </c>
      <c r="G86" t="n">
        <v>118.49</v>
      </c>
      <c r="H86" t="n">
        <v>1.45</v>
      </c>
      <c r="I86" t="n">
        <v>27</v>
      </c>
      <c r="J86" t="n">
        <v>270.57</v>
      </c>
      <c r="K86" t="n">
        <v>57.72</v>
      </c>
      <c r="L86" t="n">
        <v>22</v>
      </c>
      <c r="M86" t="n">
        <v>25</v>
      </c>
      <c r="N86" t="n">
        <v>70.84</v>
      </c>
      <c r="O86" t="n">
        <v>33604.28</v>
      </c>
      <c r="P86" t="n">
        <v>799.5599999999999</v>
      </c>
      <c r="Q86" t="n">
        <v>1367.22</v>
      </c>
      <c r="R86" t="n">
        <v>130.65</v>
      </c>
      <c r="S86" t="n">
        <v>104.26</v>
      </c>
      <c r="T86" t="n">
        <v>12244.13</v>
      </c>
      <c r="U86" t="n">
        <v>0.8</v>
      </c>
      <c r="V86" t="n">
        <v>0.9</v>
      </c>
      <c r="W86" t="n">
        <v>20.69</v>
      </c>
      <c r="X86" t="n">
        <v>0.74</v>
      </c>
      <c r="Y86" t="n">
        <v>1</v>
      </c>
      <c r="Z86" t="n">
        <v>10</v>
      </c>
      <c r="AA86" t="n">
        <v>1701.248186228201</v>
      </c>
      <c r="AB86" t="n">
        <v>2327.722822170371</v>
      </c>
      <c r="AC86" t="n">
        <v>2105.568223001929</v>
      </c>
      <c r="AD86" t="n">
        <v>1701248.186228201</v>
      </c>
      <c r="AE86" t="n">
        <v>2327722.822170371</v>
      </c>
      <c r="AF86" t="n">
        <v>8.909026902016161e-07</v>
      </c>
      <c r="AG86" t="n">
        <v>17</v>
      </c>
      <c r="AH86" t="n">
        <v>2105568.223001929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1.7467</v>
      </c>
      <c r="E87" t="n">
        <v>57.25</v>
      </c>
      <c r="F87" t="n">
        <v>53.31</v>
      </c>
      <c r="G87" t="n">
        <v>118.47</v>
      </c>
      <c r="H87" t="n">
        <v>1.46</v>
      </c>
      <c r="I87" t="n">
        <v>27</v>
      </c>
      <c r="J87" t="n">
        <v>271.05</v>
      </c>
      <c r="K87" t="n">
        <v>57.72</v>
      </c>
      <c r="L87" t="n">
        <v>22.25</v>
      </c>
      <c r="M87" t="n">
        <v>25</v>
      </c>
      <c r="N87" t="n">
        <v>71.06999999999999</v>
      </c>
      <c r="O87" t="n">
        <v>33663.24</v>
      </c>
      <c r="P87" t="n">
        <v>799.13</v>
      </c>
      <c r="Q87" t="n">
        <v>1367.27</v>
      </c>
      <c r="R87" t="n">
        <v>130.44</v>
      </c>
      <c r="S87" t="n">
        <v>104.26</v>
      </c>
      <c r="T87" t="n">
        <v>12141.72</v>
      </c>
      <c r="U87" t="n">
        <v>0.8</v>
      </c>
      <c r="V87" t="n">
        <v>0.9</v>
      </c>
      <c r="W87" t="n">
        <v>20.69</v>
      </c>
      <c r="X87" t="n">
        <v>0.74</v>
      </c>
      <c r="Y87" t="n">
        <v>1</v>
      </c>
      <c r="Z87" t="n">
        <v>10</v>
      </c>
      <c r="AA87" t="n">
        <v>1700.412048822769</v>
      </c>
      <c r="AB87" t="n">
        <v>2326.57878208448</v>
      </c>
      <c r="AC87" t="n">
        <v>2104.533368496166</v>
      </c>
      <c r="AD87" t="n">
        <v>1700412.048822768</v>
      </c>
      <c r="AE87" t="n">
        <v>2326578.78208448</v>
      </c>
      <c r="AF87" t="n">
        <v>8.910047116949114e-07</v>
      </c>
      <c r="AG87" t="n">
        <v>17</v>
      </c>
      <c r="AH87" t="n">
        <v>2104533.368496166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1.7465</v>
      </c>
      <c r="E88" t="n">
        <v>57.26</v>
      </c>
      <c r="F88" t="n">
        <v>53.32</v>
      </c>
      <c r="G88" t="n">
        <v>118.48</v>
      </c>
      <c r="H88" t="n">
        <v>1.47</v>
      </c>
      <c r="I88" t="n">
        <v>27</v>
      </c>
      <c r="J88" t="n">
        <v>271.52</v>
      </c>
      <c r="K88" t="n">
        <v>57.72</v>
      </c>
      <c r="L88" t="n">
        <v>22.5</v>
      </c>
      <c r="M88" t="n">
        <v>25</v>
      </c>
      <c r="N88" t="n">
        <v>71.3</v>
      </c>
      <c r="O88" t="n">
        <v>33722.28</v>
      </c>
      <c r="P88" t="n">
        <v>797.8200000000001</v>
      </c>
      <c r="Q88" t="n">
        <v>1367.15</v>
      </c>
      <c r="R88" t="n">
        <v>130.65</v>
      </c>
      <c r="S88" t="n">
        <v>104.26</v>
      </c>
      <c r="T88" t="n">
        <v>12247.61</v>
      </c>
      <c r="U88" t="n">
        <v>0.8</v>
      </c>
      <c r="V88" t="n">
        <v>0.9</v>
      </c>
      <c r="W88" t="n">
        <v>20.69</v>
      </c>
      <c r="X88" t="n">
        <v>0.74</v>
      </c>
      <c r="Y88" t="n">
        <v>1</v>
      </c>
      <c r="Z88" t="n">
        <v>10</v>
      </c>
      <c r="AA88" t="n">
        <v>1698.838539529977</v>
      </c>
      <c r="AB88" t="n">
        <v>2324.425837251752</v>
      </c>
      <c r="AC88" t="n">
        <v>2102.585897696596</v>
      </c>
      <c r="AD88" t="n">
        <v>1698838.539529977</v>
      </c>
      <c r="AE88" t="n">
        <v>2324425.837251752</v>
      </c>
      <c r="AF88" t="n">
        <v>8.909026902016161e-07</v>
      </c>
      <c r="AG88" t="n">
        <v>17</v>
      </c>
      <c r="AH88" t="n">
        <v>2102585.897696596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1.7465</v>
      </c>
      <c r="E89" t="n">
        <v>57.26</v>
      </c>
      <c r="F89" t="n">
        <v>53.32</v>
      </c>
      <c r="G89" t="n">
        <v>118.48</v>
      </c>
      <c r="H89" t="n">
        <v>1.49</v>
      </c>
      <c r="I89" t="n">
        <v>27</v>
      </c>
      <c r="J89" t="n">
        <v>272</v>
      </c>
      <c r="K89" t="n">
        <v>57.72</v>
      </c>
      <c r="L89" t="n">
        <v>22.75</v>
      </c>
      <c r="M89" t="n">
        <v>25</v>
      </c>
      <c r="N89" t="n">
        <v>71.53</v>
      </c>
      <c r="O89" t="n">
        <v>33781.41</v>
      </c>
      <c r="P89" t="n">
        <v>796.5</v>
      </c>
      <c r="Q89" t="n">
        <v>1367.19</v>
      </c>
      <c r="R89" t="n">
        <v>130.72</v>
      </c>
      <c r="S89" t="n">
        <v>104.26</v>
      </c>
      <c r="T89" t="n">
        <v>12280.07</v>
      </c>
      <c r="U89" t="n">
        <v>0.8</v>
      </c>
      <c r="V89" t="n">
        <v>0.9</v>
      </c>
      <c r="W89" t="n">
        <v>20.68</v>
      </c>
      <c r="X89" t="n">
        <v>0.74</v>
      </c>
      <c r="Y89" t="n">
        <v>1</v>
      </c>
      <c r="Z89" t="n">
        <v>10</v>
      </c>
      <c r="AA89" t="n">
        <v>1697.010531689945</v>
      </c>
      <c r="AB89" t="n">
        <v>2321.924676279006</v>
      </c>
      <c r="AC89" t="n">
        <v>2100.323444016688</v>
      </c>
      <c r="AD89" t="n">
        <v>1697010.531689945</v>
      </c>
      <c r="AE89" t="n">
        <v>2321924.676279006</v>
      </c>
      <c r="AF89" t="n">
        <v>8.909026902016161e-07</v>
      </c>
      <c r="AG89" t="n">
        <v>17</v>
      </c>
      <c r="AH89" t="n">
        <v>2100323.444016688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1.7489</v>
      </c>
      <c r="E90" t="n">
        <v>57.18</v>
      </c>
      <c r="F90" t="n">
        <v>53.29</v>
      </c>
      <c r="G90" t="n">
        <v>122.97</v>
      </c>
      <c r="H90" t="n">
        <v>1.5</v>
      </c>
      <c r="I90" t="n">
        <v>26</v>
      </c>
      <c r="J90" t="n">
        <v>272.49</v>
      </c>
      <c r="K90" t="n">
        <v>57.72</v>
      </c>
      <c r="L90" t="n">
        <v>23</v>
      </c>
      <c r="M90" t="n">
        <v>24</v>
      </c>
      <c r="N90" t="n">
        <v>71.76000000000001</v>
      </c>
      <c r="O90" t="n">
        <v>33840.76</v>
      </c>
      <c r="P90" t="n">
        <v>796.79</v>
      </c>
      <c r="Q90" t="n">
        <v>1367.23</v>
      </c>
      <c r="R90" t="n">
        <v>129.58</v>
      </c>
      <c r="S90" t="n">
        <v>104.26</v>
      </c>
      <c r="T90" t="n">
        <v>11716.02</v>
      </c>
      <c r="U90" t="n">
        <v>0.8</v>
      </c>
      <c r="V90" t="n">
        <v>0.9</v>
      </c>
      <c r="W90" t="n">
        <v>20.69</v>
      </c>
      <c r="X90" t="n">
        <v>0.71</v>
      </c>
      <c r="Y90" t="n">
        <v>1</v>
      </c>
      <c r="Z90" t="n">
        <v>10</v>
      </c>
      <c r="AA90" t="n">
        <v>1695.168279121112</v>
      </c>
      <c r="AB90" t="n">
        <v>2319.404025039882</v>
      </c>
      <c r="AC90" t="n">
        <v>2098.043360194069</v>
      </c>
      <c r="AD90" t="n">
        <v>1695168.279121112</v>
      </c>
      <c r="AE90" t="n">
        <v>2319404.025039881</v>
      </c>
      <c r="AF90" t="n">
        <v>8.921269481211603e-07</v>
      </c>
      <c r="AG90" t="n">
        <v>17</v>
      </c>
      <c r="AH90" t="n">
        <v>2098043.360194069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1.749</v>
      </c>
      <c r="E91" t="n">
        <v>57.18</v>
      </c>
      <c r="F91" t="n">
        <v>53.28</v>
      </c>
      <c r="G91" t="n">
        <v>122.96</v>
      </c>
      <c r="H91" t="n">
        <v>1.52</v>
      </c>
      <c r="I91" t="n">
        <v>26</v>
      </c>
      <c r="J91" t="n">
        <v>272.97</v>
      </c>
      <c r="K91" t="n">
        <v>57.72</v>
      </c>
      <c r="L91" t="n">
        <v>23.25</v>
      </c>
      <c r="M91" t="n">
        <v>24</v>
      </c>
      <c r="N91" t="n">
        <v>71.98999999999999</v>
      </c>
      <c r="O91" t="n">
        <v>33900.07</v>
      </c>
      <c r="P91" t="n">
        <v>797</v>
      </c>
      <c r="Q91" t="n">
        <v>1367.19</v>
      </c>
      <c r="R91" t="n">
        <v>129.44</v>
      </c>
      <c r="S91" t="n">
        <v>104.26</v>
      </c>
      <c r="T91" t="n">
        <v>11646.86</v>
      </c>
      <c r="U91" t="n">
        <v>0.8100000000000001</v>
      </c>
      <c r="V91" t="n">
        <v>0.9</v>
      </c>
      <c r="W91" t="n">
        <v>20.69</v>
      </c>
      <c r="X91" t="n">
        <v>0.71</v>
      </c>
      <c r="Y91" t="n">
        <v>1</v>
      </c>
      <c r="Z91" t="n">
        <v>10</v>
      </c>
      <c r="AA91" t="n">
        <v>1695.30350612368</v>
      </c>
      <c r="AB91" t="n">
        <v>2319.589048590588</v>
      </c>
      <c r="AC91" t="n">
        <v>2098.210725356779</v>
      </c>
      <c r="AD91" t="n">
        <v>1695303.50612368</v>
      </c>
      <c r="AE91" t="n">
        <v>2319589.048590588</v>
      </c>
      <c r="AF91" t="n">
        <v>8.921779588678079e-07</v>
      </c>
      <c r="AG91" t="n">
        <v>17</v>
      </c>
      <c r="AH91" t="n">
        <v>2098210.725356779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1.7484</v>
      </c>
      <c r="E92" t="n">
        <v>57.2</v>
      </c>
      <c r="F92" t="n">
        <v>53.3</v>
      </c>
      <c r="G92" t="n">
        <v>123</v>
      </c>
      <c r="H92" t="n">
        <v>1.53</v>
      </c>
      <c r="I92" t="n">
        <v>26</v>
      </c>
      <c r="J92" t="n">
        <v>273.45</v>
      </c>
      <c r="K92" t="n">
        <v>57.72</v>
      </c>
      <c r="L92" t="n">
        <v>23.5</v>
      </c>
      <c r="M92" t="n">
        <v>24</v>
      </c>
      <c r="N92" t="n">
        <v>72.22</v>
      </c>
      <c r="O92" t="n">
        <v>33959.47</v>
      </c>
      <c r="P92" t="n">
        <v>796.39</v>
      </c>
      <c r="Q92" t="n">
        <v>1367.21</v>
      </c>
      <c r="R92" t="n">
        <v>130</v>
      </c>
      <c r="S92" t="n">
        <v>104.26</v>
      </c>
      <c r="T92" t="n">
        <v>11923.83</v>
      </c>
      <c r="U92" t="n">
        <v>0.8</v>
      </c>
      <c r="V92" t="n">
        <v>0.9</v>
      </c>
      <c r="W92" t="n">
        <v>20.69</v>
      </c>
      <c r="X92" t="n">
        <v>0.73</v>
      </c>
      <c r="Y92" t="n">
        <v>1</v>
      </c>
      <c r="Z92" t="n">
        <v>10</v>
      </c>
      <c r="AA92" t="n">
        <v>1695.108403971325</v>
      </c>
      <c r="AB92" t="n">
        <v>2319.322101218437</v>
      </c>
      <c r="AC92" t="n">
        <v>2097.969255067162</v>
      </c>
      <c r="AD92" t="n">
        <v>1695108.403971325</v>
      </c>
      <c r="AE92" t="n">
        <v>2319322.101218437</v>
      </c>
      <c r="AF92" t="n">
        <v>8.918718943879219e-07</v>
      </c>
      <c r="AG92" t="n">
        <v>17</v>
      </c>
      <c r="AH92" t="n">
        <v>2097969.255067162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1.7509</v>
      </c>
      <c r="E93" t="n">
        <v>57.11</v>
      </c>
      <c r="F93" t="n">
        <v>53.27</v>
      </c>
      <c r="G93" t="n">
        <v>127.84</v>
      </c>
      <c r="H93" t="n">
        <v>1.54</v>
      </c>
      <c r="I93" t="n">
        <v>25</v>
      </c>
      <c r="J93" t="n">
        <v>273.93</v>
      </c>
      <c r="K93" t="n">
        <v>57.72</v>
      </c>
      <c r="L93" t="n">
        <v>23.75</v>
      </c>
      <c r="M93" t="n">
        <v>23</v>
      </c>
      <c r="N93" t="n">
        <v>72.45999999999999</v>
      </c>
      <c r="O93" t="n">
        <v>34018.96</v>
      </c>
      <c r="P93" t="n">
        <v>794.45</v>
      </c>
      <c r="Q93" t="n">
        <v>1367.23</v>
      </c>
      <c r="R93" t="n">
        <v>128.89</v>
      </c>
      <c r="S93" t="n">
        <v>104.26</v>
      </c>
      <c r="T93" t="n">
        <v>11377.89</v>
      </c>
      <c r="U93" t="n">
        <v>0.8100000000000001</v>
      </c>
      <c r="V93" t="n">
        <v>0.9</v>
      </c>
      <c r="W93" t="n">
        <v>20.68</v>
      </c>
      <c r="X93" t="n">
        <v>0.6899999999999999</v>
      </c>
      <c r="Y93" t="n">
        <v>1</v>
      </c>
      <c r="Z93" t="n">
        <v>10</v>
      </c>
      <c r="AA93" t="n">
        <v>1690.105963856881</v>
      </c>
      <c r="AB93" t="n">
        <v>2312.477541961772</v>
      </c>
      <c r="AC93" t="n">
        <v>2091.777930939555</v>
      </c>
      <c r="AD93" t="n">
        <v>1690105.963856881</v>
      </c>
      <c r="AE93" t="n">
        <v>2312477.541961772</v>
      </c>
      <c r="AF93" t="n">
        <v>8.931471630541137e-07</v>
      </c>
      <c r="AG93" t="n">
        <v>17</v>
      </c>
      <c r="AH93" t="n">
        <v>2091777.930939554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1.7514</v>
      </c>
      <c r="E94" t="n">
        <v>57.1</v>
      </c>
      <c r="F94" t="n">
        <v>53.25</v>
      </c>
      <c r="G94" t="n">
        <v>127.8</v>
      </c>
      <c r="H94" t="n">
        <v>1.56</v>
      </c>
      <c r="I94" t="n">
        <v>25</v>
      </c>
      <c r="J94" t="n">
        <v>274.41</v>
      </c>
      <c r="K94" t="n">
        <v>57.72</v>
      </c>
      <c r="L94" t="n">
        <v>24</v>
      </c>
      <c r="M94" t="n">
        <v>23</v>
      </c>
      <c r="N94" t="n">
        <v>72.69</v>
      </c>
      <c r="O94" t="n">
        <v>34078.55</v>
      </c>
      <c r="P94" t="n">
        <v>794.92</v>
      </c>
      <c r="Q94" t="n">
        <v>1367.2</v>
      </c>
      <c r="R94" t="n">
        <v>128.7</v>
      </c>
      <c r="S94" t="n">
        <v>104.26</v>
      </c>
      <c r="T94" t="n">
        <v>11279.23</v>
      </c>
      <c r="U94" t="n">
        <v>0.8100000000000001</v>
      </c>
      <c r="V94" t="n">
        <v>0.9</v>
      </c>
      <c r="W94" t="n">
        <v>20.67</v>
      </c>
      <c r="X94" t="n">
        <v>0.67</v>
      </c>
      <c r="Y94" t="n">
        <v>1</v>
      </c>
      <c r="Z94" t="n">
        <v>10</v>
      </c>
      <c r="AA94" t="n">
        <v>1690.193299995172</v>
      </c>
      <c r="AB94" t="n">
        <v>2312.597039119181</v>
      </c>
      <c r="AC94" t="n">
        <v>2091.886023455975</v>
      </c>
      <c r="AD94" t="n">
        <v>1690193.299995172</v>
      </c>
      <c r="AE94" t="n">
        <v>2312597.039119181</v>
      </c>
      <c r="AF94" t="n">
        <v>8.93402216787352e-07</v>
      </c>
      <c r="AG94" t="n">
        <v>17</v>
      </c>
      <c r="AH94" t="n">
        <v>2091886.023455975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1.7506</v>
      </c>
      <c r="E95" t="n">
        <v>57.12</v>
      </c>
      <c r="F95" t="n">
        <v>53.28</v>
      </c>
      <c r="G95" t="n">
        <v>127.86</v>
      </c>
      <c r="H95" t="n">
        <v>1.57</v>
      </c>
      <c r="I95" t="n">
        <v>25</v>
      </c>
      <c r="J95" t="n">
        <v>274.9</v>
      </c>
      <c r="K95" t="n">
        <v>57.72</v>
      </c>
      <c r="L95" t="n">
        <v>24.25</v>
      </c>
      <c r="M95" t="n">
        <v>23</v>
      </c>
      <c r="N95" t="n">
        <v>72.92</v>
      </c>
      <c r="O95" t="n">
        <v>34138.22</v>
      </c>
      <c r="P95" t="n">
        <v>795.33</v>
      </c>
      <c r="Q95" t="n">
        <v>1367.18</v>
      </c>
      <c r="R95" t="n">
        <v>129.16</v>
      </c>
      <c r="S95" t="n">
        <v>104.26</v>
      </c>
      <c r="T95" t="n">
        <v>11509.69</v>
      </c>
      <c r="U95" t="n">
        <v>0.8100000000000001</v>
      </c>
      <c r="V95" t="n">
        <v>0.9</v>
      </c>
      <c r="W95" t="n">
        <v>20.69</v>
      </c>
      <c r="X95" t="n">
        <v>0.7</v>
      </c>
      <c r="Y95" t="n">
        <v>1</v>
      </c>
      <c r="Z95" t="n">
        <v>10</v>
      </c>
      <c r="AA95" t="n">
        <v>1691.644853731397</v>
      </c>
      <c r="AB95" t="n">
        <v>2314.583118979116</v>
      </c>
      <c r="AC95" t="n">
        <v>2093.682554641558</v>
      </c>
      <c r="AD95" t="n">
        <v>1691644.853731397</v>
      </c>
      <c r="AE95" t="n">
        <v>2314583.118979116</v>
      </c>
      <c r="AF95" t="n">
        <v>8.929941308141708e-07</v>
      </c>
      <c r="AG95" t="n">
        <v>17</v>
      </c>
      <c r="AH95" t="n">
        <v>2093682.554641558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1.7508</v>
      </c>
      <c r="E96" t="n">
        <v>57.12</v>
      </c>
      <c r="F96" t="n">
        <v>53.27</v>
      </c>
      <c r="G96" t="n">
        <v>127.84</v>
      </c>
      <c r="H96" t="n">
        <v>1.58</v>
      </c>
      <c r="I96" t="n">
        <v>25</v>
      </c>
      <c r="J96" t="n">
        <v>275.38</v>
      </c>
      <c r="K96" t="n">
        <v>57.72</v>
      </c>
      <c r="L96" t="n">
        <v>24.5</v>
      </c>
      <c r="M96" t="n">
        <v>23</v>
      </c>
      <c r="N96" t="n">
        <v>73.16</v>
      </c>
      <c r="O96" t="n">
        <v>34197.98</v>
      </c>
      <c r="P96" t="n">
        <v>792.74</v>
      </c>
      <c r="Q96" t="n">
        <v>1367.2</v>
      </c>
      <c r="R96" t="n">
        <v>128.94</v>
      </c>
      <c r="S96" t="n">
        <v>104.26</v>
      </c>
      <c r="T96" t="n">
        <v>11399.78</v>
      </c>
      <c r="U96" t="n">
        <v>0.8100000000000001</v>
      </c>
      <c r="V96" t="n">
        <v>0.9</v>
      </c>
      <c r="W96" t="n">
        <v>20.69</v>
      </c>
      <c r="X96" t="n">
        <v>0.6899999999999999</v>
      </c>
      <c r="Y96" t="n">
        <v>1</v>
      </c>
      <c r="Z96" t="n">
        <v>10</v>
      </c>
      <c r="AA96" t="n">
        <v>1687.827832504615</v>
      </c>
      <c r="AB96" t="n">
        <v>2309.360502141541</v>
      </c>
      <c r="AC96" t="n">
        <v>2088.958377024973</v>
      </c>
      <c r="AD96" t="n">
        <v>1687827.832504615</v>
      </c>
      <c r="AE96" t="n">
        <v>2309360.502141541</v>
      </c>
      <c r="AF96" t="n">
        <v>8.930961523074661e-07</v>
      </c>
      <c r="AG96" t="n">
        <v>17</v>
      </c>
      <c r="AH96" t="n">
        <v>2088958.377024973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1.7538</v>
      </c>
      <c r="E97" t="n">
        <v>57.02</v>
      </c>
      <c r="F97" t="n">
        <v>53.22</v>
      </c>
      <c r="G97" t="n">
        <v>133.04</v>
      </c>
      <c r="H97" t="n">
        <v>1.6</v>
      </c>
      <c r="I97" t="n">
        <v>24</v>
      </c>
      <c r="J97" t="n">
        <v>275.87</v>
      </c>
      <c r="K97" t="n">
        <v>57.72</v>
      </c>
      <c r="L97" t="n">
        <v>24.75</v>
      </c>
      <c r="M97" t="n">
        <v>22</v>
      </c>
      <c r="N97" t="n">
        <v>73.39</v>
      </c>
      <c r="O97" t="n">
        <v>34257.84</v>
      </c>
      <c r="P97" t="n">
        <v>791.5700000000001</v>
      </c>
      <c r="Q97" t="n">
        <v>1367.23</v>
      </c>
      <c r="R97" t="n">
        <v>127.43</v>
      </c>
      <c r="S97" t="n">
        <v>104.26</v>
      </c>
      <c r="T97" t="n">
        <v>10651.39</v>
      </c>
      <c r="U97" t="n">
        <v>0.82</v>
      </c>
      <c r="V97" t="n">
        <v>0.9</v>
      </c>
      <c r="W97" t="n">
        <v>20.68</v>
      </c>
      <c r="X97" t="n">
        <v>0.64</v>
      </c>
      <c r="Y97" t="n">
        <v>1</v>
      </c>
      <c r="Z97" t="n">
        <v>10</v>
      </c>
      <c r="AA97" t="n">
        <v>1683.345635609964</v>
      </c>
      <c r="AB97" t="n">
        <v>2303.227762609708</v>
      </c>
      <c r="AC97" t="n">
        <v>2083.410937546705</v>
      </c>
      <c r="AD97" t="n">
        <v>1683345.635609964</v>
      </c>
      <c r="AE97" t="n">
        <v>2303227.762609708</v>
      </c>
      <c r="AF97" t="n">
        <v>8.946264747068963e-07</v>
      </c>
      <c r="AG97" t="n">
        <v>17</v>
      </c>
      <c r="AH97" t="n">
        <v>2083410.937546704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1.7538</v>
      </c>
      <c r="E98" t="n">
        <v>57.02</v>
      </c>
      <c r="F98" t="n">
        <v>53.22</v>
      </c>
      <c r="G98" t="n">
        <v>133.04</v>
      </c>
      <c r="H98" t="n">
        <v>1.61</v>
      </c>
      <c r="I98" t="n">
        <v>24</v>
      </c>
      <c r="J98" t="n">
        <v>276.35</v>
      </c>
      <c r="K98" t="n">
        <v>57.72</v>
      </c>
      <c r="L98" t="n">
        <v>25</v>
      </c>
      <c r="M98" t="n">
        <v>22</v>
      </c>
      <c r="N98" t="n">
        <v>73.63</v>
      </c>
      <c r="O98" t="n">
        <v>34317.79</v>
      </c>
      <c r="P98" t="n">
        <v>792.1900000000001</v>
      </c>
      <c r="Q98" t="n">
        <v>1367.2</v>
      </c>
      <c r="R98" t="n">
        <v>127.33</v>
      </c>
      <c r="S98" t="n">
        <v>104.26</v>
      </c>
      <c r="T98" t="n">
        <v>10601.17</v>
      </c>
      <c r="U98" t="n">
        <v>0.82</v>
      </c>
      <c r="V98" t="n">
        <v>0.9</v>
      </c>
      <c r="W98" t="n">
        <v>20.68</v>
      </c>
      <c r="X98" t="n">
        <v>0.64</v>
      </c>
      <c r="Y98" t="n">
        <v>1</v>
      </c>
      <c r="Z98" t="n">
        <v>10</v>
      </c>
      <c r="AA98" t="n">
        <v>1684.200671484197</v>
      </c>
      <c r="AB98" t="n">
        <v>2304.397660414353</v>
      </c>
      <c r="AC98" t="n">
        <v>2084.469181946836</v>
      </c>
      <c r="AD98" t="n">
        <v>1684200.671484197</v>
      </c>
      <c r="AE98" t="n">
        <v>2304397.660414353</v>
      </c>
      <c r="AF98" t="n">
        <v>8.946264747068963e-07</v>
      </c>
      <c r="AG98" t="n">
        <v>17</v>
      </c>
      <c r="AH98" t="n">
        <v>2084469.181946836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1.7527</v>
      </c>
      <c r="E99" t="n">
        <v>57.05</v>
      </c>
      <c r="F99" t="n">
        <v>53.25</v>
      </c>
      <c r="G99" t="n">
        <v>133.13</v>
      </c>
      <c r="H99" t="n">
        <v>1.62</v>
      </c>
      <c r="I99" t="n">
        <v>24</v>
      </c>
      <c r="J99" t="n">
        <v>276.84</v>
      </c>
      <c r="K99" t="n">
        <v>57.72</v>
      </c>
      <c r="L99" t="n">
        <v>25.25</v>
      </c>
      <c r="M99" t="n">
        <v>22</v>
      </c>
      <c r="N99" t="n">
        <v>73.87</v>
      </c>
      <c r="O99" t="n">
        <v>34377.83</v>
      </c>
      <c r="P99" t="n">
        <v>792.87</v>
      </c>
      <c r="Q99" t="n">
        <v>1367.18</v>
      </c>
      <c r="R99" t="n">
        <v>128.31</v>
      </c>
      <c r="S99" t="n">
        <v>104.26</v>
      </c>
      <c r="T99" t="n">
        <v>11092.38</v>
      </c>
      <c r="U99" t="n">
        <v>0.8100000000000001</v>
      </c>
      <c r="V99" t="n">
        <v>0.9</v>
      </c>
      <c r="W99" t="n">
        <v>20.69</v>
      </c>
      <c r="X99" t="n">
        <v>0.68</v>
      </c>
      <c r="Y99" t="n">
        <v>1</v>
      </c>
      <c r="Z99" t="n">
        <v>10</v>
      </c>
      <c r="AA99" t="n">
        <v>1686.271515168901</v>
      </c>
      <c r="AB99" t="n">
        <v>2307.231080102941</v>
      </c>
      <c r="AC99" t="n">
        <v>2087.032184037074</v>
      </c>
      <c r="AD99" t="n">
        <v>1686271.515168901</v>
      </c>
      <c r="AE99" t="n">
        <v>2307231.080102941</v>
      </c>
      <c r="AF99" t="n">
        <v>8.940653564937719e-07</v>
      </c>
      <c r="AG99" t="n">
        <v>17</v>
      </c>
      <c r="AH99" t="n">
        <v>2087032.184037074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1.7529</v>
      </c>
      <c r="E100" t="n">
        <v>57.05</v>
      </c>
      <c r="F100" t="n">
        <v>53.24</v>
      </c>
      <c r="G100" t="n">
        <v>133.11</v>
      </c>
      <c r="H100" t="n">
        <v>1.64</v>
      </c>
      <c r="I100" t="n">
        <v>24</v>
      </c>
      <c r="J100" t="n">
        <v>277.33</v>
      </c>
      <c r="K100" t="n">
        <v>57.72</v>
      </c>
      <c r="L100" t="n">
        <v>25.5</v>
      </c>
      <c r="M100" t="n">
        <v>22</v>
      </c>
      <c r="N100" t="n">
        <v>74.09999999999999</v>
      </c>
      <c r="O100" t="n">
        <v>34437.96</v>
      </c>
      <c r="P100" t="n">
        <v>792.5700000000001</v>
      </c>
      <c r="Q100" t="n">
        <v>1367.19</v>
      </c>
      <c r="R100" t="n">
        <v>128.43</v>
      </c>
      <c r="S100" t="n">
        <v>104.26</v>
      </c>
      <c r="T100" t="n">
        <v>11150.71</v>
      </c>
      <c r="U100" t="n">
        <v>0.8100000000000001</v>
      </c>
      <c r="V100" t="n">
        <v>0.9</v>
      </c>
      <c r="W100" t="n">
        <v>20.68</v>
      </c>
      <c r="X100" t="n">
        <v>0.67</v>
      </c>
      <c r="Y100" t="n">
        <v>1</v>
      </c>
      <c r="Z100" t="n">
        <v>10</v>
      </c>
      <c r="AA100" t="n">
        <v>1685.619417730884</v>
      </c>
      <c r="AB100" t="n">
        <v>2306.338851619738</v>
      </c>
      <c r="AC100" t="n">
        <v>2086.225108588058</v>
      </c>
      <c r="AD100" t="n">
        <v>1685619.417730884</v>
      </c>
      <c r="AE100" t="n">
        <v>2306338.851619738</v>
      </c>
      <c r="AF100" t="n">
        <v>8.941673779870672e-07</v>
      </c>
      <c r="AG100" t="n">
        <v>17</v>
      </c>
      <c r="AH100" t="n">
        <v>2086225.108588058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1.7557</v>
      </c>
      <c r="E101" t="n">
        <v>56.96</v>
      </c>
      <c r="F101" t="n">
        <v>53.2</v>
      </c>
      <c r="G101" t="n">
        <v>138.78</v>
      </c>
      <c r="H101" t="n">
        <v>1.65</v>
      </c>
      <c r="I101" t="n">
        <v>23</v>
      </c>
      <c r="J101" t="n">
        <v>277.82</v>
      </c>
      <c r="K101" t="n">
        <v>57.72</v>
      </c>
      <c r="L101" t="n">
        <v>25.75</v>
      </c>
      <c r="M101" t="n">
        <v>21</v>
      </c>
      <c r="N101" t="n">
        <v>74.34</v>
      </c>
      <c r="O101" t="n">
        <v>34498.19</v>
      </c>
      <c r="P101" t="n">
        <v>790.54</v>
      </c>
      <c r="Q101" t="n">
        <v>1367.17</v>
      </c>
      <c r="R101" t="n">
        <v>126.8</v>
      </c>
      <c r="S101" t="n">
        <v>104.26</v>
      </c>
      <c r="T101" t="n">
        <v>10342.73</v>
      </c>
      <c r="U101" t="n">
        <v>0.82</v>
      </c>
      <c r="V101" t="n">
        <v>0.9</v>
      </c>
      <c r="W101" t="n">
        <v>20.68</v>
      </c>
      <c r="X101" t="n">
        <v>0.62</v>
      </c>
      <c r="Y101" t="n">
        <v>1</v>
      </c>
      <c r="Z101" t="n">
        <v>10</v>
      </c>
      <c r="AA101" t="n">
        <v>1680.198814858978</v>
      </c>
      <c r="AB101" t="n">
        <v>2298.922143630275</v>
      </c>
      <c r="AC101" t="n">
        <v>2079.516240799694</v>
      </c>
      <c r="AD101" t="n">
        <v>1680198.814858978</v>
      </c>
      <c r="AE101" t="n">
        <v>2298922.143630275</v>
      </c>
      <c r="AF101" t="n">
        <v>8.95595678893202e-07</v>
      </c>
      <c r="AG101" t="n">
        <v>17</v>
      </c>
      <c r="AH101" t="n">
        <v>2079516.240799694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1.7554</v>
      </c>
      <c r="E102" t="n">
        <v>56.97</v>
      </c>
      <c r="F102" t="n">
        <v>53.21</v>
      </c>
      <c r="G102" t="n">
        <v>138.81</v>
      </c>
      <c r="H102" t="n">
        <v>1.66</v>
      </c>
      <c r="I102" t="n">
        <v>23</v>
      </c>
      <c r="J102" t="n">
        <v>278.31</v>
      </c>
      <c r="K102" t="n">
        <v>57.72</v>
      </c>
      <c r="L102" t="n">
        <v>26</v>
      </c>
      <c r="M102" t="n">
        <v>21</v>
      </c>
      <c r="N102" t="n">
        <v>74.58</v>
      </c>
      <c r="O102" t="n">
        <v>34558.51</v>
      </c>
      <c r="P102" t="n">
        <v>791.23</v>
      </c>
      <c r="Q102" t="n">
        <v>1367.2</v>
      </c>
      <c r="R102" t="n">
        <v>127.21</v>
      </c>
      <c r="S102" t="n">
        <v>104.26</v>
      </c>
      <c r="T102" t="n">
        <v>10544.12</v>
      </c>
      <c r="U102" t="n">
        <v>0.82</v>
      </c>
      <c r="V102" t="n">
        <v>0.9</v>
      </c>
      <c r="W102" t="n">
        <v>20.68</v>
      </c>
      <c r="X102" t="n">
        <v>0.63</v>
      </c>
      <c r="Y102" t="n">
        <v>1</v>
      </c>
      <c r="Z102" t="n">
        <v>10</v>
      </c>
      <c r="AA102" t="n">
        <v>1681.470015327106</v>
      </c>
      <c r="AB102" t="n">
        <v>2300.661456192176</v>
      </c>
      <c r="AC102" t="n">
        <v>2081.089555811828</v>
      </c>
      <c r="AD102" t="n">
        <v>1681470.015327106</v>
      </c>
      <c r="AE102" t="n">
        <v>2300661.456192176</v>
      </c>
      <c r="AF102" t="n">
        <v>8.95442646653259e-07</v>
      </c>
      <c r="AG102" t="n">
        <v>17</v>
      </c>
      <c r="AH102" t="n">
        <v>2081089.555811828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1.7554</v>
      </c>
      <c r="E103" t="n">
        <v>56.97</v>
      </c>
      <c r="F103" t="n">
        <v>53.21</v>
      </c>
      <c r="G103" t="n">
        <v>138.81</v>
      </c>
      <c r="H103" t="n">
        <v>1.68</v>
      </c>
      <c r="I103" t="n">
        <v>23</v>
      </c>
      <c r="J103" t="n">
        <v>278.79</v>
      </c>
      <c r="K103" t="n">
        <v>57.72</v>
      </c>
      <c r="L103" t="n">
        <v>26.25</v>
      </c>
      <c r="M103" t="n">
        <v>21</v>
      </c>
      <c r="N103" t="n">
        <v>74.81999999999999</v>
      </c>
      <c r="O103" t="n">
        <v>34618.92</v>
      </c>
      <c r="P103" t="n">
        <v>790.47</v>
      </c>
      <c r="Q103" t="n">
        <v>1367.2</v>
      </c>
      <c r="R103" t="n">
        <v>127.32</v>
      </c>
      <c r="S103" t="n">
        <v>104.26</v>
      </c>
      <c r="T103" t="n">
        <v>10601.51</v>
      </c>
      <c r="U103" t="n">
        <v>0.82</v>
      </c>
      <c r="V103" t="n">
        <v>0.9</v>
      </c>
      <c r="W103" t="n">
        <v>20.68</v>
      </c>
      <c r="X103" t="n">
        <v>0.64</v>
      </c>
      <c r="Y103" t="n">
        <v>1</v>
      </c>
      <c r="Z103" t="n">
        <v>10</v>
      </c>
      <c r="AA103" t="n">
        <v>1680.42286215888</v>
      </c>
      <c r="AB103" t="n">
        <v>2299.22869503027</v>
      </c>
      <c r="AC103" t="n">
        <v>2079.793535364321</v>
      </c>
      <c r="AD103" t="n">
        <v>1680422.86215888</v>
      </c>
      <c r="AE103" t="n">
        <v>2299228.69503027</v>
      </c>
      <c r="AF103" t="n">
        <v>8.95442646653259e-07</v>
      </c>
      <c r="AG103" t="n">
        <v>17</v>
      </c>
      <c r="AH103" t="n">
        <v>2079793.535364321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1.7549</v>
      </c>
      <c r="E104" t="n">
        <v>56.98</v>
      </c>
      <c r="F104" t="n">
        <v>53.23</v>
      </c>
      <c r="G104" t="n">
        <v>138.85</v>
      </c>
      <c r="H104" t="n">
        <v>1.69</v>
      </c>
      <c r="I104" t="n">
        <v>23</v>
      </c>
      <c r="J104" t="n">
        <v>279.29</v>
      </c>
      <c r="K104" t="n">
        <v>57.72</v>
      </c>
      <c r="L104" t="n">
        <v>26.5</v>
      </c>
      <c r="M104" t="n">
        <v>21</v>
      </c>
      <c r="N104" t="n">
        <v>75.06</v>
      </c>
      <c r="O104" t="n">
        <v>34679.43</v>
      </c>
      <c r="P104" t="n">
        <v>790.24</v>
      </c>
      <c r="Q104" t="n">
        <v>1367.25</v>
      </c>
      <c r="R104" t="n">
        <v>127.69</v>
      </c>
      <c r="S104" t="n">
        <v>104.26</v>
      </c>
      <c r="T104" t="n">
        <v>10787.24</v>
      </c>
      <c r="U104" t="n">
        <v>0.82</v>
      </c>
      <c r="V104" t="n">
        <v>0.9</v>
      </c>
      <c r="W104" t="n">
        <v>20.68</v>
      </c>
      <c r="X104" t="n">
        <v>0.65</v>
      </c>
      <c r="Y104" t="n">
        <v>1</v>
      </c>
      <c r="Z104" t="n">
        <v>10</v>
      </c>
      <c r="AA104" t="n">
        <v>1680.663715493555</v>
      </c>
      <c r="AB104" t="n">
        <v>2299.558241188472</v>
      </c>
      <c r="AC104" t="n">
        <v>2080.091630099706</v>
      </c>
      <c r="AD104" t="n">
        <v>1680663.715493555</v>
      </c>
      <c r="AE104" t="n">
        <v>2299558.241188472</v>
      </c>
      <c r="AF104" t="n">
        <v>8.951875929200207e-07</v>
      </c>
      <c r="AG104" t="n">
        <v>17</v>
      </c>
      <c r="AH104" t="n">
        <v>2080091.630099705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1.7547</v>
      </c>
      <c r="E105" t="n">
        <v>56.99</v>
      </c>
      <c r="F105" t="n">
        <v>53.23</v>
      </c>
      <c r="G105" t="n">
        <v>138.87</v>
      </c>
      <c r="H105" t="n">
        <v>1.7</v>
      </c>
      <c r="I105" t="n">
        <v>23</v>
      </c>
      <c r="J105" t="n">
        <v>279.78</v>
      </c>
      <c r="K105" t="n">
        <v>57.72</v>
      </c>
      <c r="L105" t="n">
        <v>26.75</v>
      </c>
      <c r="M105" t="n">
        <v>21</v>
      </c>
      <c r="N105" t="n">
        <v>75.3</v>
      </c>
      <c r="O105" t="n">
        <v>34740.03</v>
      </c>
      <c r="P105" t="n">
        <v>788.14</v>
      </c>
      <c r="Q105" t="n">
        <v>1367.2</v>
      </c>
      <c r="R105" t="n">
        <v>127.99</v>
      </c>
      <c r="S105" t="n">
        <v>104.26</v>
      </c>
      <c r="T105" t="n">
        <v>10936.8</v>
      </c>
      <c r="U105" t="n">
        <v>0.8100000000000001</v>
      </c>
      <c r="V105" t="n">
        <v>0.9</v>
      </c>
      <c r="W105" t="n">
        <v>20.68</v>
      </c>
      <c r="X105" t="n">
        <v>0.66</v>
      </c>
      <c r="Y105" t="n">
        <v>1</v>
      </c>
      <c r="Z105" t="n">
        <v>10</v>
      </c>
      <c r="AA105" t="n">
        <v>1677.935968585168</v>
      </c>
      <c r="AB105" t="n">
        <v>2295.826017528716</v>
      </c>
      <c r="AC105" t="n">
        <v>2076.715604627828</v>
      </c>
      <c r="AD105" t="n">
        <v>1677935.968585168</v>
      </c>
      <c r="AE105" t="n">
        <v>2295826.017528716</v>
      </c>
      <c r="AF105" t="n">
        <v>8.950855714267252e-07</v>
      </c>
      <c r="AG105" t="n">
        <v>17</v>
      </c>
      <c r="AH105" t="n">
        <v>2076715.604627828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1.7581</v>
      </c>
      <c r="E106" t="n">
        <v>56.88</v>
      </c>
      <c r="F106" t="n">
        <v>53.17</v>
      </c>
      <c r="G106" t="n">
        <v>145.01</v>
      </c>
      <c r="H106" t="n">
        <v>1.72</v>
      </c>
      <c r="I106" t="n">
        <v>22</v>
      </c>
      <c r="J106" t="n">
        <v>280.27</v>
      </c>
      <c r="K106" t="n">
        <v>57.72</v>
      </c>
      <c r="L106" t="n">
        <v>27</v>
      </c>
      <c r="M106" t="n">
        <v>20</v>
      </c>
      <c r="N106" t="n">
        <v>75.54000000000001</v>
      </c>
      <c r="O106" t="n">
        <v>34800.73</v>
      </c>
      <c r="P106" t="n">
        <v>787.86</v>
      </c>
      <c r="Q106" t="n">
        <v>1367.26</v>
      </c>
      <c r="R106" t="n">
        <v>125.84</v>
      </c>
      <c r="S106" t="n">
        <v>104.26</v>
      </c>
      <c r="T106" t="n">
        <v>9866.18</v>
      </c>
      <c r="U106" t="n">
        <v>0.83</v>
      </c>
      <c r="V106" t="n">
        <v>0.9</v>
      </c>
      <c r="W106" t="n">
        <v>20.68</v>
      </c>
      <c r="X106" t="n">
        <v>0.59</v>
      </c>
      <c r="Y106" t="n">
        <v>1</v>
      </c>
      <c r="Z106" t="n">
        <v>10</v>
      </c>
      <c r="AA106" t="n">
        <v>1674.303272679566</v>
      </c>
      <c r="AB106" t="n">
        <v>2290.85560272744</v>
      </c>
      <c r="AC106" t="n">
        <v>2072.219559239164</v>
      </c>
      <c r="AD106" t="n">
        <v>1674303.272679566</v>
      </c>
      <c r="AE106" t="n">
        <v>2290855.60272744</v>
      </c>
      <c r="AF106" t="n">
        <v>8.968199368127462e-07</v>
      </c>
      <c r="AG106" t="n">
        <v>17</v>
      </c>
      <c r="AH106" t="n">
        <v>2072219.559239165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1.7582</v>
      </c>
      <c r="E107" t="n">
        <v>56.88</v>
      </c>
      <c r="F107" t="n">
        <v>53.16</v>
      </c>
      <c r="G107" t="n">
        <v>145</v>
      </c>
      <c r="H107" t="n">
        <v>1.73</v>
      </c>
      <c r="I107" t="n">
        <v>22</v>
      </c>
      <c r="J107" t="n">
        <v>280.76</v>
      </c>
      <c r="K107" t="n">
        <v>57.72</v>
      </c>
      <c r="L107" t="n">
        <v>27.25</v>
      </c>
      <c r="M107" t="n">
        <v>20</v>
      </c>
      <c r="N107" t="n">
        <v>75.79000000000001</v>
      </c>
      <c r="O107" t="n">
        <v>34861.53</v>
      </c>
      <c r="P107" t="n">
        <v>788</v>
      </c>
      <c r="Q107" t="n">
        <v>1367.18</v>
      </c>
      <c r="R107" t="n">
        <v>125.49</v>
      </c>
      <c r="S107" t="n">
        <v>104.26</v>
      </c>
      <c r="T107" t="n">
        <v>9693.25</v>
      </c>
      <c r="U107" t="n">
        <v>0.83</v>
      </c>
      <c r="V107" t="n">
        <v>0.9</v>
      </c>
      <c r="W107" t="n">
        <v>20.68</v>
      </c>
      <c r="X107" t="n">
        <v>0.59</v>
      </c>
      <c r="Y107" t="n">
        <v>1</v>
      </c>
      <c r="Z107" t="n">
        <v>10</v>
      </c>
      <c r="AA107" t="n">
        <v>1674.342684094932</v>
      </c>
      <c r="AB107" t="n">
        <v>2290.909527164653</v>
      </c>
      <c r="AC107" t="n">
        <v>2072.268337203773</v>
      </c>
      <c r="AD107" t="n">
        <v>1674342.684094932</v>
      </c>
      <c r="AE107" t="n">
        <v>2290909.527164653</v>
      </c>
      <c r="AF107" t="n">
        <v>8.968709475593939e-07</v>
      </c>
      <c r="AG107" t="n">
        <v>17</v>
      </c>
      <c r="AH107" t="n">
        <v>2072268.337203773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1.758</v>
      </c>
      <c r="E108" t="n">
        <v>56.88</v>
      </c>
      <c r="F108" t="n">
        <v>53.17</v>
      </c>
      <c r="G108" t="n">
        <v>145.01</v>
      </c>
      <c r="H108" t="n">
        <v>1.74</v>
      </c>
      <c r="I108" t="n">
        <v>22</v>
      </c>
      <c r="J108" t="n">
        <v>281.26</v>
      </c>
      <c r="K108" t="n">
        <v>57.72</v>
      </c>
      <c r="L108" t="n">
        <v>27.5</v>
      </c>
      <c r="M108" t="n">
        <v>20</v>
      </c>
      <c r="N108" t="n">
        <v>76.03</v>
      </c>
      <c r="O108" t="n">
        <v>34922.42</v>
      </c>
      <c r="P108" t="n">
        <v>787.33</v>
      </c>
      <c r="Q108" t="n">
        <v>1367.17</v>
      </c>
      <c r="R108" t="n">
        <v>125.95</v>
      </c>
      <c r="S108" t="n">
        <v>104.26</v>
      </c>
      <c r="T108" t="n">
        <v>9920.16</v>
      </c>
      <c r="U108" t="n">
        <v>0.83</v>
      </c>
      <c r="V108" t="n">
        <v>0.9</v>
      </c>
      <c r="W108" t="n">
        <v>20.68</v>
      </c>
      <c r="X108" t="n">
        <v>0.6</v>
      </c>
      <c r="Y108" t="n">
        <v>1</v>
      </c>
      <c r="Z108" t="n">
        <v>10</v>
      </c>
      <c r="AA108" t="n">
        <v>1673.657011187345</v>
      </c>
      <c r="AB108" t="n">
        <v>2289.971359242738</v>
      </c>
      <c r="AC108" t="n">
        <v>2071.419706711599</v>
      </c>
      <c r="AD108" t="n">
        <v>1673657.011187345</v>
      </c>
      <c r="AE108" t="n">
        <v>2289971.359242738</v>
      </c>
      <c r="AF108" t="n">
        <v>8.967689260660986e-07</v>
      </c>
      <c r="AG108" t="n">
        <v>17</v>
      </c>
      <c r="AH108" t="n">
        <v>2071419.706711599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1.7578</v>
      </c>
      <c r="E109" t="n">
        <v>56.89</v>
      </c>
      <c r="F109" t="n">
        <v>53.18</v>
      </c>
      <c r="G109" t="n">
        <v>145.03</v>
      </c>
      <c r="H109" t="n">
        <v>1.75</v>
      </c>
      <c r="I109" t="n">
        <v>22</v>
      </c>
      <c r="J109" t="n">
        <v>281.75</v>
      </c>
      <c r="K109" t="n">
        <v>57.72</v>
      </c>
      <c r="L109" t="n">
        <v>27.75</v>
      </c>
      <c r="M109" t="n">
        <v>20</v>
      </c>
      <c r="N109" t="n">
        <v>76.28</v>
      </c>
      <c r="O109" t="n">
        <v>34983.41</v>
      </c>
      <c r="P109" t="n">
        <v>787.0700000000001</v>
      </c>
      <c r="Q109" t="n">
        <v>1367.28</v>
      </c>
      <c r="R109" t="n">
        <v>126.06</v>
      </c>
      <c r="S109" t="n">
        <v>104.26</v>
      </c>
      <c r="T109" t="n">
        <v>9974.280000000001</v>
      </c>
      <c r="U109" t="n">
        <v>0.83</v>
      </c>
      <c r="V109" t="n">
        <v>0.9</v>
      </c>
      <c r="W109" t="n">
        <v>20.68</v>
      </c>
      <c r="X109" t="n">
        <v>0.6</v>
      </c>
      <c r="Y109" t="n">
        <v>1</v>
      </c>
      <c r="Z109" t="n">
        <v>10</v>
      </c>
      <c r="AA109" t="n">
        <v>1673.535322529474</v>
      </c>
      <c r="AB109" t="n">
        <v>2289.804859452513</v>
      </c>
      <c r="AC109" t="n">
        <v>2071.269097427669</v>
      </c>
      <c r="AD109" t="n">
        <v>1673535.322529474</v>
      </c>
      <c r="AE109" t="n">
        <v>2289804.859452514</v>
      </c>
      <c r="AF109" t="n">
        <v>8.966669045728033e-07</v>
      </c>
      <c r="AG109" t="n">
        <v>17</v>
      </c>
      <c r="AH109" t="n">
        <v>2071269.097427669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1.7576</v>
      </c>
      <c r="E110" t="n">
        <v>56.9</v>
      </c>
      <c r="F110" t="n">
        <v>53.19</v>
      </c>
      <c r="G110" t="n">
        <v>145.05</v>
      </c>
      <c r="H110" t="n">
        <v>1.77</v>
      </c>
      <c r="I110" t="n">
        <v>22</v>
      </c>
      <c r="J110" t="n">
        <v>282.25</v>
      </c>
      <c r="K110" t="n">
        <v>57.72</v>
      </c>
      <c r="L110" t="n">
        <v>28</v>
      </c>
      <c r="M110" t="n">
        <v>20</v>
      </c>
      <c r="N110" t="n">
        <v>76.52</v>
      </c>
      <c r="O110" t="n">
        <v>35044.49</v>
      </c>
      <c r="P110" t="n">
        <v>785.41</v>
      </c>
      <c r="Q110" t="n">
        <v>1367.21</v>
      </c>
      <c r="R110" t="n">
        <v>126.23</v>
      </c>
      <c r="S110" t="n">
        <v>104.26</v>
      </c>
      <c r="T110" t="n">
        <v>10059.53</v>
      </c>
      <c r="U110" t="n">
        <v>0.83</v>
      </c>
      <c r="V110" t="n">
        <v>0.9</v>
      </c>
      <c r="W110" t="n">
        <v>20.68</v>
      </c>
      <c r="X110" t="n">
        <v>0.61</v>
      </c>
      <c r="Y110" t="n">
        <v>1</v>
      </c>
      <c r="Z110" t="n">
        <v>10</v>
      </c>
      <c r="AA110" t="n">
        <v>1671.487054315254</v>
      </c>
      <c r="AB110" t="n">
        <v>2287.002328518602</v>
      </c>
      <c r="AC110" t="n">
        <v>2068.734036112714</v>
      </c>
      <c r="AD110" t="n">
        <v>1671487.054315254</v>
      </c>
      <c r="AE110" t="n">
        <v>2287002.328518602</v>
      </c>
      <c r="AF110" t="n">
        <v>8.965648830795078e-07</v>
      </c>
      <c r="AG110" t="n">
        <v>17</v>
      </c>
      <c r="AH110" t="n">
        <v>2068734.036112713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1.7606</v>
      </c>
      <c r="E111" t="n">
        <v>56.8</v>
      </c>
      <c r="F111" t="n">
        <v>53.13</v>
      </c>
      <c r="G111" t="n">
        <v>151.81</v>
      </c>
      <c r="H111" t="n">
        <v>1.78</v>
      </c>
      <c r="I111" t="n">
        <v>21</v>
      </c>
      <c r="J111" t="n">
        <v>282.74</v>
      </c>
      <c r="K111" t="n">
        <v>57.72</v>
      </c>
      <c r="L111" t="n">
        <v>28.25</v>
      </c>
      <c r="M111" t="n">
        <v>19</v>
      </c>
      <c r="N111" t="n">
        <v>76.77</v>
      </c>
      <c r="O111" t="n">
        <v>35105.68</v>
      </c>
      <c r="P111" t="n">
        <v>784.05</v>
      </c>
      <c r="Q111" t="n">
        <v>1367.2</v>
      </c>
      <c r="R111" t="n">
        <v>124.57</v>
      </c>
      <c r="S111" t="n">
        <v>104.26</v>
      </c>
      <c r="T111" t="n">
        <v>9238.01</v>
      </c>
      <c r="U111" t="n">
        <v>0.84</v>
      </c>
      <c r="V111" t="n">
        <v>0.9</v>
      </c>
      <c r="W111" t="n">
        <v>20.68</v>
      </c>
      <c r="X111" t="n">
        <v>0.5600000000000001</v>
      </c>
      <c r="Y111" t="n">
        <v>1</v>
      </c>
      <c r="Z111" t="n">
        <v>10</v>
      </c>
      <c r="AA111" t="n">
        <v>1666.718816508993</v>
      </c>
      <c r="AB111" t="n">
        <v>2280.47821519227</v>
      </c>
      <c r="AC111" t="n">
        <v>2062.832575005596</v>
      </c>
      <c r="AD111" t="n">
        <v>1666718.816508993</v>
      </c>
      <c r="AE111" t="n">
        <v>2280478.21519227</v>
      </c>
      <c r="AF111" t="n">
        <v>8.980952054789379e-07</v>
      </c>
      <c r="AG111" t="n">
        <v>17</v>
      </c>
      <c r="AH111" t="n">
        <v>2062832.575005596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1.7604</v>
      </c>
      <c r="E112" t="n">
        <v>56.8</v>
      </c>
      <c r="F112" t="n">
        <v>53.14</v>
      </c>
      <c r="G112" t="n">
        <v>151.82</v>
      </c>
      <c r="H112" t="n">
        <v>1.79</v>
      </c>
      <c r="I112" t="n">
        <v>21</v>
      </c>
      <c r="J112" t="n">
        <v>283.24</v>
      </c>
      <c r="K112" t="n">
        <v>57.72</v>
      </c>
      <c r="L112" t="n">
        <v>28.5</v>
      </c>
      <c r="M112" t="n">
        <v>19</v>
      </c>
      <c r="N112" t="n">
        <v>77.01000000000001</v>
      </c>
      <c r="O112" t="n">
        <v>35166.96</v>
      </c>
      <c r="P112" t="n">
        <v>784.62</v>
      </c>
      <c r="Q112" t="n">
        <v>1367.19</v>
      </c>
      <c r="R112" t="n">
        <v>124.66</v>
      </c>
      <c r="S112" t="n">
        <v>104.26</v>
      </c>
      <c r="T112" t="n">
        <v>9282.25</v>
      </c>
      <c r="U112" t="n">
        <v>0.84</v>
      </c>
      <c r="V112" t="n">
        <v>0.9</v>
      </c>
      <c r="W112" t="n">
        <v>20.68</v>
      </c>
      <c r="X112" t="n">
        <v>0.5600000000000001</v>
      </c>
      <c r="Y112" t="n">
        <v>1</v>
      </c>
      <c r="Z112" t="n">
        <v>10</v>
      </c>
      <c r="AA112" t="n">
        <v>1667.73687268225</v>
      </c>
      <c r="AB112" t="n">
        <v>2281.871164561989</v>
      </c>
      <c r="AC112" t="n">
        <v>2064.092583242486</v>
      </c>
      <c r="AD112" t="n">
        <v>1667736.87268225</v>
      </c>
      <c r="AE112" t="n">
        <v>2281871.164561989</v>
      </c>
      <c r="AF112" t="n">
        <v>8.979931839856427e-07</v>
      </c>
      <c r="AG112" t="n">
        <v>17</v>
      </c>
      <c r="AH112" t="n">
        <v>2064092.583242486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1.7604</v>
      </c>
      <c r="E113" t="n">
        <v>56.81</v>
      </c>
      <c r="F113" t="n">
        <v>53.14</v>
      </c>
      <c r="G113" t="n">
        <v>151.83</v>
      </c>
      <c r="H113" t="n">
        <v>1.8</v>
      </c>
      <c r="I113" t="n">
        <v>21</v>
      </c>
      <c r="J113" t="n">
        <v>283.74</v>
      </c>
      <c r="K113" t="n">
        <v>57.72</v>
      </c>
      <c r="L113" t="n">
        <v>28.75</v>
      </c>
      <c r="M113" t="n">
        <v>19</v>
      </c>
      <c r="N113" t="n">
        <v>77.26000000000001</v>
      </c>
      <c r="O113" t="n">
        <v>35228.34</v>
      </c>
      <c r="P113" t="n">
        <v>784.87</v>
      </c>
      <c r="Q113" t="n">
        <v>1367.21</v>
      </c>
      <c r="R113" t="n">
        <v>124.62</v>
      </c>
      <c r="S113" t="n">
        <v>104.26</v>
      </c>
      <c r="T113" t="n">
        <v>9258.870000000001</v>
      </c>
      <c r="U113" t="n">
        <v>0.84</v>
      </c>
      <c r="V113" t="n">
        <v>0.9</v>
      </c>
      <c r="W113" t="n">
        <v>20.68</v>
      </c>
      <c r="X113" t="n">
        <v>0.5600000000000001</v>
      </c>
      <c r="Y113" t="n">
        <v>1</v>
      </c>
      <c r="Z113" t="n">
        <v>10</v>
      </c>
      <c r="AA113" t="n">
        <v>1668.080352608968</v>
      </c>
      <c r="AB113" t="n">
        <v>2282.341128950991</v>
      </c>
      <c r="AC113" t="n">
        <v>2064.5176948898</v>
      </c>
      <c r="AD113" t="n">
        <v>1668080.352608969</v>
      </c>
      <c r="AE113" t="n">
        <v>2282341.128950991</v>
      </c>
      <c r="AF113" t="n">
        <v>8.979931839856427e-07</v>
      </c>
      <c r="AG113" t="n">
        <v>17</v>
      </c>
      <c r="AH113" t="n">
        <v>2064517.6948898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1.7602</v>
      </c>
      <c r="E114" t="n">
        <v>56.81</v>
      </c>
      <c r="F114" t="n">
        <v>53.15</v>
      </c>
      <c r="G114" t="n">
        <v>151.84</v>
      </c>
      <c r="H114" t="n">
        <v>1.82</v>
      </c>
      <c r="I114" t="n">
        <v>21</v>
      </c>
      <c r="J114" t="n">
        <v>284.23</v>
      </c>
      <c r="K114" t="n">
        <v>57.72</v>
      </c>
      <c r="L114" t="n">
        <v>29</v>
      </c>
      <c r="M114" t="n">
        <v>19</v>
      </c>
      <c r="N114" t="n">
        <v>77.51000000000001</v>
      </c>
      <c r="O114" t="n">
        <v>35289.82</v>
      </c>
      <c r="P114" t="n">
        <v>783.72</v>
      </c>
      <c r="Q114" t="n">
        <v>1367.21</v>
      </c>
      <c r="R114" t="n">
        <v>125.07</v>
      </c>
      <c r="S114" t="n">
        <v>104.26</v>
      </c>
      <c r="T114" t="n">
        <v>9486.309999999999</v>
      </c>
      <c r="U114" t="n">
        <v>0.83</v>
      </c>
      <c r="V114" t="n">
        <v>0.9</v>
      </c>
      <c r="W114" t="n">
        <v>20.68</v>
      </c>
      <c r="X114" t="n">
        <v>0.57</v>
      </c>
      <c r="Y114" t="n">
        <v>1</v>
      </c>
      <c r="Z114" t="n">
        <v>10</v>
      </c>
      <c r="AA114" t="n">
        <v>1666.735268755551</v>
      </c>
      <c r="AB114" t="n">
        <v>2280.500725881832</v>
      </c>
      <c r="AC114" t="n">
        <v>2062.85293730654</v>
      </c>
      <c r="AD114" t="n">
        <v>1666735.26875555</v>
      </c>
      <c r="AE114" t="n">
        <v>2280500.725881832</v>
      </c>
      <c r="AF114" t="n">
        <v>8.978911624923474e-07</v>
      </c>
      <c r="AG114" t="n">
        <v>17</v>
      </c>
      <c r="AH114" t="n">
        <v>2062852.93730654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1.76</v>
      </c>
      <c r="E115" t="n">
        <v>56.82</v>
      </c>
      <c r="F115" t="n">
        <v>53.15</v>
      </c>
      <c r="G115" t="n">
        <v>151.87</v>
      </c>
      <c r="H115" t="n">
        <v>1.83</v>
      </c>
      <c r="I115" t="n">
        <v>21</v>
      </c>
      <c r="J115" t="n">
        <v>284.73</v>
      </c>
      <c r="K115" t="n">
        <v>57.72</v>
      </c>
      <c r="L115" t="n">
        <v>29.25</v>
      </c>
      <c r="M115" t="n">
        <v>19</v>
      </c>
      <c r="N115" t="n">
        <v>77.76000000000001</v>
      </c>
      <c r="O115" t="n">
        <v>35351.4</v>
      </c>
      <c r="P115" t="n">
        <v>781.9400000000001</v>
      </c>
      <c r="Q115" t="n">
        <v>1367.21</v>
      </c>
      <c r="R115" t="n">
        <v>125.04</v>
      </c>
      <c r="S115" t="n">
        <v>104.26</v>
      </c>
      <c r="T115" t="n">
        <v>9470.74</v>
      </c>
      <c r="U115" t="n">
        <v>0.83</v>
      </c>
      <c r="V115" t="n">
        <v>0.9</v>
      </c>
      <c r="W115" t="n">
        <v>20.68</v>
      </c>
      <c r="X115" t="n">
        <v>0.58</v>
      </c>
      <c r="Y115" t="n">
        <v>1</v>
      </c>
      <c r="Z115" t="n">
        <v>10</v>
      </c>
      <c r="AA115" t="n">
        <v>1664.453907534607</v>
      </c>
      <c r="AB115" t="n">
        <v>2277.379266812783</v>
      </c>
      <c r="AC115" t="n">
        <v>2060.029385910047</v>
      </c>
      <c r="AD115" t="n">
        <v>1664453.907534607</v>
      </c>
      <c r="AE115" t="n">
        <v>2277379.266812784</v>
      </c>
      <c r="AF115" t="n">
        <v>8.97789140999052e-07</v>
      </c>
      <c r="AG115" t="n">
        <v>17</v>
      </c>
      <c r="AH115" t="n">
        <v>2060029.385910047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1.763</v>
      </c>
      <c r="E116" t="n">
        <v>56.72</v>
      </c>
      <c r="F116" t="n">
        <v>53.1</v>
      </c>
      <c r="G116" t="n">
        <v>159.3</v>
      </c>
      <c r="H116" t="n">
        <v>1.84</v>
      </c>
      <c r="I116" t="n">
        <v>20</v>
      </c>
      <c r="J116" t="n">
        <v>285.23</v>
      </c>
      <c r="K116" t="n">
        <v>57.72</v>
      </c>
      <c r="L116" t="n">
        <v>29.5</v>
      </c>
      <c r="M116" t="n">
        <v>18</v>
      </c>
      <c r="N116" t="n">
        <v>78.01000000000001</v>
      </c>
      <c r="O116" t="n">
        <v>35413.08</v>
      </c>
      <c r="P116" t="n">
        <v>781.28</v>
      </c>
      <c r="Q116" t="n">
        <v>1367.13</v>
      </c>
      <c r="R116" t="n">
        <v>123.69</v>
      </c>
      <c r="S116" t="n">
        <v>104.26</v>
      </c>
      <c r="T116" t="n">
        <v>8800.26</v>
      </c>
      <c r="U116" t="n">
        <v>0.84</v>
      </c>
      <c r="V116" t="n">
        <v>0.9</v>
      </c>
      <c r="W116" t="n">
        <v>20.67</v>
      </c>
      <c r="X116" t="n">
        <v>0.53</v>
      </c>
      <c r="Y116" t="n">
        <v>1</v>
      </c>
      <c r="Z116" t="n">
        <v>10</v>
      </c>
      <c r="AA116" t="n">
        <v>1660.734540245657</v>
      </c>
      <c r="AB116" t="n">
        <v>2272.290264401138</v>
      </c>
      <c r="AC116" t="n">
        <v>2055.426070746109</v>
      </c>
      <c r="AD116" t="n">
        <v>1660734.540245657</v>
      </c>
      <c r="AE116" t="n">
        <v>2272290.264401138</v>
      </c>
      <c r="AF116" t="n">
        <v>8.993194633984821e-07</v>
      </c>
      <c r="AG116" t="n">
        <v>17</v>
      </c>
      <c r="AH116" t="n">
        <v>2055426.070746109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1.7628</v>
      </c>
      <c r="E117" t="n">
        <v>56.73</v>
      </c>
      <c r="F117" t="n">
        <v>53.11</v>
      </c>
      <c r="G117" t="n">
        <v>159.33</v>
      </c>
      <c r="H117" t="n">
        <v>1.85</v>
      </c>
      <c r="I117" t="n">
        <v>20</v>
      </c>
      <c r="J117" t="n">
        <v>285.73</v>
      </c>
      <c r="K117" t="n">
        <v>57.72</v>
      </c>
      <c r="L117" t="n">
        <v>29.75</v>
      </c>
      <c r="M117" t="n">
        <v>18</v>
      </c>
      <c r="N117" t="n">
        <v>78.26000000000001</v>
      </c>
      <c r="O117" t="n">
        <v>35474.86</v>
      </c>
      <c r="P117" t="n">
        <v>782.71</v>
      </c>
      <c r="Q117" t="n">
        <v>1367.24</v>
      </c>
      <c r="R117" t="n">
        <v>123.84</v>
      </c>
      <c r="S117" t="n">
        <v>104.26</v>
      </c>
      <c r="T117" t="n">
        <v>8878.17</v>
      </c>
      <c r="U117" t="n">
        <v>0.84</v>
      </c>
      <c r="V117" t="n">
        <v>0.9</v>
      </c>
      <c r="W117" t="n">
        <v>20.67</v>
      </c>
      <c r="X117" t="n">
        <v>0.53</v>
      </c>
      <c r="Y117" t="n">
        <v>1</v>
      </c>
      <c r="Z117" t="n">
        <v>10</v>
      </c>
      <c r="AA117" t="n">
        <v>1662.930493688393</v>
      </c>
      <c r="AB117" t="n">
        <v>2275.294864780117</v>
      </c>
      <c r="AC117" t="n">
        <v>2058.143916281901</v>
      </c>
      <c r="AD117" t="n">
        <v>1662930.493688392</v>
      </c>
      <c r="AE117" t="n">
        <v>2275294.864780117</v>
      </c>
      <c r="AF117" t="n">
        <v>8.992174419051868e-07</v>
      </c>
      <c r="AG117" t="n">
        <v>17</v>
      </c>
      <c r="AH117" t="n">
        <v>2058143.916281901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1.7631</v>
      </c>
      <c r="E118" t="n">
        <v>56.72</v>
      </c>
      <c r="F118" t="n">
        <v>53.1</v>
      </c>
      <c r="G118" t="n">
        <v>159.3</v>
      </c>
      <c r="H118" t="n">
        <v>1.87</v>
      </c>
      <c r="I118" t="n">
        <v>20</v>
      </c>
      <c r="J118" t="n">
        <v>286.24</v>
      </c>
      <c r="K118" t="n">
        <v>57.72</v>
      </c>
      <c r="L118" t="n">
        <v>30</v>
      </c>
      <c r="M118" t="n">
        <v>18</v>
      </c>
      <c r="N118" t="n">
        <v>78.51000000000001</v>
      </c>
      <c r="O118" t="n">
        <v>35536.74</v>
      </c>
      <c r="P118" t="n">
        <v>783.38</v>
      </c>
      <c r="Q118" t="n">
        <v>1367.21</v>
      </c>
      <c r="R118" t="n">
        <v>123.54</v>
      </c>
      <c r="S118" t="n">
        <v>104.26</v>
      </c>
      <c r="T118" t="n">
        <v>8728.549999999999</v>
      </c>
      <c r="U118" t="n">
        <v>0.84</v>
      </c>
      <c r="V118" t="n">
        <v>0.9</v>
      </c>
      <c r="W118" t="n">
        <v>20.67</v>
      </c>
      <c r="X118" t="n">
        <v>0.52</v>
      </c>
      <c r="Y118" t="n">
        <v>1</v>
      </c>
      <c r="Z118" t="n">
        <v>10</v>
      </c>
      <c r="AA118" t="n">
        <v>1663.533452577447</v>
      </c>
      <c r="AB118" t="n">
        <v>2276.11985973279</v>
      </c>
      <c r="AC118" t="n">
        <v>2058.890174874179</v>
      </c>
      <c r="AD118" t="n">
        <v>1663533.452577447</v>
      </c>
      <c r="AE118" t="n">
        <v>2276119.85973279</v>
      </c>
      <c r="AF118" t="n">
        <v>8.993704741451298e-07</v>
      </c>
      <c r="AG118" t="n">
        <v>17</v>
      </c>
      <c r="AH118" t="n">
        <v>2058890.174874179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1.7624</v>
      </c>
      <c r="E119" t="n">
        <v>56.74</v>
      </c>
      <c r="F119" t="n">
        <v>53.12</v>
      </c>
      <c r="G119" t="n">
        <v>159.36</v>
      </c>
      <c r="H119" t="n">
        <v>1.88</v>
      </c>
      <c r="I119" t="n">
        <v>20</v>
      </c>
      <c r="J119" t="n">
        <v>286.74</v>
      </c>
      <c r="K119" t="n">
        <v>57.72</v>
      </c>
      <c r="L119" t="n">
        <v>30.25</v>
      </c>
      <c r="M119" t="n">
        <v>18</v>
      </c>
      <c r="N119" t="n">
        <v>78.77</v>
      </c>
      <c r="O119" t="n">
        <v>35598.85</v>
      </c>
      <c r="P119" t="n">
        <v>783.76</v>
      </c>
      <c r="Q119" t="n">
        <v>1367.21</v>
      </c>
      <c r="R119" t="n">
        <v>124.1</v>
      </c>
      <c r="S119" t="n">
        <v>104.26</v>
      </c>
      <c r="T119" t="n">
        <v>9004.82</v>
      </c>
      <c r="U119" t="n">
        <v>0.84</v>
      </c>
      <c r="V119" t="n">
        <v>0.9</v>
      </c>
      <c r="W119" t="n">
        <v>20.68</v>
      </c>
      <c r="X119" t="n">
        <v>0.54</v>
      </c>
      <c r="Y119" t="n">
        <v>1</v>
      </c>
      <c r="Z119" t="n">
        <v>10</v>
      </c>
      <c r="AA119" t="n">
        <v>1664.769813234716</v>
      </c>
      <c r="AB119" t="n">
        <v>2277.811502928449</v>
      </c>
      <c r="AC119" t="n">
        <v>2060.42037001748</v>
      </c>
      <c r="AD119" t="n">
        <v>1664769.813234716</v>
      </c>
      <c r="AE119" t="n">
        <v>2277811.502928449</v>
      </c>
      <c r="AF119" t="n">
        <v>8.990133989185961e-07</v>
      </c>
      <c r="AG119" t="n">
        <v>17</v>
      </c>
      <c r="AH119" t="n">
        <v>2060420.37001748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1.7626</v>
      </c>
      <c r="E120" t="n">
        <v>56.73</v>
      </c>
      <c r="F120" t="n">
        <v>53.11</v>
      </c>
      <c r="G120" t="n">
        <v>159.34</v>
      </c>
      <c r="H120" t="n">
        <v>1.89</v>
      </c>
      <c r="I120" t="n">
        <v>20</v>
      </c>
      <c r="J120" t="n">
        <v>287.24</v>
      </c>
      <c r="K120" t="n">
        <v>57.72</v>
      </c>
      <c r="L120" t="n">
        <v>30.5</v>
      </c>
      <c r="M120" t="n">
        <v>18</v>
      </c>
      <c r="N120" t="n">
        <v>79.02</v>
      </c>
      <c r="O120" t="n">
        <v>35660.94</v>
      </c>
      <c r="P120" t="n">
        <v>782.4299999999999</v>
      </c>
      <c r="Q120" t="n">
        <v>1367.19</v>
      </c>
      <c r="R120" t="n">
        <v>124.09</v>
      </c>
      <c r="S120" t="n">
        <v>104.26</v>
      </c>
      <c r="T120" t="n">
        <v>9003.459999999999</v>
      </c>
      <c r="U120" t="n">
        <v>0.84</v>
      </c>
      <c r="V120" t="n">
        <v>0.9</v>
      </c>
      <c r="W120" t="n">
        <v>20.67</v>
      </c>
      <c r="X120" t="n">
        <v>0.54</v>
      </c>
      <c r="Y120" t="n">
        <v>1</v>
      </c>
      <c r="Z120" t="n">
        <v>10</v>
      </c>
      <c r="AA120" t="n">
        <v>1662.71037322663</v>
      </c>
      <c r="AB120" t="n">
        <v>2274.993686253305</v>
      </c>
      <c r="AC120" t="n">
        <v>2057.871481810981</v>
      </c>
      <c r="AD120" t="n">
        <v>1662710.37322663</v>
      </c>
      <c r="AE120" t="n">
        <v>2274993.686253305</v>
      </c>
      <c r="AF120" t="n">
        <v>8.991154204118915e-07</v>
      </c>
      <c r="AG120" t="n">
        <v>17</v>
      </c>
      <c r="AH120" t="n">
        <v>2057871.481810981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1.7625</v>
      </c>
      <c r="E121" t="n">
        <v>56.74</v>
      </c>
      <c r="F121" t="n">
        <v>53.12</v>
      </c>
      <c r="G121" t="n">
        <v>159.35</v>
      </c>
      <c r="H121" t="n">
        <v>1.9</v>
      </c>
      <c r="I121" t="n">
        <v>20</v>
      </c>
      <c r="J121" t="n">
        <v>287.75</v>
      </c>
      <c r="K121" t="n">
        <v>57.72</v>
      </c>
      <c r="L121" t="n">
        <v>30.75</v>
      </c>
      <c r="M121" t="n">
        <v>18</v>
      </c>
      <c r="N121" t="n">
        <v>79.27</v>
      </c>
      <c r="O121" t="n">
        <v>35723.13</v>
      </c>
      <c r="P121" t="n">
        <v>779.4299999999999</v>
      </c>
      <c r="Q121" t="n">
        <v>1367.13</v>
      </c>
      <c r="R121" t="n">
        <v>124.14</v>
      </c>
      <c r="S121" t="n">
        <v>104.26</v>
      </c>
      <c r="T121" t="n">
        <v>9025.76</v>
      </c>
      <c r="U121" t="n">
        <v>0.84</v>
      </c>
      <c r="V121" t="n">
        <v>0.9</v>
      </c>
      <c r="W121" t="n">
        <v>20.68</v>
      </c>
      <c r="X121" t="n">
        <v>0.54</v>
      </c>
      <c r="Y121" t="n">
        <v>1</v>
      </c>
      <c r="Z121" t="n">
        <v>10</v>
      </c>
      <c r="AA121" t="n">
        <v>1658.745671699759</v>
      </c>
      <c r="AB121" t="n">
        <v>2269.569006713954</v>
      </c>
      <c r="AC121" t="n">
        <v>2052.96452607328</v>
      </c>
      <c r="AD121" t="n">
        <v>1658745.67169976</v>
      </c>
      <c r="AE121" t="n">
        <v>2269569.006713953</v>
      </c>
      <c r="AF121" t="n">
        <v>8.990644096652439e-07</v>
      </c>
      <c r="AG121" t="n">
        <v>17</v>
      </c>
      <c r="AH121" t="n">
        <v>2052964.52607328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1.7647</v>
      </c>
      <c r="E122" t="n">
        <v>56.67</v>
      </c>
      <c r="F122" t="n">
        <v>53.09</v>
      </c>
      <c r="G122" t="n">
        <v>167.66</v>
      </c>
      <c r="H122" t="n">
        <v>1.92</v>
      </c>
      <c r="I122" t="n">
        <v>19</v>
      </c>
      <c r="J122" t="n">
        <v>288.25</v>
      </c>
      <c r="K122" t="n">
        <v>57.72</v>
      </c>
      <c r="L122" t="n">
        <v>31</v>
      </c>
      <c r="M122" t="n">
        <v>17</v>
      </c>
      <c r="N122" t="n">
        <v>79.53</v>
      </c>
      <c r="O122" t="n">
        <v>35785.42</v>
      </c>
      <c r="P122" t="n">
        <v>777.8</v>
      </c>
      <c r="Q122" t="n">
        <v>1367.18</v>
      </c>
      <c r="R122" t="n">
        <v>123.26</v>
      </c>
      <c r="S122" t="n">
        <v>104.26</v>
      </c>
      <c r="T122" t="n">
        <v>8592.15</v>
      </c>
      <c r="U122" t="n">
        <v>0.85</v>
      </c>
      <c r="V122" t="n">
        <v>0.9</v>
      </c>
      <c r="W122" t="n">
        <v>20.67</v>
      </c>
      <c r="X122" t="n">
        <v>0.52</v>
      </c>
      <c r="Y122" t="n">
        <v>1</v>
      </c>
      <c r="Z122" t="n">
        <v>10</v>
      </c>
      <c r="AA122" t="n">
        <v>1654.503883136715</v>
      </c>
      <c r="AB122" t="n">
        <v>2263.765204467492</v>
      </c>
      <c r="AC122" t="n">
        <v>2047.714630567533</v>
      </c>
      <c r="AD122" t="n">
        <v>1654503.883136715</v>
      </c>
      <c r="AE122" t="n">
        <v>2263765.204467492</v>
      </c>
      <c r="AF122" t="n">
        <v>9.001866460914926e-07</v>
      </c>
      <c r="AG122" t="n">
        <v>17</v>
      </c>
      <c r="AH122" t="n">
        <v>2047714.630567533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1.7647</v>
      </c>
      <c r="E123" t="n">
        <v>56.67</v>
      </c>
      <c r="F123" t="n">
        <v>53.09</v>
      </c>
      <c r="G123" t="n">
        <v>167.66</v>
      </c>
      <c r="H123" t="n">
        <v>1.93</v>
      </c>
      <c r="I123" t="n">
        <v>19</v>
      </c>
      <c r="J123" t="n">
        <v>288.76</v>
      </c>
      <c r="K123" t="n">
        <v>57.72</v>
      </c>
      <c r="L123" t="n">
        <v>31.25</v>
      </c>
      <c r="M123" t="n">
        <v>17</v>
      </c>
      <c r="N123" t="n">
        <v>79.78</v>
      </c>
      <c r="O123" t="n">
        <v>35847.82</v>
      </c>
      <c r="P123" t="n">
        <v>778.42</v>
      </c>
      <c r="Q123" t="n">
        <v>1367.26</v>
      </c>
      <c r="R123" t="n">
        <v>123.32</v>
      </c>
      <c r="S123" t="n">
        <v>104.26</v>
      </c>
      <c r="T123" t="n">
        <v>8620.5</v>
      </c>
      <c r="U123" t="n">
        <v>0.85</v>
      </c>
      <c r="V123" t="n">
        <v>0.9</v>
      </c>
      <c r="W123" t="n">
        <v>20.67</v>
      </c>
      <c r="X123" t="n">
        <v>0.52</v>
      </c>
      <c r="Y123" t="n">
        <v>1</v>
      </c>
      <c r="Z123" t="n">
        <v>10</v>
      </c>
      <c r="AA123" t="n">
        <v>1655.35363772176</v>
      </c>
      <c r="AB123" t="n">
        <v>2264.927876179276</v>
      </c>
      <c r="AC123" t="n">
        <v>2048.766338522965</v>
      </c>
      <c r="AD123" t="n">
        <v>1655353.63772176</v>
      </c>
      <c r="AE123" t="n">
        <v>2264927.876179276</v>
      </c>
      <c r="AF123" t="n">
        <v>9.001866460914926e-07</v>
      </c>
      <c r="AG123" t="n">
        <v>17</v>
      </c>
      <c r="AH123" t="n">
        <v>2048766.338522965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1.7646</v>
      </c>
      <c r="E124" t="n">
        <v>56.67</v>
      </c>
      <c r="F124" t="n">
        <v>53.1</v>
      </c>
      <c r="G124" t="n">
        <v>167.67</v>
      </c>
      <c r="H124" t="n">
        <v>1.94</v>
      </c>
      <c r="I124" t="n">
        <v>19</v>
      </c>
      <c r="J124" t="n">
        <v>289.27</v>
      </c>
      <c r="K124" t="n">
        <v>57.72</v>
      </c>
      <c r="L124" t="n">
        <v>31.5</v>
      </c>
      <c r="M124" t="n">
        <v>17</v>
      </c>
      <c r="N124" t="n">
        <v>80.04000000000001</v>
      </c>
      <c r="O124" t="n">
        <v>35910.33</v>
      </c>
      <c r="P124" t="n">
        <v>778.62</v>
      </c>
      <c r="Q124" t="n">
        <v>1367.17</v>
      </c>
      <c r="R124" t="n">
        <v>123.62</v>
      </c>
      <c r="S124" t="n">
        <v>104.26</v>
      </c>
      <c r="T124" t="n">
        <v>8768.9</v>
      </c>
      <c r="U124" t="n">
        <v>0.84</v>
      </c>
      <c r="V124" t="n">
        <v>0.9</v>
      </c>
      <c r="W124" t="n">
        <v>20.67</v>
      </c>
      <c r="X124" t="n">
        <v>0.52</v>
      </c>
      <c r="Y124" t="n">
        <v>1</v>
      </c>
      <c r="Z124" t="n">
        <v>10</v>
      </c>
      <c r="AA124" t="n">
        <v>1655.779316227756</v>
      </c>
      <c r="AB124" t="n">
        <v>2265.510308290792</v>
      </c>
      <c r="AC124" t="n">
        <v>2049.293184131206</v>
      </c>
      <c r="AD124" t="n">
        <v>1655779.316227756</v>
      </c>
      <c r="AE124" t="n">
        <v>2265510.308290792</v>
      </c>
      <c r="AF124" t="n">
        <v>9.00135635344845e-07</v>
      </c>
      <c r="AG124" t="n">
        <v>17</v>
      </c>
      <c r="AH124" t="n">
        <v>2049293.184131206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1.7648</v>
      </c>
      <c r="E125" t="n">
        <v>56.66</v>
      </c>
      <c r="F125" t="n">
        <v>53.09</v>
      </c>
      <c r="G125" t="n">
        <v>167.65</v>
      </c>
      <c r="H125" t="n">
        <v>1.95</v>
      </c>
      <c r="I125" t="n">
        <v>19</v>
      </c>
      <c r="J125" t="n">
        <v>289.77</v>
      </c>
      <c r="K125" t="n">
        <v>57.72</v>
      </c>
      <c r="L125" t="n">
        <v>31.75</v>
      </c>
      <c r="M125" t="n">
        <v>17</v>
      </c>
      <c r="N125" t="n">
        <v>80.3</v>
      </c>
      <c r="O125" t="n">
        <v>35972.93</v>
      </c>
      <c r="P125" t="n">
        <v>778.21</v>
      </c>
      <c r="Q125" t="n">
        <v>1367.18</v>
      </c>
      <c r="R125" t="n">
        <v>123.09</v>
      </c>
      <c r="S125" t="n">
        <v>104.26</v>
      </c>
      <c r="T125" t="n">
        <v>8507.120000000001</v>
      </c>
      <c r="U125" t="n">
        <v>0.85</v>
      </c>
      <c r="V125" t="n">
        <v>0.9</v>
      </c>
      <c r="W125" t="n">
        <v>20.68</v>
      </c>
      <c r="X125" t="n">
        <v>0.51</v>
      </c>
      <c r="Y125" t="n">
        <v>1</v>
      </c>
      <c r="Z125" t="n">
        <v>10</v>
      </c>
      <c r="AA125" t="n">
        <v>1654.984317096394</v>
      </c>
      <c r="AB125" t="n">
        <v>2264.422555406375</v>
      </c>
      <c r="AC125" t="n">
        <v>2048.309244855407</v>
      </c>
      <c r="AD125" t="n">
        <v>1654984.317096394</v>
      </c>
      <c r="AE125" t="n">
        <v>2264422.555406375</v>
      </c>
      <c r="AF125" t="n">
        <v>9.002376568381404e-07</v>
      </c>
      <c r="AG125" t="n">
        <v>17</v>
      </c>
      <c r="AH125" t="n">
        <v>2048309.244855407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1.7648</v>
      </c>
      <c r="E126" t="n">
        <v>56.66</v>
      </c>
      <c r="F126" t="n">
        <v>53.09</v>
      </c>
      <c r="G126" t="n">
        <v>167.65</v>
      </c>
      <c r="H126" t="n">
        <v>1.96</v>
      </c>
      <c r="I126" t="n">
        <v>19</v>
      </c>
      <c r="J126" t="n">
        <v>290.28</v>
      </c>
      <c r="K126" t="n">
        <v>57.72</v>
      </c>
      <c r="L126" t="n">
        <v>32</v>
      </c>
      <c r="M126" t="n">
        <v>17</v>
      </c>
      <c r="N126" t="n">
        <v>80.56</v>
      </c>
      <c r="O126" t="n">
        <v>36035.65</v>
      </c>
      <c r="P126" t="n">
        <v>777.45</v>
      </c>
      <c r="Q126" t="n">
        <v>1367.27</v>
      </c>
      <c r="R126" t="n">
        <v>123</v>
      </c>
      <c r="S126" t="n">
        <v>104.26</v>
      </c>
      <c r="T126" t="n">
        <v>8463.67</v>
      </c>
      <c r="U126" t="n">
        <v>0.85</v>
      </c>
      <c r="V126" t="n">
        <v>0.9</v>
      </c>
      <c r="W126" t="n">
        <v>20.68</v>
      </c>
      <c r="X126" t="n">
        <v>0.51</v>
      </c>
      <c r="Y126" t="n">
        <v>1</v>
      </c>
      <c r="Z126" t="n">
        <v>10</v>
      </c>
      <c r="AA126" t="n">
        <v>1653.942741466574</v>
      </c>
      <c r="AB126" t="n">
        <v>2262.997425678581</v>
      </c>
      <c r="AC126" t="n">
        <v>2047.020127508652</v>
      </c>
      <c r="AD126" t="n">
        <v>1653942.741466574</v>
      </c>
      <c r="AE126" t="n">
        <v>2262997.425678581</v>
      </c>
      <c r="AF126" t="n">
        <v>9.002376568381404e-07</v>
      </c>
      <c r="AG126" t="n">
        <v>17</v>
      </c>
      <c r="AH126" t="n">
        <v>2047020.127508652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1.7647</v>
      </c>
      <c r="E127" t="n">
        <v>56.67</v>
      </c>
      <c r="F127" t="n">
        <v>53.09</v>
      </c>
      <c r="G127" t="n">
        <v>167.66</v>
      </c>
      <c r="H127" t="n">
        <v>1.97</v>
      </c>
      <c r="I127" t="n">
        <v>19</v>
      </c>
      <c r="J127" t="n">
        <v>290.79</v>
      </c>
      <c r="K127" t="n">
        <v>57.72</v>
      </c>
      <c r="L127" t="n">
        <v>32.25</v>
      </c>
      <c r="M127" t="n">
        <v>17</v>
      </c>
      <c r="N127" t="n">
        <v>80.81999999999999</v>
      </c>
      <c r="O127" t="n">
        <v>36098.46</v>
      </c>
      <c r="P127" t="n">
        <v>776.97</v>
      </c>
      <c r="Q127" t="n">
        <v>1367.17</v>
      </c>
      <c r="R127" t="n">
        <v>123.28</v>
      </c>
      <c r="S127" t="n">
        <v>104.26</v>
      </c>
      <c r="T127" t="n">
        <v>8601.83</v>
      </c>
      <c r="U127" t="n">
        <v>0.85</v>
      </c>
      <c r="V127" t="n">
        <v>0.9</v>
      </c>
      <c r="W127" t="n">
        <v>20.67</v>
      </c>
      <c r="X127" t="n">
        <v>0.52</v>
      </c>
      <c r="Y127" t="n">
        <v>1</v>
      </c>
      <c r="Z127" t="n">
        <v>10</v>
      </c>
      <c r="AA127" t="n">
        <v>1653.366308450284</v>
      </c>
      <c r="AB127" t="n">
        <v>2262.208724595264</v>
      </c>
      <c r="AC127" t="n">
        <v>2046.306698949777</v>
      </c>
      <c r="AD127" t="n">
        <v>1653366.308450284</v>
      </c>
      <c r="AE127" t="n">
        <v>2262208.724595264</v>
      </c>
      <c r="AF127" t="n">
        <v>9.001866460914926e-07</v>
      </c>
      <c r="AG127" t="n">
        <v>17</v>
      </c>
      <c r="AH127" t="n">
        <v>2046306.698949778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1.7646</v>
      </c>
      <c r="E128" t="n">
        <v>56.67</v>
      </c>
      <c r="F128" t="n">
        <v>53.1</v>
      </c>
      <c r="G128" t="n">
        <v>167.67</v>
      </c>
      <c r="H128" t="n">
        <v>1.99</v>
      </c>
      <c r="I128" t="n">
        <v>19</v>
      </c>
      <c r="J128" t="n">
        <v>291.3</v>
      </c>
      <c r="K128" t="n">
        <v>57.72</v>
      </c>
      <c r="L128" t="n">
        <v>32.5</v>
      </c>
      <c r="M128" t="n">
        <v>17</v>
      </c>
      <c r="N128" t="n">
        <v>81.08</v>
      </c>
      <c r="O128" t="n">
        <v>36161.39</v>
      </c>
      <c r="P128" t="n">
        <v>775.55</v>
      </c>
      <c r="Q128" t="n">
        <v>1367.22</v>
      </c>
      <c r="R128" t="n">
        <v>123.26</v>
      </c>
      <c r="S128" t="n">
        <v>104.26</v>
      </c>
      <c r="T128" t="n">
        <v>8591.110000000001</v>
      </c>
      <c r="U128" t="n">
        <v>0.85</v>
      </c>
      <c r="V128" t="n">
        <v>0.9</v>
      </c>
      <c r="W128" t="n">
        <v>20.68</v>
      </c>
      <c r="X128" t="n">
        <v>0.52</v>
      </c>
      <c r="Y128" t="n">
        <v>1</v>
      </c>
      <c r="Z128" t="n">
        <v>10</v>
      </c>
      <c r="AA128" t="n">
        <v>1651.57142201174</v>
      </c>
      <c r="AB128" t="n">
        <v>2259.752881785246</v>
      </c>
      <c r="AC128" t="n">
        <v>2044.085238330751</v>
      </c>
      <c r="AD128" t="n">
        <v>1651571.42201174</v>
      </c>
      <c r="AE128" t="n">
        <v>2259752.881785246</v>
      </c>
      <c r="AF128" t="n">
        <v>9.00135635344845e-07</v>
      </c>
      <c r="AG128" t="n">
        <v>17</v>
      </c>
      <c r="AH128" t="n">
        <v>2044085.238330751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1.7672</v>
      </c>
      <c r="E129" t="n">
        <v>56.59</v>
      </c>
      <c r="F129" t="n">
        <v>53.06</v>
      </c>
      <c r="G129" t="n">
        <v>176.86</v>
      </c>
      <c r="H129" t="n">
        <v>2</v>
      </c>
      <c r="I129" t="n">
        <v>18</v>
      </c>
      <c r="J129" t="n">
        <v>291.81</v>
      </c>
      <c r="K129" t="n">
        <v>57.72</v>
      </c>
      <c r="L129" t="n">
        <v>32.75</v>
      </c>
      <c r="M129" t="n">
        <v>16</v>
      </c>
      <c r="N129" t="n">
        <v>81.34</v>
      </c>
      <c r="O129" t="n">
        <v>36224.42</v>
      </c>
      <c r="P129" t="n">
        <v>774.75</v>
      </c>
      <c r="Q129" t="n">
        <v>1367.24</v>
      </c>
      <c r="R129" t="n">
        <v>122.09</v>
      </c>
      <c r="S129" t="n">
        <v>104.26</v>
      </c>
      <c r="T129" t="n">
        <v>8009.24</v>
      </c>
      <c r="U129" t="n">
        <v>0.85</v>
      </c>
      <c r="V129" t="n">
        <v>0.9</v>
      </c>
      <c r="W129" t="n">
        <v>20.67</v>
      </c>
      <c r="X129" t="n">
        <v>0.48</v>
      </c>
      <c r="Y129" t="n">
        <v>1</v>
      </c>
      <c r="Z129" t="n">
        <v>10</v>
      </c>
      <c r="AA129" t="n">
        <v>1648.085842929611</v>
      </c>
      <c r="AB129" t="n">
        <v>2254.983758712181</v>
      </c>
      <c r="AC129" t="n">
        <v>2039.771273670273</v>
      </c>
      <c r="AD129" t="n">
        <v>1648085.842929611</v>
      </c>
      <c r="AE129" t="n">
        <v>2254983.758712181</v>
      </c>
      <c r="AF129" t="n">
        <v>9.014619147576845e-07</v>
      </c>
      <c r="AG129" t="n">
        <v>17</v>
      </c>
      <c r="AH129" t="n">
        <v>2039771.273670273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1.7669</v>
      </c>
      <c r="E130" t="n">
        <v>56.6</v>
      </c>
      <c r="F130" t="n">
        <v>53.07</v>
      </c>
      <c r="G130" t="n">
        <v>176.89</v>
      </c>
      <c r="H130" t="n">
        <v>2.01</v>
      </c>
      <c r="I130" t="n">
        <v>18</v>
      </c>
      <c r="J130" t="n">
        <v>292.32</v>
      </c>
      <c r="K130" t="n">
        <v>57.72</v>
      </c>
      <c r="L130" t="n">
        <v>33</v>
      </c>
      <c r="M130" t="n">
        <v>16</v>
      </c>
      <c r="N130" t="n">
        <v>81.59999999999999</v>
      </c>
      <c r="O130" t="n">
        <v>36287.56</v>
      </c>
      <c r="P130" t="n">
        <v>775.86</v>
      </c>
      <c r="Q130" t="n">
        <v>1367.27</v>
      </c>
      <c r="R130" t="n">
        <v>122.6</v>
      </c>
      <c r="S130" t="n">
        <v>104.26</v>
      </c>
      <c r="T130" t="n">
        <v>8266.15</v>
      </c>
      <c r="U130" t="n">
        <v>0.85</v>
      </c>
      <c r="V130" t="n">
        <v>0.9</v>
      </c>
      <c r="W130" t="n">
        <v>20.67</v>
      </c>
      <c r="X130" t="n">
        <v>0.49</v>
      </c>
      <c r="Y130" t="n">
        <v>1</v>
      </c>
      <c r="Z130" t="n">
        <v>10</v>
      </c>
      <c r="AA130" t="n">
        <v>1649.918240731415</v>
      </c>
      <c r="AB130" t="n">
        <v>2257.490926224295</v>
      </c>
      <c r="AC130" t="n">
        <v>2042.039160633862</v>
      </c>
      <c r="AD130" t="n">
        <v>1649918.240731415</v>
      </c>
      <c r="AE130" t="n">
        <v>2257490.926224296</v>
      </c>
      <c r="AF130" t="n">
        <v>9.013088825177415e-07</v>
      </c>
      <c r="AG130" t="n">
        <v>17</v>
      </c>
      <c r="AH130" t="n">
        <v>2042039.160633862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1.7666</v>
      </c>
      <c r="E131" t="n">
        <v>56.6</v>
      </c>
      <c r="F131" t="n">
        <v>53.08</v>
      </c>
      <c r="G131" t="n">
        <v>176.92</v>
      </c>
      <c r="H131" t="n">
        <v>2.02</v>
      </c>
      <c r="I131" t="n">
        <v>18</v>
      </c>
      <c r="J131" t="n">
        <v>292.84</v>
      </c>
      <c r="K131" t="n">
        <v>57.72</v>
      </c>
      <c r="L131" t="n">
        <v>33.25</v>
      </c>
      <c r="M131" t="n">
        <v>16</v>
      </c>
      <c r="N131" t="n">
        <v>81.86</v>
      </c>
      <c r="O131" t="n">
        <v>36350.81</v>
      </c>
      <c r="P131" t="n">
        <v>776.34</v>
      </c>
      <c r="Q131" t="n">
        <v>1367.18</v>
      </c>
      <c r="R131" t="n">
        <v>122.74</v>
      </c>
      <c r="S131" t="n">
        <v>104.26</v>
      </c>
      <c r="T131" t="n">
        <v>8336.530000000001</v>
      </c>
      <c r="U131" t="n">
        <v>0.85</v>
      </c>
      <c r="V131" t="n">
        <v>0.9</v>
      </c>
      <c r="W131" t="n">
        <v>20.67</v>
      </c>
      <c r="X131" t="n">
        <v>0.5</v>
      </c>
      <c r="Y131" t="n">
        <v>1</v>
      </c>
      <c r="Z131" t="n">
        <v>10</v>
      </c>
      <c r="AA131" t="n">
        <v>1650.88872923849</v>
      </c>
      <c r="AB131" t="n">
        <v>2258.818791414606</v>
      </c>
      <c r="AC131" t="n">
        <v>2043.24029623408</v>
      </c>
      <c r="AD131" t="n">
        <v>1650888.72923849</v>
      </c>
      <c r="AE131" t="n">
        <v>2258818.791414606</v>
      </c>
      <c r="AF131" t="n">
        <v>9.011558502777984e-07</v>
      </c>
      <c r="AG131" t="n">
        <v>17</v>
      </c>
      <c r="AH131" t="n">
        <v>2043240.296234081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1.7669</v>
      </c>
      <c r="E132" t="n">
        <v>56.6</v>
      </c>
      <c r="F132" t="n">
        <v>53.07</v>
      </c>
      <c r="G132" t="n">
        <v>176.89</v>
      </c>
      <c r="H132" t="n">
        <v>2.03</v>
      </c>
      <c r="I132" t="n">
        <v>18</v>
      </c>
      <c r="J132" t="n">
        <v>293.35</v>
      </c>
      <c r="K132" t="n">
        <v>57.72</v>
      </c>
      <c r="L132" t="n">
        <v>33.5</v>
      </c>
      <c r="M132" t="n">
        <v>16</v>
      </c>
      <c r="N132" t="n">
        <v>82.13</v>
      </c>
      <c r="O132" t="n">
        <v>36414.16</v>
      </c>
      <c r="P132" t="n">
        <v>775.83</v>
      </c>
      <c r="Q132" t="n">
        <v>1367.14</v>
      </c>
      <c r="R132" t="n">
        <v>122.54</v>
      </c>
      <c r="S132" t="n">
        <v>104.26</v>
      </c>
      <c r="T132" t="n">
        <v>8235.42</v>
      </c>
      <c r="U132" t="n">
        <v>0.85</v>
      </c>
      <c r="V132" t="n">
        <v>0.9</v>
      </c>
      <c r="W132" t="n">
        <v>20.67</v>
      </c>
      <c r="X132" t="n">
        <v>0.49</v>
      </c>
      <c r="Y132" t="n">
        <v>1</v>
      </c>
      <c r="Z132" t="n">
        <v>10</v>
      </c>
      <c r="AA132" t="n">
        <v>1649.87717476981</v>
      </c>
      <c r="AB132" t="n">
        <v>2257.434737963925</v>
      </c>
      <c r="AC132" t="n">
        <v>2041.988334902201</v>
      </c>
      <c r="AD132" t="n">
        <v>1649877.17476981</v>
      </c>
      <c r="AE132" t="n">
        <v>2257434.737963925</v>
      </c>
      <c r="AF132" t="n">
        <v>9.013088825177415e-07</v>
      </c>
      <c r="AG132" t="n">
        <v>17</v>
      </c>
      <c r="AH132" t="n">
        <v>2041988.334902201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1.767</v>
      </c>
      <c r="E133" t="n">
        <v>56.59</v>
      </c>
      <c r="F133" t="n">
        <v>53.06</v>
      </c>
      <c r="G133" t="n">
        <v>176.88</v>
      </c>
      <c r="H133" t="n">
        <v>2.05</v>
      </c>
      <c r="I133" t="n">
        <v>18</v>
      </c>
      <c r="J133" t="n">
        <v>293.87</v>
      </c>
      <c r="K133" t="n">
        <v>57.72</v>
      </c>
      <c r="L133" t="n">
        <v>33.75</v>
      </c>
      <c r="M133" t="n">
        <v>16</v>
      </c>
      <c r="N133" t="n">
        <v>82.39</v>
      </c>
      <c r="O133" t="n">
        <v>36477.63</v>
      </c>
      <c r="P133" t="n">
        <v>775.49</v>
      </c>
      <c r="Q133" t="n">
        <v>1367.13</v>
      </c>
      <c r="R133" t="n">
        <v>122.44</v>
      </c>
      <c r="S133" t="n">
        <v>104.26</v>
      </c>
      <c r="T133" t="n">
        <v>8187.7</v>
      </c>
      <c r="U133" t="n">
        <v>0.85</v>
      </c>
      <c r="V133" t="n">
        <v>0.9</v>
      </c>
      <c r="W133" t="n">
        <v>20.67</v>
      </c>
      <c r="X133" t="n">
        <v>0.49</v>
      </c>
      <c r="Y133" t="n">
        <v>1</v>
      </c>
      <c r="Z133" t="n">
        <v>10</v>
      </c>
      <c r="AA133" t="n">
        <v>1649.260754056362</v>
      </c>
      <c r="AB133" t="n">
        <v>2256.591323949222</v>
      </c>
      <c r="AC133" t="n">
        <v>2041.225415137323</v>
      </c>
      <c r="AD133" t="n">
        <v>1649260.754056362</v>
      </c>
      <c r="AE133" t="n">
        <v>2256591.323949222</v>
      </c>
      <c r="AF133" t="n">
        <v>9.01359893264389e-07</v>
      </c>
      <c r="AG133" t="n">
        <v>17</v>
      </c>
      <c r="AH133" t="n">
        <v>2041225.415137323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1.7673</v>
      </c>
      <c r="E134" t="n">
        <v>56.58</v>
      </c>
      <c r="F134" t="n">
        <v>53.06</v>
      </c>
      <c r="G134" t="n">
        <v>176.85</v>
      </c>
      <c r="H134" t="n">
        <v>2.06</v>
      </c>
      <c r="I134" t="n">
        <v>18</v>
      </c>
      <c r="J134" t="n">
        <v>294.38</v>
      </c>
      <c r="K134" t="n">
        <v>57.72</v>
      </c>
      <c r="L134" t="n">
        <v>34</v>
      </c>
      <c r="M134" t="n">
        <v>16</v>
      </c>
      <c r="N134" t="n">
        <v>82.66</v>
      </c>
      <c r="O134" t="n">
        <v>36541.2</v>
      </c>
      <c r="P134" t="n">
        <v>774.04</v>
      </c>
      <c r="Q134" t="n">
        <v>1367.15</v>
      </c>
      <c r="R134" t="n">
        <v>122.26</v>
      </c>
      <c r="S134" t="n">
        <v>104.26</v>
      </c>
      <c r="T134" t="n">
        <v>8094.14</v>
      </c>
      <c r="U134" t="n">
        <v>0.85</v>
      </c>
      <c r="V134" t="n">
        <v>0.9</v>
      </c>
      <c r="W134" t="n">
        <v>20.67</v>
      </c>
      <c r="X134" t="n">
        <v>0.48</v>
      </c>
      <c r="Y134" t="n">
        <v>1</v>
      </c>
      <c r="Z134" t="n">
        <v>10</v>
      </c>
      <c r="AA134" t="n">
        <v>1647.033178194616</v>
      </c>
      <c r="AB134" t="n">
        <v>2253.54345638147</v>
      </c>
      <c r="AC134" t="n">
        <v>2038.468431772528</v>
      </c>
      <c r="AD134" t="n">
        <v>1647033.178194616</v>
      </c>
      <c r="AE134" t="n">
        <v>2253543.45638147</v>
      </c>
      <c r="AF134" t="n">
        <v>9.015129255043323e-07</v>
      </c>
      <c r="AG134" t="n">
        <v>17</v>
      </c>
      <c r="AH134" t="n">
        <v>2038468.431772528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1.7665</v>
      </c>
      <c r="E135" t="n">
        <v>56.61</v>
      </c>
      <c r="F135" t="n">
        <v>53.08</v>
      </c>
      <c r="G135" t="n">
        <v>176.94</v>
      </c>
      <c r="H135" t="n">
        <v>2.07</v>
      </c>
      <c r="I135" t="n">
        <v>18</v>
      </c>
      <c r="J135" t="n">
        <v>294.9</v>
      </c>
      <c r="K135" t="n">
        <v>57.72</v>
      </c>
      <c r="L135" t="n">
        <v>34.25</v>
      </c>
      <c r="M135" t="n">
        <v>16</v>
      </c>
      <c r="N135" t="n">
        <v>82.92</v>
      </c>
      <c r="O135" t="n">
        <v>36604.89</v>
      </c>
      <c r="P135" t="n">
        <v>773.51</v>
      </c>
      <c r="Q135" t="n">
        <v>1367.17</v>
      </c>
      <c r="R135" t="n">
        <v>122.98</v>
      </c>
      <c r="S135" t="n">
        <v>104.26</v>
      </c>
      <c r="T135" t="n">
        <v>8457.049999999999</v>
      </c>
      <c r="U135" t="n">
        <v>0.85</v>
      </c>
      <c r="V135" t="n">
        <v>0.9</v>
      </c>
      <c r="W135" t="n">
        <v>20.67</v>
      </c>
      <c r="X135" t="n">
        <v>0.51</v>
      </c>
      <c r="Y135" t="n">
        <v>1</v>
      </c>
      <c r="Z135" t="n">
        <v>10</v>
      </c>
      <c r="AA135" t="n">
        <v>1647.095148634343</v>
      </c>
      <c r="AB135" t="n">
        <v>2253.628247071048</v>
      </c>
      <c r="AC135" t="n">
        <v>2038.545130157697</v>
      </c>
      <c r="AD135" t="n">
        <v>1647095.148634343</v>
      </c>
      <c r="AE135" t="n">
        <v>2253628.247071048</v>
      </c>
      <c r="AF135" t="n">
        <v>9.011048395311508e-07</v>
      </c>
      <c r="AG135" t="n">
        <v>17</v>
      </c>
      <c r="AH135" t="n">
        <v>2038545.130157697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1.7689</v>
      </c>
      <c r="E136" t="n">
        <v>56.53</v>
      </c>
      <c r="F136" t="n">
        <v>53.05</v>
      </c>
      <c r="G136" t="n">
        <v>187.23</v>
      </c>
      <c r="H136" t="n">
        <v>2.08</v>
      </c>
      <c r="I136" t="n">
        <v>17</v>
      </c>
      <c r="J136" t="n">
        <v>295.41</v>
      </c>
      <c r="K136" t="n">
        <v>57.72</v>
      </c>
      <c r="L136" t="n">
        <v>34.5</v>
      </c>
      <c r="M136" t="n">
        <v>15</v>
      </c>
      <c r="N136" t="n">
        <v>83.19</v>
      </c>
      <c r="O136" t="n">
        <v>36668.68</v>
      </c>
      <c r="P136" t="n">
        <v>771.63</v>
      </c>
      <c r="Q136" t="n">
        <v>1367.14</v>
      </c>
      <c r="R136" t="n">
        <v>121.93</v>
      </c>
      <c r="S136" t="n">
        <v>104.26</v>
      </c>
      <c r="T136" t="n">
        <v>7935.97</v>
      </c>
      <c r="U136" t="n">
        <v>0.86</v>
      </c>
      <c r="V136" t="n">
        <v>0.9</v>
      </c>
      <c r="W136" t="n">
        <v>20.67</v>
      </c>
      <c r="X136" t="n">
        <v>0.47</v>
      </c>
      <c r="Y136" t="n">
        <v>1</v>
      </c>
      <c r="Z136" t="n">
        <v>10</v>
      </c>
      <c r="AA136" t="n">
        <v>1642.37437001198</v>
      </c>
      <c r="AB136" t="n">
        <v>2247.169069493877</v>
      </c>
      <c r="AC136" t="n">
        <v>2032.702407422978</v>
      </c>
      <c r="AD136" t="n">
        <v>1642374.37001198</v>
      </c>
      <c r="AE136" t="n">
        <v>2247169.069493877</v>
      </c>
      <c r="AF136" t="n">
        <v>9.023290974506949e-07</v>
      </c>
      <c r="AG136" t="n">
        <v>17</v>
      </c>
      <c r="AH136" t="n">
        <v>2032702.407422978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1.7692</v>
      </c>
      <c r="E137" t="n">
        <v>56.52</v>
      </c>
      <c r="F137" t="n">
        <v>53.04</v>
      </c>
      <c r="G137" t="n">
        <v>187.19</v>
      </c>
      <c r="H137" t="n">
        <v>2.09</v>
      </c>
      <c r="I137" t="n">
        <v>17</v>
      </c>
      <c r="J137" t="n">
        <v>295.93</v>
      </c>
      <c r="K137" t="n">
        <v>57.72</v>
      </c>
      <c r="L137" t="n">
        <v>34.75</v>
      </c>
      <c r="M137" t="n">
        <v>15</v>
      </c>
      <c r="N137" t="n">
        <v>83.45999999999999</v>
      </c>
      <c r="O137" t="n">
        <v>36732.59</v>
      </c>
      <c r="P137" t="n">
        <v>771.71</v>
      </c>
      <c r="Q137" t="n">
        <v>1367.2</v>
      </c>
      <c r="R137" t="n">
        <v>121.42</v>
      </c>
      <c r="S137" t="n">
        <v>104.26</v>
      </c>
      <c r="T137" t="n">
        <v>7678.94</v>
      </c>
      <c r="U137" t="n">
        <v>0.86</v>
      </c>
      <c r="V137" t="n">
        <v>0.9</v>
      </c>
      <c r="W137" t="n">
        <v>20.68</v>
      </c>
      <c r="X137" t="n">
        <v>0.46</v>
      </c>
      <c r="Y137" t="n">
        <v>1</v>
      </c>
      <c r="Z137" t="n">
        <v>10</v>
      </c>
      <c r="AA137" t="n">
        <v>1642.172154991477</v>
      </c>
      <c r="AB137" t="n">
        <v>2246.892389981728</v>
      </c>
      <c r="AC137" t="n">
        <v>2032.452133815146</v>
      </c>
      <c r="AD137" t="n">
        <v>1642172.154991477</v>
      </c>
      <c r="AE137" t="n">
        <v>2246892.389981728</v>
      </c>
      <c r="AF137" t="n">
        <v>9.024821296906381e-07</v>
      </c>
      <c r="AG137" t="n">
        <v>17</v>
      </c>
      <c r="AH137" t="n">
        <v>2032452.133815146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1.7698</v>
      </c>
      <c r="E138" t="n">
        <v>56.5</v>
      </c>
      <c r="F138" t="n">
        <v>53.02</v>
      </c>
      <c r="G138" t="n">
        <v>187.13</v>
      </c>
      <c r="H138" t="n">
        <v>2.1</v>
      </c>
      <c r="I138" t="n">
        <v>17</v>
      </c>
      <c r="J138" t="n">
        <v>296.45</v>
      </c>
      <c r="K138" t="n">
        <v>57.72</v>
      </c>
      <c r="L138" t="n">
        <v>35</v>
      </c>
      <c r="M138" t="n">
        <v>15</v>
      </c>
      <c r="N138" t="n">
        <v>83.73</v>
      </c>
      <c r="O138" t="n">
        <v>36796.61</v>
      </c>
      <c r="P138" t="n">
        <v>771.76</v>
      </c>
      <c r="Q138" t="n">
        <v>1367.2</v>
      </c>
      <c r="R138" t="n">
        <v>120.97</v>
      </c>
      <c r="S138" t="n">
        <v>104.26</v>
      </c>
      <c r="T138" t="n">
        <v>7456.2</v>
      </c>
      <c r="U138" t="n">
        <v>0.86</v>
      </c>
      <c r="V138" t="n">
        <v>0.9</v>
      </c>
      <c r="W138" t="n">
        <v>20.67</v>
      </c>
      <c r="X138" t="n">
        <v>0.44</v>
      </c>
      <c r="Y138" t="n">
        <v>1</v>
      </c>
      <c r="Z138" t="n">
        <v>10</v>
      </c>
      <c r="AA138" t="n">
        <v>1641.617602156551</v>
      </c>
      <c r="AB138" t="n">
        <v>2246.133626327836</v>
      </c>
      <c r="AC138" t="n">
        <v>2031.765785499451</v>
      </c>
      <c r="AD138" t="n">
        <v>1641617.602156551</v>
      </c>
      <c r="AE138" t="n">
        <v>2246133.626327836</v>
      </c>
      <c r="AF138" t="n">
        <v>9.027881941705241e-07</v>
      </c>
      <c r="AG138" t="n">
        <v>17</v>
      </c>
      <c r="AH138" t="n">
        <v>2031765.785499451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1.77</v>
      </c>
      <c r="E139" t="n">
        <v>56.5</v>
      </c>
      <c r="F139" t="n">
        <v>53.01</v>
      </c>
      <c r="G139" t="n">
        <v>187.11</v>
      </c>
      <c r="H139" t="n">
        <v>2.11</v>
      </c>
      <c r="I139" t="n">
        <v>17</v>
      </c>
      <c r="J139" t="n">
        <v>296.97</v>
      </c>
      <c r="K139" t="n">
        <v>57.72</v>
      </c>
      <c r="L139" t="n">
        <v>35.25</v>
      </c>
      <c r="M139" t="n">
        <v>15</v>
      </c>
      <c r="N139" t="n">
        <v>84</v>
      </c>
      <c r="O139" t="n">
        <v>36860.74</v>
      </c>
      <c r="P139" t="n">
        <v>772.3</v>
      </c>
      <c r="Q139" t="n">
        <v>1367.17</v>
      </c>
      <c r="R139" t="n">
        <v>120.96</v>
      </c>
      <c r="S139" t="n">
        <v>104.26</v>
      </c>
      <c r="T139" t="n">
        <v>7452.36</v>
      </c>
      <c r="U139" t="n">
        <v>0.86</v>
      </c>
      <c r="V139" t="n">
        <v>0.9</v>
      </c>
      <c r="W139" t="n">
        <v>20.66</v>
      </c>
      <c r="X139" t="n">
        <v>0.44</v>
      </c>
      <c r="Y139" t="n">
        <v>1</v>
      </c>
      <c r="Z139" t="n">
        <v>10</v>
      </c>
      <c r="AA139" t="n">
        <v>1642.124683351561</v>
      </c>
      <c r="AB139" t="n">
        <v>2246.827437189694</v>
      </c>
      <c r="AC139" t="n">
        <v>2032.393380026422</v>
      </c>
      <c r="AD139" t="n">
        <v>1642124.683351561</v>
      </c>
      <c r="AE139" t="n">
        <v>2246827.437189694</v>
      </c>
      <c r="AF139" t="n">
        <v>9.028902156638193e-07</v>
      </c>
      <c r="AG139" t="n">
        <v>17</v>
      </c>
      <c r="AH139" t="n">
        <v>2032393.380026422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1.7694</v>
      </c>
      <c r="E140" t="n">
        <v>56.52</v>
      </c>
      <c r="F140" t="n">
        <v>53.03</v>
      </c>
      <c r="G140" t="n">
        <v>187.17</v>
      </c>
      <c r="H140" t="n">
        <v>2.13</v>
      </c>
      <c r="I140" t="n">
        <v>17</v>
      </c>
      <c r="J140" t="n">
        <v>297.49</v>
      </c>
      <c r="K140" t="n">
        <v>57.72</v>
      </c>
      <c r="L140" t="n">
        <v>35.5</v>
      </c>
      <c r="M140" t="n">
        <v>15</v>
      </c>
      <c r="N140" t="n">
        <v>84.27</v>
      </c>
      <c r="O140" t="n">
        <v>36924.99</v>
      </c>
      <c r="P140" t="n">
        <v>771.8</v>
      </c>
      <c r="Q140" t="n">
        <v>1367.21</v>
      </c>
      <c r="R140" t="n">
        <v>121.28</v>
      </c>
      <c r="S140" t="n">
        <v>104.26</v>
      </c>
      <c r="T140" t="n">
        <v>7612.81</v>
      </c>
      <c r="U140" t="n">
        <v>0.86</v>
      </c>
      <c r="V140" t="n">
        <v>0.9</v>
      </c>
      <c r="W140" t="n">
        <v>20.67</v>
      </c>
      <c r="X140" t="n">
        <v>0.46</v>
      </c>
      <c r="Y140" t="n">
        <v>1</v>
      </c>
      <c r="Z140" t="n">
        <v>10</v>
      </c>
      <c r="AA140" t="n">
        <v>1642.064226366637</v>
      </c>
      <c r="AB140" t="n">
        <v>2246.744717275747</v>
      </c>
      <c r="AC140" t="n">
        <v>2032.318554784965</v>
      </c>
      <c r="AD140" t="n">
        <v>1642064.226366637</v>
      </c>
      <c r="AE140" t="n">
        <v>2246744.717275747</v>
      </c>
      <c r="AF140" t="n">
        <v>9.025841511839334e-07</v>
      </c>
      <c r="AG140" t="n">
        <v>17</v>
      </c>
      <c r="AH140" t="n">
        <v>2032318.554784965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1.7694</v>
      </c>
      <c r="E141" t="n">
        <v>56.52</v>
      </c>
      <c r="F141" t="n">
        <v>53.03</v>
      </c>
      <c r="G141" t="n">
        <v>187.18</v>
      </c>
      <c r="H141" t="n">
        <v>2.14</v>
      </c>
      <c r="I141" t="n">
        <v>17</v>
      </c>
      <c r="J141" t="n">
        <v>298.01</v>
      </c>
      <c r="K141" t="n">
        <v>57.72</v>
      </c>
      <c r="L141" t="n">
        <v>35.75</v>
      </c>
      <c r="M141" t="n">
        <v>15</v>
      </c>
      <c r="N141" t="n">
        <v>84.54000000000001</v>
      </c>
      <c r="O141" t="n">
        <v>36989.35</v>
      </c>
      <c r="P141" t="n">
        <v>772.01</v>
      </c>
      <c r="Q141" t="n">
        <v>1367.18</v>
      </c>
      <c r="R141" t="n">
        <v>121.52</v>
      </c>
      <c r="S141" t="n">
        <v>104.26</v>
      </c>
      <c r="T141" t="n">
        <v>7729.75</v>
      </c>
      <c r="U141" t="n">
        <v>0.86</v>
      </c>
      <c r="V141" t="n">
        <v>0.9</v>
      </c>
      <c r="W141" t="n">
        <v>20.67</v>
      </c>
      <c r="X141" t="n">
        <v>0.46</v>
      </c>
      <c r="Y141" t="n">
        <v>1</v>
      </c>
      <c r="Z141" t="n">
        <v>10</v>
      </c>
      <c r="AA141" t="n">
        <v>1642.351281940796</v>
      </c>
      <c r="AB141" t="n">
        <v>2247.137479376309</v>
      </c>
      <c r="AC141" t="n">
        <v>2032.673832221894</v>
      </c>
      <c r="AD141" t="n">
        <v>1642351.281940796</v>
      </c>
      <c r="AE141" t="n">
        <v>2247137.479376309</v>
      </c>
      <c r="AF141" t="n">
        <v>9.025841511839334e-07</v>
      </c>
      <c r="AG141" t="n">
        <v>17</v>
      </c>
      <c r="AH141" t="n">
        <v>2032673.832221894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1.7696</v>
      </c>
      <c r="E142" t="n">
        <v>56.51</v>
      </c>
      <c r="F142" t="n">
        <v>53.03</v>
      </c>
      <c r="G142" t="n">
        <v>187.16</v>
      </c>
      <c r="H142" t="n">
        <v>2.15</v>
      </c>
      <c r="I142" t="n">
        <v>17</v>
      </c>
      <c r="J142" t="n">
        <v>298.54</v>
      </c>
      <c r="K142" t="n">
        <v>57.72</v>
      </c>
      <c r="L142" t="n">
        <v>36</v>
      </c>
      <c r="M142" t="n">
        <v>15</v>
      </c>
      <c r="N142" t="n">
        <v>84.81</v>
      </c>
      <c r="O142" t="n">
        <v>37053.82</v>
      </c>
      <c r="P142" t="n">
        <v>770.21</v>
      </c>
      <c r="Q142" t="n">
        <v>1367.16</v>
      </c>
      <c r="R142" t="n">
        <v>121.09</v>
      </c>
      <c r="S142" t="n">
        <v>104.26</v>
      </c>
      <c r="T142" t="n">
        <v>7517.76</v>
      </c>
      <c r="U142" t="n">
        <v>0.86</v>
      </c>
      <c r="V142" t="n">
        <v>0.9</v>
      </c>
      <c r="W142" t="n">
        <v>20.67</v>
      </c>
      <c r="X142" t="n">
        <v>0.45</v>
      </c>
      <c r="Y142" t="n">
        <v>1</v>
      </c>
      <c r="Z142" t="n">
        <v>10</v>
      </c>
      <c r="AA142" t="n">
        <v>1639.729961757777</v>
      </c>
      <c r="AB142" t="n">
        <v>2243.550873457418</v>
      </c>
      <c r="AC142" t="n">
        <v>2029.429526938069</v>
      </c>
      <c r="AD142" t="n">
        <v>1639729.961757777</v>
      </c>
      <c r="AE142" t="n">
        <v>2243550.873457418</v>
      </c>
      <c r="AF142" t="n">
        <v>9.026861726772287e-07</v>
      </c>
      <c r="AG142" t="n">
        <v>17</v>
      </c>
      <c r="AH142" t="n">
        <v>2029429.526938069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1.7692</v>
      </c>
      <c r="E143" t="n">
        <v>56.52</v>
      </c>
      <c r="F143" t="n">
        <v>53.04</v>
      </c>
      <c r="G143" t="n">
        <v>187.2</v>
      </c>
      <c r="H143" t="n">
        <v>2.16</v>
      </c>
      <c r="I143" t="n">
        <v>17</v>
      </c>
      <c r="J143" t="n">
        <v>299.06</v>
      </c>
      <c r="K143" t="n">
        <v>57.72</v>
      </c>
      <c r="L143" t="n">
        <v>36.25</v>
      </c>
      <c r="M143" t="n">
        <v>15</v>
      </c>
      <c r="N143" t="n">
        <v>85.09</v>
      </c>
      <c r="O143" t="n">
        <v>37118.41</v>
      </c>
      <c r="P143" t="n">
        <v>768.92</v>
      </c>
      <c r="Q143" t="n">
        <v>1367.27</v>
      </c>
      <c r="R143" t="n">
        <v>121.49</v>
      </c>
      <c r="S143" t="n">
        <v>104.26</v>
      </c>
      <c r="T143" t="n">
        <v>7715.87</v>
      </c>
      <c r="U143" t="n">
        <v>0.86</v>
      </c>
      <c r="V143" t="n">
        <v>0.9</v>
      </c>
      <c r="W143" t="n">
        <v>20.67</v>
      </c>
      <c r="X143" t="n">
        <v>0.46</v>
      </c>
      <c r="Y143" t="n">
        <v>1</v>
      </c>
      <c r="Z143" t="n">
        <v>10</v>
      </c>
      <c r="AA143" t="n">
        <v>1638.357985523339</v>
      </c>
      <c r="AB143" t="n">
        <v>2241.673675046141</v>
      </c>
      <c r="AC143" t="n">
        <v>2027.731485708499</v>
      </c>
      <c r="AD143" t="n">
        <v>1638357.985523339</v>
      </c>
      <c r="AE143" t="n">
        <v>2241673.675046141</v>
      </c>
      <c r="AF143" t="n">
        <v>9.024821296906381e-07</v>
      </c>
      <c r="AG143" t="n">
        <v>17</v>
      </c>
      <c r="AH143" t="n">
        <v>2027731.485708499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1.7692</v>
      </c>
      <c r="E144" t="n">
        <v>56.52</v>
      </c>
      <c r="F144" t="n">
        <v>53.04</v>
      </c>
      <c r="G144" t="n">
        <v>187.2</v>
      </c>
      <c r="H144" t="n">
        <v>2.17</v>
      </c>
      <c r="I144" t="n">
        <v>17</v>
      </c>
      <c r="J144" t="n">
        <v>299.59</v>
      </c>
      <c r="K144" t="n">
        <v>57.72</v>
      </c>
      <c r="L144" t="n">
        <v>36.5</v>
      </c>
      <c r="M144" t="n">
        <v>15</v>
      </c>
      <c r="N144" t="n">
        <v>85.36</v>
      </c>
      <c r="O144" t="n">
        <v>37183.24</v>
      </c>
      <c r="P144" t="n">
        <v>767.12</v>
      </c>
      <c r="Q144" t="n">
        <v>1367.19</v>
      </c>
      <c r="R144" t="n">
        <v>121.61</v>
      </c>
      <c r="S144" t="n">
        <v>104.26</v>
      </c>
      <c r="T144" t="n">
        <v>7775.99</v>
      </c>
      <c r="U144" t="n">
        <v>0.86</v>
      </c>
      <c r="V144" t="n">
        <v>0.9</v>
      </c>
      <c r="W144" t="n">
        <v>20.67</v>
      </c>
      <c r="X144" t="n">
        <v>0.46</v>
      </c>
      <c r="Y144" t="n">
        <v>1</v>
      </c>
      <c r="Z144" t="n">
        <v>10</v>
      </c>
      <c r="AA144" t="n">
        <v>1635.897231027767</v>
      </c>
      <c r="AB144" t="n">
        <v>2238.306762184472</v>
      </c>
      <c r="AC144" t="n">
        <v>2024.685906284857</v>
      </c>
      <c r="AD144" t="n">
        <v>1635897.231027767</v>
      </c>
      <c r="AE144" t="n">
        <v>2238306.762184472</v>
      </c>
      <c r="AF144" t="n">
        <v>9.024821296906381e-07</v>
      </c>
      <c r="AG144" t="n">
        <v>17</v>
      </c>
      <c r="AH144" t="n">
        <v>2024685.906284857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1.7714</v>
      </c>
      <c r="E145" t="n">
        <v>56.45</v>
      </c>
      <c r="F145" t="n">
        <v>53.01</v>
      </c>
      <c r="G145" t="n">
        <v>198.8</v>
      </c>
      <c r="H145" t="n">
        <v>2.18</v>
      </c>
      <c r="I145" t="n">
        <v>16</v>
      </c>
      <c r="J145" t="n">
        <v>300.11</v>
      </c>
      <c r="K145" t="n">
        <v>57.72</v>
      </c>
      <c r="L145" t="n">
        <v>36.75</v>
      </c>
      <c r="M145" t="n">
        <v>14</v>
      </c>
      <c r="N145" t="n">
        <v>85.64</v>
      </c>
      <c r="O145" t="n">
        <v>37248.06</v>
      </c>
      <c r="P145" t="n">
        <v>767.72</v>
      </c>
      <c r="Q145" t="n">
        <v>1367.18</v>
      </c>
      <c r="R145" t="n">
        <v>120.78</v>
      </c>
      <c r="S145" t="n">
        <v>104.26</v>
      </c>
      <c r="T145" t="n">
        <v>7365.6</v>
      </c>
      <c r="U145" t="n">
        <v>0.86</v>
      </c>
      <c r="V145" t="n">
        <v>0.9</v>
      </c>
      <c r="W145" t="n">
        <v>20.67</v>
      </c>
      <c r="X145" t="n">
        <v>0.44</v>
      </c>
      <c r="Y145" t="n">
        <v>1</v>
      </c>
      <c r="Z145" t="n">
        <v>10</v>
      </c>
      <c r="AA145" t="n">
        <v>1634.744678184926</v>
      </c>
      <c r="AB145" t="n">
        <v>2236.729788537854</v>
      </c>
      <c r="AC145" t="n">
        <v>2023.259436789776</v>
      </c>
      <c r="AD145" t="n">
        <v>1634744.678184927</v>
      </c>
      <c r="AE145" t="n">
        <v>2236729.788537854</v>
      </c>
      <c r="AF145" t="n">
        <v>9.036043661168869e-07</v>
      </c>
      <c r="AG145" t="n">
        <v>17</v>
      </c>
      <c r="AH145" t="n">
        <v>2023259.436789776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1.772</v>
      </c>
      <c r="E146" t="n">
        <v>56.43</v>
      </c>
      <c r="F146" t="n">
        <v>53</v>
      </c>
      <c r="G146" t="n">
        <v>198.74</v>
      </c>
      <c r="H146" t="n">
        <v>2.19</v>
      </c>
      <c r="I146" t="n">
        <v>16</v>
      </c>
      <c r="J146" t="n">
        <v>300.64</v>
      </c>
      <c r="K146" t="n">
        <v>57.72</v>
      </c>
      <c r="L146" t="n">
        <v>37</v>
      </c>
      <c r="M146" t="n">
        <v>14</v>
      </c>
      <c r="N146" t="n">
        <v>85.91</v>
      </c>
      <c r="O146" t="n">
        <v>37313</v>
      </c>
      <c r="P146" t="n">
        <v>767.63</v>
      </c>
      <c r="Q146" t="n">
        <v>1367.18</v>
      </c>
      <c r="R146" t="n">
        <v>120.29</v>
      </c>
      <c r="S146" t="n">
        <v>104.26</v>
      </c>
      <c r="T146" t="n">
        <v>7122.26</v>
      </c>
      <c r="U146" t="n">
        <v>0.87</v>
      </c>
      <c r="V146" t="n">
        <v>0.9</v>
      </c>
      <c r="W146" t="n">
        <v>20.67</v>
      </c>
      <c r="X146" t="n">
        <v>0.42</v>
      </c>
      <c r="Y146" t="n">
        <v>1</v>
      </c>
      <c r="Z146" t="n">
        <v>10</v>
      </c>
      <c r="AA146" t="n">
        <v>1634.071969301241</v>
      </c>
      <c r="AB146" t="n">
        <v>2235.809358565375</v>
      </c>
      <c r="AC146" t="n">
        <v>2022.426851362038</v>
      </c>
      <c r="AD146" t="n">
        <v>1634071.969301241</v>
      </c>
      <c r="AE146" t="n">
        <v>2235809.358565375</v>
      </c>
      <c r="AF146" t="n">
        <v>9.039104305967728e-07</v>
      </c>
      <c r="AG146" t="n">
        <v>17</v>
      </c>
      <c r="AH146" t="n">
        <v>2022426.851362038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1.7716</v>
      </c>
      <c r="E147" t="n">
        <v>56.45</v>
      </c>
      <c r="F147" t="n">
        <v>53.01</v>
      </c>
      <c r="G147" t="n">
        <v>198.79</v>
      </c>
      <c r="H147" t="n">
        <v>2.2</v>
      </c>
      <c r="I147" t="n">
        <v>16</v>
      </c>
      <c r="J147" t="n">
        <v>301.17</v>
      </c>
      <c r="K147" t="n">
        <v>57.72</v>
      </c>
      <c r="L147" t="n">
        <v>37.25</v>
      </c>
      <c r="M147" t="n">
        <v>14</v>
      </c>
      <c r="N147" t="n">
        <v>86.19</v>
      </c>
      <c r="O147" t="n">
        <v>37378.06</v>
      </c>
      <c r="P147" t="n">
        <v>768.5700000000001</v>
      </c>
      <c r="Q147" t="n">
        <v>1367.16</v>
      </c>
      <c r="R147" t="n">
        <v>120.57</v>
      </c>
      <c r="S147" t="n">
        <v>104.26</v>
      </c>
      <c r="T147" t="n">
        <v>7260.6</v>
      </c>
      <c r="U147" t="n">
        <v>0.86</v>
      </c>
      <c r="V147" t="n">
        <v>0.9</v>
      </c>
      <c r="W147" t="n">
        <v>20.67</v>
      </c>
      <c r="X147" t="n">
        <v>0.43</v>
      </c>
      <c r="Y147" t="n">
        <v>1</v>
      </c>
      <c r="Z147" t="n">
        <v>10</v>
      </c>
      <c r="AA147" t="n">
        <v>1635.745045645207</v>
      </c>
      <c r="AB147" t="n">
        <v>2238.098535430108</v>
      </c>
      <c r="AC147" t="n">
        <v>2024.497552399681</v>
      </c>
      <c r="AD147" t="n">
        <v>1635745.045645207</v>
      </c>
      <c r="AE147" t="n">
        <v>2238098.535430108</v>
      </c>
      <c r="AF147" t="n">
        <v>9.037063876101822e-07</v>
      </c>
      <c r="AG147" t="n">
        <v>17</v>
      </c>
      <c r="AH147" t="n">
        <v>2024497.552399681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1.7718</v>
      </c>
      <c r="E148" t="n">
        <v>56.44</v>
      </c>
      <c r="F148" t="n">
        <v>53</v>
      </c>
      <c r="G148" t="n">
        <v>198.76</v>
      </c>
      <c r="H148" t="n">
        <v>2.21</v>
      </c>
      <c r="I148" t="n">
        <v>16</v>
      </c>
      <c r="J148" t="n">
        <v>301.69</v>
      </c>
      <c r="K148" t="n">
        <v>57.72</v>
      </c>
      <c r="L148" t="n">
        <v>37.5</v>
      </c>
      <c r="M148" t="n">
        <v>14</v>
      </c>
      <c r="N148" t="n">
        <v>86.47</v>
      </c>
      <c r="O148" t="n">
        <v>37443.23</v>
      </c>
      <c r="P148" t="n">
        <v>768.4299999999999</v>
      </c>
      <c r="Q148" t="n">
        <v>1367.13</v>
      </c>
      <c r="R148" t="n">
        <v>120.39</v>
      </c>
      <c r="S148" t="n">
        <v>104.26</v>
      </c>
      <c r="T148" t="n">
        <v>7169.01</v>
      </c>
      <c r="U148" t="n">
        <v>0.87</v>
      </c>
      <c r="V148" t="n">
        <v>0.9</v>
      </c>
      <c r="W148" t="n">
        <v>20.67</v>
      </c>
      <c r="X148" t="n">
        <v>0.43</v>
      </c>
      <c r="Y148" t="n">
        <v>1</v>
      </c>
      <c r="Z148" t="n">
        <v>10</v>
      </c>
      <c r="AA148" t="n">
        <v>1635.324020368721</v>
      </c>
      <c r="AB148" t="n">
        <v>2237.522470072495</v>
      </c>
      <c r="AC148" t="n">
        <v>2023.976465911286</v>
      </c>
      <c r="AD148" t="n">
        <v>1635324.020368721</v>
      </c>
      <c r="AE148" t="n">
        <v>2237522.470072495</v>
      </c>
      <c r="AF148" t="n">
        <v>9.038084091034775e-07</v>
      </c>
      <c r="AG148" t="n">
        <v>17</v>
      </c>
      <c r="AH148" t="n">
        <v>2023976.465911286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1.7715</v>
      </c>
      <c r="E149" t="n">
        <v>56.45</v>
      </c>
      <c r="F149" t="n">
        <v>53.01</v>
      </c>
      <c r="G149" t="n">
        <v>198.79</v>
      </c>
      <c r="H149" t="n">
        <v>2.22</v>
      </c>
      <c r="I149" t="n">
        <v>16</v>
      </c>
      <c r="J149" t="n">
        <v>302.22</v>
      </c>
      <c r="K149" t="n">
        <v>57.72</v>
      </c>
      <c r="L149" t="n">
        <v>37.75</v>
      </c>
      <c r="M149" t="n">
        <v>14</v>
      </c>
      <c r="N149" t="n">
        <v>86.75</v>
      </c>
      <c r="O149" t="n">
        <v>37508.53</v>
      </c>
      <c r="P149" t="n">
        <v>767.4</v>
      </c>
      <c r="Q149" t="n">
        <v>1367.21</v>
      </c>
      <c r="R149" t="n">
        <v>120.72</v>
      </c>
      <c r="S149" t="n">
        <v>104.26</v>
      </c>
      <c r="T149" t="n">
        <v>7338.6</v>
      </c>
      <c r="U149" t="n">
        <v>0.86</v>
      </c>
      <c r="V149" t="n">
        <v>0.9</v>
      </c>
      <c r="W149" t="n">
        <v>20.67</v>
      </c>
      <c r="X149" t="n">
        <v>0.44</v>
      </c>
      <c r="Y149" t="n">
        <v>1</v>
      </c>
      <c r="Z149" t="n">
        <v>10</v>
      </c>
      <c r="AA149" t="n">
        <v>1634.227733532705</v>
      </c>
      <c r="AB149" t="n">
        <v>2236.022482058697</v>
      </c>
      <c r="AC149" t="n">
        <v>2022.619634648278</v>
      </c>
      <c r="AD149" t="n">
        <v>1634227.733532705</v>
      </c>
      <c r="AE149" t="n">
        <v>2236022.482058697</v>
      </c>
      <c r="AF149" t="n">
        <v>9.036553768635345e-07</v>
      </c>
      <c r="AG149" t="n">
        <v>17</v>
      </c>
      <c r="AH149" t="n">
        <v>2022619.634648278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1.7717</v>
      </c>
      <c r="E150" t="n">
        <v>56.44</v>
      </c>
      <c r="F150" t="n">
        <v>53</v>
      </c>
      <c r="G150" t="n">
        <v>198.76</v>
      </c>
      <c r="H150" t="n">
        <v>2.24</v>
      </c>
      <c r="I150" t="n">
        <v>16</v>
      </c>
      <c r="J150" t="n">
        <v>302.75</v>
      </c>
      <c r="K150" t="n">
        <v>57.72</v>
      </c>
      <c r="L150" t="n">
        <v>38</v>
      </c>
      <c r="M150" t="n">
        <v>14</v>
      </c>
      <c r="N150" t="n">
        <v>87.03</v>
      </c>
      <c r="O150" t="n">
        <v>37573.94</v>
      </c>
      <c r="P150" t="n">
        <v>767.17</v>
      </c>
      <c r="Q150" t="n">
        <v>1367.18</v>
      </c>
      <c r="R150" t="n">
        <v>120.36</v>
      </c>
      <c r="S150" t="n">
        <v>104.26</v>
      </c>
      <c r="T150" t="n">
        <v>7154.55</v>
      </c>
      <c r="U150" t="n">
        <v>0.87</v>
      </c>
      <c r="V150" t="n">
        <v>0.9</v>
      </c>
      <c r="W150" t="n">
        <v>20.67</v>
      </c>
      <c r="X150" t="n">
        <v>0.43</v>
      </c>
      <c r="Y150" t="n">
        <v>1</v>
      </c>
      <c r="Z150" t="n">
        <v>10</v>
      </c>
      <c r="AA150" t="n">
        <v>1633.683991666061</v>
      </c>
      <c r="AB150" t="n">
        <v>2235.278510448557</v>
      </c>
      <c r="AC150" t="n">
        <v>2021.946666644438</v>
      </c>
      <c r="AD150" t="n">
        <v>1633683.991666061</v>
      </c>
      <c r="AE150" t="n">
        <v>2235278.510448556</v>
      </c>
      <c r="AF150" t="n">
        <v>9.037573983568299e-07</v>
      </c>
      <c r="AG150" t="n">
        <v>17</v>
      </c>
      <c r="AH150" t="n">
        <v>2021946.666644438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1.772</v>
      </c>
      <c r="E151" t="n">
        <v>56.43</v>
      </c>
      <c r="F151" t="n">
        <v>53</v>
      </c>
      <c r="G151" t="n">
        <v>198.73</v>
      </c>
      <c r="H151" t="n">
        <v>2.25</v>
      </c>
      <c r="I151" t="n">
        <v>16</v>
      </c>
      <c r="J151" t="n">
        <v>303.29</v>
      </c>
      <c r="K151" t="n">
        <v>57.72</v>
      </c>
      <c r="L151" t="n">
        <v>38.25</v>
      </c>
      <c r="M151" t="n">
        <v>14</v>
      </c>
      <c r="N151" t="n">
        <v>87.31</v>
      </c>
      <c r="O151" t="n">
        <v>37639.48</v>
      </c>
      <c r="P151" t="n">
        <v>766.76</v>
      </c>
      <c r="Q151" t="n">
        <v>1367.19</v>
      </c>
      <c r="R151" t="n">
        <v>120.34</v>
      </c>
      <c r="S151" t="n">
        <v>104.26</v>
      </c>
      <c r="T151" t="n">
        <v>7148.13</v>
      </c>
      <c r="U151" t="n">
        <v>0.87</v>
      </c>
      <c r="V151" t="n">
        <v>0.9</v>
      </c>
      <c r="W151" t="n">
        <v>20.66</v>
      </c>
      <c r="X151" t="n">
        <v>0.42</v>
      </c>
      <c r="Y151" t="n">
        <v>1</v>
      </c>
      <c r="Z151" t="n">
        <v>10</v>
      </c>
      <c r="AA151" t="n">
        <v>1632.884483985652</v>
      </c>
      <c r="AB151" t="n">
        <v>2234.184588768431</v>
      </c>
      <c r="AC151" t="n">
        <v>2020.957147314136</v>
      </c>
      <c r="AD151" t="n">
        <v>1632884.483985652</v>
      </c>
      <c r="AE151" t="n">
        <v>2234184.588768431</v>
      </c>
      <c r="AF151" t="n">
        <v>9.039104305967728e-07</v>
      </c>
      <c r="AG151" t="n">
        <v>17</v>
      </c>
      <c r="AH151" t="n">
        <v>2020957.147314136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1.7713</v>
      </c>
      <c r="E152" t="n">
        <v>56.45</v>
      </c>
      <c r="F152" t="n">
        <v>53.02</v>
      </c>
      <c r="G152" t="n">
        <v>198.81</v>
      </c>
      <c r="H152" t="n">
        <v>2.26</v>
      </c>
      <c r="I152" t="n">
        <v>16</v>
      </c>
      <c r="J152" t="n">
        <v>303.82</v>
      </c>
      <c r="K152" t="n">
        <v>57.72</v>
      </c>
      <c r="L152" t="n">
        <v>38.5</v>
      </c>
      <c r="M152" t="n">
        <v>14</v>
      </c>
      <c r="N152" t="n">
        <v>87.59</v>
      </c>
      <c r="O152" t="n">
        <v>37705.13</v>
      </c>
      <c r="P152" t="n">
        <v>766.51</v>
      </c>
      <c r="Q152" t="n">
        <v>1367.23</v>
      </c>
      <c r="R152" t="n">
        <v>120.73</v>
      </c>
      <c r="S152" t="n">
        <v>104.26</v>
      </c>
      <c r="T152" t="n">
        <v>7340.91</v>
      </c>
      <c r="U152" t="n">
        <v>0.86</v>
      </c>
      <c r="V152" t="n">
        <v>0.9</v>
      </c>
      <c r="W152" t="n">
        <v>20.67</v>
      </c>
      <c r="X152" t="n">
        <v>0.44</v>
      </c>
      <c r="Y152" t="n">
        <v>1</v>
      </c>
      <c r="Z152" t="n">
        <v>10</v>
      </c>
      <c r="AA152" t="n">
        <v>1633.242277327045</v>
      </c>
      <c r="AB152" t="n">
        <v>2234.674137402853</v>
      </c>
      <c r="AC152" t="n">
        <v>2021.399974113974</v>
      </c>
      <c r="AD152" t="n">
        <v>1633242.277327045</v>
      </c>
      <c r="AE152" t="n">
        <v>2234674.137402853</v>
      </c>
      <c r="AF152" t="n">
        <v>9.035533553702392e-07</v>
      </c>
      <c r="AG152" t="n">
        <v>17</v>
      </c>
      <c r="AH152" t="n">
        <v>2021399.974113974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1.7714</v>
      </c>
      <c r="E153" t="n">
        <v>56.45</v>
      </c>
      <c r="F153" t="n">
        <v>53.01</v>
      </c>
      <c r="G153" t="n">
        <v>198.8</v>
      </c>
      <c r="H153" t="n">
        <v>2.27</v>
      </c>
      <c r="I153" t="n">
        <v>16</v>
      </c>
      <c r="J153" t="n">
        <v>304.35</v>
      </c>
      <c r="K153" t="n">
        <v>57.72</v>
      </c>
      <c r="L153" t="n">
        <v>38.75</v>
      </c>
      <c r="M153" t="n">
        <v>14</v>
      </c>
      <c r="N153" t="n">
        <v>87.88</v>
      </c>
      <c r="O153" t="n">
        <v>37770.91</v>
      </c>
      <c r="P153" t="n">
        <v>765.25</v>
      </c>
      <c r="Q153" t="n">
        <v>1367.18</v>
      </c>
      <c r="R153" t="n">
        <v>120.99</v>
      </c>
      <c r="S153" t="n">
        <v>104.26</v>
      </c>
      <c r="T153" t="n">
        <v>7470.76</v>
      </c>
      <c r="U153" t="n">
        <v>0.86</v>
      </c>
      <c r="V153" t="n">
        <v>0.9</v>
      </c>
      <c r="W153" t="n">
        <v>20.66</v>
      </c>
      <c r="X153" t="n">
        <v>0.44</v>
      </c>
      <c r="Y153" t="n">
        <v>1</v>
      </c>
      <c r="Z153" t="n">
        <v>10</v>
      </c>
      <c r="AA153" t="n">
        <v>1631.372169896344</v>
      </c>
      <c r="AB153" t="n">
        <v>2232.115373912852</v>
      </c>
      <c r="AC153" t="n">
        <v>2019.085415420212</v>
      </c>
      <c r="AD153" t="n">
        <v>1631372.169896344</v>
      </c>
      <c r="AE153" t="n">
        <v>2232115.373912852</v>
      </c>
      <c r="AF153" t="n">
        <v>9.036043661168869e-07</v>
      </c>
      <c r="AG153" t="n">
        <v>17</v>
      </c>
      <c r="AH153" t="n">
        <v>2019085.415420212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1.774</v>
      </c>
      <c r="E154" t="n">
        <v>56.37</v>
      </c>
      <c r="F154" t="n">
        <v>52.98</v>
      </c>
      <c r="G154" t="n">
        <v>211.91</v>
      </c>
      <c r="H154" t="n">
        <v>2.28</v>
      </c>
      <c r="I154" t="n">
        <v>15</v>
      </c>
      <c r="J154" t="n">
        <v>304.89</v>
      </c>
      <c r="K154" t="n">
        <v>57.72</v>
      </c>
      <c r="L154" t="n">
        <v>39</v>
      </c>
      <c r="M154" t="n">
        <v>13</v>
      </c>
      <c r="N154" t="n">
        <v>88.16</v>
      </c>
      <c r="O154" t="n">
        <v>37836.81</v>
      </c>
      <c r="P154" t="n">
        <v>763.1799999999999</v>
      </c>
      <c r="Q154" t="n">
        <v>1367.23</v>
      </c>
      <c r="R154" t="n">
        <v>119.48</v>
      </c>
      <c r="S154" t="n">
        <v>104.26</v>
      </c>
      <c r="T154" t="n">
        <v>6721.82</v>
      </c>
      <c r="U154" t="n">
        <v>0.87</v>
      </c>
      <c r="V154" t="n">
        <v>0.9</v>
      </c>
      <c r="W154" t="n">
        <v>20.67</v>
      </c>
      <c r="X154" t="n">
        <v>0.4</v>
      </c>
      <c r="Y154" t="n">
        <v>1</v>
      </c>
      <c r="Z154" t="n">
        <v>10</v>
      </c>
      <c r="AA154" t="n">
        <v>1626.267706061002</v>
      </c>
      <c r="AB154" t="n">
        <v>2225.131221300285</v>
      </c>
      <c r="AC154" t="n">
        <v>2012.767820530668</v>
      </c>
      <c r="AD154" t="n">
        <v>1626267.706061002</v>
      </c>
      <c r="AE154" t="n">
        <v>2225131.221300285</v>
      </c>
      <c r="AF154" t="n">
        <v>9.049306455297263e-07</v>
      </c>
      <c r="AG154" t="n">
        <v>17</v>
      </c>
      <c r="AH154" t="n">
        <v>2012767.820530668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1.7742</v>
      </c>
      <c r="E155" t="n">
        <v>56.36</v>
      </c>
      <c r="F155" t="n">
        <v>52.97</v>
      </c>
      <c r="G155" t="n">
        <v>211.88</v>
      </c>
      <c r="H155" t="n">
        <v>2.29</v>
      </c>
      <c r="I155" t="n">
        <v>15</v>
      </c>
      <c r="J155" t="n">
        <v>305.42</v>
      </c>
      <c r="K155" t="n">
        <v>57.72</v>
      </c>
      <c r="L155" t="n">
        <v>39.25</v>
      </c>
      <c r="M155" t="n">
        <v>13</v>
      </c>
      <c r="N155" t="n">
        <v>88.45</v>
      </c>
      <c r="O155" t="n">
        <v>37902.83</v>
      </c>
      <c r="P155" t="n">
        <v>764.7</v>
      </c>
      <c r="Q155" t="n">
        <v>1367.17</v>
      </c>
      <c r="R155" t="n">
        <v>119.26</v>
      </c>
      <c r="S155" t="n">
        <v>104.26</v>
      </c>
      <c r="T155" t="n">
        <v>6609.88</v>
      </c>
      <c r="U155" t="n">
        <v>0.87</v>
      </c>
      <c r="V155" t="n">
        <v>0.9</v>
      </c>
      <c r="W155" t="n">
        <v>20.67</v>
      </c>
      <c r="X155" t="n">
        <v>0.4</v>
      </c>
      <c r="Y155" t="n">
        <v>1</v>
      </c>
      <c r="Z155" t="n">
        <v>10</v>
      </c>
      <c r="AA155" t="n">
        <v>1628.111285692007</v>
      </c>
      <c r="AB155" t="n">
        <v>2227.653688284418</v>
      </c>
      <c r="AC155" t="n">
        <v>2015.049546806141</v>
      </c>
      <c r="AD155" t="n">
        <v>1628111.285692007</v>
      </c>
      <c r="AE155" t="n">
        <v>2227653.688284419</v>
      </c>
      <c r="AF155" t="n">
        <v>9.050326670230215e-07</v>
      </c>
      <c r="AG155" t="n">
        <v>17</v>
      </c>
      <c r="AH155" t="n">
        <v>2015049.546806141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1.7743</v>
      </c>
      <c r="E156" t="n">
        <v>56.36</v>
      </c>
      <c r="F156" t="n">
        <v>52.97</v>
      </c>
      <c r="G156" t="n">
        <v>211.88</v>
      </c>
      <c r="H156" t="n">
        <v>2.3</v>
      </c>
      <c r="I156" t="n">
        <v>15</v>
      </c>
      <c r="J156" t="n">
        <v>305.96</v>
      </c>
      <c r="K156" t="n">
        <v>57.72</v>
      </c>
      <c r="L156" t="n">
        <v>39.5</v>
      </c>
      <c r="M156" t="n">
        <v>13</v>
      </c>
      <c r="N156" t="n">
        <v>88.73</v>
      </c>
      <c r="O156" t="n">
        <v>37968.98</v>
      </c>
      <c r="P156" t="n">
        <v>764.92</v>
      </c>
      <c r="Q156" t="n">
        <v>1367.15</v>
      </c>
      <c r="R156" t="n">
        <v>119.26</v>
      </c>
      <c r="S156" t="n">
        <v>104.26</v>
      </c>
      <c r="T156" t="n">
        <v>6613.46</v>
      </c>
      <c r="U156" t="n">
        <v>0.87</v>
      </c>
      <c r="V156" t="n">
        <v>0.9</v>
      </c>
      <c r="W156" t="n">
        <v>20.67</v>
      </c>
      <c r="X156" t="n">
        <v>0.39</v>
      </c>
      <c r="Y156" t="n">
        <v>1</v>
      </c>
      <c r="Z156" t="n">
        <v>10</v>
      </c>
      <c r="AA156" t="n">
        <v>1628.331635093973</v>
      </c>
      <c r="AB156" t="n">
        <v>2227.955180057319</v>
      </c>
      <c r="AC156" t="n">
        <v>2015.322264627382</v>
      </c>
      <c r="AD156" t="n">
        <v>1628331.635093973</v>
      </c>
      <c r="AE156" t="n">
        <v>2227955.180057319</v>
      </c>
      <c r="AF156" t="n">
        <v>9.050836777696693e-07</v>
      </c>
      <c r="AG156" t="n">
        <v>17</v>
      </c>
      <c r="AH156" t="n">
        <v>2015322.264627382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1.7742</v>
      </c>
      <c r="E157" t="n">
        <v>56.36</v>
      </c>
      <c r="F157" t="n">
        <v>52.97</v>
      </c>
      <c r="G157" t="n">
        <v>211.89</v>
      </c>
      <c r="H157" t="n">
        <v>2.31</v>
      </c>
      <c r="I157" t="n">
        <v>15</v>
      </c>
      <c r="J157" t="n">
        <v>306.49</v>
      </c>
      <c r="K157" t="n">
        <v>57.72</v>
      </c>
      <c r="L157" t="n">
        <v>39.75</v>
      </c>
      <c r="M157" t="n">
        <v>13</v>
      </c>
      <c r="N157" t="n">
        <v>89.02</v>
      </c>
      <c r="O157" t="n">
        <v>38035.25</v>
      </c>
      <c r="P157" t="n">
        <v>765.6900000000001</v>
      </c>
      <c r="Q157" t="n">
        <v>1367.17</v>
      </c>
      <c r="R157" t="n">
        <v>119.18</v>
      </c>
      <c r="S157" t="n">
        <v>104.26</v>
      </c>
      <c r="T157" t="n">
        <v>6570.99</v>
      </c>
      <c r="U157" t="n">
        <v>0.87</v>
      </c>
      <c r="V157" t="n">
        <v>0.9</v>
      </c>
      <c r="W157" t="n">
        <v>20.67</v>
      </c>
      <c r="X157" t="n">
        <v>0.4</v>
      </c>
      <c r="Y157" t="n">
        <v>1</v>
      </c>
      <c r="Z157" t="n">
        <v>10</v>
      </c>
      <c r="AA157" t="n">
        <v>1629.460886508973</v>
      </c>
      <c r="AB157" t="n">
        <v>2229.500271662378</v>
      </c>
      <c r="AC157" t="n">
        <v>2016.719894858204</v>
      </c>
      <c r="AD157" t="n">
        <v>1629460.886508973</v>
      </c>
      <c r="AE157" t="n">
        <v>2229500.271662378</v>
      </c>
      <c r="AF157" t="n">
        <v>9.050326670230215e-07</v>
      </c>
      <c r="AG157" t="n">
        <v>17</v>
      </c>
      <c r="AH157" t="n">
        <v>2016719.894858204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1.7741</v>
      </c>
      <c r="E158" t="n">
        <v>56.37</v>
      </c>
      <c r="F158" t="n">
        <v>52.97</v>
      </c>
      <c r="G158" t="n">
        <v>211.89</v>
      </c>
      <c r="H158" t="n">
        <v>2.32</v>
      </c>
      <c r="I158" t="n">
        <v>15</v>
      </c>
      <c r="J158" t="n">
        <v>307.03</v>
      </c>
      <c r="K158" t="n">
        <v>57.72</v>
      </c>
      <c r="L158" t="n">
        <v>40</v>
      </c>
      <c r="M158" t="n">
        <v>13</v>
      </c>
      <c r="N158" t="n">
        <v>89.31</v>
      </c>
      <c r="O158" t="n">
        <v>38101.64</v>
      </c>
      <c r="P158" t="n">
        <v>766.3</v>
      </c>
      <c r="Q158" t="n">
        <v>1367.23</v>
      </c>
      <c r="R158" t="n">
        <v>119.2</v>
      </c>
      <c r="S158" t="n">
        <v>104.26</v>
      </c>
      <c r="T158" t="n">
        <v>6580.29</v>
      </c>
      <c r="U158" t="n">
        <v>0.87</v>
      </c>
      <c r="V158" t="n">
        <v>0.9</v>
      </c>
      <c r="W158" t="n">
        <v>20.67</v>
      </c>
      <c r="X158" t="n">
        <v>0.4</v>
      </c>
      <c r="Y158" t="n">
        <v>1</v>
      </c>
      <c r="Z158" t="n">
        <v>10</v>
      </c>
      <c r="AA158" t="n">
        <v>1630.372135629833</v>
      </c>
      <c r="AB158" t="n">
        <v>2230.747082911012</v>
      </c>
      <c r="AC158" t="n">
        <v>2017.847712191179</v>
      </c>
      <c r="AD158" t="n">
        <v>1630372.135629833</v>
      </c>
      <c r="AE158" t="n">
        <v>2230747.082911012</v>
      </c>
      <c r="AF158" t="n">
        <v>9.04981656276374e-07</v>
      </c>
      <c r="AG158" t="n">
        <v>17</v>
      </c>
      <c r="AH158" t="n">
        <v>2017847.712191179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0.6598000000000001</v>
      </c>
      <c r="E2" t="n">
        <v>151.56</v>
      </c>
      <c r="F2" t="n">
        <v>87.39</v>
      </c>
      <c r="G2" t="n">
        <v>4.62</v>
      </c>
      <c r="H2" t="n">
        <v>0.06</v>
      </c>
      <c r="I2" t="n">
        <v>1136</v>
      </c>
      <c r="J2" t="n">
        <v>285.18</v>
      </c>
      <c r="K2" t="n">
        <v>61.2</v>
      </c>
      <c r="L2" t="n">
        <v>1</v>
      </c>
      <c r="M2" t="n">
        <v>1134</v>
      </c>
      <c r="N2" t="n">
        <v>77.98</v>
      </c>
      <c r="O2" t="n">
        <v>35406.83</v>
      </c>
      <c r="P2" t="n">
        <v>1567.01</v>
      </c>
      <c r="Q2" t="n">
        <v>1372.48</v>
      </c>
      <c r="R2" t="n">
        <v>1242.84</v>
      </c>
      <c r="S2" t="n">
        <v>104.26</v>
      </c>
      <c r="T2" t="n">
        <v>562795.6899999999</v>
      </c>
      <c r="U2" t="n">
        <v>0.08</v>
      </c>
      <c r="V2" t="n">
        <v>0.55</v>
      </c>
      <c r="W2" t="n">
        <v>22.52</v>
      </c>
      <c r="X2" t="n">
        <v>34.7</v>
      </c>
      <c r="Y2" t="n">
        <v>1</v>
      </c>
      <c r="Z2" t="n">
        <v>10</v>
      </c>
      <c r="AA2" t="n">
        <v>8088.129926995492</v>
      </c>
      <c r="AB2" t="n">
        <v>11066.53618922493</v>
      </c>
      <c r="AC2" t="n">
        <v>10010.36150730598</v>
      </c>
      <c r="AD2" t="n">
        <v>8088129.926995493</v>
      </c>
      <c r="AE2" t="n">
        <v>11066536.18922493</v>
      </c>
      <c r="AF2" t="n">
        <v>3.26096023872839e-07</v>
      </c>
      <c r="AG2" t="n">
        <v>44</v>
      </c>
      <c r="AH2" t="n">
        <v>10010361.50730598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0.8194</v>
      </c>
      <c r="E3" t="n">
        <v>122.04</v>
      </c>
      <c r="F3" t="n">
        <v>76.36</v>
      </c>
      <c r="G3" t="n">
        <v>5.78</v>
      </c>
      <c r="H3" t="n">
        <v>0.08</v>
      </c>
      <c r="I3" t="n">
        <v>793</v>
      </c>
      <c r="J3" t="n">
        <v>285.68</v>
      </c>
      <c r="K3" t="n">
        <v>61.2</v>
      </c>
      <c r="L3" t="n">
        <v>1.25</v>
      </c>
      <c r="M3" t="n">
        <v>791</v>
      </c>
      <c r="N3" t="n">
        <v>78.23999999999999</v>
      </c>
      <c r="O3" t="n">
        <v>35468.6</v>
      </c>
      <c r="P3" t="n">
        <v>1370.2</v>
      </c>
      <c r="Q3" t="n">
        <v>1370.61</v>
      </c>
      <c r="R3" t="n">
        <v>881.79</v>
      </c>
      <c r="S3" t="n">
        <v>104.26</v>
      </c>
      <c r="T3" t="n">
        <v>383985.85</v>
      </c>
      <c r="U3" t="n">
        <v>0.12</v>
      </c>
      <c r="V3" t="n">
        <v>0.63</v>
      </c>
      <c r="W3" t="n">
        <v>21.93</v>
      </c>
      <c r="X3" t="n">
        <v>23.7</v>
      </c>
      <c r="Y3" t="n">
        <v>1</v>
      </c>
      <c r="Z3" t="n">
        <v>10</v>
      </c>
      <c r="AA3" t="n">
        <v>5760.049422134051</v>
      </c>
      <c r="AB3" t="n">
        <v>7881.153734810195</v>
      </c>
      <c r="AC3" t="n">
        <v>7128.987483628352</v>
      </c>
      <c r="AD3" t="n">
        <v>5760049.422134051</v>
      </c>
      <c r="AE3" t="n">
        <v>7881153.734810195</v>
      </c>
      <c r="AF3" t="n">
        <v>4.049758744489304e-07</v>
      </c>
      <c r="AG3" t="n">
        <v>36</v>
      </c>
      <c r="AH3" t="n">
        <v>7128987.483628352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0.9382</v>
      </c>
      <c r="E4" t="n">
        <v>106.59</v>
      </c>
      <c r="F4" t="n">
        <v>70.70999999999999</v>
      </c>
      <c r="G4" t="n">
        <v>6.94</v>
      </c>
      <c r="H4" t="n">
        <v>0.09</v>
      </c>
      <c r="I4" t="n">
        <v>611</v>
      </c>
      <c r="J4" t="n">
        <v>286.19</v>
      </c>
      <c r="K4" t="n">
        <v>61.2</v>
      </c>
      <c r="L4" t="n">
        <v>1.5</v>
      </c>
      <c r="M4" t="n">
        <v>609</v>
      </c>
      <c r="N4" t="n">
        <v>78.48999999999999</v>
      </c>
      <c r="O4" t="n">
        <v>35530.47</v>
      </c>
      <c r="P4" t="n">
        <v>1269.45</v>
      </c>
      <c r="Q4" t="n">
        <v>1369.61</v>
      </c>
      <c r="R4" t="n">
        <v>696.8200000000001</v>
      </c>
      <c r="S4" t="n">
        <v>104.26</v>
      </c>
      <c r="T4" t="n">
        <v>292409.68</v>
      </c>
      <c r="U4" t="n">
        <v>0.15</v>
      </c>
      <c r="V4" t="n">
        <v>0.68</v>
      </c>
      <c r="W4" t="n">
        <v>21.66</v>
      </c>
      <c r="X4" t="n">
        <v>18.08</v>
      </c>
      <c r="Y4" t="n">
        <v>1</v>
      </c>
      <c r="Z4" t="n">
        <v>10</v>
      </c>
      <c r="AA4" t="n">
        <v>4685.042157348528</v>
      </c>
      <c r="AB4" t="n">
        <v>6410.281369157195</v>
      </c>
      <c r="AC4" t="n">
        <v>5798.493112170996</v>
      </c>
      <c r="AD4" t="n">
        <v>4685042.157348529</v>
      </c>
      <c r="AE4" t="n">
        <v>6410281.369157194</v>
      </c>
      <c r="AF4" t="n">
        <v>4.636909511935398e-07</v>
      </c>
      <c r="AG4" t="n">
        <v>31</v>
      </c>
      <c r="AH4" t="n">
        <v>5798493.112170996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1.0304</v>
      </c>
      <c r="E5" t="n">
        <v>97.05</v>
      </c>
      <c r="F5" t="n">
        <v>67.27</v>
      </c>
      <c r="G5" t="n">
        <v>8.1</v>
      </c>
      <c r="H5" t="n">
        <v>0.11</v>
      </c>
      <c r="I5" t="n">
        <v>498</v>
      </c>
      <c r="J5" t="n">
        <v>286.69</v>
      </c>
      <c r="K5" t="n">
        <v>61.2</v>
      </c>
      <c r="L5" t="n">
        <v>1.75</v>
      </c>
      <c r="M5" t="n">
        <v>496</v>
      </c>
      <c r="N5" t="n">
        <v>78.73999999999999</v>
      </c>
      <c r="O5" t="n">
        <v>35592.57</v>
      </c>
      <c r="P5" t="n">
        <v>1207.78</v>
      </c>
      <c r="Q5" t="n">
        <v>1369.19</v>
      </c>
      <c r="R5" t="n">
        <v>584.35</v>
      </c>
      <c r="S5" t="n">
        <v>104.26</v>
      </c>
      <c r="T5" t="n">
        <v>236741.13</v>
      </c>
      <c r="U5" t="n">
        <v>0.18</v>
      </c>
      <c r="V5" t="n">
        <v>0.71</v>
      </c>
      <c r="W5" t="n">
        <v>21.47</v>
      </c>
      <c r="X5" t="n">
        <v>14.64</v>
      </c>
      <c r="Y5" t="n">
        <v>1</v>
      </c>
      <c r="Z5" t="n">
        <v>10</v>
      </c>
      <c r="AA5" t="n">
        <v>4086.807101965211</v>
      </c>
      <c r="AB5" t="n">
        <v>5591.749774113723</v>
      </c>
      <c r="AC5" t="n">
        <v>5058.081023742197</v>
      </c>
      <c r="AD5" t="n">
        <v>4086807.101965211</v>
      </c>
      <c r="AE5" t="n">
        <v>5591749.774113723</v>
      </c>
      <c r="AF5" t="n">
        <v>5.092593861754673e-07</v>
      </c>
      <c r="AG5" t="n">
        <v>29</v>
      </c>
      <c r="AH5" t="n">
        <v>5058081.023742196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1.1051</v>
      </c>
      <c r="E6" t="n">
        <v>90.48999999999999</v>
      </c>
      <c r="F6" t="n">
        <v>64.90000000000001</v>
      </c>
      <c r="G6" t="n">
        <v>9.27</v>
      </c>
      <c r="H6" t="n">
        <v>0.12</v>
      </c>
      <c r="I6" t="n">
        <v>420</v>
      </c>
      <c r="J6" t="n">
        <v>287.19</v>
      </c>
      <c r="K6" t="n">
        <v>61.2</v>
      </c>
      <c r="L6" t="n">
        <v>2</v>
      </c>
      <c r="M6" t="n">
        <v>418</v>
      </c>
      <c r="N6" t="n">
        <v>78.98999999999999</v>
      </c>
      <c r="O6" t="n">
        <v>35654.65</v>
      </c>
      <c r="P6" t="n">
        <v>1165.45</v>
      </c>
      <c r="Q6" t="n">
        <v>1369.37</v>
      </c>
      <c r="R6" t="n">
        <v>506.2</v>
      </c>
      <c r="S6" t="n">
        <v>104.26</v>
      </c>
      <c r="T6" t="n">
        <v>198056.11</v>
      </c>
      <c r="U6" t="n">
        <v>0.21</v>
      </c>
      <c r="V6" t="n">
        <v>0.74</v>
      </c>
      <c r="W6" t="n">
        <v>21.36</v>
      </c>
      <c r="X6" t="n">
        <v>12.28</v>
      </c>
      <c r="Y6" t="n">
        <v>1</v>
      </c>
      <c r="Z6" t="n">
        <v>10</v>
      </c>
      <c r="AA6" t="n">
        <v>3688.889786134752</v>
      </c>
      <c r="AB6" t="n">
        <v>5047.301747721443</v>
      </c>
      <c r="AC6" t="n">
        <v>4565.594352851212</v>
      </c>
      <c r="AD6" t="n">
        <v>3688889.786134752</v>
      </c>
      <c r="AE6" t="n">
        <v>5047301.747721444</v>
      </c>
      <c r="AF6" t="n">
        <v>5.461787147345777e-07</v>
      </c>
      <c r="AG6" t="n">
        <v>27</v>
      </c>
      <c r="AH6" t="n">
        <v>4565594.352851212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1.1658</v>
      </c>
      <c r="E7" t="n">
        <v>85.78</v>
      </c>
      <c r="F7" t="n">
        <v>63.22</v>
      </c>
      <c r="G7" t="n">
        <v>10.42</v>
      </c>
      <c r="H7" t="n">
        <v>0.14</v>
      </c>
      <c r="I7" t="n">
        <v>364</v>
      </c>
      <c r="J7" t="n">
        <v>287.7</v>
      </c>
      <c r="K7" t="n">
        <v>61.2</v>
      </c>
      <c r="L7" t="n">
        <v>2.25</v>
      </c>
      <c r="M7" t="n">
        <v>362</v>
      </c>
      <c r="N7" t="n">
        <v>79.25</v>
      </c>
      <c r="O7" t="n">
        <v>35716.83</v>
      </c>
      <c r="P7" t="n">
        <v>1135.07</v>
      </c>
      <c r="Q7" t="n">
        <v>1368.78</v>
      </c>
      <c r="R7" t="n">
        <v>452</v>
      </c>
      <c r="S7" t="n">
        <v>104.26</v>
      </c>
      <c r="T7" t="n">
        <v>171236</v>
      </c>
      <c r="U7" t="n">
        <v>0.23</v>
      </c>
      <c r="V7" t="n">
        <v>0.76</v>
      </c>
      <c r="W7" t="n">
        <v>21.25</v>
      </c>
      <c r="X7" t="n">
        <v>10.61</v>
      </c>
      <c r="Y7" t="n">
        <v>1</v>
      </c>
      <c r="Z7" t="n">
        <v>10</v>
      </c>
      <c r="AA7" t="n">
        <v>3406.869511083076</v>
      </c>
      <c r="AB7" t="n">
        <v>4661.429165539284</v>
      </c>
      <c r="AC7" t="n">
        <v>4216.548908336963</v>
      </c>
      <c r="AD7" t="n">
        <v>3406869.511083076</v>
      </c>
      <c r="AE7" t="n">
        <v>4661429.165539284</v>
      </c>
      <c r="AF7" t="n">
        <v>5.761787581554345e-07</v>
      </c>
      <c r="AG7" t="n">
        <v>25</v>
      </c>
      <c r="AH7" t="n">
        <v>4216548.908336963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1.2168</v>
      </c>
      <c r="E8" t="n">
        <v>82.18000000000001</v>
      </c>
      <c r="F8" t="n">
        <v>61.94</v>
      </c>
      <c r="G8" t="n">
        <v>11.58</v>
      </c>
      <c r="H8" t="n">
        <v>0.15</v>
      </c>
      <c r="I8" t="n">
        <v>321</v>
      </c>
      <c r="J8" t="n">
        <v>288.2</v>
      </c>
      <c r="K8" t="n">
        <v>61.2</v>
      </c>
      <c r="L8" t="n">
        <v>2.5</v>
      </c>
      <c r="M8" t="n">
        <v>319</v>
      </c>
      <c r="N8" t="n">
        <v>79.5</v>
      </c>
      <c r="O8" t="n">
        <v>35779.11</v>
      </c>
      <c r="P8" t="n">
        <v>1112.02</v>
      </c>
      <c r="Q8" t="n">
        <v>1368.59</v>
      </c>
      <c r="R8" t="n">
        <v>410.1</v>
      </c>
      <c r="S8" t="n">
        <v>104.26</v>
      </c>
      <c r="T8" t="n">
        <v>150501.01</v>
      </c>
      <c r="U8" t="n">
        <v>0.25</v>
      </c>
      <c r="V8" t="n">
        <v>0.77</v>
      </c>
      <c r="W8" t="n">
        <v>21.19</v>
      </c>
      <c r="X8" t="n">
        <v>9.33</v>
      </c>
      <c r="Y8" t="n">
        <v>1</v>
      </c>
      <c r="Z8" t="n">
        <v>10</v>
      </c>
      <c r="AA8" t="n">
        <v>3204.918387587408</v>
      </c>
      <c r="AB8" t="n">
        <v>4385.110728917725</v>
      </c>
      <c r="AC8" t="n">
        <v>3966.601915491214</v>
      </c>
      <c r="AD8" t="n">
        <v>3204918.387587408</v>
      </c>
      <c r="AE8" t="n">
        <v>4385110.728917725</v>
      </c>
      <c r="AF8" t="n">
        <v>6.013847254447871e-07</v>
      </c>
      <c r="AG8" t="n">
        <v>24</v>
      </c>
      <c r="AH8" t="n">
        <v>3966601.915491214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1.2605</v>
      </c>
      <c r="E9" t="n">
        <v>79.34</v>
      </c>
      <c r="F9" t="n">
        <v>60.92</v>
      </c>
      <c r="G9" t="n">
        <v>12.74</v>
      </c>
      <c r="H9" t="n">
        <v>0.17</v>
      </c>
      <c r="I9" t="n">
        <v>287</v>
      </c>
      <c r="J9" t="n">
        <v>288.71</v>
      </c>
      <c r="K9" t="n">
        <v>61.2</v>
      </c>
      <c r="L9" t="n">
        <v>2.75</v>
      </c>
      <c r="M9" t="n">
        <v>285</v>
      </c>
      <c r="N9" t="n">
        <v>79.76000000000001</v>
      </c>
      <c r="O9" t="n">
        <v>35841.5</v>
      </c>
      <c r="P9" t="n">
        <v>1093.64</v>
      </c>
      <c r="Q9" t="n">
        <v>1368.38</v>
      </c>
      <c r="R9" t="n">
        <v>377.53</v>
      </c>
      <c r="S9" t="n">
        <v>104.26</v>
      </c>
      <c r="T9" t="n">
        <v>134384.04</v>
      </c>
      <c r="U9" t="n">
        <v>0.28</v>
      </c>
      <c r="V9" t="n">
        <v>0.79</v>
      </c>
      <c r="W9" t="n">
        <v>21.12</v>
      </c>
      <c r="X9" t="n">
        <v>8.32</v>
      </c>
      <c r="Y9" t="n">
        <v>1</v>
      </c>
      <c r="Z9" t="n">
        <v>10</v>
      </c>
      <c r="AA9" t="n">
        <v>3045.60033485715</v>
      </c>
      <c r="AB9" t="n">
        <v>4167.124740555742</v>
      </c>
      <c r="AC9" t="n">
        <v>3769.420203913251</v>
      </c>
      <c r="AD9" t="n">
        <v>3045600.33485715</v>
      </c>
      <c r="AE9" t="n">
        <v>4167124.740555743</v>
      </c>
      <c r="AF9" t="n">
        <v>6.22982779769193e-07</v>
      </c>
      <c r="AG9" t="n">
        <v>23</v>
      </c>
      <c r="AH9" t="n">
        <v>3769420.203913251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1.2991</v>
      </c>
      <c r="E10" t="n">
        <v>76.97</v>
      </c>
      <c r="F10" t="n">
        <v>60.07</v>
      </c>
      <c r="G10" t="n">
        <v>13.92</v>
      </c>
      <c r="H10" t="n">
        <v>0.18</v>
      </c>
      <c r="I10" t="n">
        <v>259</v>
      </c>
      <c r="J10" t="n">
        <v>289.21</v>
      </c>
      <c r="K10" t="n">
        <v>61.2</v>
      </c>
      <c r="L10" t="n">
        <v>3</v>
      </c>
      <c r="M10" t="n">
        <v>257</v>
      </c>
      <c r="N10" t="n">
        <v>80.02</v>
      </c>
      <c r="O10" t="n">
        <v>35903.99</v>
      </c>
      <c r="P10" t="n">
        <v>1078.12</v>
      </c>
      <c r="Q10" t="n">
        <v>1368.57</v>
      </c>
      <c r="R10" t="n">
        <v>350.29</v>
      </c>
      <c r="S10" t="n">
        <v>104.26</v>
      </c>
      <c r="T10" t="n">
        <v>120908.07</v>
      </c>
      <c r="U10" t="n">
        <v>0.3</v>
      </c>
      <c r="V10" t="n">
        <v>0.8</v>
      </c>
      <c r="W10" t="n">
        <v>21.05</v>
      </c>
      <c r="X10" t="n">
        <v>7.47</v>
      </c>
      <c r="Y10" t="n">
        <v>1</v>
      </c>
      <c r="Z10" t="n">
        <v>10</v>
      </c>
      <c r="AA10" t="n">
        <v>2926.476406165522</v>
      </c>
      <c r="AB10" t="n">
        <v>4004.134125943019</v>
      </c>
      <c r="AC10" t="n">
        <v>3621.985184800408</v>
      </c>
      <c r="AD10" t="n">
        <v>2926476.406165523</v>
      </c>
      <c r="AE10" t="n">
        <v>4004134.125943019</v>
      </c>
      <c r="AF10" t="n">
        <v>6.420602373646637e-07</v>
      </c>
      <c r="AG10" t="n">
        <v>23</v>
      </c>
      <c r="AH10" t="n">
        <v>3621985.184800408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1.3308</v>
      </c>
      <c r="E11" t="n">
        <v>75.14</v>
      </c>
      <c r="F11" t="n">
        <v>59.42</v>
      </c>
      <c r="G11" t="n">
        <v>15.04</v>
      </c>
      <c r="H11" t="n">
        <v>0.2</v>
      </c>
      <c r="I11" t="n">
        <v>237</v>
      </c>
      <c r="J11" t="n">
        <v>289.72</v>
      </c>
      <c r="K11" t="n">
        <v>61.2</v>
      </c>
      <c r="L11" t="n">
        <v>3.25</v>
      </c>
      <c r="M11" t="n">
        <v>235</v>
      </c>
      <c r="N11" t="n">
        <v>80.27</v>
      </c>
      <c r="O11" t="n">
        <v>35966.59</v>
      </c>
      <c r="P11" t="n">
        <v>1066.4</v>
      </c>
      <c r="Q11" t="n">
        <v>1368.11</v>
      </c>
      <c r="R11" t="n">
        <v>329.03</v>
      </c>
      <c r="S11" t="n">
        <v>104.26</v>
      </c>
      <c r="T11" t="n">
        <v>110384.23</v>
      </c>
      <c r="U11" t="n">
        <v>0.32</v>
      </c>
      <c r="V11" t="n">
        <v>0.8100000000000001</v>
      </c>
      <c r="W11" t="n">
        <v>21.03</v>
      </c>
      <c r="X11" t="n">
        <v>6.83</v>
      </c>
      <c r="Y11" t="n">
        <v>1</v>
      </c>
      <c r="Z11" t="n">
        <v>10</v>
      </c>
      <c r="AA11" t="n">
        <v>2823.068240303439</v>
      </c>
      <c r="AB11" t="n">
        <v>3862.646511364205</v>
      </c>
      <c r="AC11" t="n">
        <v>3494.000949577887</v>
      </c>
      <c r="AD11" t="n">
        <v>2823068.240303439</v>
      </c>
      <c r="AE11" t="n">
        <v>3862646.511364205</v>
      </c>
      <c r="AF11" t="n">
        <v>6.577274758562809e-07</v>
      </c>
      <c r="AG11" t="n">
        <v>22</v>
      </c>
      <c r="AH11" t="n">
        <v>3494000.949577887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1.3589</v>
      </c>
      <c r="E12" t="n">
        <v>73.59</v>
      </c>
      <c r="F12" t="n">
        <v>58.89</v>
      </c>
      <c r="G12" t="n">
        <v>16.21</v>
      </c>
      <c r="H12" t="n">
        <v>0.21</v>
      </c>
      <c r="I12" t="n">
        <v>218</v>
      </c>
      <c r="J12" t="n">
        <v>290.23</v>
      </c>
      <c r="K12" t="n">
        <v>61.2</v>
      </c>
      <c r="L12" t="n">
        <v>3.5</v>
      </c>
      <c r="M12" t="n">
        <v>216</v>
      </c>
      <c r="N12" t="n">
        <v>80.53</v>
      </c>
      <c r="O12" t="n">
        <v>36029.29</v>
      </c>
      <c r="P12" t="n">
        <v>1056.68</v>
      </c>
      <c r="Q12" t="n">
        <v>1368.35</v>
      </c>
      <c r="R12" t="n">
        <v>310.83</v>
      </c>
      <c r="S12" t="n">
        <v>104.26</v>
      </c>
      <c r="T12" t="n">
        <v>101380.22</v>
      </c>
      <c r="U12" t="n">
        <v>0.34</v>
      </c>
      <c r="V12" t="n">
        <v>0.8100000000000001</v>
      </c>
      <c r="W12" t="n">
        <v>21.02</v>
      </c>
      <c r="X12" t="n">
        <v>6.29</v>
      </c>
      <c r="Y12" t="n">
        <v>1</v>
      </c>
      <c r="Z12" t="n">
        <v>10</v>
      </c>
      <c r="AA12" t="n">
        <v>2748.175951684157</v>
      </c>
      <c r="AB12" t="n">
        <v>3760.17557806071</v>
      </c>
      <c r="AC12" t="n">
        <v>3401.309698330023</v>
      </c>
      <c r="AD12" t="n">
        <v>2748175.951684157</v>
      </c>
      <c r="AE12" t="n">
        <v>3760175.578060709</v>
      </c>
      <c r="AF12" t="n">
        <v>6.716154695980614e-07</v>
      </c>
      <c r="AG12" t="n">
        <v>22</v>
      </c>
      <c r="AH12" t="n">
        <v>3401309.698330023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1.3845</v>
      </c>
      <c r="E13" t="n">
        <v>72.23</v>
      </c>
      <c r="F13" t="n">
        <v>58.39</v>
      </c>
      <c r="G13" t="n">
        <v>17.34</v>
      </c>
      <c r="H13" t="n">
        <v>0.23</v>
      </c>
      <c r="I13" t="n">
        <v>202</v>
      </c>
      <c r="J13" t="n">
        <v>290.74</v>
      </c>
      <c r="K13" t="n">
        <v>61.2</v>
      </c>
      <c r="L13" t="n">
        <v>3.75</v>
      </c>
      <c r="M13" t="n">
        <v>200</v>
      </c>
      <c r="N13" t="n">
        <v>80.79000000000001</v>
      </c>
      <c r="O13" t="n">
        <v>36092.1</v>
      </c>
      <c r="P13" t="n">
        <v>1047.54</v>
      </c>
      <c r="Q13" t="n">
        <v>1368.12</v>
      </c>
      <c r="R13" t="n">
        <v>295.8</v>
      </c>
      <c r="S13" t="n">
        <v>104.26</v>
      </c>
      <c r="T13" t="n">
        <v>93945.73</v>
      </c>
      <c r="U13" t="n">
        <v>0.35</v>
      </c>
      <c r="V13" t="n">
        <v>0.82</v>
      </c>
      <c r="W13" t="n">
        <v>20.96</v>
      </c>
      <c r="X13" t="n">
        <v>5.8</v>
      </c>
      <c r="Y13" t="n">
        <v>1</v>
      </c>
      <c r="Z13" t="n">
        <v>10</v>
      </c>
      <c r="AA13" t="n">
        <v>2668.838311169228</v>
      </c>
      <c r="AB13" t="n">
        <v>3651.622318178505</v>
      </c>
      <c r="AC13" t="n">
        <v>3303.116609215523</v>
      </c>
      <c r="AD13" t="n">
        <v>2668838.311169229</v>
      </c>
      <c r="AE13" t="n">
        <v>3651622.318178505</v>
      </c>
      <c r="AF13" t="n">
        <v>6.84267876708011e-07</v>
      </c>
      <c r="AG13" t="n">
        <v>21</v>
      </c>
      <c r="AH13" t="n">
        <v>3303116.609215523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1.4071</v>
      </c>
      <c r="E14" t="n">
        <v>71.06999999999999</v>
      </c>
      <c r="F14" t="n">
        <v>57.99</v>
      </c>
      <c r="G14" t="n">
        <v>18.51</v>
      </c>
      <c r="H14" t="n">
        <v>0.24</v>
      </c>
      <c r="I14" t="n">
        <v>188</v>
      </c>
      <c r="J14" t="n">
        <v>291.25</v>
      </c>
      <c r="K14" t="n">
        <v>61.2</v>
      </c>
      <c r="L14" t="n">
        <v>4</v>
      </c>
      <c r="M14" t="n">
        <v>186</v>
      </c>
      <c r="N14" t="n">
        <v>81.05</v>
      </c>
      <c r="O14" t="n">
        <v>36155.02</v>
      </c>
      <c r="P14" t="n">
        <v>1039.98</v>
      </c>
      <c r="Q14" t="n">
        <v>1367.66</v>
      </c>
      <c r="R14" t="n">
        <v>282.62</v>
      </c>
      <c r="S14" t="n">
        <v>104.26</v>
      </c>
      <c r="T14" t="n">
        <v>87425.71000000001</v>
      </c>
      <c r="U14" t="n">
        <v>0.37</v>
      </c>
      <c r="V14" t="n">
        <v>0.83</v>
      </c>
      <c r="W14" t="n">
        <v>20.95</v>
      </c>
      <c r="X14" t="n">
        <v>5.4</v>
      </c>
      <c r="Y14" t="n">
        <v>1</v>
      </c>
      <c r="Z14" t="n">
        <v>10</v>
      </c>
      <c r="AA14" t="n">
        <v>2613.626372456402</v>
      </c>
      <c r="AB14" t="n">
        <v>3576.078907852785</v>
      </c>
      <c r="AC14" t="n">
        <v>3234.78295594545</v>
      </c>
      <c r="AD14" t="n">
        <v>2613626.372456403</v>
      </c>
      <c r="AE14" t="n">
        <v>3576078.907852785</v>
      </c>
      <c r="AF14" t="n">
        <v>6.954375798597632e-07</v>
      </c>
      <c r="AG14" t="n">
        <v>21</v>
      </c>
      <c r="AH14" t="n">
        <v>3234782.95594545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57.66</v>
      </c>
      <c r="G15" t="n">
        <v>19.66</v>
      </c>
      <c r="H15" t="n">
        <v>0.26</v>
      </c>
      <c r="I15" t="n">
        <v>176</v>
      </c>
      <c r="J15" t="n">
        <v>291.76</v>
      </c>
      <c r="K15" t="n">
        <v>61.2</v>
      </c>
      <c r="L15" t="n">
        <v>4.25</v>
      </c>
      <c r="M15" t="n">
        <v>174</v>
      </c>
      <c r="N15" t="n">
        <v>81.31</v>
      </c>
      <c r="O15" t="n">
        <v>36218.04</v>
      </c>
      <c r="P15" t="n">
        <v>1033.89</v>
      </c>
      <c r="Q15" t="n">
        <v>1367.92</v>
      </c>
      <c r="R15" t="n">
        <v>271.15</v>
      </c>
      <c r="S15" t="n">
        <v>104.26</v>
      </c>
      <c r="T15" t="n">
        <v>81753.07000000001</v>
      </c>
      <c r="U15" t="n">
        <v>0.38</v>
      </c>
      <c r="V15" t="n">
        <v>0.83</v>
      </c>
      <c r="W15" t="n">
        <v>20.94</v>
      </c>
      <c r="X15" t="n">
        <v>5.07</v>
      </c>
      <c r="Y15" t="n">
        <v>1</v>
      </c>
      <c r="Z15" t="n">
        <v>10</v>
      </c>
      <c r="AA15" t="n">
        <v>2568.108547328432</v>
      </c>
      <c r="AB15" t="n">
        <v>3513.799411407972</v>
      </c>
      <c r="AC15" t="n">
        <v>3178.44732723151</v>
      </c>
      <c r="AD15" t="n">
        <v>2568108.547328432</v>
      </c>
      <c r="AE15" t="n">
        <v>3513799.411407972</v>
      </c>
      <c r="AF15" t="n">
        <v>7.051245790533182e-07</v>
      </c>
      <c r="AG15" t="n">
        <v>21</v>
      </c>
      <c r="AH15" t="n">
        <v>3178447.32723151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1.4458</v>
      </c>
      <c r="E16" t="n">
        <v>69.17</v>
      </c>
      <c r="F16" t="n">
        <v>57.33</v>
      </c>
      <c r="G16" t="n">
        <v>20.85</v>
      </c>
      <c r="H16" t="n">
        <v>0.27</v>
      </c>
      <c r="I16" t="n">
        <v>165</v>
      </c>
      <c r="J16" t="n">
        <v>292.27</v>
      </c>
      <c r="K16" t="n">
        <v>61.2</v>
      </c>
      <c r="L16" t="n">
        <v>4.5</v>
      </c>
      <c r="M16" t="n">
        <v>163</v>
      </c>
      <c r="N16" t="n">
        <v>81.56999999999999</v>
      </c>
      <c r="O16" t="n">
        <v>36281.16</v>
      </c>
      <c r="P16" t="n">
        <v>1027.72</v>
      </c>
      <c r="Q16" t="n">
        <v>1367.85</v>
      </c>
      <c r="R16" t="n">
        <v>260.75</v>
      </c>
      <c r="S16" t="n">
        <v>104.26</v>
      </c>
      <c r="T16" t="n">
        <v>76607.28</v>
      </c>
      <c r="U16" t="n">
        <v>0.4</v>
      </c>
      <c r="V16" t="n">
        <v>0.84</v>
      </c>
      <c r="W16" t="n">
        <v>20.91</v>
      </c>
      <c r="X16" t="n">
        <v>4.73</v>
      </c>
      <c r="Y16" t="n">
        <v>1</v>
      </c>
      <c r="Z16" t="n">
        <v>10</v>
      </c>
      <c r="AA16" t="n">
        <v>2524.467817712421</v>
      </c>
      <c r="AB16" t="n">
        <v>3454.088239854234</v>
      </c>
      <c r="AC16" t="n">
        <v>3124.434906085706</v>
      </c>
      <c r="AD16" t="n">
        <v>2524467.817712422</v>
      </c>
      <c r="AE16" t="n">
        <v>3454088.239854233</v>
      </c>
      <c r="AF16" t="n">
        <v>7.145644609205071e-07</v>
      </c>
      <c r="AG16" t="n">
        <v>21</v>
      </c>
      <c r="AH16" t="n">
        <v>3124434.906085706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57.05</v>
      </c>
      <c r="G17" t="n">
        <v>21.94</v>
      </c>
      <c r="H17" t="n">
        <v>0.29</v>
      </c>
      <c r="I17" t="n">
        <v>156</v>
      </c>
      <c r="J17" t="n">
        <v>292.79</v>
      </c>
      <c r="K17" t="n">
        <v>61.2</v>
      </c>
      <c r="L17" t="n">
        <v>4.75</v>
      </c>
      <c r="M17" t="n">
        <v>154</v>
      </c>
      <c r="N17" t="n">
        <v>81.84</v>
      </c>
      <c r="O17" t="n">
        <v>36344.4</v>
      </c>
      <c r="P17" t="n">
        <v>1022.64</v>
      </c>
      <c r="Q17" t="n">
        <v>1367.74</v>
      </c>
      <c r="R17" t="n">
        <v>251.69</v>
      </c>
      <c r="S17" t="n">
        <v>104.26</v>
      </c>
      <c r="T17" t="n">
        <v>72122.11</v>
      </c>
      <c r="U17" t="n">
        <v>0.41</v>
      </c>
      <c r="V17" t="n">
        <v>0.84</v>
      </c>
      <c r="W17" t="n">
        <v>20.9</v>
      </c>
      <c r="X17" t="n">
        <v>4.47</v>
      </c>
      <c r="Y17" t="n">
        <v>1</v>
      </c>
      <c r="Z17" t="n">
        <v>10</v>
      </c>
      <c r="AA17" t="n">
        <v>2475.80999220655</v>
      </c>
      <c r="AB17" t="n">
        <v>3387.512456365337</v>
      </c>
      <c r="AC17" t="n">
        <v>3064.213021933294</v>
      </c>
      <c r="AD17" t="n">
        <v>2475809.99220655</v>
      </c>
      <c r="AE17" t="n">
        <v>3387512.456365337</v>
      </c>
      <c r="AF17" t="n">
        <v>7.224722153642255e-07</v>
      </c>
      <c r="AG17" t="n">
        <v>20</v>
      </c>
      <c r="AH17" t="n">
        <v>3064213.021933294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1.4773</v>
      </c>
      <c r="E18" t="n">
        <v>67.69</v>
      </c>
      <c r="F18" t="n">
        <v>56.82</v>
      </c>
      <c r="G18" t="n">
        <v>23.19</v>
      </c>
      <c r="H18" t="n">
        <v>0.3</v>
      </c>
      <c r="I18" t="n">
        <v>147</v>
      </c>
      <c r="J18" t="n">
        <v>293.3</v>
      </c>
      <c r="K18" t="n">
        <v>61.2</v>
      </c>
      <c r="L18" t="n">
        <v>5</v>
      </c>
      <c r="M18" t="n">
        <v>145</v>
      </c>
      <c r="N18" t="n">
        <v>82.09999999999999</v>
      </c>
      <c r="O18" t="n">
        <v>36407.75</v>
      </c>
      <c r="P18" t="n">
        <v>1018.08</v>
      </c>
      <c r="Q18" t="n">
        <v>1367.87</v>
      </c>
      <c r="R18" t="n">
        <v>243.9</v>
      </c>
      <c r="S18" t="n">
        <v>104.26</v>
      </c>
      <c r="T18" t="n">
        <v>68272.44</v>
      </c>
      <c r="U18" t="n">
        <v>0.43</v>
      </c>
      <c r="V18" t="n">
        <v>0.84</v>
      </c>
      <c r="W18" t="n">
        <v>20.9</v>
      </c>
      <c r="X18" t="n">
        <v>4.23</v>
      </c>
      <c r="Y18" t="n">
        <v>1</v>
      </c>
      <c r="Z18" t="n">
        <v>10</v>
      </c>
      <c r="AA18" t="n">
        <v>2443.054124464809</v>
      </c>
      <c r="AB18" t="n">
        <v>3342.694433034188</v>
      </c>
      <c r="AC18" t="n">
        <v>3023.67236784638</v>
      </c>
      <c r="AD18" t="n">
        <v>2443054.124464809</v>
      </c>
      <c r="AE18" t="n">
        <v>3342694.433034188</v>
      </c>
      <c r="AF18" t="n">
        <v>7.301328524815778e-07</v>
      </c>
      <c r="AG18" t="n">
        <v>20</v>
      </c>
      <c r="AH18" t="n">
        <v>3023672.36784638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1.4907</v>
      </c>
      <c r="E19" t="n">
        <v>67.08</v>
      </c>
      <c r="F19" t="n">
        <v>56.59</v>
      </c>
      <c r="G19" t="n">
        <v>24.25</v>
      </c>
      <c r="H19" t="n">
        <v>0.32</v>
      </c>
      <c r="I19" t="n">
        <v>140</v>
      </c>
      <c r="J19" t="n">
        <v>293.81</v>
      </c>
      <c r="K19" t="n">
        <v>61.2</v>
      </c>
      <c r="L19" t="n">
        <v>5.25</v>
      </c>
      <c r="M19" t="n">
        <v>138</v>
      </c>
      <c r="N19" t="n">
        <v>82.36</v>
      </c>
      <c r="O19" t="n">
        <v>36471.2</v>
      </c>
      <c r="P19" t="n">
        <v>1013.72</v>
      </c>
      <c r="Q19" t="n">
        <v>1367.87</v>
      </c>
      <c r="R19" t="n">
        <v>236.69</v>
      </c>
      <c r="S19" t="n">
        <v>104.26</v>
      </c>
      <c r="T19" t="n">
        <v>64700.49</v>
      </c>
      <c r="U19" t="n">
        <v>0.44</v>
      </c>
      <c r="V19" t="n">
        <v>0.85</v>
      </c>
      <c r="W19" t="n">
        <v>20.88</v>
      </c>
      <c r="X19" t="n">
        <v>4</v>
      </c>
      <c r="Y19" t="n">
        <v>1</v>
      </c>
      <c r="Z19" t="n">
        <v>10</v>
      </c>
      <c r="AA19" t="n">
        <v>2414.328478396485</v>
      </c>
      <c r="AB19" t="n">
        <v>3303.390736797441</v>
      </c>
      <c r="AC19" t="n">
        <v>2988.119761215386</v>
      </c>
      <c r="AD19" t="n">
        <v>2414328.478396485</v>
      </c>
      <c r="AE19" t="n">
        <v>3303390.736797441</v>
      </c>
      <c r="AF19" t="n">
        <v>7.367555968281919e-07</v>
      </c>
      <c r="AG19" t="n">
        <v>20</v>
      </c>
      <c r="AH19" t="n">
        <v>2988119.761215386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1.5041</v>
      </c>
      <c r="E20" t="n">
        <v>66.48999999999999</v>
      </c>
      <c r="F20" t="n">
        <v>56.37</v>
      </c>
      <c r="G20" t="n">
        <v>25.43</v>
      </c>
      <c r="H20" t="n">
        <v>0.33</v>
      </c>
      <c r="I20" t="n">
        <v>133</v>
      </c>
      <c r="J20" t="n">
        <v>294.33</v>
      </c>
      <c r="K20" t="n">
        <v>61.2</v>
      </c>
      <c r="L20" t="n">
        <v>5.5</v>
      </c>
      <c r="M20" t="n">
        <v>131</v>
      </c>
      <c r="N20" t="n">
        <v>82.63</v>
      </c>
      <c r="O20" t="n">
        <v>36534.76</v>
      </c>
      <c r="P20" t="n">
        <v>1009.53</v>
      </c>
      <c r="Q20" t="n">
        <v>1367.81</v>
      </c>
      <c r="R20" t="n">
        <v>229.54</v>
      </c>
      <c r="S20" t="n">
        <v>104.26</v>
      </c>
      <c r="T20" t="n">
        <v>61163.07</v>
      </c>
      <c r="U20" t="n">
        <v>0.45</v>
      </c>
      <c r="V20" t="n">
        <v>0.85</v>
      </c>
      <c r="W20" t="n">
        <v>20.86</v>
      </c>
      <c r="X20" t="n">
        <v>3.78</v>
      </c>
      <c r="Y20" t="n">
        <v>1</v>
      </c>
      <c r="Z20" t="n">
        <v>10</v>
      </c>
      <c r="AA20" t="n">
        <v>2386.476697472092</v>
      </c>
      <c r="AB20" t="n">
        <v>3265.28270140283</v>
      </c>
      <c r="AC20" t="n">
        <v>2953.648703233875</v>
      </c>
      <c r="AD20" t="n">
        <v>2386476.697472092</v>
      </c>
      <c r="AE20" t="n">
        <v>3265282.70140283</v>
      </c>
      <c r="AF20" t="n">
        <v>7.433783411748062e-07</v>
      </c>
      <c r="AG20" t="n">
        <v>20</v>
      </c>
      <c r="AH20" t="n">
        <v>2953648.703233874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1.5147</v>
      </c>
      <c r="E21" t="n">
        <v>66.02</v>
      </c>
      <c r="F21" t="n">
        <v>56.23</v>
      </c>
      <c r="G21" t="n">
        <v>26.56</v>
      </c>
      <c r="H21" t="n">
        <v>0.35</v>
      </c>
      <c r="I21" t="n">
        <v>127</v>
      </c>
      <c r="J21" t="n">
        <v>294.84</v>
      </c>
      <c r="K21" t="n">
        <v>61.2</v>
      </c>
      <c r="L21" t="n">
        <v>5.75</v>
      </c>
      <c r="M21" t="n">
        <v>125</v>
      </c>
      <c r="N21" t="n">
        <v>82.90000000000001</v>
      </c>
      <c r="O21" t="n">
        <v>36598.44</v>
      </c>
      <c r="P21" t="n">
        <v>1006.87</v>
      </c>
      <c r="Q21" t="n">
        <v>1367.74</v>
      </c>
      <c r="R21" t="n">
        <v>224.5</v>
      </c>
      <c r="S21" t="n">
        <v>104.26</v>
      </c>
      <c r="T21" t="n">
        <v>58670.61</v>
      </c>
      <c r="U21" t="n">
        <v>0.46</v>
      </c>
      <c r="V21" t="n">
        <v>0.85</v>
      </c>
      <c r="W21" t="n">
        <v>20.87</v>
      </c>
      <c r="X21" t="n">
        <v>3.64</v>
      </c>
      <c r="Y21" t="n">
        <v>1</v>
      </c>
      <c r="Z21" t="n">
        <v>10</v>
      </c>
      <c r="AA21" t="n">
        <v>2366.138460547744</v>
      </c>
      <c r="AB21" t="n">
        <v>3237.455028383247</v>
      </c>
      <c r="AC21" t="n">
        <v>2928.476864270898</v>
      </c>
      <c r="AD21" t="n">
        <v>2366138.460547744</v>
      </c>
      <c r="AE21" t="n">
        <v>3237455.028383247</v>
      </c>
      <c r="AF21" t="n">
        <v>7.486172284937697e-07</v>
      </c>
      <c r="AG21" t="n">
        <v>20</v>
      </c>
      <c r="AH21" t="n">
        <v>2928476.864270898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1.5266</v>
      </c>
      <c r="E22" t="n">
        <v>65.5</v>
      </c>
      <c r="F22" t="n">
        <v>56.03</v>
      </c>
      <c r="G22" t="n">
        <v>27.79</v>
      </c>
      <c r="H22" t="n">
        <v>0.36</v>
      </c>
      <c r="I22" t="n">
        <v>121</v>
      </c>
      <c r="J22" t="n">
        <v>295.36</v>
      </c>
      <c r="K22" t="n">
        <v>61.2</v>
      </c>
      <c r="L22" t="n">
        <v>6</v>
      </c>
      <c r="M22" t="n">
        <v>119</v>
      </c>
      <c r="N22" t="n">
        <v>83.16</v>
      </c>
      <c r="O22" t="n">
        <v>36662.22</v>
      </c>
      <c r="P22" t="n">
        <v>1003.08</v>
      </c>
      <c r="Q22" t="n">
        <v>1367.61</v>
      </c>
      <c r="R22" t="n">
        <v>218.48</v>
      </c>
      <c r="S22" t="n">
        <v>104.26</v>
      </c>
      <c r="T22" t="n">
        <v>55693.31</v>
      </c>
      <c r="U22" t="n">
        <v>0.48</v>
      </c>
      <c r="V22" t="n">
        <v>0.86</v>
      </c>
      <c r="W22" t="n">
        <v>20.85</v>
      </c>
      <c r="X22" t="n">
        <v>3.45</v>
      </c>
      <c r="Y22" t="n">
        <v>1</v>
      </c>
      <c r="Z22" t="n">
        <v>10</v>
      </c>
      <c r="AA22" t="n">
        <v>2328.902779351283</v>
      </c>
      <c r="AB22" t="n">
        <v>3186.507526647929</v>
      </c>
      <c r="AC22" t="n">
        <v>2882.391720595933</v>
      </c>
      <c r="AD22" t="n">
        <v>2328902.779351283</v>
      </c>
      <c r="AE22" t="n">
        <v>3186507.52664793</v>
      </c>
      <c r="AF22" t="n">
        <v>7.544986208612852e-07</v>
      </c>
      <c r="AG22" t="n">
        <v>19</v>
      </c>
      <c r="AH22" t="n">
        <v>2882391.720595933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1.5368</v>
      </c>
      <c r="E23" t="n">
        <v>65.06999999999999</v>
      </c>
      <c r="F23" t="n">
        <v>55.87</v>
      </c>
      <c r="G23" t="n">
        <v>28.9</v>
      </c>
      <c r="H23" t="n">
        <v>0.38</v>
      </c>
      <c r="I23" t="n">
        <v>116</v>
      </c>
      <c r="J23" t="n">
        <v>295.88</v>
      </c>
      <c r="K23" t="n">
        <v>61.2</v>
      </c>
      <c r="L23" t="n">
        <v>6.25</v>
      </c>
      <c r="M23" t="n">
        <v>114</v>
      </c>
      <c r="N23" t="n">
        <v>83.43000000000001</v>
      </c>
      <c r="O23" t="n">
        <v>36726.12</v>
      </c>
      <c r="P23" t="n">
        <v>999.9400000000001</v>
      </c>
      <c r="Q23" t="n">
        <v>1367.61</v>
      </c>
      <c r="R23" t="n">
        <v>213.27</v>
      </c>
      <c r="S23" t="n">
        <v>104.26</v>
      </c>
      <c r="T23" t="n">
        <v>53110.6</v>
      </c>
      <c r="U23" t="n">
        <v>0.49</v>
      </c>
      <c r="V23" t="n">
        <v>0.86</v>
      </c>
      <c r="W23" t="n">
        <v>20.84</v>
      </c>
      <c r="X23" t="n">
        <v>3.29</v>
      </c>
      <c r="Y23" t="n">
        <v>1</v>
      </c>
      <c r="Z23" t="n">
        <v>10</v>
      </c>
      <c r="AA23" t="n">
        <v>2308.775879210123</v>
      </c>
      <c r="AB23" t="n">
        <v>3158.969013938625</v>
      </c>
      <c r="AC23" t="n">
        <v>2857.481444889061</v>
      </c>
      <c r="AD23" t="n">
        <v>2308775.879210123</v>
      </c>
      <c r="AE23" t="n">
        <v>3158969.013938625</v>
      </c>
      <c r="AF23" t="n">
        <v>7.595398143191558e-07</v>
      </c>
      <c r="AG23" t="n">
        <v>19</v>
      </c>
      <c r="AH23" t="n">
        <v>2857481.444889061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1.546</v>
      </c>
      <c r="E24" t="n">
        <v>64.68000000000001</v>
      </c>
      <c r="F24" t="n">
        <v>55.75</v>
      </c>
      <c r="G24" t="n">
        <v>30.14</v>
      </c>
      <c r="H24" t="n">
        <v>0.39</v>
      </c>
      <c r="I24" t="n">
        <v>111</v>
      </c>
      <c r="J24" t="n">
        <v>296.4</v>
      </c>
      <c r="K24" t="n">
        <v>61.2</v>
      </c>
      <c r="L24" t="n">
        <v>6.5</v>
      </c>
      <c r="M24" t="n">
        <v>109</v>
      </c>
      <c r="N24" t="n">
        <v>83.7</v>
      </c>
      <c r="O24" t="n">
        <v>36790.13</v>
      </c>
      <c r="P24" t="n">
        <v>997.42</v>
      </c>
      <c r="Q24" t="n">
        <v>1367.46</v>
      </c>
      <c r="R24" t="n">
        <v>209.77</v>
      </c>
      <c r="S24" t="n">
        <v>104.26</v>
      </c>
      <c r="T24" t="n">
        <v>51387.08</v>
      </c>
      <c r="U24" t="n">
        <v>0.5</v>
      </c>
      <c r="V24" t="n">
        <v>0.86</v>
      </c>
      <c r="W24" t="n">
        <v>20.82</v>
      </c>
      <c r="X24" t="n">
        <v>3.17</v>
      </c>
      <c r="Y24" t="n">
        <v>1</v>
      </c>
      <c r="Z24" t="n">
        <v>10</v>
      </c>
      <c r="AA24" t="n">
        <v>2291.548099906964</v>
      </c>
      <c r="AB24" t="n">
        <v>3135.39720626006</v>
      </c>
      <c r="AC24" t="n">
        <v>2836.159297452098</v>
      </c>
      <c r="AD24" t="n">
        <v>2291548.099906964</v>
      </c>
      <c r="AE24" t="n">
        <v>3135397.20626006</v>
      </c>
      <c r="AF24" t="n">
        <v>7.640867731242938e-07</v>
      </c>
      <c r="AG24" t="n">
        <v>19</v>
      </c>
      <c r="AH24" t="n">
        <v>2836159.297452098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1.5547</v>
      </c>
      <c r="E25" t="n">
        <v>64.31999999999999</v>
      </c>
      <c r="F25" t="n">
        <v>55.61</v>
      </c>
      <c r="G25" t="n">
        <v>31.18</v>
      </c>
      <c r="H25" t="n">
        <v>0.4</v>
      </c>
      <c r="I25" t="n">
        <v>107</v>
      </c>
      <c r="J25" t="n">
        <v>296.92</v>
      </c>
      <c r="K25" t="n">
        <v>61.2</v>
      </c>
      <c r="L25" t="n">
        <v>6.75</v>
      </c>
      <c r="M25" t="n">
        <v>105</v>
      </c>
      <c r="N25" t="n">
        <v>83.97</v>
      </c>
      <c r="O25" t="n">
        <v>36854.25</v>
      </c>
      <c r="P25" t="n">
        <v>994.74</v>
      </c>
      <c r="Q25" t="n">
        <v>1367.79</v>
      </c>
      <c r="R25" t="n">
        <v>204.73</v>
      </c>
      <c r="S25" t="n">
        <v>104.26</v>
      </c>
      <c r="T25" t="n">
        <v>48886.9</v>
      </c>
      <c r="U25" t="n">
        <v>0.51</v>
      </c>
      <c r="V25" t="n">
        <v>0.86</v>
      </c>
      <c r="W25" t="n">
        <v>20.82</v>
      </c>
      <c r="X25" t="n">
        <v>3.02</v>
      </c>
      <c r="Y25" t="n">
        <v>1</v>
      </c>
      <c r="Z25" t="n">
        <v>10</v>
      </c>
      <c r="AA25" t="n">
        <v>2274.754704070567</v>
      </c>
      <c r="AB25" t="n">
        <v>3112.419741204364</v>
      </c>
      <c r="AC25" t="n">
        <v>2815.374769412244</v>
      </c>
      <c r="AD25" t="n">
        <v>2274754.704070567</v>
      </c>
      <c r="AE25" t="n">
        <v>3112419.741204364</v>
      </c>
      <c r="AF25" t="n">
        <v>7.683866146030657e-07</v>
      </c>
      <c r="AG25" t="n">
        <v>19</v>
      </c>
      <c r="AH25" t="n">
        <v>2815374.769412244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1.5619</v>
      </c>
      <c r="E26" t="n">
        <v>64.02</v>
      </c>
      <c r="F26" t="n">
        <v>55.52</v>
      </c>
      <c r="G26" t="n">
        <v>32.34</v>
      </c>
      <c r="H26" t="n">
        <v>0.42</v>
      </c>
      <c r="I26" t="n">
        <v>103</v>
      </c>
      <c r="J26" t="n">
        <v>297.44</v>
      </c>
      <c r="K26" t="n">
        <v>61.2</v>
      </c>
      <c r="L26" t="n">
        <v>7</v>
      </c>
      <c r="M26" t="n">
        <v>101</v>
      </c>
      <c r="N26" t="n">
        <v>84.23999999999999</v>
      </c>
      <c r="O26" t="n">
        <v>36918.48</v>
      </c>
      <c r="P26" t="n">
        <v>992.86</v>
      </c>
      <c r="Q26" t="n">
        <v>1367.46</v>
      </c>
      <c r="R26" t="n">
        <v>202.49</v>
      </c>
      <c r="S26" t="n">
        <v>104.26</v>
      </c>
      <c r="T26" t="n">
        <v>47786.12</v>
      </c>
      <c r="U26" t="n">
        <v>0.51</v>
      </c>
      <c r="V26" t="n">
        <v>0.86</v>
      </c>
      <c r="W26" t="n">
        <v>20.8</v>
      </c>
      <c r="X26" t="n">
        <v>2.94</v>
      </c>
      <c r="Y26" t="n">
        <v>1</v>
      </c>
      <c r="Z26" t="n">
        <v>10</v>
      </c>
      <c r="AA26" t="n">
        <v>2261.742321322093</v>
      </c>
      <c r="AB26" t="n">
        <v>3094.615625062091</v>
      </c>
      <c r="AC26" t="n">
        <v>2799.269853126356</v>
      </c>
      <c r="AD26" t="n">
        <v>2261742.321322093</v>
      </c>
      <c r="AE26" t="n">
        <v>3094615.625062091</v>
      </c>
      <c r="AF26" t="n">
        <v>7.719451041027391e-07</v>
      </c>
      <c r="AG26" t="n">
        <v>19</v>
      </c>
      <c r="AH26" t="n">
        <v>2799269.853126356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1.5706</v>
      </c>
      <c r="E27" t="n">
        <v>63.67</v>
      </c>
      <c r="F27" t="n">
        <v>55.39</v>
      </c>
      <c r="G27" t="n">
        <v>33.57</v>
      </c>
      <c r="H27" t="n">
        <v>0.43</v>
      </c>
      <c r="I27" t="n">
        <v>99</v>
      </c>
      <c r="J27" t="n">
        <v>297.96</v>
      </c>
      <c r="K27" t="n">
        <v>61.2</v>
      </c>
      <c r="L27" t="n">
        <v>7.25</v>
      </c>
      <c r="M27" t="n">
        <v>97</v>
      </c>
      <c r="N27" t="n">
        <v>84.51000000000001</v>
      </c>
      <c r="O27" t="n">
        <v>36982.83</v>
      </c>
      <c r="P27" t="n">
        <v>990.35</v>
      </c>
      <c r="Q27" t="n">
        <v>1367.46</v>
      </c>
      <c r="R27" t="n">
        <v>197.87</v>
      </c>
      <c r="S27" t="n">
        <v>104.26</v>
      </c>
      <c r="T27" t="n">
        <v>45494.81</v>
      </c>
      <c r="U27" t="n">
        <v>0.53</v>
      </c>
      <c r="V27" t="n">
        <v>0.87</v>
      </c>
      <c r="W27" t="n">
        <v>20.8</v>
      </c>
      <c r="X27" t="n">
        <v>2.8</v>
      </c>
      <c r="Y27" t="n">
        <v>1</v>
      </c>
      <c r="Z27" t="n">
        <v>10</v>
      </c>
      <c r="AA27" t="n">
        <v>2245.630740407281</v>
      </c>
      <c r="AB27" t="n">
        <v>3072.571049261659</v>
      </c>
      <c r="AC27" t="n">
        <v>2779.329180700563</v>
      </c>
      <c r="AD27" t="n">
        <v>2245630.740407282</v>
      </c>
      <c r="AE27" t="n">
        <v>3072571.049261659</v>
      </c>
      <c r="AF27" t="n">
        <v>7.762449455815111e-07</v>
      </c>
      <c r="AG27" t="n">
        <v>19</v>
      </c>
      <c r="AH27" t="n">
        <v>2779329.180700562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1.5764</v>
      </c>
      <c r="E28" t="n">
        <v>63.43</v>
      </c>
      <c r="F28" t="n">
        <v>55.31</v>
      </c>
      <c r="G28" t="n">
        <v>34.57</v>
      </c>
      <c r="H28" t="n">
        <v>0.45</v>
      </c>
      <c r="I28" t="n">
        <v>96</v>
      </c>
      <c r="J28" t="n">
        <v>298.48</v>
      </c>
      <c r="K28" t="n">
        <v>61.2</v>
      </c>
      <c r="L28" t="n">
        <v>7.5</v>
      </c>
      <c r="M28" t="n">
        <v>94</v>
      </c>
      <c r="N28" t="n">
        <v>84.79000000000001</v>
      </c>
      <c r="O28" t="n">
        <v>37047.29</v>
      </c>
      <c r="P28" t="n">
        <v>988.66</v>
      </c>
      <c r="Q28" t="n">
        <v>1367.47</v>
      </c>
      <c r="R28" t="n">
        <v>195.18</v>
      </c>
      <c r="S28" t="n">
        <v>104.26</v>
      </c>
      <c r="T28" t="n">
        <v>44165.45</v>
      </c>
      <c r="U28" t="n">
        <v>0.53</v>
      </c>
      <c r="V28" t="n">
        <v>0.87</v>
      </c>
      <c r="W28" t="n">
        <v>20.8</v>
      </c>
      <c r="X28" t="n">
        <v>2.73</v>
      </c>
      <c r="Y28" t="n">
        <v>1</v>
      </c>
      <c r="Z28" t="n">
        <v>10</v>
      </c>
      <c r="AA28" t="n">
        <v>2235.019312938947</v>
      </c>
      <c r="AB28" t="n">
        <v>3058.052026056342</v>
      </c>
      <c r="AC28" t="n">
        <v>2766.195832692385</v>
      </c>
      <c r="AD28" t="n">
        <v>2235019.312938947</v>
      </c>
      <c r="AE28" t="n">
        <v>3058052.026056342</v>
      </c>
      <c r="AF28" t="n">
        <v>7.79111506567359e-07</v>
      </c>
      <c r="AG28" t="n">
        <v>19</v>
      </c>
      <c r="AH28" t="n">
        <v>2766195.832692385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1.5828</v>
      </c>
      <c r="E29" t="n">
        <v>63.18</v>
      </c>
      <c r="F29" t="n">
        <v>55.22</v>
      </c>
      <c r="G29" t="n">
        <v>35.62</v>
      </c>
      <c r="H29" t="n">
        <v>0.46</v>
      </c>
      <c r="I29" t="n">
        <v>93</v>
      </c>
      <c r="J29" t="n">
        <v>299.01</v>
      </c>
      <c r="K29" t="n">
        <v>61.2</v>
      </c>
      <c r="L29" t="n">
        <v>7.75</v>
      </c>
      <c r="M29" t="n">
        <v>91</v>
      </c>
      <c r="N29" t="n">
        <v>85.06</v>
      </c>
      <c r="O29" t="n">
        <v>37111.87</v>
      </c>
      <c r="P29" t="n">
        <v>986.6799999999999</v>
      </c>
      <c r="Q29" t="n">
        <v>1367.41</v>
      </c>
      <c r="R29" t="n">
        <v>192.07</v>
      </c>
      <c r="S29" t="n">
        <v>104.26</v>
      </c>
      <c r="T29" t="n">
        <v>42623.91</v>
      </c>
      <c r="U29" t="n">
        <v>0.54</v>
      </c>
      <c r="V29" t="n">
        <v>0.87</v>
      </c>
      <c r="W29" t="n">
        <v>20.8</v>
      </c>
      <c r="X29" t="n">
        <v>2.63</v>
      </c>
      <c r="Y29" t="n">
        <v>1</v>
      </c>
      <c r="Z29" t="n">
        <v>10</v>
      </c>
      <c r="AA29" t="n">
        <v>2223.209884082932</v>
      </c>
      <c r="AB29" t="n">
        <v>3041.89384450031</v>
      </c>
      <c r="AC29" t="n">
        <v>2751.57976530591</v>
      </c>
      <c r="AD29" t="n">
        <v>2223209.884082932</v>
      </c>
      <c r="AE29" t="n">
        <v>3041893.84450031</v>
      </c>
      <c r="AF29" t="n">
        <v>7.822746083448463e-07</v>
      </c>
      <c r="AG29" t="n">
        <v>19</v>
      </c>
      <c r="AH29" t="n">
        <v>2751579.76530591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1.5888</v>
      </c>
      <c r="E30" t="n">
        <v>62.94</v>
      </c>
      <c r="F30" t="n">
        <v>55.14</v>
      </c>
      <c r="G30" t="n">
        <v>36.76</v>
      </c>
      <c r="H30" t="n">
        <v>0.48</v>
      </c>
      <c r="I30" t="n">
        <v>90</v>
      </c>
      <c r="J30" t="n">
        <v>299.53</v>
      </c>
      <c r="K30" t="n">
        <v>61.2</v>
      </c>
      <c r="L30" t="n">
        <v>8</v>
      </c>
      <c r="M30" t="n">
        <v>88</v>
      </c>
      <c r="N30" t="n">
        <v>85.33</v>
      </c>
      <c r="O30" t="n">
        <v>37176.68</v>
      </c>
      <c r="P30" t="n">
        <v>985.4</v>
      </c>
      <c r="Q30" t="n">
        <v>1367.58</v>
      </c>
      <c r="R30" t="n">
        <v>189.73</v>
      </c>
      <c r="S30" t="n">
        <v>104.26</v>
      </c>
      <c r="T30" t="n">
        <v>41471.61</v>
      </c>
      <c r="U30" t="n">
        <v>0.55</v>
      </c>
      <c r="V30" t="n">
        <v>0.87</v>
      </c>
      <c r="W30" t="n">
        <v>20.8</v>
      </c>
      <c r="X30" t="n">
        <v>2.56</v>
      </c>
      <c r="Y30" t="n">
        <v>1</v>
      </c>
      <c r="Z30" t="n">
        <v>10</v>
      </c>
      <c r="AA30" t="n">
        <v>2213.138907696372</v>
      </c>
      <c r="AB30" t="n">
        <v>3028.114290308098</v>
      </c>
      <c r="AC30" t="n">
        <v>2739.115312426077</v>
      </c>
      <c r="AD30" t="n">
        <v>2213138.907696372</v>
      </c>
      <c r="AE30" t="n">
        <v>3028114.290308098</v>
      </c>
      <c r="AF30" t="n">
        <v>7.852400162612406e-07</v>
      </c>
      <c r="AG30" t="n">
        <v>19</v>
      </c>
      <c r="AH30" t="n">
        <v>2739115.312426077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1.5956</v>
      </c>
      <c r="E31" t="n">
        <v>62.67</v>
      </c>
      <c r="F31" t="n">
        <v>55.03</v>
      </c>
      <c r="G31" t="n">
        <v>37.95</v>
      </c>
      <c r="H31" t="n">
        <v>0.49</v>
      </c>
      <c r="I31" t="n">
        <v>87</v>
      </c>
      <c r="J31" t="n">
        <v>300.06</v>
      </c>
      <c r="K31" t="n">
        <v>61.2</v>
      </c>
      <c r="L31" t="n">
        <v>8.25</v>
      </c>
      <c r="M31" t="n">
        <v>85</v>
      </c>
      <c r="N31" t="n">
        <v>85.61</v>
      </c>
      <c r="O31" t="n">
        <v>37241.49</v>
      </c>
      <c r="P31" t="n">
        <v>983.16</v>
      </c>
      <c r="Q31" t="n">
        <v>1367.52</v>
      </c>
      <c r="R31" t="n">
        <v>186.42</v>
      </c>
      <c r="S31" t="n">
        <v>104.26</v>
      </c>
      <c r="T31" t="n">
        <v>39828.79</v>
      </c>
      <c r="U31" t="n">
        <v>0.5600000000000001</v>
      </c>
      <c r="V31" t="n">
        <v>0.87</v>
      </c>
      <c r="W31" t="n">
        <v>20.78</v>
      </c>
      <c r="X31" t="n">
        <v>2.45</v>
      </c>
      <c r="Y31" t="n">
        <v>1</v>
      </c>
      <c r="Z31" t="n">
        <v>10</v>
      </c>
      <c r="AA31" t="n">
        <v>2200.458614897738</v>
      </c>
      <c r="AB31" t="n">
        <v>3010.764554285969</v>
      </c>
      <c r="AC31" t="n">
        <v>2723.421410859393</v>
      </c>
      <c r="AD31" t="n">
        <v>2200458.614897738</v>
      </c>
      <c r="AE31" t="n">
        <v>3010764.554285969</v>
      </c>
      <c r="AF31" t="n">
        <v>7.886008118998209e-07</v>
      </c>
      <c r="AG31" t="n">
        <v>19</v>
      </c>
      <c r="AH31" t="n">
        <v>2723421.410859393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1.6017</v>
      </c>
      <c r="E32" t="n">
        <v>62.43</v>
      </c>
      <c r="F32" t="n">
        <v>54.96</v>
      </c>
      <c r="G32" t="n">
        <v>39.26</v>
      </c>
      <c r="H32" t="n">
        <v>0.5</v>
      </c>
      <c r="I32" t="n">
        <v>84</v>
      </c>
      <c r="J32" t="n">
        <v>300.59</v>
      </c>
      <c r="K32" t="n">
        <v>61.2</v>
      </c>
      <c r="L32" t="n">
        <v>8.5</v>
      </c>
      <c r="M32" t="n">
        <v>82</v>
      </c>
      <c r="N32" t="n">
        <v>85.89</v>
      </c>
      <c r="O32" t="n">
        <v>37306.42</v>
      </c>
      <c r="P32" t="n">
        <v>981.4299999999999</v>
      </c>
      <c r="Q32" t="n">
        <v>1367.31</v>
      </c>
      <c r="R32" t="n">
        <v>183.98</v>
      </c>
      <c r="S32" t="n">
        <v>104.26</v>
      </c>
      <c r="T32" t="n">
        <v>38627.12</v>
      </c>
      <c r="U32" t="n">
        <v>0.57</v>
      </c>
      <c r="V32" t="n">
        <v>0.87</v>
      </c>
      <c r="W32" t="n">
        <v>20.78</v>
      </c>
      <c r="X32" t="n">
        <v>2.38</v>
      </c>
      <c r="Y32" t="n">
        <v>1</v>
      </c>
      <c r="Z32" t="n">
        <v>10</v>
      </c>
      <c r="AA32" t="n">
        <v>2189.835955788823</v>
      </c>
      <c r="AB32" t="n">
        <v>2996.230163454333</v>
      </c>
      <c r="AC32" t="n">
        <v>2710.274161889698</v>
      </c>
      <c r="AD32" t="n">
        <v>2189835.955788823</v>
      </c>
      <c r="AE32" t="n">
        <v>2996230.163454333</v>
      </c>
      <c r="AF32" t="n">
        <v>7.916156432814886e-07</v>
      </c>
      <c r="AG32" t="n">
        <v>19</v>
      </c>
      <c r="AH32" t="n">
        <v>2710274.161889698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1.6055</v>
      </c>
      <c r="E33" t="n">
        <v>62.29</v>
      </c>
      <c r="F33" t="n">
        <v>54.92</v>
      </c>
      <c r="G33" t="n">
        <v>40.18</v>
      </c>
      <c r="H33" t="n">
        <v>0.52</v>
      </c>
      <c r="I33" t="n">
        <v>82</v>
      </c>
      <c r="J33" t="n">
        <v>301.11</v>
      </c>
      <c r="K33" t="n">
        <v>61.2</v>
      </c>
      <c r="L33" t="n">
        <v>8.75</v>
      </c>
      <c r="M33" t="n">
        <v>80</v>
      </c>
      <c r="N33" t="n">
        <v>86.16</v>
      </c>
      <c r="O33" t="n">
        <v>37371.47</v>
      </c>
      <c r="P33" t="n">
        <v>980.3</v>
      </c>
      <c r="Q33" t="n">
        <v>1367.55</v>
      </c>
      <c r="R33" t="n">
        <v>182.69</v>
      </c>
      <c r="S33" t="n">
        <v>104.26</v>
      </c>
      <c r="T33" t="n">
        <v>37992.88</v>
      </c>
      <c r="U33" t="n">
        <v>0.57</v>
      </c>
      <c r="V33" t="n">
        <v>0.87</v>
      </c>
      <c r="W33" t="n">
        <v>20.77</v>
      </c>
      <c r="X33" t="n">
        <v>2.33</v>
      </c>
      <c r="Y33" t="n">
        <v>1</v>
      </c>
      <c r="Z33" t="n">
        <v>10</v>
      </c>
      <c r="AA33" t="n">
        <v>2183.210543490512</v>
      </c>
      <c r="AB33" t="n">
        <v>2987.164982055222</v>
      </c>
      <c r="AC33" t="n">
        <v>2702.074148680255</v>
      </c>
      <c r="AD33" t="n">
        <v>2183210.543490512</v>
      </c>
      <c r="AE33" t="n">
        <v>2987164.982055223</v>
      </c>
      <c r="AF33" t="n">
        <v>7.934937349618717e-07</v>
      </c>
      <c r="AG33" t="n">
        <v>19</v>
      </c>
      <c r="AH33" t="n">
        <v>2702074.148680255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1.613</v>
      </c>
      <c r="E34" t="n">
        <v>61.99</v>
      </c>
      <c r="F34" t="n">
        <v>54.79</v>
      </c>
      <c r="G34" t="n">
        <v>41.61</v>
      </c>
      <c r="H34" t="n">
        <v>0.53</v>
      </c>
      <c r="I34" t="n">
        <v>79</v>
      </c>
      <c r="J34" t="n">
        <v>301.64</v>
      </c>
      <c r="K34" t="n">
        <v>61.2</v>
      </c>
      <c r="L34" t="n">
        <v>9</v>
      </c>
      <c r="M34" t="n">
        <v>77</v>
      </c>
      <c r="N34" t="n">
        <v>86.44</v>
      </c>
      <c r="O34" t="n">
        <v>37436.63</v>
      </c>
      <c r="P34" t="n">
        <v>977.9</v>
      </c>
      <c r="Q34" t="n">
        <v>1367.63</v>
      </c>
      <c r="R34" t="n">
        <v>178.58</v>
      </c>
      <c r="S34" t="n">
        <v>104.26</v>
      </c>
      <c r="T34" t="n">
        <v>35951.75</v>
      </c>
      <c r="U34" t="n">
        <v>0.58</v>
      </c>
      <c r="V34" t="n">
        <v>0.87</v>
      </c>
      <c r="W34" t="n">
        <v>20.76</v>
      </c>
      <c r="X34" t="n">
        <v>2.21</v>
      </c>
      <c r="Y34" t="n">
        <v>1</v>
      </c>
      <c r="Z34" t="n">
        <v>10</v>
      </c>
      <c r="AA34" t="n">
        <v>2156.457018258547</v>
      </c>
      <c r="AB34" t="n">
        <v>2950.559628550615</v>
      </c>
      <c r="AC34" t="n">
        <v>2668.962358738192</v>
      </c>
      <c r="AD34" t="n">
        <v>2156457.018258547</v>
      </c>
      <c r="AE34" t="n">
        <v>2950559.628550615</v>
      </c>
      <c r="AF34" t="n">
        <v>7.972004948573648e-07</v>
      </c>
      <c r="AG34" t="n">
        <v>18</v>
      </c>
      <c r="AH34" t="n">
        <v>2668962.358738191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1.6158</v>
      </c>
      <c r="E35" t="n">
        <v>61.89</v>
      </c>
      <c r="F35" t="n">
        <v>54.79</v>
      </c>
      <c r="G35" t="n">
        <v>42.69</v>
      </c>
      <c r="H35" t="n">
        <v>0.55</v>
      </c>
      <c r="I35" t="n">
        <v>77</v>
      </c>
      <c r="J35" t="n">
        <v>302.17</v>
      </c>
      <c r="K35" t="n">
        <v>61.2</v>
      </c>
      <c r="L35" t="n">
        <v>9.25</v>
      </c>
      <c r="M35" t="n">
        <v>75</v>
      </c>
      <c r="N35" t="n">
        <v>86.72</v>
      </c>
      <c r="O35" t="n">
        <v>37501.91</v>
      </c>
      <c r="P35" t="n">
        <v>977.95</v>
      </c>
      <c r="Q35" t="n">
        <v>1367.38</v>
      </c>
      <c r="R35" t="n">
        <v>177.88</v>
      </c>
      <c r="S35" t="n">
        <v>104.26</v>
      </c>
      <c r="T35" t="n">
        <v>35609.03</v>
      </c>
      <c r="U35" t="n">
        <v>0.59</v>
      </c>
      <c r="V35" t="n">
        <v>0.87</v>
      </c>
      <c r="W35" t="n">
        <v>20.79</v>
      </c>
      <c r="X35" t="n">
        <v>2.21</v>
      </c>
      <c r="Y35" t="n">
        <v>1</v>
      </c>
      <c r="Z35" t="n">
        <v>10</v>
      </c>
      <c r="AA35" t="n">
        <v>2153.205864595897</v>
      </c>
      <c r="AB35" t="n">
        <v>2946.111256678602</v>
      </c>
      <c r="AC35" t="n">
        <v>2664.938533234314</v>
      </c>
      <c r="AD35" t="n">
        <v>2153205.864595897</v>
      </c>
      <c r="AE35" t="n">
        <v>2946111.256678602</v>
      </c>
      <c r="AF35" t="n">
        <v>7.985843518850155e-07</v>
      </c>
      <c r="AG35" t="n">
        <v>18</v>
      </c>
      <c r="AH35" t="n">
        <v>2664938.533234314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1.6208</v>
      </c>
      <c r="E36" t="n">
        <v>61.7</v>
      </c>
      <c r="F36" t="n">
        <v>54.71</v>
      </c>
      <c r="G36" t="n">
        <v>43.77</v>
      </c>
      <c r="H36" t="n">
        <v>0.5600000000000001</v>
      </c>
      <c r="I36" t="n">
        <v>75</v>
      </c>
      <c r="J36" t="n">
        <v>302.7</v>
      </c>
      <c r="K36" t="n">
        <v>61.2</v>
      </c>
      <c r="L36" t="n">
        <v>9.5</v>
      </c>
      <c r="M36" t="n">
        <v>73</v>
      </c>
      <c r="N36" t="n">
        <v>87</v>
      </c>
      <c r="O36" t="n">
        <v>37567.32</v>
      </c>
      <c r="P36" t="n">
        <v>976.02</v>
      </c>
      <c r="Q36" t="n">
        <v>1367.55</v>
      </c>
      <c r="R36" t="n">
        <v>175.6</v>
      </c>
      <c r="S36" t="n">
        <v>104.26</v>
      </c>
      <c r="T36" t="n">
        <v>34480.38</v>
      </c>
      <c r="U36" t="n">
        <v>0.59</v>
      </c>
      <c r="V36" t="n">
        <v>0.88</v>
      </c>
      <c r="W36" t="n">
        <v>20.77</v>
      </c>
      <c r="X36" t="n">
        <v>2.12</v>
      </c>
      <c r="Y36" t="n">
        <v>1</v>
      </c>
      <c r="Z36" t="n">
        <v>10</v>
      </c>
      <c r="AA36" t="n">
        <v>2143.756623540861</v>
      </c>
      <c r="AB36" t="n">
        <v>2933.182388196007</v>
      </c>
      <c r="AC36" t="n">
        <v>2653.243577813917</v>
      </c>
      <c r="AD36" t="n">
        <v>2143756.623540861</v>
      </c>
      <c r="AE36" t="n">
        <v>2933182.388196007</v>
      </c>
      <c r="AF36" t="n">
        <v>8.010555251486775e-07</v>
      </c>
      <c r="AG36" t="n">
        <v>18</v>
      </c>
      <c r="AH36" t="n">
        <v>2653243.577813917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1.6255</v>
      </c>
      <c r="E37" t="n">
        <v>61.52</v>
      </c>
      <c r="F37" t="n">
        <v>54.64</v>
      </c>
      <c r="G37" t="n">
        <v>44.91</v>
      </c>
      <c r="H37" t="n">
        <v>0.57</v>
      </c>
      <c r="I37" t="n">
        <v>73</v>
      </c>
      <c r="J37" t="n">
        <v>303.23</v>
      </c>
      <c r="K37" t="n">
        <v>61.2</v>
      </c>
      <c r="L37" t="n">
        <v>9.75</v>
      </c>
      <c r="M37" t="n">
        <v>71</v>
      </c>
      <c r="N37" t="n">
        <v>87.28</v>
      </c>
      <c r="O37" t="n">
        <v>37632.84</v>
      </c>
      <c r="P37" t="n">
        <v>974.92</v>
      </c>
      <c r="Q37" t="n">
        <v>1367.4</v>
      </c>
      <c r="R37" t="n">
        <v>173.42</v>
      </c>
      <c r="S37" t="n">
        <v>104.26</v>
      </c>
      <c r="T37" t="n">
        <v>33402.17</v>
      </c>
      <c r="U37" t="n">
        <v>0.6</v>
      </c>
      <c r="V37" t="n">
        <v>0.88</v>
      </c>
      <c r="W37" t="n">
        <v>20.76</v>
      </c>
      <c r="X37" t="n">
        <v>2.06</v>
      </c>
      <c r="Y37" t="n">
        <v>1</v>
      </c>
      <c r="Z37" t="n">
        <v>10</v>
      </c>
      <c r="AA37" t="n">
        <v>2136.032691637024</v>
      </c>
      <c r="AB37" t="n">
        <v>2922.61416380935</v>
      </c>
      <c r="AC37" t="n">
        <v>2643.683969930126</v>
      </c>
      <c r="AD37" t="n">
        <v>2136032.691637024</v>
      </c>
      <c r="AE37" t="n">
        <v>2922614.163809349</v>
      </c>
      <c r="AF37" t="n">
        <v>8.033784280165198e-07</v>
      </c>
      <c r="AG37" t="n">
        <v>18</v>
      </c>
      <c r="AH37" t="n">
        <v>2643683.969930126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1.6296</v>
      </c>
      <c r="E38" t="n">
        <v>61.37</v>
      </c>
      <c r="F38" t="n">
        <v>54.59</v>
      </c>
      <c r="G38" t="n">
        <v>46.13</v>
      </c>
      <c r="H38" t="n">
        <v>0.59</v>
      </c>
      <c r="I38" t="n">
        <v>71</v>
      </c>
      <c r="J38" t="n">
        <v>303.76</v>
      </c>
      <c r="K38" t="n">
        <v>61.2</v>
      </c>
      <c r="L38" t="n">
        <v>10</v>
      </c>
      <c r="M38" t="n">
        <v>69</v>
      </c>
      <c r="N38" t="n">
        <v>87.56999999999999</v>
      </c>
      <c r="O38" t="n">
        <v>37698.48</v>
      </c>
      <c r="P38" t="n">
        <v>973.73</v>
      </c>
      <c r="Q38" t="n">
        <v>1367.48</v>
      </c>
      <c r="R38" t="n">
        <v>171.56</v>
      </c>
      <c r="S38" t="n">
        <v>104.26</v>
      </c>
      <c r="T38" t="n">
        <v>32481.69</v>
      </c>
      <c r="U38" t="n">
        <v>0.61</v>
      </c>
      <c r="V38" t="n">
        <v>0.88</v>
      </c>
      <c r="W38" t="n">
        <v>20.77</v>
      </c>
      <c r="X38" t="n">
        <v>2.01</v>
      </c>
      <c r="Y38" t="n">
        <v>1</v>
      </c>
      <c r="Z38" t="n">
        <v>10</v>
      </c>
      <c r="AA38" t="n">
        <v>2129.07972596706</v>
      </c>
      <c r="AB38" t="n">
        <v>2913.100809436509</v>
      </c>
      <c r="AC38" t="n">
        <v>2635.078556746553</v>
      </c>
      <c r="AD38" t="n">
        <v>2129079.72596706</v>
      </c>
      <c r="AE38" t="n">
        <v>2913100.809436509</v>
      </c>
      <c r="AF38" t="n">
        <v>8.054047900927226e-07</v>
      </c>
      <c r="AG38" t="n">
        <v>18</v>
      </c>
      <c r="AH38" t="n">
        <v>2635078.556746553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1.6337</v>
      </c>
      <c r="E39" t="n">
        <v>61.21</v>
      </c>
      <c r="F39" t="n">
        <v>54.54</v>
      </c>
      <c r="G39" t="n">
        <v>47.43</v>
      </c>
      <c r="H39" t="n">
        <v>0.6</v>
      </c>
      <c r="I39" t="n">
        <v>69</v>
      </c>
      <c r="J39" t="n">
        <v>304.3</v>
      </c>
      <c r="K39" t="n">
        <v>61.2</v>
      </c>
      <c r="L39" t="n">
        <v>10.25</v>
      </c>
      <c r="M39" t="n">
        <v>67</v>
      </c>
      <c r="N39" t="n">
        <v>87.84999999999999</v>
      </c>
      <c r="O39" t="n">
        <v>37764.25</v>
      </c>
      <c r="P39" t="n">
        <v>972.29</v>
      </c>
      <c r="Q39" t="n">
        <v>1367.4</v>
      </c>
      <c r="R39" t="n">
        <v>170.24</v>
      </c>
      <c r="S39" t="n">
        <v>104.26</v>
      </c>
      <c r="T39" t="n">
        <v>31832.8</v>
      </c>
      <c r="U39" t="n">
        <v>0.61</v>
      </c>
      <c r="V39" t="n">
        <v>0.88</v>
      </c>
      <c r="W39" t="n">
        <v>20.76</v>
      </c>
      <c r="X39" t="n">
        <v>1.96</v>
      </c>
      <c r="Y39" t="n">
        <v>1</v>
      </c>
      <c r="Z39" t="n">
        <v>10</v>
      </c>
      <c r="AA39" t="n">
        <v>2121.791541012955</v>
      </c>
      <c r="AB39" t="n">
        <v>2903.128793250275</v>
      </c>
      <c r="AC39" t="n">
        <v>2626.05825578932</v>
      </c>
      <c r="AD39" t="n">
        <v>2121791.541012955</v>
      </c>
      <c r="AE39" t="n">
        <v>2903128.793250275</v>
      </c>
      <c r="AF39" t="n">
        <v>8.074311521689256e-07</v>
      </c>
      <c r="AG39" t="n">
        <v>18</v>
      </c>
      <c r="AH39" t="n">
        <v>2626058.25578932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1.6364</v>
      </c>
      <c r="E40" t="n">
        <v>61.11</v>
      </c>
      <c r="F40" t="n">
        <v>54.49</v>
      </c>
      <c r="G40" t="n">
        <v>48.08</v>
      </c>
      <c r="H40" t="n">
        <v>0.61</v>
      </c>
      <c r="I40" t="n">
        <v>68</v>
      </c>
      <c r="J40" t="n">
        <v>304.83</v>
      </c>
      <c r="K40" t="n">
        <v>61.2</v>
      </c>
      <c r="L40" t="n">
        <v>10.5</v>
      </c>
      <c r="M40" t="n">
        <v>66</v>
      </c>
      <c r="N40" t="n">
        <v>88.13</v>
      </c>
      <c r="O40" t="n">
        <v>37830.13</v>
      </c>
      <c r="P40" t="n">
        <v>971.51</v>
      </c>
      <c r="Q40" t="n">
        <v>1367.33</v>
      </c>
      <c r="R40" t="n">
        <v>168.63</v>
      </c>
      <c r="S40" t="n">
        <v>104.26</v>
      </c>
      <c r="T40" t="n">
        <v>31030.14</v>
      </c>
      <c r="U40" t="n">
        <v>0.62</v>
      </c>
      <c r="V40" t="n">
        <v>0.88</v>
      </c>
      <c r="W40" t="n">
        <v>20.76</v>
      </c>
      <c r="X40" t="n">
        <v>1.91</v>
      </c>
      <c r="Y40" t="n">
        <v>1</v>
      </c>
      <c r="Z40" t="n">
        <v>10</v>
      </c>
      <c r="AA40" t="n">
        <v>2117.121547873935</v>
      </c>
      <c r="AB40" t="n">
        <v>2896.739102611911</v>
      </c>
      <c r="AC40" t="n">
        <v>2620.278388257494</v>
      </c>
      <c r="AD40" t="n">
        <v>2117121.547873935</v>
      </c>
      <c r="AE40" t="n">
        <v>2896739.102611911</v>
      </c>
      <c r="AF40" t="n">
        <v>8.08765585731303e-07</v>
      </c>
      <c r="AG40" t="n">
        <v>18</v>
      </c>
      <c r="AH40" t="n">
        <v>2620278.388257495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1.6407</v>
      </c>
      <c r="E41" t="n">
        <v>60.95</v>
      </c>
      <c r="F41" t="n">
        <v>54.44</v>
      </c>
      <c r="G41" t="n">
        <v>49.49</v>
      </c>
      <c r="H41" t="n">
        <v>0.63</v>
      </c>
      <c r="I41" t="n">
        <v>66</v>
      </c>
      <c r="J41" t="n">
        <v>305.37</v>
      </c>
      <c r="K41" t="n">
        <v>61.2</v>
      </c>
      <c r="L41" t="n">
        <v>10.75</v>
      </c>
      <c r="M41" t="n">
        <v>64</v>
      </c>
      <c r="N41" t="n">
        <v>88.42</v>
      </c>
      <c r="O41" t="n">
        <v>37896.14</v>
      </c>
      <c r="P41" t="n">
        <v>970.27</v>
      </c>
      <c r="Q41" t="n">
        <v>1367.31</v>
      </c>
      <c r="R41" t="n">
        <v>167.16</v>
      </c>
      <c r="S41" t="n">
        <v>104.26</v>
      </c>
      <c r="T41" t="n">
        <v>30307.23</v>
      </c>
      <c r="U41" t="n">
        <v>0.62</v>
      </c>
      <c r="V41" t="n">
        <v>0.88</v>
      </c>
      <c r="W41" t="n">
        <v>20.75</v>
      </c>
      <c r="X41" t="n">
        <v>1.86</v>
      </c>
      <c r="Y41" t="n">
        <v>1</v>
      </c>
      <c r="Z41" t="n">
        <v>10</v>
      </c>
      <c r="AA41" t="n">
        <v>2109.960000917113</v>
      </c>
      <c r="AB41" t="n">
        <v>2886.940358120433</v>
      </c>
      <c r="AC41" t="n">
        <v>2611.414822187659</v>
      </c>
      <c r="AD41" t="n">
        <v>2109960.000917112</v>
      </c>
      <c r="AE41" t="n">
        <v>2886940.358120433</v>
      </c>
      <c r="AF41" t="n">
        <v>8.108907947380523e-07</v>
      </c>
      <c r="AG41" t="n">
        <v>18</v>
      </c>
      <c r="AH41" t="n">
        <v>2611414.822187658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1.6438</v>
      </c>
      <c r="E42" t="n">
        <v>60.84</v>
      </c>
      <c r="F42" t="n">
        <v>54.38</v>
      </c>
      <c r="G42" t="n">
        <v>50.2</v>
      </c>
      <c r="H42" t="n">
        <v>0.64</v>
      </c>
      <c r="I42" t="n">
        <v>65</v>
      </c>
      <c r="J42" t="n">
        <v>305.9</v>
      </c>
      <c r="K42" t="n">
        <v>61.2</v>
      </c>
      <c r="L42" t="n">
        <v>11</v>
      </c>
      <c r="M42" t="n">
        <v>63</v>
      </c>
      <c r="N42" t="n">
        <v>88.7</v>
      </c>
      <c r="O42" t="n">
        <v>37962.28</v>
      </c>
      <c r="P42" t="n">
        <v>969.24</v>
      </c>
      <c r="Q42" t="n">
        <v>1367.52</v>
      </c>
      <c r="R42" t="n">
        <v>165.48</v>
      </c>
      <c r="S42" t="n">
        <v>104.26</v>
      </c>
      <c r="T42" t="n">
        <v>29472.74</v>
      </c>
      <c r="U42" t="n">
        <v>0.63</v>
      </c>
      <c r="V42" t="n">
        <v>0.88</v>
      </c>
      <c r="W42" t="n">
        <v>20.74</v>
      </c>
      <c r="X42" t="n">
        <v>1.8</v>
      </c>
      <c r="Y42" t="n">
        <v>1</v>
      </c>
      <c r="Z42" t="n">
        <v>10</v>
      </c>
      <c r="AA42" t="n">
        <v>2104.425755187463</v>
      </c>
      <c r="AB42" t="n">
        <v>2879.368158959437</v>
      </c>
      <c r="AC42" t="n">
        <v>2604.56530308694</v>
      </c>
      <c r="AD42" t="n">
        <v>2104425.755187463</v>
      </c>
      <c r="AE42" t="n">
        <v>2879368.158959437</v>
      </c>
      <c r="AF42" t="n">
        <v>8.124229221615228e-07</v>
      </c>
      <c r="AG42" t="n">
        <v>18</v>
      </c>
      <c r="AH42" t="n">
        <v>2604565.30308694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1.6469</v>
      </c>
      <c r="E43" t="n">
        <v>60.72</v>
      </c>
      <c r="F43" t="n">
        <v>54.38</v>
      </c>
      <c r="G43" t="n">
        <v>51.79</v>
      </c>
      <c r="H43" t="n">
        <v>0.65</v>
      </c>
      <c r="I43" t="n">
        <v>63</v>
      </c>
      <c r="J43" t="n">
        <v>306.44</v>
      </c>
      <c r="K43" t="n">
        <v>61.2</v>
      </c>
      <c r="L43" t="n">
        <v>11.25</v>
      </c>
      <c r="M43" t="n">
        <v>61</v>
      </c>
      <c r="N43" t="n">
        <v>88.98999999999999</v>
      </c>
      <c r="O43" t="n">
        <v>38028.53</v>
      </c>
      <c r="P43" t="n">
        <v>968.97</v>
      </c>
      <c r="Q43" t="n">
        <v>1367.48</v>
      </c>
      <c r="R43" t="n">
        <v>165.08</v>
      </c>
      <c r="S43" t="n">
        <v>104.26</v>
      </c>
      <c r="T43" t="n">
        <v>29282.01</v>
      </c>
      <c r="U43" t="n">
        <v>0.63</v>
      </c>
      <c r="V43" t="n">
        <v>0.88</v>
      </c>
      <c r="W43" t="n">
        <v>20.74</v>
      </c>
      <c r="X43" t="n">
        <v>1.8</v>
      </c>
      <c r="Y43" t="n">
        <v>1</v>
      </c>
      <c r="Z43" t="n">
        <v>10</v>
      </c>
      <c r="AA43" t="n">
        <v>2100.514354359233</v>
      </c>
      <c r="AB43" t="n">
        <v>2874.016407787426</v>
      </c>
      <c r="AC43" t="n">
        <v>2599.724315535555</v>
      </c>
      <c r="AD43" t="n">
        <v>2100514.354359233</v>
      </c>
      <c r="AE43" t="n">
        <v>2874016.407787426</v>
      </c>
      <c r="AF43" t="n">
        <v>8.139550495849932e-07</v>
      </c>
      <c r="AG43" t="n">
        <v>18</v>
      </c>
      <c r="AH43" t="n">
        <v>2599724.315535556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1.6497</v>
      </c>
      <c r="E44" t="n">
        <v>60.62</v>
      </c>
      <c r="F44" t="n">
        <v>54.33</v>
      </c>
      <c r="G44" t="n">
        <v>52.58</v>
      </c>
      <c r="H44" t="n">
        <v>0.67</v>
      </c>
      <c r="I44" t="n">
        <v>62</v>
      </c>
      <c r="J44" t="n">
        <v>306.98</v>
      </c>
      <c r="K44" t="n">
        <v>61.2</v>
      </c>
      <c r="L44" t="n">
        <v>11.5</v>
      </c>
      <c r="M44" t="n">
        <v>60</v>
      </c>
      <c r="N44" t="n">
        <v>89.28</v>
      </c>
      <c r="O44" t="n">
        <v>38094.91</v>
      </c>
      <c r="P44" t="n">
        <v>967.66</v>
      </c>
      <c r="Q44" t="n">
        <v>1367.55</v>
      </c>
      <c r="R44" t="n">
        <v>163.46</v>
      </c>
      <c r="S44" t="n">
        <v>104.26</v>
      </c>
      <c r="T44" t="n">
        <v>28476.8</v>
      </c>
      <c r="U44" t="n">
        <v>0.64</v>
      </c>
      <c r="V44" t="n">
        <v>0.88</v>
      </c>
      <c r="W44" t="n">
        <v>20.74</v>
      </c>
      <c r="X44" t="n">
        <v>1.75</v>
      </c>
      <c r="Y44" t="n">
        <v>1</v>
      </c>
      <c r="Z44" t="n">
        <v>10</v>
      </c>
      <c r="AA44" t="n">
        <v>2095.026840581283</v>
      </c>
      <c r="AB44" t="n">
        <v>2866.508149344413</v>
      </c>
      <c r="AC44" t="n">
        <v>2592.932634740438</v>
      </c>
      <c r="AD44" t="n">
        <v>2095026.840581283</v>
      </c>
      <c r="AE44" t="n">
        <v>2866508.149344413</v>
      </c>
      <c r="AF44" t="n">
        <v>8.153389066126439e-07</v>
      </c>
      <c r="AG44" t="n">
        <v>18</v>
      </c>
      <c r="AH44" t="n">
        <v>2592932.634740438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1.6545</v>
      </c>
      <c r="E45" t="n">
        <v>60.44</v>
      </c>
      <c r="F45" t="n">
        <v>54.26</v>
      </c>
      <c r="G45" t="n">
        <v>54.26</v>
      </c>
      <c r="H45" t="n">
        <v>0.68</v>
      </c>
      <c r="I45" t="n">
        <v>60</v>
      </c>
      <c r="J45" t="n">
        <v>307.52</v>
      </c>
      <c r="K45" t="n">
        <v>61.2</v>
      </c>
      <c r="L45" t="n">
        <v>11.75</v>
      </c>
      <c r="M45" t="n">
        <v>58</v>
      </c>
      <c r="N45" t="n">
        <v>89.56999999999999</v>
      </c>
      <c r="O45" t="n">
        <v>38161.42</v>
      </c>
      <c r="P45" t="n">
        <v>966.27</v>
      </c>
      <c r="Q45" t="n">
        <v>1367.56</v>
      </c>
      <c r="R45" t="n">
        <v>161.25</v>
      </c>
      <c r="S45" t="n">
        <v>104.26</v>
      </c>
      <c r="T45" t="n">
        <v>27382.24</v>
      </c>
      <c r="U45" t="n">
        <v>0.65</v>
      </c>
      <c r="V45" t="n">
        <v>0.88</v>
      </c>
      <c r="W45" t="n">
        <v>20.73</v>
      </c>
      <c r="X45" t="n">
        <v>1.68</v>
      </c>
      <c r="Y45" t="n">
        <v>1</v>
      </c>
      <c r="Z45" t="n">
        <v>10</v>
      </c>
      <c r="AA45" t="n">
        <v>2087.040488143276</v>
      </c>
      <c r="AB45" t="n">
        <v>2855.580869605729</v>
      </c>
      <c r="AC45" t="n">
        <v>2583.04823924348</v>
      </c>
      <c r="AD45" t="n">
        <v>2087040.488143276</v>
      </c>
      <c r="AE45" t="n">
        <v>2855580.869605729</v>
      </c>
      <c r="AF45" t="n">
        <v>8.177112329457596e-07</v>
      </c>
      <c r="AG45" t="n">
        <v>18</v>
      </c>
      <c r="AH45" t="n">
        <v>2583048.23924348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1.6568</v>
      </c>
      <c r="E46" t="n">
        <v>60.36</v>
      </c>
      <c r="F46" t="n">
        <v>54.23</v>
      </c>
      <c r="G46" t="n">
        <v>55.15</v>
      </c>
      <c r="H46" t="n">
        <v>0.6899999999999999</v>
      </c>
      <c r="I46" t="n">
        <v>59</v>
      </c>
      <c r="J46" t="n">
        <v>308.06</v>
      </c>
      <c r="K46" t="n">
        <v>61.2</v>
      </c>
      <c r="L46" t="n">
        <v>12</v>
      </c>
      <c r="M46" t="n">
        <v>57</v>
      </c>
      <c r="N46" t="n">
        <v>89.86</v>
      </c>
      <c r="O46" t="n">
        <v>38228.06</v>
      </c>
      <c r="P46" t="n">
        <v>965.6799999999999</v>
      </c>
      <c r="Q46" t="n">
        <v>1367.38</v>
      </c>
      <c r="R46" t="n">
        <v>160.21</v>
      </c>
      <c r="S46" t="n">
        <v>104.26</v>
      </c>
      <c r="T46" t="n">
        <v>26866.79</v>
      </c>
      <c r="U46" t="n">
        <v>0.65</v>
      </c>
      <c r="V46" t="n">
        <v>0.88</v>
      </c>
      <c r="W46" t="n">
        <v>20.74</v>
      </c>
      <c r="X46" t="n">
        <v>1.65</v>
      </c>
      <c r="Y46" t="n">
        <v>1</v>
      </c>
      <c r="Z46" t="n">
        <v>10</v>
      </c>
      <c r="AA46" t="n">
        <v>2083.369609902881</v>
      </c>
      <c r="AB46" t="n">
        <v>2850.558212049502</v>
      </c>
      <c r="AC46" t="n">
        <v>2578.504937075075</v>
      </c>
      <c r="AD46" t="n">
        <v>2083369.609902881</v>
      </c>
      <c r="AE46" t="n">
        <v>2850558.212049502</v>
      </c>
      <c r="AF46" t="n">
        <v>8.188479726470441e-07</v>
      </c>
      <c r="AG46" t="n">
        <v>18</v>
      </c>
      <c r="AH46" t="n">
        <v>2578504.937075075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1.6586</v>
      </c>
      <c r="E47" t="n">
        <v>60.29</v>
      </c>
      <c r="F47" t="n">
        <v>54.22</v>
      </c>
      <c r="G47" t="n">
        <v>56.09</v>
      </c>
      <c r="H47" t="n">
        <v>0.71</v>
      </c>
      <c r="I47" t="n">
        <v>58</v>
      </c>
      <c r="J47" t="n">
        <v>308.6</v>
      </c>
      <c r="K47" t="n">
        <v>61.2</v>
      </c>
      <c r="L47" t="n">
        <v>12.25</v>
      </c>
      <c r="M47" t="n">
        <v>56</v>
      </c>
      <c r="N47" t="n">
        <v>90.15000000000001</v>
      </c>
      <c r="O47" t="n">
        <v>38294.82</v>
      </c>
      <c r="P47" t="n">
        <v>965.45</v>
      </c>
      <c r="Q47" t="n">
        <v>1367.52</v>
      </c>
      <c r="R47" t="n">
        <v>159.81</v>
      </c>
      <c r="S47" t="n">
        <v>104.26</v>
      </c>
      <c r="T47" t="n">
        <v>26670.34</v>
      </c>
      <c r="U47" t="n">
        <v>0.65</v>
      </c>
      <c r="V47" t="n">
        <v>0.88</v>
      </c>
      <c r="W47" t="n">
        <v>20.74</v>
      </c>
      <c r="X47" t="n">
        <v>1.63</v>
      </c>
      <c r="Y47" t="n">
        <v>1</v>
      </c>
      <c r="Z47" t="n">
        <v>10</v>
      </c>
      <c r="AA47" t="n">
        <v>2080.950157790753</v>
      </c>
      <c r="AB47" t="n">
        <v>2847.247810930995</v>
      </c>
      <c r="AC47" t="n">
        <v>2575.510475993141</v>
      </c>
      <c r="AD47" t="n">
        <v>2080950.157790753</v>
      </c>
      <c r="AE47" t="n">
        <v>2847247.810930995</v>
      </c>
      <c r="AF47" t="n">
        <v>8.197375950219624e-07</v>
      </c>
      <c r="AG47" t="n">
        <v>18</v>
      </c>
      <c r="AH47" t="n">
        <v>2575510.475993141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1.6606</v>
      </c>
      <c r="E48" t="n">
        <v>60.22</v>
      </c>
      <c r="F48" t="n">
        <v>54.2</v>
      </c>
      <c r="G48" t="n">
        <v>57.05</v>
      </c>
      <c r="H48" t="n">
        <v>0.72</v>
      </c>
      <c r="I48" t="n">
        <v>57</v>
      </c>
      <c r="J48" t="n">
        <v>309.14</v>
      </c>
      <c r="K48" t="n">
        <v>61.2</v>
      </c>
      <c r="L48" t="n">
        <v>12.5</v>
      </c>
      <c r="M48" t="n">
        <v>55</v>
      </c>
      <c r="N48" t="n">
        <v>90.44</v>
      </c>
      <c r="O48" t="n">
        <v>38361.7</v>
      </c>
      <c r="P48" t="n">
        <v>964.41</v>
      </c>
      <c r="Q48" t="n">
        <v>1367.32</v>
      </c>
      <c r="R48" t="n">
        <v>159.65</v>
      </c>
      <c r="S48" t="n">
        <v>104.26</v>
      </c>
      <c r="T48" t="n">
        <v>26597.82</v>
      </c>
      <c r="U48" t="n">
        <v>0.65</v>
      </c>
      <c r="V48" t="n">
        <v>0.88</v>
      </c>
      <c r="W48" t="n">
        <v>20.72</v>
      </c>
      <c r="X48" t="n">
        <v>1.62</v>
      </c>
      <c r="Y48" t="n">
        <v>1</v>
      </c>
      <c r="Z48" t="n">
        <v>10</v>
      </c>
      <c r="AA48" t="n">
        <v>2077.054106589922</v>
      </c>
      <c r="AB48" t="n">
        <v>2841.91706179637</v>
      </c>
      <c r="AC48" t="n">
        <v>2570.688486074172</v>
      </c>
      <c r="AD48" t="n">
        <v>2077054.106589922</v>
      </c>
      <c r="AE48" t="n">
        <v>2841917.06179637</v>
      </c>
      <c r="AF48" t="n">
        <v>8.207260643274272e-07</v>
      </c>
      <c r="AG48" t="n">
        <v>18</v>
      </c>
      <c r="AH48" t="n">
        <v>2570688.486074171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1.6629</v>
      </c>
      <c r="E49" t="n">
        <v>60.14</v>
      </c>
      <c r="F49" t="n">
        <v>54.17</v>
      </c>
      <c r="G49" t="n">
        <v>58.04</v>
      </c>
      <c r="H49" t="n">
        <v>0.73</v>
      </c>
      <c r="I49" t="n">
        <v>56</v>
      </c>
      <c r="J49" t="n">
        <v>309.68</v>
      </c>
      <c r="K49" t="n">
        <v>61.2</v>
      </c>
      <c r="L49" t="n">
        <v>12.75</v>
      </c>
      <c r="M49" t="n">
        <v>54</v>
      </c>
      <c r="N49" t="n">
        <v>90.73999999999999</v>
      </c>
      <c r="O49" t="n">
        <v>38428.72</v>
      </c>
      <c r="P49" t="n">
        <v>963.85</v>
      </c>
      <c r="Q49" t="n">
        <v>1367.37</v>
      </c>
      <c r="R49" t="n">
        <v>158.16</v>
      </c>
      <c r="S49" t="n">
        <v>104.26</v>
      </c>
      <c r="T49" t="n">
        <v>25858.01</v>
      </c>
      <c r="U49" t="n">
        <v>0.66</v>
      </c>
      <c r="V49" t="n">
        <v>0.88</v>
      </c>
      <c r="W49" t="n">
        <v>20.74</v>
      </c>
      <c r="X49" t="n">
        <v>1.59</v>
      </c>
      <c r="Y49" t="n">
        <v>1</v>
      </c>
      <c r="Z49" t="n">
        <v>10</v>
      </c>
      <c r="AA49" t="n">
        <v>2073.454140901334</v>
      </c>
      <c r="AB49" t="n">
        <v>2836.991429921965</v>
      </c>
      <c r="AC49" t="n">
        <v>2566.232949592692</v>
      </c>
      <c r="AD49" t="n">
        <v>2073454.140901333</v>
      </c>
      <c r="AE49" t="n">
        <v>2836991.429921965</v>
      </c>
      <c r="AF49" t="n">
        <v>8.218628040287116e-07</v>
      </c>
      <c r="AG49" t="n">
        <v>18</v>
      </c>
      <c r="AH49" t="n">
        <v>2566232.949592692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1.668</v>
      </c>
      <c r="E50" t="n">
        <v>59.95</v>
      </c>
      <c r="F50" t="n">
        <v>54.09</v>
      </c>
      <c r="G50" t="n">
        <v>60.1</v>
      </c>
      <c r="H50" t="n">
        <v>0.75</v>
      </c>
      <c r="I50" t="n">
        <v>54</v>
      </c>
      <c r="J50" t="n">
        <v>310.23</v>
      </c>
      <c r="K50" t="n">
        <v>61.2</v>
      </c>
      <c r="L50" t="n">
        <v>13</v>
      </c>
      <c r="M50" t="n">
        <v>52</v>
      </c>
      <c r="N50" t="n">
        <v>91.03</v>
      </c>
      <c r="O50" t="n">
        <v>38495.87</v>
      </c>
      <c r="P50" t="n">
        <v>962.21</v>
      </c>
      <c r="Q50" t="n">
        <v>1367.5</v>
      </c>
      <c r="R50" t="n">
        <v>155.81</v>
      </c>
      <c r="S50" t="n">
        <v>104.26</v>
      </c>
      <c r="T50" t="n">
        <v>24692.49</v>
      </c>
      <c r="U50" t="n">
        <v>0.67</v>
      </c>
      <c r="V50" t="n">
        <v>0.89</v>
      </c>
      <c r="W50" t="n">
        <v>20.73</v>
      </c>
      <c r="X50" t="n">
        <v>1.51</v>
      </c>
      <c r="Y50" t="n">
        <v>1</v>
      </c>
      <c r="Z50" t="n">
        <v>10</v>
      </c>
      <c r="AA50" t="n">
        <v>2064.821768715292</v>
      </c>
      <c r="AB50" t="n">
        <v>2825.180237463641</v>
      </c>
      <c r="AC50" t="n">
        <v>2555.549000765478</v>
      </c>
      <c r="AD50" t="n">
        <v>2064821.768715292</v>
      </c>
      <c r="AE50" t="n">
        <v>2825180.237463641</v>
      </c>
      <c r="AF50" t="n">
        <v>8.243834007576469e-07</v>
      </c>
      <c r="AG50" t="n">
        <v>18</v>
      </c>
      <c r="AH50" t="n">
        <v>2555549.000765478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1.67</v>
      </c>
      <c r="E51" t="n">
        <v>59.88</v>
      </c>
      <c r="F51" t="n">
        <v>54.07</v>
      </c>
      <c r="G51" t="n">
        <v>61.22</v>
      </c>
      <c r="H51" t="n">
        <v>0.76</v>
      </c>
      <c r="I51" t="n">
        <v>53</v>
      </c>
      <c r="J51" t="n">
        <v>310.77</v>
      </c>
      <c r="K51" t="n">
        <v>61.2</v>
      </c>
      <c r="L51" t="n">
        <v>13.25</v>
      </c>
      <c r="M51" t="n">
        <v>51</v>
      </c>
      <c r="N51" t="n">
        <v>91.33</v>
      </c>
      <c r="O51" t="n">
        <v>38563.14</v>
      </c>
      <c r="P51" t="n">
        <v>961.6900000000001</v>
      </c>
      <c r="Q51" t="n">
        <v>1367.34</v>
      </c>
      <c r="R51" t="n">
        <v>155.01</v>
      </c>
      <c r="S51" t="n">
        <v>104.26</v>
      </c>
      <c r="T51" t="n">
        <v>24297.91</v>
      </c>
      <c r="U51" t="n">
        <v>0.67</v>
      </c>
      <c r="V51" t="n">
        <v>0.89</v>
      </c>
      <c r="W51" t="n">
        <v>20.74</v>
      </c>
      <c r="X51" t="n">
        <v>1.5</v>
      </c>
      <c r="Y51" t="n">
        <v>1</v>
      </c>
      <c r="Z51" t="n">
        <v>10</v>
      </c>
      <c r="AA51" t="n">
        <v>2061.720074850073</v>
      </c>
      <c r="AB51" t="n">
        <v>2820.936363080172</v>
      </c>
      <c r="AC51" t="n">
        <v>2551.710155796852</v>
      </c>
      <c r="AD51" t="n">
        <v>2061720.074850073</v>
      </c>
      <c r="AE51" t="n">
        <v>2820936.363080172</v>
      </c>
      <c r="AF51" t="n">
        <v>8.253718700631117e-07</v>
      </c>
      <c r="AG51" t="n">
        <v>18</v>
      </c>
      <c r="AH51" t="n">
        <v>2551710.155796852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1.6731</v>
      </c>
      <c r="E52" t="n">
        <v>59.77</v>
      </c>
      <c r="F52" t="n">
        <v>54.02</v>
      </c>
      <c r="G52" t="n">
        <v>62.33</v>
      </c>
      <c r="H52" t="n">
        <v>0.77</v>
      </c>
      <c r="I52" t="n">
        <v>52</v>
      </c>
      <c r="J52" t="n">
        <v>311.32</v>
      </c>
      <c r="K52" t="n">
        <v>61.2</v>
      </c>
      <c r="L52" t="n">
        <v>13.5</v>
      </c>
      <c r="M52" t="n">
        <v>50</v>
      </c>
      <c r="N52" t="n">
        <v>91.62</v>
      </c>
      <c r="O52" t="n">
        <v>38630.55</v>
      </c>
      <c r="P52" t="n">
        <v>960.75</v>
      </c>
      <c r="Q52" t="n">
        <v>1367.4</v>
      </c>
      <c r="R52" t="n">
        <v>153.32</v>
      </c>
      <c r="S52" t="n">
        <v>104.26</v>
      </c>
      <c r="T52" t="n">
        <v>23454.18</v>
      </c>
      <c r="U52" t="n">
        <v>0.68</v>
      </c>
      <c r="V52" t="n">
        <v>0.89</v>
      </c>
      <c r="W52" t="n">
        <v>20.73</v>
      </c>
      <c r="X52" t="n">
        <v>1.44</v>
      </c>
      <c r="Y52" t="n">
        <v>1</v>
      </c>
      <c r="Z52" t="n">
        <v>10</v>
      </c>
      <c r="AA52" t="n">
        <v>2056.581943255194</v>
      </c>
      <c r="AB52" t="n">
        <v>2813.906144753691</v>
      </c>
      <c r="AC52" t="n">
        <v>2545.350891640476</v>
      </c>
      <c r="AD52" t="n">
        <v>2056581.943255194</v>
      </c>
      <c r="AE52" t="n">
        <v>2813906.144753691</v>
      </c>
      <c r="AF52" t="n">
        <v>8.269039974865822e-07</v>
      </c>
      <c r="AG52" t="n">
        <v>18</v>
      </c>
      <c r="AH52" t="n">
        <v>2545350.891640476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1.6747</v>
      </c>
      <c r="E53" t="n">
        <v>59.71</v>
      </c>
      <c r="F53" t="n">
        <v>54.02</v>
      </c>
      <c r="G53" t="n">
        <v>63.55</v>
      </c>
      <c r="H53" t="n">
        <v>0.79</v>
      </c>
      <c r="I53" t="n">
        <v>51</v>
      </c>
      <c r="J53" t="n">
        <v>311.87</v>
      </c>
      <c r="K53" t="n">
        <v>61.2</v>
      </c>
      <c r="L53" t="n">
        <v>13.75</v>
      </c>
      <c r="M53" t="n">
        <v>49</v>
      </c>
      <c r="N53" t="n">
        <v>91.92</v>
      </c>
      <c r="O53" t="n">
        <v>38698.21</v>
      </c>
      <c r="P53" t="n">
        <v>959.97</v>
      </c>
      <c r="Q53" t="n">
        <v>1367.35</v>
      </c>
      <c r="R53" t="n">
        <v>153.27</v>
      </c>
      <c r="S53" t="n">
        <v>104.26</v>
      </c>
      <c r="T53" t="n">
        <v>23435.95</v>
      </c>
      <c r="U53" t="n">
        <v>0.68</v>
      </c>
      <c r="V53" t="n">
        <v>0.89</v>
      </c>
      <c r="W53" t="n">
        <v>20.73</v>
      </c>
      <c r="X53" t="n">
        <v>1.44</v>
      </c>
      <c r="Y53" t="n">
        <v>1</v>
      </c>
      <c r="Z53" t="n">
        <v>10</v>
      </c>
      <c r="AA53" t="n">
        <v>2053.717139783475</v>
      </c>
      <c r="AB53" t="n">
        <v>2809.986394257475</v>
      </c>
      <c r="AC53" t="n">
        <v>2541.805236630215</v>
      </c>
      <c r="AD53" t="n">
        <v>2053717.139783475</v>
      </c>
      <c r="AE53" t="n">
        <v>2809986.394257475</v>
      </c>
      <c r="AF53" t="n">
        <v>8.27694772930954e-07</v>
      </c>
      <c r="AG53" t="n">
        <v>18</v>
      </c>
      <c r="AH53" t="n">
        <v>2541805.236630215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1.675</v>
      </c>
      <c r="E54" t="n">
        <v>59.7</v>
      </c>
      <c r="F54" t="n">
        <v>54</v>
      </c>
      <c r="G54" t="n">
        <v>63.53</v>
      </c>
      <c r="H54" t="n">
        <v>0.8</v>
      </c>
      <c r="I54" t="n">
        <v>51</v>
      </c>
      <c r="J54" t="n">
        <v>312.42</v>
      </c>
      <c r="K54" t="n">
        <v>61.2</v>
      </c>
      <c r="L54" t="n">
        <v>14</v>
      </c>
      <c r="M54" t="n">
        <v>49</v>
      </c>
      <c r="N54" t="n">
        <v>92.22</v>
      </c>
      <c r="O54" t="n">
        <v>38765.89</v>
      </c>
      <c r="P54" t="n">
        <v>959.92</v>
      </c>
      <c r="Q54" t="n">
        <v>1367.3</v>
      </c>
      <c r="R54" t="n">
        <v>153.11</v>
      </c>
      <c r="S54" t="n">
        <v>104.26</v>
      </c>
      <c r="T54" t="n">
        <v>23354.79</v>
      </c>
      <c r="U54" t="n">
        <v>0.68</v>
      </c>
      <c r="V54" t="n">
        <v>0.89</v>
      </c>
      <c r="W54" t="n">
        <v>20.72</v>
      </c>
      <c r="X54" t="n">
        <v>1.43</v>
      </c>
      <c r="Y54" t="n">
        <v>1</v>
      </c>
      <c r="Z54" t="n">
        <v>10</v>
      </c>
      <c r="AA54" t="n">
        <v>2053.160341006826</v>
      </c>
      <c r="AB54" t="n">
        <v>2809.224557607036</v>
      </c>
      <c r="AC54" t="n">
        <v>2541.116108600451</v>
      </c>
      <c r="AD54" t="n">
        <v>2053160.341006827</v>
      </c>
      <c r="AE54" t="n">
        <v>2809224.557607037</v>
      </c>
      <c r="AF54" t="n">
        <v>8.278430433267738e-07</v>
      </c>
      <c r="AG54" t="n">
        <v>18</v>
      </c>
      <c r="AH54" t="n">
        <v>2541116.108600451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1.6765</v>
      </c>
      <c r="E55" t="n">
        <v>59.65</v>
      </c>
      <c r="F55" t="n">
        <v>54</v>
      </c>
      <c r="G55" t="n">
        <v>64.8</v>
      </c>
      <c r="H55" t="n">
        <v>0.8100000000000001</v>
      </c>
      <c r="I55" t="n">
        <v>50</v>
      </c>
      <c r="J55" t="n">
        <v>312.97</v>
      </c>
      <c r="K55" t="n">
        <v>61.2</v>
      </c>
      <c r="L55" t="n">
        <v>14.25</v>
      </c>
      <c r="M55" t="n">
        <v>48</v>
      </c>
      <c r="N55" t="n">
        <v>92.52</v>
      </c>
      <c r="O55" t="n">
        <v>38833.69</v>
      </c>
      <c r="P55" t="n">
        <v>960.28</v>
      </c>
      <c r="Q55" t="n">
        <v>1367.36</v>
      </c>
      <c r="R55" t="n">
        <v>152.8</v>
      </c>
      <c r="S55" t="n">
        <v>104.26</v>
      </c>
      <c r="T55" t="n">
        <v>23203.8</v>
      </c>
      <c r="U55" t="n">
        <v>0.68</v>
      </c>
      <c r="V55" t="n">
        <v>0.89</v>
      </c>
      <c r="W55" t="n">
        <v>20.73</v>
      </c>
      <c r="X55" t="n">
        <v>1.42</v>
      </c>
      <c r="Y55" t="n">
        <v>1</v>
      </c>
      <c r="Z55" t="n">
        <v>10</v>
      </c>
      <c r="AA55" t="n">
        <v>2052.054854178697</v>
      </c>
      <c r="AB55" t="n">
        <v>2807.711981758153</v>
      </c>
      <c r="AC55" t="n">
        <v>2539.747890867671</v>
      </c>
      <c r="AD55" t="n">
        <v>2052054.854178697</v>
      </c>
      <c r="AE55" t="n">
        <v>2807711.981758153</v>
      </c>
      <c r="AF55" t="n">
        <v>8.285843953058723e-07</v>
      </c>
      <c r="AG55" t="n">
        <v>18</v>
      </c>
      <c r="AH55" t="n">
        <v>2539747.890867671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1.6798</v>
      </c>
      <c r="E56" t="n">
        <v>59.53</v>
      </c>
      <c r="F56" t="n">
        <v>53.94</v>
      </c>
      <c r="G56" t="n">
        <v>66.05</v>
      </c>
      <c r="H56" t="n">
        <v>0.82</v>
      </c>
      <c r="I56" t="n">
        <v>49</v>
      </c>
      <c r="J56" t="n">
        <v>313.52</v>
      </c>
      <c r="K56" t="n">
        <v>61.2</v>
      </c>
      <c r="L56" t="n">
        <v>14.5</v>
      </c>
      <c r="M56" t="n">
        <v>47</v>
      </c>
      <c r="N56" t="n">
        <v>92.81999999999999</v>
      </c>
      <c r="O56" t="n">
        <v>38901.63</v>
      </c>
      <c r="P56" t="n">
        <v>958.85</v>
      </c>
      <c r="Q56" t="n">
        <v>1367.35</v>
      </c>
      <c r="R56" t="n">
        <v>150.7</v>
      </c>
      <c r="S56" t="n">
        <v>104.26</v>
      </c>
      <c r="T56" t="n">
        <v>22159.14</v>
      </c>
      <c r="U56" t="n">
        <v>0.6899999999999999</v>
      </c>
      <c r="V56" t="n">
        <v>0.89</v>
      </c>
      <c r="W56" t="n">
        <v>20.73</v>
      </c>
      <c r="X56" t="n">
        <v>1.36</v>
      </c>
      <c r="Y56" t="n">
        <v>1</v>
      </c>
      <c r="Z56" t="n">
        <v>10</v>
      </c>
      <c r="AA56" t="n">
        <v>2045.954048338311</v>
      </c>
      <c r="AB56" t="n">
        <v>2799.36459005878</v>
      </c>
      <c r="AC56" t="n">
        <v>2532.197162516448</v>
      </c>
      <c r="AD56" t="n">
        <v>2045954.048338311</v>
      </c>
      <c r="AE56" t="n">
        <v>2799364.59005878</v>
      </c>
      <c r="AF56" t="n">
        <v>8.302153696598892e-07</v>
      </c>
      <c r="AG56" t="n">
        <v>18</v>
      </c>
      <c r="AH56" t="n">
        <v>2532197.162516448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1.6817</v>
      </c>
      <c r="E57" t="n">
        <v>59.46</v>
      </c>
      <c r="F57" t="n">
        <v>53.93</v>
      </c>
      <c r="G57" t="n">
        <v>67.41</v>
      </c>
      <c r="H57" t="n">
        <v>0.84</v>
      </c>
      <c r="I57" t="n">
        <v>48</v>
      </c>
      <c r="J57" t="n">
        <v>314.07</v>
      </c>
      <c r="K57" t="n">
        <v>61.2</v>
      </c>
      <c r="L57" t="n">
        <v>14.75</v>
      </c>
      <c r="M57" t="n">
        <v>46</v>
      </c>
      <c r="N57" t="n">
        <v>93.12</v>
      </c>
      <c r="O57" t="n">
        <v>38969.71</v>
      </c>
      <c r="P57" t="n">
        <v>958.27</v>
      </c>
      <c r="Q57" t="n">
        <v>1367.29</v>
      </c>
      <c r="R57" t="n">
        <v>150.68</v>
      </c>
      <c r="S57" t="n">
        <v>104.26</v>
      </c>
      <c r="T57" t="n">
        <v>22155.6</v>
      </c>
      <c r="U57" t="n">
        <v>0.6899999999999999</v>
      </c>
      <c r="V57" t="n">
        <v>0.89</v>
      </c>
      <c r="W57" t="n">
        <v>20.72</v>
      </c>
      <c r="X57" t="n">
        <v>1.35</v>
      </c>
      <c r="Y57" t="n">
        <v>1</v>
      </c>
      <c r="Z57" t="n">
        <v>10</v>
      </c>
      <c r="AA57" t="n">
        <v>2042.996942042802</v>
      </c>
      <c r="AB57" t="n">
        <v>2795.318546766942</v>
      </c>
      <c r="AC57" t="n">
        <v>2528.537267917725</v>
      </c>
      <c r="AD57" t="n">
        <v>2042996.942042802</v>
      </c>
      <c r="AE57" t="n">
        <v>2795318.546766942</v>
      </c>
      <c r="AF57" t="n">
        <v>8.311544155000808e-07</v>
      </c>
      <c r="AG57" t="n">
        <v>18</v>
      </c>
      <c r="AH57" t="n">
        <v>2528537.267917725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1.6835</v>
      </c>
      <c r="E58" t="n">
        <v>59.4</v>
      </c>
      <c r="F58" t="n">
        <v>53.92</v>
      </c>
      <c r="G58" t="n">
        <v>68.83</v>
      </c>
      <c r="H58" t="n">
        <v>0.85</v>
      </c>
      <c r="I58" t="n">
        <v>47</v>
      </c>
      <c r="J58" t="n">
        <v>314.62</v>
      </c>
      <c r="K58" t="n">
        <v>61.2</v>
      </c>
      <c r="L58" t="n">
        <v>15</v>
      </c>
      <c r="M58" t="n">
        <v>45</v>
      </c>
      <c r="N58" t="n">
        <v>93.43000000000001</v>
      </c>
      <c r="O58" t="n">
        <v>39037.92</v>
      </c>
      <c r="P58" t="n">
        <v>958.03</v>
      </c>
      <c r="Q58" t="n">
        <v>1367.38</v>
      </c>
      <c r="R58" t="n">
        <v>149.78</v>
      </c>
      <c r="S58" t="n">
        <v>104.26</v>
      </c>
      <c r="T58" t="n">
        <v>21709.76</v>
      </c>
      <c r="U58" t="n">
        <v>0.7</v>
      </c>
      <c r="V58" t="n">
        <v>0.89</v>
      </c>
      <c r="W58" t="n">
        <v>20.73</v>
      </c>
      <c r="X58" t="n">
        <v>1.34</v>
      </c>
      <c r="Y58" t="n">
        <v>1</v>
      </c>
      <c r="Z58" t="n">
        <v>10</v>
      </c>
      <c r="AA58" t="n">
        <v>2040.642074829528</v>
      </c>
      <c r="AB58" t="n">
        <v>2792.096513556331</v>
      </c>
      <c r="AC58" t="n">
        <v>2525.622741034583</v>
      </c>
      <c r="AD58" t="n">
        <v>2040642.074829528</v>
      </c>
      <c r="AE58" t="n">
        <v>2792096.51355633</v>
      </c>
      <c r="AF58" t="n">
        <v>8.320440378749991e-07</v>
      </c>
      <c r="AG58" t="n">
        <v>18</v>
      </c>
      <c r="AH58" t="n">
        <v>2525622.741034583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1.6862</v>
      </c>
      <c r="E59" t="n">
        <v>59.3</v>
      </c>
      <c r="F59" t="n">
        <v>53.88</v>
      </c>
      <c r="G59" t="n">
        <v>70.27</v>
      </c>
      <c r="H59" t="n">
        <v>0.86</v>
      </c>
      <c r="I59" t="n">
        <v>46</v>
      </c>
      <c r="J59" t="n">
        <v>315.18</v>
      </c>
      <c r="K59" t="n">
        <v>61.2</v>
      </c>
      <c r="L59" t="n">
        <v>15.25</v>
      </c>
      <c r="M59" t="n">
        <v>44</v>
      </c>
      <c r="N59" t="n">
        <v>93.73</v>
      </c>
      <c r="O59" t="n">
        <v>39106.27</v>
      </c>
      <c r="P59" t="n">
        <v>956.76</v>
      </c>
      <c r="Q59" t="n">
        <v>1367.3</v>
      </c>
      <c r="R59" t="n">
        <v>148.47</v>
      </c>
      <c r="S59" t="n">
        <v>104.26</v>
      </c>
      <c r="T59" t="n">
        <v>21059</v>
      </c>
      <c r="U59" t="n">
        <v>0.7</v>
      </c>
      <c r="V59" t="n">
        <v>0.89</v>
      </c>
      <c r="W59" t="n">
        <v>20.73</v>
      </c>
      <c r="X59" t="n">
        <v>1.3</v>
      </c>
      <c r="Y59" t="n">
        <v>1</v>
      </c>
      <c r="Z59" t="n">
        <v>10</v>
      </c>
      <c r="AA59" t="n">
        <v>2035.616189518208</v>
      </c>
      <c r="AB59" t="n">
        <v>2785.219875546972</v>
      </c>
      <c r="AC59" t="n">
        <v>2519.402399705415</v>
      </c>
      <c r="AD59" t="n">
        <v>2035616.189518208</v>
      </c>
      <c r="AE59" t="n">
        <v>2785219.875546972</v>
      </c>
      <c r="AF59" t="n">
        <v>8.333784714373766e-07</v>
      </c>
      <c r="AG59" t="n">
        <v>18</v>
      </c>
      <c r="AH59" t="n">
        <v>2519402.399705415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1.6866</v>
      </c>
      <c r="E60" t="n">
        <v>59.29</v>
      </c>
      <c r="F60" t="n">
        <v>53.86</v>
      </c>
      <c r="G60" t="n">
        <v>70.26000000000001</v>
      </c>
      <c r="H60" t="n">
        <v>0.87</v>
      </c>
      <c r="I60" t="n">
        <v>46</v>
      </c>
      <c r="J60" t="n">
        <v>315.73</v>
      </c>
      <c r="K60" t="n">
        <v>61.2</v>
      </c>
      <c r="L60" t="n">
        <v>15.5</v>
      </c>
      <c r="M60" t="n">
        <v>44</v>
      </c>
      <c r="N60" t="n">
        <v>94.03</v>
      </c>
      <c r="O60" t="n">
        <v>39174.75</v>
      </c>
      <c r="P60" t="n">
        <v>956.39</v>
      </c>
      <c r="Q60" t="n">
        <v>1367.35</v>
      </c>
      <c r="R60" t="n">
        <v>148.38</v>
      </c>
      <c r="S60" t="n">
        <v>104.26</v>
      </c>
      <c r="T60" t="n">
        <v>21014.84</v>
      </c>
      <c r="U60" t="n">
        <v>0.7</v>
      </c>
      <c r="V60" t="n">
        <v>0.89</v>
      </c>
      <c r="W60" t="n">
        <v>20.72</v>
      </c>
      <c r="X60" t="n">
        <v>1.28</v>
      </c>
      <c r="Y60" t="n">
        <v>1</v>
      </c>
      <c r="Z60" t="n">
        <v>10</v>
      </c>
      <c r="AA60" t="n">
        <v>2034.500913325179</v>
      </c>
      <c r="AB60" t="n">
        <v>2783.693905457156</v>
      </c>
      <c r="AC60" t="n">
        <v>2518.022066059258</v>
      </c>
      <c r="AD60" t="n">
        <v>2034500.913325179</v>
      </c>
      <c r="AE60" t="n">
        <v>2783693.905457156</v>
      </c>
      <c r="AF60" t="n">
        <v>8.335761652984697e-07</v>
      </c>
      <c r="AG60" t="n">
        <v>18</v>
      </c>
      <c r="AH60" t="n">
        <v>2518022.066059258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1.6887</v>
      </c>
      <c r="E61" t="n">
        <v>59.22</v>
      </c>
      <c r="F61" t="n">
        <v>53.84</v>
      </c>
      <c r="G61" t="n">
        <v>71.79000000000001</v>
      </c>
      <c r="H61" t="n">
        <v>0.89</v>
      </c>
      <c r="I61" t="n">
        <v>45</v>
      </c>
      <c r="J61" t="n">
        <v>316.29</v>
      </c>
      <c r="K61" t="n">
        <v>61.2</v>
      </c>
      <c r="L61" t="n">
        <v>15.75</v>
      </c>
      <c r="M61" t="n">
        <v>43</v>
      </c>
      <c r="N61" t="n">
        <v>94.34</v>
      </c>
      <c r="O61" t="n">
        <v>39243.37</v>
      </c>
      <c r="P61" t="n">
        <v>956.04</v>
      </c>
      <c r="Q61" t="n">
        <v>1367.37</v>
      </c>
      <c r="R61" t="n">
        <v>147.58</v>
      </c>
      <c r="S61" t="n">
        <v>104.26</v>
      </c>
      <c r="T61" t="n">
        <v>20621.03</v>
      </c>
      <c r="U61" t="n">
        <v>0.71</v>
      </c>
      <c r="V61" t="n">
        <v>0.89</v>
      </c>
      <c r="W61" t="n">
        <v>20.72</v>
      </c>
      <c r="X61" t="n">
        <v>1.26</v>
      </c>
      <c r="Y61" t="n">
        <v>1</v>
      </c>
      <c r="Z61" t="n">
        <v>10</v>
      </c>
      <c r="AA61" t="n">
        <v>2031.606524129701</v>
      </c>
      <c r="AB61" t="n">
        <v>2779.733674468464</v>
      </c>
      <c r="AC61" t="n">
        <v>2514.439793957908</v>
      </c>
      <c r="AD61" t="n">
        <v>2031606.524129701</v>
      </c>
      <c r="AE61" t="n">
        <v>2779733.674468464</v>
      </c>
      <c r="AF61" t="n">
        <v>8.346140580692078e-07</v>
      </c>
      <c r="AG61" t="n">
        <v>18</v>
      </c>
      <c r="AH61" t="n">
        <v>2514439.793957909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1.6913</v>
      </c>
      <c r="E62" t="n">
        <v>59.13</v>
      </c>
      <c r="F62" t="n">
        <v>53.81</v>
      </c>
      <c r="G62" t="n">
        <v>73.37</v>
      </c>
      <c r="H62" t="n">
        <v>0.9</v>
      </c>
      <c r="I62" t="n">
        <v>44</v>
      </c>
      <c r="J62" t="n">
        <v>316.85</v>
      </c>
      <c r="K62" t="n">
        <v>61.2</v>
      </c>
      <c r="L62" t="n">
        <v>16</v>
      </c>
      <c r="M62" t="n">
        <v>42</v>
      </c>
      <c r="N62" t="n">
        <v>94.65000000000001</v>
      </c>
      <c r="O62" t="n">
        <v>39312.13</v>
      </c>
      <c r="P62" t="n">
        <v>955.21</v>
      </c>
      <c r="Q62" t="n">
        <v>1367.34</v>
      </c>
      <c r="R62" t="n">
        <v>146.54</v>
      </c>
      <c r="S62" t="n">
        <v>104.26</v>
      </c>
      <c r="T62" t="n">
        <v>20106.77</v>
      </c>
      <c r="U62" t="n">
        <v>0.71</v>
      </c>
      <c r="V62" t="n">
        <v>0.89</v>
      </c>
      <c r="W62" t="n">
        <v>20.71</v>
      </c>
      <c r="X62" t="n">
        <v>1.23</v>
      </c>
      <c r="Y62" t="n">
        <v>1</v>
      </c>
      <c r="Z62" t="n">
        <v>10</v>
      </c>
      <c r="AA62" t="n">
        <v>2027.424395119778</v>
      </c>
      <c r="AB62" t="n">
        <v>2774.011501054577</v>
      </c>
      <c r="AC62" t="n">
        <v>2509.263736743522</v>
      </c>
      <c r="AD62" t="n">
        <v>2027424.395119778</v>
      </c>
      <c r="AE62" t="n">
        <v>2774011.501054577</v>
      </c>
      <c r="AF62" t="n">
        <v>8.358990681663119e-07</v>
      </c>
      <c r="AG62" t="n">
        <v>18</v>
      </c>
      <c r="AH62" t="n">
        <v>2509263.736743522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1.691</v>
      </c>
      <c r="E63" t="n">
        <v>59.14</v>
      </c>
      <c r="F63" t="n">
        <v>53.82</v>
      </c>
      <c r="G63" t="n">
        <v>73.39</v>
      </c>
      <c r="H63" t="n">
        <v>0.91</v>
      </c>
      <c r="I63" t="n">
        <v>44</v>
      </c>
      <c r="J63" t="n">
        <v>317.41</v>
      </c>
      <c r="K63" t="n">
        <v>61.2</v>
      </c>
      <c r="L63" t="n">
        <v>16.25</v>
      </c>
      <c r="M63" t="n">
        <v>42</v>
      </c>
      <c r="N63" t="n">
        <v>94.95999999999999</v>
      </c>
      <c r="O63" t="n">
        <v>39381.03</v>
      </c>
      <c r="P63" t="n">
        <v>955.24</v>
      </c>
      <c r="Q63" t="n">
        <v>1367.34</v>
      </c>
      <c r="R63" t="n">
        <v>146.96</v>
      </c>
      <c r="S63" t="n">
        <v>104.26</v>
      </c>
      <c r="T63" t="n">
        <v>20317.04</v>
      </c>
      <c r="U63" t="n">
        <v>0.71</v>
      </c>
      <c r="V63" t="n">
        <v>0.89</v>
      </c>
      <c r="W63" t="n">
        <v>20.71</v>
      </c>
      <c r="X63" t="n">
        <v>1.24</v>
      </c>
      <c r="Y63" t="n">
        <v>1</v>
      </c>
      <c r="Z63" t="n">
        <v>10</v>
      </c>
      <c r="AA63" t="n">
        <v>2027.863788447352</v>
      </c>
      <c r="AB63" t="n">
        <v>2774.612698390029</v>
      </c>
      <c r="AC63" t="n">
        <v>2509.807556649064</v>
      </c>
      <c r="AD63" t="n">
        <v>2027863.788447352</v>
      </c>
      <c r="AE63" t="n">
        <v>2774612.698390029</v>
      </c>
      <c r="AF63" t="n">
        <v>8.357507977704922e-07</v>
      </c>
      <c r="AG63" t="n">
        <v>18</v>
      </c>
      <c r="AH63" t="n">
        <v>2509807.556649064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1.694</v>
      </c>
      <c r="E64" t="n">
        <v>59.03</v>
      </c>
      <c r="F64" t="n">
        <v>53.77</v>
      </c>
      <c r="G64" t="n">
        <v>75.02</v>
      </c>
      <c r="H64" t="n">
        <v>0.92</v>
      </c>
      <c r="I64" t="n">
        <v>43</v>
      </c>
      <c r="J64" t="n">
        <v>317.97</v>
      </c>
      <c r="K64" t="n">
        <v>61.2</v>
      </c>
      <c r="L64" t="n">
        <v>16.5</v>
      </c>
      <c r="M64" t="n">
        <v>41</v>
      </c>
      <c r="N64" t="n">
        <v>95.27</v>
      </c>
      <c r="O64" t="n">
        <v>39450.07</v>
      </c>
      <c r="P64" t="n">
        <v>954.42</v>
      </c>
      <c r="Q64" t="n">
        <v>1367.29</v>
      </c>
      <c r="R64" t="n">
        <v>144.93</v>
      </c>
      <c r="S64" t="n">
        <v>104.26</v>
      </c>
      <c r="T64" t="n">
        <v>19303.92</v>
      </c>
      <c r="U64" t="n">
        <v>0.72</v>
      </c>
      <c r="V64" t="n">
        <v>0.89</v>
      </c>
      <c r="W64" t="n">
        <v>20.72</v>
      </c>
      <c r="X64" t="n">
        <v>1.19</v>
      </c>
      <c r="Y64" t="n">
        <v>1</v>
      </c>
      <c r="Z64" t="n">
        <v>10</v>
      </c>
      <c r="AA64" t="n">
        <v>2023.128049833013</v>
      </c>
      <c r="AB64" t="n">
        <v>2768.133051891848</v>
      </c>
      <c r="AC64" t="n">
        <v>2503.946318518429</v>
      </c>
      <c r="AD64" t="n">
        <v>2023128.049833013</v>
      </c>
      <c r="AE64" t="n">
        <v>2768133.051891848</v>
      </c>
      <c r="AF64" t="n">
        <v>8.372335017286893e-07</v>
      </c>
      <c r="AG64" t="n">
        <v>18</v>
      </c>
      <c r="AH64" t="n">
        <v>2503946.318518429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1.6963</v>
      </c>
      <c r="E65" t="n">
        <v>58.95</v>
      </c>
      <c r="F65" t="n">
        <v>53.74</v>
      </c>
      <c r="G65" t="n">
        <v>76.77</v>
      </c>
      <c r="H65" t="n">
        <v>0.9399999999999999</v>
      </c>
      <c r="I65" t="n">
        <v>42</v>
      </c>
      <c r="J65" t="n">
        <v>318.53</v>
      </c>
      <c r="K65" t="n">
        <v>61.2</v>
      </c>
      <c r="L65" t="n">
        <v>16.75</v>
      </c>
      <c r="M65" t="n">
        <v>40</v>
      </c>
      <c r="N65" t="n">
        <v>95.58</v>
      </c>
      <c r="O65" t="n">
        <v>39519.26</v>
      </c>
      <c r="P65" t="n">
        <v>953.64</v>
      </c>
      <c r="Q65" t="n">
        <v>1367.25</v>
      </c>
      <c r="R65" t="n">
        <v>144.31</v>
      </c>
      <c r="S65" t="n">
        <v>104.26</v>
      </c>
      <c r="T65" t="n">
        <v>19000.62</v>
      </c>
      <c r="U65" t="n">
        <v>0.72</v>
      </c>
      <c r="V65" t="n">
        <v>0.89</v>
      </c>
      <c r="W65" t="n">
        <v>20.71</v>
      </c>
      <c r="X65" t="n">
        <v>1.16</v>
      </c>
      <c r="Y65" t="n">
        <v>1</v>
      </c>
      <c r="Z65" t="n">
        <v>10</v>
      </c>
      <c r="AA65" t="n">
        <v>2019.358400815475</v>
      </c>
      <c r="AB65" t="n">
        <v>2762.975251800875</v>
      </c>
      <c r="AC65" t="n">
        <v>2499.28077162912</v>
      </c>
      <c r="AD65" t="n">
        <v>2019358.400815475</v>
      </c>
      <c r="AE65" t="n">
        <v>2762975.251800875</v>
      </c>
      <c r="AF65" t="n">
        <v>8.38370241429974e-07</v>
      </c>
      <c r="AG65" t="n">
        <v>18</v>
      </c>
      <c r="AH65" t="n">
        <v>2499280.77162912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1.6962</v>
      </c>
      <c r="E66" t="n">
        <v>58.95</v>
      </c>
      <c r="F66" t="n">
        <v>53.74</v>
      </c>
      <c r="G66" t="n">
        <v>76.77</v>
      </c>
      <c r="H66" t="n">
        <v>0.95</v>
      </c>
      <c r="I66" t="n">
        <v>42</v>
      </c>
      <c r="J66" t="n">
        <v>319.09</v>
      </c>
      <c r="K66" t="n">
        <v>61.2</v>
      </c>
      <c r="L66" t="n">
        <v>17</v>
      </c>
      <c r="M66" t="n">
        <v>40</v>
      </c>
      <c r="N66" t="n">
        <v>95.89</v>
      </c>
      <c r="O66" t="n">
        <v>39588.58</v>
      </c>
      <c r="P66" t="n">
        <v>953.15</v>
      </c>
      <c r="Q66" t="n">
        <v>1367.34</v>
      </c>
      <c r="R66" t="n">
        <v>144.44</v>
      </c>
      <c r="S66" t="n">
        <v>104.26</v>
      </c>
      <c r="T66" t="n">
        <v>19064.71</v>
      </c>
      <c r="U66" t="n">
        <v>0.72</v>
      </c>
      <c r="V66" t="n">
        <v>0.89</v>
      </c>
      <c r="W66" t="n">
        <v>20.71</v>
      </c>
      <c r="X66" t="n">
        <v>1.16</v>
      </c>
      <c r="Y66" t="n">
        <v>1</v>
      </c>
      <c r="Z66" t="n">
        <v>10</v>
      </c>
      <c r="AA66" t="n">
        <v>2018.764771702388</v>
      </c>
      <c r="AB66" t="n">
        <v>2762.163022259281</v>
      </c>
      <c r="AC66" t="n">
        <v>2498.546060135005</v>
      </c>
      <c r="AD66" t="n">
        <v>2018764.771702388</v>
      </c>
      <c r="AE66" t="n">
        <v>2762163.022259281</v>
      </c>
      <c r="AF66" t="n">
        <v>8.383208179647007e-07</v>
      </c>
      <c r="AG66" t="n">
        <v>18</v>
      </c>
      <c r="AH66" t="n">
        <v>2498546.060135005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1.6988</v>
      </c>
      <c r="E67" t="n">
        <v>58.87</v>
      </c>
      <c r="F67" t="n">
        <v>53.71</v>
      </c>
      <c r="G67" t="n">
        <v>78.59999999999999</v>
      </c>
      <c r="H67" t="n">
        <v>0.96</v>
      </c>
      <c r="I67" t="n">
        <v>41</v>
      </c>
      <c r="J67" t="n">
        <v>319.65</v>
      </c>
      <c r="K67" t="n">
        <v>61.2</v>
      </c>
      <c r="L67" t="n">
        <v>17.25</v>
      </c>
      <c r="M67" t="n">
        <v>39</v>
      </c>
      <c r="N67" t="n">
        <v>96.2</v>
      </c>
      <c r="O67" t="n">
        <v>39658.05</v>
      </c>
      <c r="P67" t="n">
        <v>952.78</v>
      </c>
      <c r="Q67" t="n">
        <v>1367.3</v>
      </c>
      <c r="R67" t="n">
        <v>143.36</v>
      </c>
      <c r="S67" t="n">
        <v>104.26</v>
      </c>
      <c r="T67" t="n">
        <v>18530.3</v>
      </c>
      <c r="U67" t="n">
        <v>0.73</v>
      </c>
      <c r="V67" t="n">
        <v>0.89</v>
      </c>
      <c r="W67" t="n">
        <v>20.7</v>
      </c>
      <c r="X67" t="n">
        <v>1.13</v>
      </c>
      <c r="Y67" t="n">
        <v>1</v>
      </c>
      <c r="Z67" t="n">
        <v>10</v>
      </c>
      <c r="AA67" t="n">
        <v>2015.275680554366</v>
      </c>
      <c r="AB67" t="n">
        <v>2757.389093822719</v>
      </c>
      <c r="AC67" t="n">
        <v>2494.227748728178</v>
      </c>
      <c r="AD67" t="n">
        <v>2015275.680554366</v>
      </c>
      <c r="AE67" t="n">
        <v>2757389.093822719</v>
      </c>
      <c r="AF67" t="n">
        <v>8.39605828061805e-07</v>
      </c>
      <c r="AG67" t="n">
        <v>18</v>
      </c>
      <c r="AH67" t="n">
        <v>2494227.748728178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1.7012</v>
      </c>
      <c r="E68" t="n">
        <v>58.78</v>
      </c>
      <c r="F68" t="n">
        <v>53.68</v>
      </c>
      <c r="G68" t="n">
        <v>80.52</v>
      </c>
      <c r="H68" t="n">
        <v>0.97</v>
      </c>
      <c r="I68" t="n">
        <v>40</v>
      </c>
      <c r="J68" t="n">
        <v>320.22</v>
      </c>
      <c r="K68" t="n">
        <v>61.2</v>
      </c>
      <c r="L68" t="n">
        <v>17.5</v>
      </c>
      <c r="M68" t="n">
        <v>38</v>
      </c>
      <c r="N68" t="n">
        <v>96.52</v>
      </c>
      <c r="O68" t="n">
        <v>39727.66</v>
      </c>
      <c r="P68" t="n">
        <v>952.27</v>
      </c>
      <c r="Q68" t="n">
        <v>1367.22</v>
      </c>
      <c r="R68" t="n">
        <v>141.89</v>
      </c>
      <c r="S68" t="n">
        <v>104.26</v>
      </c>
      <c r="T68" t="n">
        <v>17798.94</v>
      </c>
      <c r="U68" t="n">
        <v>0.73</v>
      </c>
      <c r="V68" t="n">
        <v>0.89</v>
      </c>
      <c r="W68" t="n">
        <v>20.72</v>
      </c>
      <c r="X68" t="n">
        <v>1.1</v>
      </c>
      <c r="Y68" t="n">
        <v>1</v>
      </c>
      <c r="Z68" t="n">
        <v>10</v>
      </c>
      <c r="AA68" t="n">
        <v>2011.806849246524</v>
      </c>
      <c r="AB68" t="n">
        <v>2752.642885793293</v>
      </c>
      <c r="AC68" t="n">
        <v>2489.934512131735</v>
      </c>
      <c r="AD68" t="n">
        <v>2011806.849246524</v>
      </c>
      <c r="AE68" t="n">
        <v>2752642.885793293</v>
      </c>
      <c r="AF68" t="n">
        <v>8.407919912283626e-07</v>
      </c>
      <c r="AG68" t="n">
        <v>18</v>
      </c>
      <c r="AH68" t="n">
        <v>2489934.512131735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1.7004</v>
      </c>
      <c r="E69" t="n">
        <v>58.81</v>
      </c>
      <c r="F69" t="n">
        <v>53.7</v>
      </c>
      <c r="G69" t="n">
        <v>80.56</v>
      </c>
      <c r="H69" t="n">
        <v>0.99</v>
      </c>
      <c r="I69" t="n">
        <v>40</v>
      </c>
      <c r="J69" t="n">
        <v>320.78</v>
      </c>
      <c r="K69" t="n">
        <v>61.2</v>
      </c>
      <c r="L69" t="n">
        <v>17.75</v>
      </c>
      <c r="M69" t="n">
        <v>38</v>
      </c>
      <c r="N69" t="n">
        <v>96.83</v>
      </c>
      <c r="O69" t="n">
        <v>39797.41</v>
      </c>
      <c r="P69" t="n">
        <v>953.11</v>
      </c>
      <c r="Q69" t="n">
        <v>1367.42</v>
      </c>
      <c r="R69" t="n">
        <v>143.16</v>
      </c>
      <c r="S69" t="n">
        <v>104.26</v>
      </c>
      <c r="T69" t="n">
        <v>18435.69</v>
      </c>
      <c r="U69" t="n">
        <v>0.73</v>
      </c>
      <c r="V69" t="n">
        <v>0.89</v>
      </c>
      <c r="W69" t="n">
        <v>20.71</v>
      </c>
      <c r="X69" t="n">
        <v>1.12</v>
      </c>
      <c r="Y69" t="n">
        <v>1</v>
      </c>
      <c r="Z69" t="n">
        <v>10</v>
      </c>
      <c r="AA69" t="n">
        <v>2013.993476461455</v>
      </c>
      <c r="AB69" t="n">
        <v>2755.634725615946</v>
      </c>
      <c r="AC69" t="n">
        <v>2492.640814960788</v>
      </c>
      <c r="AD69" t="n">
        <v>2013993.476461455</v>
      </c>
      <c r="AE69" t="n">
        <v>2755634.725615946</v>
      </c>
      <c r="AF69" t="n">
        <v>8.403966035061767e-07</v>
      </c>
      <c r="AG69" t="n">
        <v>18</v>
      </c>
      <c r="AH69" t="n">
        <v>2492640.814960788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1.7036</v>
      </c>
      <c r="E70" t="n">
        <v>58.7</v>
      </c>
      <c r="F70" t="n">
        <v>53.65</v>
      </c>
      <c r="G70" t="n">
        <v>82.54000000000001</v>
      </c>
      <c r="H70" t="n">
        <v>1</v>
      </c>
      <c r="I70" t="n">
        <v>39</v>
      </c>
      <c r="J70" t="n">
        <v>321.35</v>
      </c>
      <c r="K70" t="n">
        <v>61.2</v>
      </c>
      <c r="L70" t="n">
        <v>18</v>
      </c>
      <c r="M70" t="n">
        <v>37</v>
      </c>
      <c r="N70" t="n">
        <v>97.15000000000001</v>
      </c>
      <c r="O70" t="n">
        <v>39867.32</v>
      </c>
      <c r="P70" t="n">
        <v>951.54</v>
      </c>
      <c r="Q70" t="n">
        <v>1367.29</v>
      </c>
      <c r="R70" t="n">
        <v>141.17</v>
      </c>
      <c r="S70" t="n">
        <v>104.26</v>
      </c>
      <c r="T70" t="n">
        <v>17445.96</v>
      </c>
      <c r="U70" t="n">
        <v>0.74</v>
      </c>
      <c r="V70" t="n">
        <v>0.89</v>
      </c>
      <c r="W70" t="n">
        <v>20.71</v>
      </c>
      <c r="X70" t="n">
        <v>1.07</v>
      </c>
      <c r="Y70" t="n">
        <v>1</v>
      </c>
      <c r="Z70" t="n">
        <v>10</v>
      </c>
      <c r="AA70" t="n">
        <v>1994.94340906365</v>
      </c>
      <c r="AB70" t="n">
        <v>2729.569582972611</v>
      </c>
      <c r="AC70" t="n">
        <v>2469.063292948676</v>
      </c>
      <c r="AD70" t="n">
        <v>1994943.40906365</v>
      </c>
      <c r="AE70" t="n">
        <v>2729569.582972611</v>
      </c>
      <c r="AF70" t="n">
        <v>8.419781543949204e-07</v>
      </c>
      <c r="AG70" t="n">
        <v>17</v>
      </c>
      <c r="AH70" t="n">
        <v>2469063.292948675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1.7027</v>
      </c>
      <c r="E71" t="n">
        <v>58.73</v>
      </c>
      <c r="F71" t="n">
        <v>53.68</v>
      </c>
      <c r="G71" t="n">
        <v>82.58</v>
      </c>
      <c r="H71" t="n">
        <v>1.01</v>
      </c>
      <c r="I71" t="n">
        <v>39</v>
      </c>
      <c r="J71" t="n">
        <v>321.92</v>
      </c>
      <c r="K71" t="n">
        <v>61.2</v>
      </c>
      <c r="L71" t="n">
        <v>18.25</v>
      </c>
      <c r="M71" t="n">
        <v>37</v>
      </c>
      <c r="N71" t="n">
        <v>97.47</v>
      </c>
      <c r="O71" t="n">
        <v>39937.36</v>
      </c>
      <c r="P71" t="n">
        <v>952.3200000000001</v>
      </c>
      <c r="Q71" t="n">
        <v>1367.34</v>
      </c>
      <c r="R71" t="n">
        <v>142.19</v>
      </c>
      <c r="S71" t="n">
        <v>104.26</v>
      </c>
      <c r="T71" t="n">
        <v>17956.8</v>
      </c>
      <c r="U71" t="n">
        <v>0.73</v>
      </c>
      <c r="V71" t="n">
        <v>0.89</v>
      </c>
      <c r="W71" t="n">
        <v>20.71</v>
      </c>
      <c r="X71" t="n">
        <v>1.1</v>
      </c>
      <c r="Y71" t="n">
        <v>1</v>
      </c>
      <c r="Z71" t="n">
        <v>10</v>
      </c>
      <c r="AA71" t="n">
        <v>1997.222412760938</v>
      </c>
      <c r="AB71" t="n">
        <v>2732.687816373787</v>
      </c>
      <c r="AC71" t="n">
        <v>2471.883926530511</v>
      </c>
      <c r="AD71" t="n">
        <v>1997222.412760938</v>
      </c>
      <c r="AE71" t="n">
        <v>2732687.816373787</v>
      </c>
      <c r="AF71" t="n">
        <v>8.415333432074613e-07</v>
      </c>
      <c r="AG71" t="n">
        <v>17</v>
      </c>
      <c r="AH71" t="n">
        <v>2471883.926530511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1.7059</v>
      </c>
      <c r="E72" t="n">
        <v>58.62</v>
      </c>
      <c r="F72" t="n">
        <v>53.62</v>
      </c>
      <c r="G72" t="n">
        <v>84.67</v>
      </c>
      <c r="H72" t="n">
        <v>1.02</v>
      </c>
      <c r="I72" t="n">
        <v>38</v>
      </c>
      <c r="J72" t="n">
        <v>322.49</v>
      </c>
      <c r="K72" t="n">
        <v>61.2</v>
      </c>
      <c r="L72" t="n">
        <v>18.5</v>
      </c>
      <c r="M72" t="n">
        <v>36</v>
      </c>
      <c r="N72" t="n">
        <v>97.79000000000001</v>
      </c>
      <c r="O72" t="n">
        <v>40007.56</v>
      </c>
      <c r="P72" t="n">
        <v>950.9299999999999</v>
      </c>
      <c r="Q72" t="n">
        <v>1367.25</v>
      </c>
      <c r="R72" t="n">
        <v>140.56</v>
      </c>
      <c r="S72" t="n">
        <v>104.26</v>
      </c>
      <c r="T72" t="n">
        <v>17146.01</v>
      </c>
      <c r="U72" t="n">
        <v>0.74</v>
      </c>
      <c r="V72" t="n">
        <v>0.89</v>
      </c>
      <c r="W72" t="n">
        <v>20.7</v>
      </c>
      <c r="X72" t="n">
        <v>1.04</v>
      </c>
      <c r="Y72" t="n">
        <v>1</v>
      </c>
      <c r="Z72" t="n">
        <v>10</v>
      </c>
      <c r="AA72" t="n">
        <v>1991.456350942194</v>
      </c>
      <c r="AB72" t="n">
        <v>2724.798436212687</v>
      </c>
      <c r="AC72" t="n">
        <v>2464.747497739172</v>
      </c>
      <c r="AD72" t="n">
        <v>1991456.350942194</v>
      </c>
      <c r="AE72" t="n">
        <v>2724798.436212687</v>
      </c>
      <c r="AF72" t="n">
        <v>8.43114894096205e-07</v>
      </c>
      <c r="AG72" t="n">
        <v>17</v>
      </c>
      <c r="AH72" t="n">
        <v>2464747.497739172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1.7054</v>
      </c>
      <c r="E73" t="n">
        <v>58.64</v>
      </c>
      <c r="F73" t="n">
        <v>53.64</v>
      </c>
      <c r="G73" t="n">
        <v>84.7</v>
      </c>
      <c r="H73" t="n">
        <v>1.03</v>
      </c>
      <c r="I73" t="n">
        <v>38</v>
      </c>
      <c r="J73" t="n">
        <v>323.06</v>
      </c>
      <c r="K73" t="n">
        <v>61.2</v>
      </c>
      <c r="L73" t="n">
        <v>18.75</v>
      </c>
      <c r="M73" t="n">
        <v>36</v>
      </c>
      <c r="N73" t="n">
        <v>98.11</v>
      </c>
      <c r="O73" t="n">
        <v>40077.9</v>
      </c>
      <c r="P73" t="n">
        <v>950.71</v>
      </c>
      <c r="Q73" t="n">
        <v>1367.33</v>
      </c>
      <c r="R73" t="n">
        <v>140.96</v>
      </c>
      <c r="S73" t="n">
        <v>104.26</v>
      </c>
      <c r="T73" t="n">
        <v>17344.18</v>
      </c>
      <c r="U73" t="n">
        <v>0.74</v>
      </c>
      <c r="V73" t="n">
        <v>0.89</v>
      </c>
      <c r="W73" t="n">
        <v>20.71</v>
      </c>
      <c r="X73" t="n">
        <v>1.06</v>
      </c>
      <c r="Y73" t="n">
        <v>1</v>
      </c>
      <c r="Z73" t="n">
        <v>10</v>
      </c>
      <c r="AA73" t="n">
        <v>1991.818927570044</v>
      </c>
      <c r="AB73" t="n">
        <v>2725.294529550664</v>
      </c>
      <c r="AC73" t="n">
        <v>2465.196244625244</v>
      </c>
      <c r="AD73" t="n">
        <v>1991818.927570044</v>
      </c>
      <c r="AE73" t="n">
        <v>2725294.529550664</v>
      </c>
      <c r="AF73" t="n">
        <v>8.428677767698387e-07</v>
      </c>
      <c r="AG73" t="n">
        <v>17</v>
      </c>
      <c r="AH73" t="n">
        <v>2465196.244625244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1.7085</v>
      </c>
      <c r="E74" t="n">
        <v>58.53</v>
      </c>
      <c r="F74" t="n">
        <v>53.59</v>
      </c>
      <c r="G74" t="n">
        <v>86.90000000000001</v>
      </c>
      <c r="H74" t="n">
        <v>1.05</v>
      </c>
      <c r="I74" t="n">
        <v>37</v>
      </c>
      <c r="J74" t="n">
        <v>323.63</v>
      </c>
      <c r="K74" t="n">
        <v>61.2</v>
      </c>
      <c r="L74" t="n">
        <v>19</v>
      </c>
      <c r="M74" t="n">
        <v>35</v>
      </c>
      <c r="N74" t="n">
        <v>98.43000000000001</v>
      </c>
      <c r="O74" t="n">
        <v>40148.52</v>
      </c>
      <c r="P74" t="n">
        <v>949.85</v>
      </c>
      <c r="Q74" t="n">
        <v>1367.22</v>
      </c>
      <c r="R74" t="n">
        <v>139.54</v>
      </c>
      <c r="S74" t="n">
        <v>104.26</v>
      </c>
      <c r="T74" t="n">
        <v>16642.63</v>
      </c>
      <c r="U74" t="n">
        <v>0.75</v>
      </c>
      <c r="V74" t="n">
        <v>0.89</v>
      </c>
      <c r="W74" t="n">
        <v>20.7</v>
      </c>
      <c r="X74" t="n">
        <v>1.01</v>
      </c>
      <c r="Y74" t="n">
        <v>1</v>
      </c>
      <c r="Z74" t="n">
        <v>10</v>
      </c>
      <c r="AA74" t="n">
        <v>1987.003587864954</v>
      </c>
      <c r="AB74" t="n">
        <v>2718.705969328366</v>
      </c>
      <c r="AC74" t="n">
        <v>2459.236487343459</v>
      </c>
      <c r="AD74" t="n">
        <v>1987003.587864954</v>
      </c>
      <c r="AE74" t="n">
        <v>2718705.969328366</v>
      </c>
      <c r="AF74" t="n">
        <v>8.443999041933092e-07</v>
      </c>
      <c r="AG74" t="n">
        <v>17</v>
      </c>
      <c r="AH74" t="n">
        <v>2459236.487343459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1.7075</v>
      </c>
      <c r="E75" t="n">
        <v>58.56</v>
      </c>
      <c r="F75" t="n">
        <v>53.62</v>
      </c>
      <c r="G75" t="n">
        <v>86.95</v>
      </c>
      <c r="H75" t="n">
        <v>1.06</v>
      </c>
      <c r="I75" t="n">
        <v>37</v>
      </c>
      <c r="J75" t="n">
        <v>324.2</v>
      </c>
      <c r="K75" t="n">
        <v>61.2</v>
      </c>
      <c r="L75" t="n">
        <v>19.25</v>
      </c>
      <c r="M75" t="n">
        <v>35</v>
      </c>
      <c r="N75" t="n">
        <v>98.75</v>
      </c>
      <c r="O75" t="n">
        <v>40219.17</v>
      </c>
      <c r="P75" t="n">
        <v>950.38</v>
      </c>
      <c r="Q75" t="n">
        <v>1367.25</v>
      </c>
      <c r="R75" t="n">
        <v>140.62</v>
      </c>
      <c r="S75" t="n">
        <v>104.26</v>
      </c>
      <c r="T75" t="n">
        <v>17178.79</v>
      </c>
      <c r="U75" t="n">
        <v>0.74</v>
      </c>
      <c r="V75" t="n">
        <v>0.89</v>
      </c>
      <c r="W75" t="n">
        <v>20.7</v>
      </c>
      <c r="X75" t="n">
        <v>1.04</v>
      </c>
      <c r="Y75" t="n">
        <v>1</v>
      </c>
      <c r="Z75" t="n">
        <v>10</v>
      </c>
      <c r="AA75" t="n">
        <v>1989.021127752565</v>
      </c>
      <c r="AB75" t="n">
        <v>2721.466456410172</v>
      </c>
      <c r="AC75" t="n">
        <v>2461.733517412546</v>
      </c>
      <c r="AD75" t="n">
        <v>1989021.127752565</v>
      </c>
      <c r="AE75" t="n">
        <v>2721466.456410172</v>
      </c>
      <c r="AF75" t="n">
        <v>8.439056695405769e-07</v>
      </c>
      <c r="AG75" t="n">
        <v>17</v>
      </c>
      <c r="AH75" t="n">
        <v>2461733.517412546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1.7102</v>
      </c>
      <c r="E76" t="n">
        <v>58.47</v>
      </c>
      <c r="F76" t="n">
        <v>53.58</v>
      </c>
      <c r="G76" t="n">
        <v>89.31</v>
      </c>
      <c r="H76" t="n">
        <v>1.07</v>
      </c>
      <c r="I76" t="n">
        <v>36</v>
      </c>
      <c r="J76" t="n">
        <v>324.78</v>
      </c>
      <c r="K76" t="n">
        <v>61.2</v>
      </c>
      <c r="L76" t="n">
        <v>19.5</v>
      </c>
      <c r="M76" t="n">
        <v>34</v>
      </c>
      <c r="N76" t="n">
        <v>99.08</v>
      </c>
      <c r="O76" t="n">
        <v>40289.97</v>
      </c>
      <c r="P76" t="n">
        <v>949.54</v>
      </c>
      <c r="Q76" t="n">
        <v>1367.31</v>
      </c>
      <c r="R76" t="n">
        <v>139.18</v>
      </c>
      <c r="S76" t="n">
        <v>104.26</v>
      </c>
      <c r="T76" t="n">
        <v>16466.72</v>
      </c>
      <c r="U76" t="n">
        <v>0.75</v>
      </c>
      <c r="V76" t="n">
        <v>0.89</v>
      </c>
      <c r="W76" t="n">
        <v>20.7</v>
      </c>
      <c r="X76" t="n">
        <v>1</v>
      </c>
      <c r="Y76" t="n">
        <v>1</v>
      </c>
      <c r="Z76" t="n">
        <v>10</v>
      </c>
      <c r="AA76" t="n">
        <v>1984.734727904008</v>
      </c>
      <c r="AB76" t="n">
        <v>2715.601615034761</v>
      </c>
      <c r="AC76" t="n">
        <v>2456.428408266648</v>
      </c>
      <c r="AD76" t="n">
        <v>1984734.727904008</v>
      </c>
      <c r="AE76" t="n">
        <v>2715601.615034761</v>
      </c>
      <c r="AF76" t="n">
        <v>8.452401031029544e-07</v>
      </c>
      <c r="AG76" t="n">
        <v>17</v>
      </c>
      <c r="AH76" t="n">
        <v>2456428.408266648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1.7104</v>
      </c>
      <c r="E77" t="n">
        <v>58.46</v>
      </c>
      <c r="F77" t="n">
        <v>53.58</v>
      </c>
      <c r="G77" t="n">
        <v>89.29000000000001</v>
      </c>
      <c r="H77" t="n">
        <v>1.08</v>
      </c>
      <c r="I77" t="n">
        <v>36</v>
      </c>
      <c r="J77" t="n">
        <v>325.35</v>
      </c>
      <c r="K77" t="n">
        <v>61.2</v>
      </c>
      <c r="L77" t="n">
        <v>19.75</v>
      </c>
      <c r="M77" t="n">
        <v>34</v>
      </c>
      <c r="N77" t="n">
        <v>99.40000000000001</v>
      </c>
      <c r="O77" t="n">
        <v>40360.92</v>
      </c>
      <c r="P77" t="n">
        <v>949.52</v>
      </c>
      <c r="Q77" t="n">
        <v>1367.36</v>
      </c>
      <c r="R77" t="n">
        <v>138.75</v>
      </c>
      <c r="S77" t="n">
        <v>104.26</v>
      </c>
      <c r="T77" t="n">
        <v>16251.61</v>
      </c>
      <c r="U77" t="n">
        <v>0.75</v>
      </c>
      <c r="V77" t="n">
        <v>0.89</v>
      </c>
      <c r="W77" t="n">
        <v>20.7</v>
      </c>
      <c r="X77" t="n">
        <v>1</v>
      </c>
      <c r="Y77" t="n">
        <v>1</v>
      </c>
      <c r="Z77" t="n">
        <v>10</v>
      </c>
      <c r="AA77" t="n">
        <v>1984.50056366018</v>
      </c>
      <c r="AB77" t="n">
        <v>2715.281221185758</v>
      </c>
      <c r="AC77" t="n">
        <v>2456.138592356917</v>
      </c>
      <c r="AD77" t="n">
        <v>1984500.56366018</v>
      </c>
      <c r="AE77" t="n">
        <v>2715281.221185758</v>
      </c>
      <c r="AF77" t="n">
        <v>8.453389500335008e-07</v>
      </c>
      <c r="AG77" t="n">
        <v>17</v>
      </c>
      <c r="AH77" t="n">
        <v>2456138.592356917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1.7129</v>
      </c>
      <c r="E78" t="n">
        <v>58.38</v>
      </c>
      <c r="F78" t="n">
        <v>53.55</v>
      </c>
      <c r="G78" t="n">
        <v>91.79000000000001</v>
      </c>
      <c r="H78" t="n">
        <v>1.09</v>
      </c>
      <c r="I78" t="n">
        <v>35</v>
      </c>
      <c r="J78" t="n">
        <v>325.93</v>
      </c>
      <c r="K78" t="n">
        <v>61.2</v>
      </c>
      <c r="L78" t="n">
        <v>20</v>
      </c>
      <c r="M78" t="n">
        <v>33</v>
      </c>
      <c r="N78" t="n">
        <v>99.73</v>
      </c>
      <c r="O78" t="n">
        <v>40432.03</v>
      </c>
      <c r="P78" t="n">
        <v>948.29</v>
      </c>
      <c r="Q78" t="n">
        <v>1367.18</v>
      </c>
      <c r="R78" t="n">
        <v>138.07</v>
      </c>
      <c r="S78" t="n">
        <v>104.26</v>
      </c>
      <c r="T78" t="n">
        <v>15917.03</v>
      </c>
      <c r="U78" t="n">
        <v>0.76</v>
      </c>
      <c r="V78" t="n">
        <v>0.9</v>
      </c>
      <c r="W78" t="n">
        <v>20.7</v>
      </c>
      <c r="X78" t="n">
        <v>0.97</v>
      </c>
      <c r="Y78" t="n">
        <v>1</v>
      </c>
      <c r="Z78" t="n">
        <v>10</v>
      </c>
      <c r="AA78" t="n">
        <v>1979.960771176118</v>
      </c>
      <c r="AB78" t="n">
        <v>2709.069676827555</v>
      </c>
      <c r="AC78" t="n">
        <v>2450.519869074304</v>
      </c>
      <c r="AD78" t="n">
        <v>1979960.771176117</v>
      </c>
      <c r="AE78" t="n">
        <v>2709069.676827555</v>
      </c>
      <c r="AF78" t="n">
        <v>8.465745366653318e-07</v>
      </c>
      <c r="AG78" t="n">
        <v>17</v>
      </c>
      <c r="AH78" t="n">
        <v>2450519.869074304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1.7116</v>
      </c>
      <c r="E79" t="n">
        <v>58.42</v>
      </c>
      <c r="F79" t="n">
        <v>53.59</v>
      </c>
      <c r="G79" t="n">
        <v>91.87</v>
      </c>
      <c r="H79" t="n">
        <v>1.11</v>
      </c>
      <c r="I79" t="n">
        <v>35</v>
      </c>
      <c r="J79" t="n">
        <v>326.51</v>
      </c>
      <c r="K79" t="n">
        <v>61.2</v>
      </c>
      <c r="L79" t="n">
        <v>20.25</v>
      </c>
      <c r="M79" t="n">
        <v>33</v>
      </c>
      <c r="N79" t="n">
        <v>100.06</v>
      </c>
      <c r="O79" t="n">
        <v>40503.29</v>
      </c>
      <c r="P79" t="n">
        <v>949.51</v>
      </c>
      <c r="Q79" t="n">
        <v>1367.22</v>
      </c>
      <c r="R79" t="n">
        <v>139.3</v>
      </c>
      <c r="S79" t="n">
        <v>104.26</v>
      </c>
      <c r="T79" t="n">
        <v>16529.77</v>
      </c>
      <c r="U79" t="n">
        <v>0.75</v>
      </c>
      <c r="V79" t="n">
        <v>0.89</v>
      </c>
      <c r="W79" t="n">
        <v>20.71</v>
      </c>
      <c r="X79" t="n">
        <v>1.01</v>
      </c>
      <c r="Y79" t="n">
        <v>1</v>
      </c>
      <c r="Z79" t="n">
        <v>10</v>
      </c>
      <c r="AA79" t="n">
        <v>1983.330084701581</v>
      </c>
      <c r="AB79" t="n">
        <v>2713.679720236716</v>
      </c>
      <c r="AC79" t="n">
        <v>2454.689936410731</v>
      </c>
      <c r="AD79" t="n">
        <v>1983330.084701581</v>
      </c>
      <c r="AE79" t="n">
        <v>2713679.720236716</v>
      </c>
      <c r="AF79" t="n">
        <v>8.459320316167796e-07</v>
      </c>
      <c r="AG79" t="n">
        <v>17</v>
      </c>
      <c r="AH79" t="n">
        <v>2454689.936410731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1.7119</v>
      </c>
      <c r="E80" t="n">
        <v>58.41</v>
      </c>
      <c r="F80" t="n">
        <v>53.58</v>
      </c>
      <c r="G80" t="n">
        <v>91.84999999999999</v>
      </c>
      <c r="H80" t="n">
        <v>1.12</v>
      </c>
      <c r="I80" t="n">
        <v>35</v>
      </c>
      <c r="J80" t="n">
        <v>327.08</v>
      </c>
      <c r="K80" t="n">
        <v>61.2</v>
      </c>
      <c r="L80" t="n">
        <v>20.5</v>
      </c>
      <c r="M80" t="n">
        <v>33</v>
      </c>
      <c r="N80" t="n">
        <v>100.39</v>
      </c>
      <c r="O80" t="n">
        <v>40574.7</v>
      </c>
      <c r="P80" t="n">
        <v>948.54</v>
      </c>
      <c r="Q80" t="n">
        <v>1367.3</v>
      </c>
      <c r="R80" t="n">
        <v>139.09</v>
      </c>
      <c r="S80" t="n">
        <v>104.26</v>
      </c>
      <c r="T80" t="n">
        <v>16425.6</v>
      </c>
      <c r="U80" t="n">
        <v>0.75</v>
      </c>
      <c r="V80" t="n">
        <v>0.89</v>
      </c>
      <c r="W80" t="n">
        <v>20.7</v>
      </c>
      <c r="X80" t="n">
        <v>1</v>
      </c>
      <c r="Y80" t="n">
        <v>1</v>
      </c>
      <c r="Z80" t="n">
        <v>10</v>
      </c>
      <c r="AA80" t="n">
        <v>1981.573415040159</v>
      </c>
      <c r="AB80" t="n">
        <v>2711.276167307162</v>
      </c>
      <c r="AC80" t="n">
        <v>2452.515775199367</v>
      </c>
      <c r="AD80" t="n">
        <v>1981573.415040159</v>
      </c>
      <c r="AE80" t="n">
        <v>2711276.167307162</v>
      </c>
      <c r="AF80" t="n">
        <v>8.460803020125994e-07</v>
      </c>
      <c r="AG80" t="n">
        <v>17</v>
      </c>
      <c r="AH80" t="n">
        <v>2452515.775199367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1.7155</v>
      </c>
      <c r="E81" t="n">
        <v>58.29</v>
      </c>
      <c r="F81" t="n">
        <v>53.51</v>
      </c>
      <c r="G81" t="n">
        <v>94.43000000000001</v>
      </c>
      <c r="H81" t="n">
        <v>1.13</v>
      </c>
      <c r="I81" t="n">
        <v>34</v>
      </c>
      <c r="J81" t="n">
        <v>327.66</v>
      </c>
      <c r="K81" t="n">
        <v>61.2</v>
      </c>
      <c r="L81" t="n">
        <v>20.75</v>
      </c>
      <c r="M81" t="n">
        <v>32</v>
      </c>
      <c r="N81" t="n">
        <v>100.72</v>
      </c>
      <c r="O81" t="n">
        <v>40646.27</v>
      </c>
      <c r="P81" t="n">
        <v>947.26</v>
      </c>
      <c r="Q81" t="n">
        <v>1367.24</v>
      </c>
      <c r="R81" t="n">
        <v>136.69</v>
      </c>
      <c r="S81" t="n">
        <v>104.26</v>
      </c>
      <c r="T81" t="n">
        <v>15230.26</v>
      </c>
      <c r="U81" t="n">
        <v>0.76</v>
      </c>
      <c r="V81" t="n">
        <v>0.9</v>
      </c>
      <c r="W81" t="n">
        <v>20.7</v>
      </c>
      <c r="X81" t="n">
        <v>0.93</v>
      </c>
      <c r="Y81" t="n">
        <v>1</v>
      </c>
      <c r="Z81" t="n">
        <v>10</v>
      </c>
      <c r="AA81" t="n">
        <v>1975.536353896611</v>
      </c>
      <c r="AB81" t="n">
        <v>2703.01599391422</v>
      </c>
      <c r="AC81" t="n">
        <v>2445.043941161821</v>
      </c>
      <c r="AD81" t="n">
        <v>1975536.353896611</v>
      </c>
      <c r="AE81" t="n">
        <v>2703015.99391422</v>
      </c>
      <c r="AF81" t="n">
        <v>8.478595467624361e-07</v>
      </c>
      <c r="AG81" t="n">
        <v>17</v>
      </c>
      <c r="AH81" t="n">
        <v>2445043.941161821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1.7149</v>
      </c>
      <c r="E82" t="n">
        <v>58.31</v>
      </c>
      <c r="F82" t="n">
        <v>53.53</v>
      </c>
      <c r="G82" t="n">
        <v>94.45999999999999</v>
      </c>
      <c r="H82" t="n">
        <v>1.14</v>
      </c>
      <c r="I82" t="n">
        <v>34</v>
      </c>
      <c r="J82" t="n">
        <v>328.25</v>
      </c>
      <c r="K82" t="n">
        <v>61.2</v>
      </c>
      <c r="L82" t="n">
        <v>21</v>
      </c>
      <c r="M82" t="n">
        <v>32</v>
      </c>
      <c r="N82" t="n">
        <v>101.05</v>
      </c>
      <c r="O82" t="n">
        <v>40718</v>
      </c>
      <c r="P82" t="n">
        <v>947.76</v>
      </c>
      <c r="Q82" t="n">
        <v>1367.26</v>
      </c>
      <c r="R82" t="n">
        <v>137.78</v>
      </c>
      <c r="S82" t="n">
        <v>104.26</v>
      </c>
      <c r="T82" t="n">
        <v>15775.8</v>
      </c>
      <c r="U82" t="n">
        <v>0.76</v>
      </c>
      <c r="V82" t="n">
        <v>0.9</v>
      </c>
      <c r="W82" t="n">
        <v>20.69</v>
      </c>
      <c r="X82" t="n">
        <v>0.95</v>
      </c>
      <c r="Y82" t="n">
        <v>1</v>
      </c>
      <c r="Z82" t="n">
        <v>10</v>
      </c>
      <c r="AA82" t="n">
        <v>1977.009883470021</v>
      </c>
      <c r="AB82" t="n">
        <v>2705.032142084096</v>
      </c>
      <c r="AC82" t="n">
        <v>2446.867670980046</v>
      </c>
      <c r="AD82" t="n">
        <v>1977009.883470021</v>
      </c>
      <c r="AE82" t="n">
        <v>2705032.142084097</v>
      </c>
      <c r="AF82" t="n">
        <v>8.475630059707966e-07</v>
      </c>
      <c r="AG82" t="n">
        <v>17</v>
      </c>
      <c r="AH82" t="n">
        <v>2446867.670980046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1.7174</v>
      </c>
      <c r="E83" t="n">
        <v>58.23</v>
      </c>
      <c r="F83" t="n">
        <v>53.5</v>
      </c>
      <c r="G83" t="n">
        <v>97.27</v>
      </c>
      <c r="H83" t="n">
        <v>1.15</v>
      </c>
      <c r="I83" t="n">
        <v>33</v>
      </c>
      <c r="J83" t="n">
        <v>328.83</v>
      </c>
      <c r="K83" t="n">
        <v>61.2</v>
      </c>
      <c r="L83" t="n">
        <v>21.25</v>
      </c>
      <c r="M83" t="n">
        <v>31</v>
      </c>
      <c r="N83" t="n">
        <v>101.38</v>
      </c>
      <c r="O83" t="n">
        <v>40789.89</v>
      </c>
      <c r="P83" t="n">
        <v>947.48</v>
      </c>
      <c r="Q83" t="n">
        <v>1367.26</v>
      </c>
      <c r="R83" t="n">
        <v>136.78</v>
      </c>
      <c r="S83" t="n">
        <v>104.26</v>
      </c>
      <c r="T83" t="n">
        <v>15282.62</v>
      </c>
      <c r="U83" t="n">
        <v>0.76</v>
      </c>
      <c r="V83" t="n">
        <v>0.9</v>
      </c>
      <c r="W83" t="n">
        <v>20.69</v>
      </c>
      <c r="X83" t="n">
        <v>0.92</v>
      </c>
      <c r="Y83" t="n">
        <v>1</v>
      </c>
      <c r="Z83" t="n">
        <v>10</v>
      </c>
      <c r="AA83" t="n">
        <v>1973.830794145408</v>
      </c>
      <c r="AB83" t="n">
        <v>2700.682371818638</v>
      </c>
      <c r="AC83" t="n">
        <v>2442.933036683782</v>
      </c>
      <c r="AD83" t="n">
        <v>1973830.794145408</v>
      </c>
      <c r="AE83" t="n">
        <v>2700682.371818638</v>
      </c>
      <c r="AF83" t="n">
        <v>8.487985926026277e-07</v>
      </c>
      <c r="AG83" t="n">
        <v>17</v>
      </c>
      <c r="AH83" t="n">
        <v>2442933.036683782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1.7184</v>
      </c>
      <c r="E84" t="n">
        <v>58.2</v>
      </c>
      <c r="F84" t="n">
        <v>53.47</v>
      </c>
      <c r="G84" t="n">
        <v>97.20999999999999</v>
      </c>
      <c r="H84" t="n">
        <v>1.16</v>
      </c>
      <c r="I84" t="n">
        <v>33</v>
      </c>
      <c r="J84" t="n">
        <v>329.41</v>
      </c>
      <c r="K84" t="n">
        <v>61.2</v>
      </c>
      <c r="L84" t="n">
        <v>21.5</v>
      </c>
      <c r="M84" t="n">
        <v>31</v>
      </c>
      <c r="N84" t="n">
        <v>101.71</v>
      </c>
      <c r="O84" t="n">
        <v>40861.93</v>
      </c>
      <c r="P84" t="n">
        <v>947.1900000000001</v>
      </c>
      <c r="Q84" t="n">
        <v>1367.32</v>
      </c>
      <c r="R84" t="n">
        <v>135.56</v>
      </c>
      <c r="S84" t="n">
        <v>104.26</v>
      </c>
      <c r="T84" t="n">
        <v>14669.18</v>
      </c>
      <c r="U84" t="n">
        <v>0.77</v>
      </c>
      <c r="V84" t="n">
        <v>0.9</v>
      </c>
      <c r="W84" t="n">
        <v>20.69</v>
      </c>
      <c r="X84" t="n">
        <v>0.89</v>
      </c>
      <c r="Y84" t="n">
        <v>1</v>
      </c>
      <c r="Z84" t="n">
        <v>10</v>
      </c>
      <c r="AA84" t="n">
        <v>1972.171517502077</v>
      </c>
      <c r="AB84" t="n">
        <v>2698.412076313113</v>
      </c>
      <c r="AC84" t="n">
        <v>2440.879414994924</v>
      </c>
      <c r="AD84" t="n">
        <v>1972171.517502077</v>
      </c>
      <c r="AE84" t="n">
        <v>2698412.076313113</v>
      </c>
      <c r="AF84" t="n">
        <v>8.4929282725536e-07</v>
      </c>
      <c r="AG84" t="n">
        <v>17</v>
      </c>
      <c r="AH84" t="n">
        <v>2440879.414994924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1.7177</v>
      </c>
      <c r="E85" t="n">
        <v>58.22</v>
      </c>
      <c r="F85" t="n">
        <v>53.49</v>
      </c>
      <c r="G85" t="n">
        <v>97.25</v>
      </c>
      <c r="H85" t="n">
        <v>1.17</v>
      </c>
      <c r="I85" t="n">
        <v>33</v>
      </c>
      <c r="J85" t="n">
        <v>330</v>
      </c>
      <c r="K85" t="n">
        <v>61.2</v>
      </c>
      <c r="L85" t="n">
        <v>21.75</v>
      </c>
      <c r="M85" t="n">
        <v>31</v>
      </c>
      <c r="N85" t="n">
        <v>102.05</v>
      </c>
      <c r="O85" t="n">
        <v>40934.14</v>
      </c>
      <c r="P85" t="n">
        <v>947.21</v>
      </c>
      <c r="Q85" t="n">
        <v>1367.22</v>
      </c>
      <c r="R85" t="n">
        <v>136.13</v>
      </c>
      <c r="S85" t="n">
        <v>104.26</v>
      </c>
      <c r="T85" t="n">
        <v>14955.88</v>
      </c>
      <c r="U85" t="n">
        <v>0.77</v>
      </c>
      <c r="V85" t="n">
        <v>0.9</v>
      </c>
      <c r="W85" t="n">
        <v>20.7</v>
      </c>
      <c r="X85" t="n">
        <v>0.91</v>
      </c>
      <c r="Y85" t="n">
        <v>1</v>
      </c>
      <c r="Z85" t="n">
        <v>10</v>
      </c>
      <c r="AA85" t="n">
        <v>1973.067366754225</v>
      </c>
      <c r="AB85" t="n">
        <v>2699.637816781982</v>
      </c>
      <c r="AC85" t="n">
        <v>2441.988172513782</v>
      </c>
      <c r="AD85" t="n">
        <v>1973067.366754225</v>
      </c>
      <c r="AE85" t="n">
        <v>2699637.816781982</v>
      </c>
      <c r="AF85" t="n">
        <v>8.489468629984474e-07</v>
      </c>
      <c r="AG85" t="n">
        <v>17</v>
      </c>
      <c r="AH85" t="n">
        <v>2441988.172513782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1.7197</v>
      </c>
      <c r="E86" t="n">
        <v>58.15</v>
      </c>
      <c r="F86" t="n">
        <v>53.48</v>
      </c>
      <c r="G86" t="n">
        <v>100.27</v>
      </c>
      <c r="H86" t="n">
        <v>1.19</v>
      </c>
      <c r="I86" t="n">
        <v>32</v>
      </c>
      <c r="J86" t="n">
        <v>330.59</v>
      </c>
      <c r="K86" t="n">
        <v>61.2</v>
      </c>
      <c r="L86" t="n">
        <v>22</v>
      </c>
      <c r="M86" t="n">
        <v>30</v>
      </c>
      <c r="N86" t="n">
        <v>102.39</v>
      </c>
      <c r="O86" t="n">
        <v>41006.51</v>
      </c>
      <c r="P86" t="n">
        <v>947.21</v>
      </c>
      <c r="Q86" t="n">
        <v>1367.27</v>
      </c>
      <c r="R86" t="n">
        <v>135.74</v>
      </c>
      <c r="S86" t="n">
        <v>104.26</v>
      </c>
      <c r="T86" t="n">
        <v>14767.49</v>
      </c>
      <c r="U86" t="n">
        <v>0.77</v>
      </c>
      <c r="V86" t="n">
        <v>0.9</v>
      </c>
      <c r="W86" t="n">
        <v>20.7</v>
      </c>
      <c r="X86" t="n">
        <v>0.9</v>
      </c>
      <c r="Y86" t="n">
        <v>1</v>
      </c>
      <c r="Z86" t="n">
        <v>10</v>
      </c>
      <c r="AA86" t="n">
        <v>1970.955693846584</v>
      </c>
      <c r="AB86" t="n">
        <v>2696.748532749314</v>
      </c>
      <c r="AC86" t="n">
        <v>2439.374637694056</v>
      </c>
      <c r="AD86" t="n">
        <v>1970955.693846584</v>
      </c>
      <c r="AE86" t="n">
        <v>2696748.532749314</v>
      </c>
      <c r="AF86" t="n">
        <v>8.499353323039121e-07</v>
      </c>
      <c r="AG86" t="n">
        <v>17</v>
      </c>
      <c r="AH86" t="n">
        <v>2439374.637694056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1.72</v>
      </c>
      <c r="E87" t="n">
        <v>58.14</v>
      </c>
      <c r="F87" t="n">
        <v>53.47</v>
      </c>
      <c r="G87" t="n">
        <v>100.25</v>
      </c>
      <c r="H87" t="n">
        <v>1.2</v>
      </c>
      <c r="I87" t="n">
        <v>32</v>
      </c>
      <c r="J87" t="n">
        <v>331.17</v>
      </c>
      <c r="K87" t="n">
        <v>61.2</v>
      </c>
      <c r="L87" t="n">
        <v>22.25</v>
      </c>
      <c r="M87" t="n">
        <v>30</v>
      </c>
      <c r="N87" t="n">
        <v>102.72</v>
      </c>
      <c r="O87" t="n">
        <v>41079.04</v>
      </c>
      <c r="P87" t="n">
        <v>946.58</v>
      </c>
      <c r="Q87" t="n">
        <v>1367.31</v>
      </c>
      <c r="R87" t="n">
        <v>135.51</v>
      </c>
      <c r="S87" t="n">
        <v>104.26</v>
      </c>
      <c r="T87" t="n">
        <v>14650.23</v>
      </c>
      <c r="U87" t="n">
        <v>0.77</v>
      </c>
      <c r="V87" t="n">
        <v>0.9</v>
      </c>
      <c r="W87" t="n">
        <v>20.69</v>
      </c>
      <c r="X87" t="n">
        <v>0.89</v>
      </c>
      <c r="Y87" t="n">
        <v>1</v>
      </c>
      <c r="Z87" t="n">
        <v>10</v>
      </c>
      <c r="AA87" t="n">
        <v>1969.68756008469</v>
      </c>
      <c r="AB87" t="n">
        <v>2695.013416190177</v>
      </c>
      <c r="AC87" t="n">
        <v>2437.805118224072</v>
      </c>
      <c r="AD87" t="n">
        <v>1969687.56008469</v>
      </c>
      <c r="AE87" t="n">
        <v>2695013.416190177</v>
      </c>
      <c r="AF87" t="n">
        <v>8.500836026997318e-07</v>
      </c>
      <c r="AG87" t="n">
        <v>17</v>
      </c>
      <c r="AH87" t="n">
        <v>2437805.118224071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1.7199</v>
      </c>
      <c r="E88" t="n">
        <v>58.14</v>
      </c>
      <c r="F88" t="n">
        <v>53.47</v>
      </c>
      <c r="G88" t="n">
        <v>100.25</v>
      </c>
      <c r="H88" t="n">
        <v>1.21</v>
      </c>
      <c r="I88" t="n">
        <v>32</v>
      </c>
      <c r="J88" t="n">
        <v>331.76</v>
      </c>
      <c r="K88" t="n">
        <v>61.2</v>
      </c>
      <c r="L88" t="n">
        <v>22.5</v>
      </c>
      <c r="M88" t="n">
        <v>30</v>
      </c>
      <c r="N88" t="n">
        <v>103.06</v>
      </c>
      <c r="O88" t="n">
        <v>41151.74</v>
      </c>
      <c r="P88" t="n">
        <v>945.88</v>
      </c>
      <c r="Q88" t="n">
        <v>1367.34</v>
      </c>
      <c r="R88" t="n">
        <v>135.55</v>
      </c>
      <c r="S88" t="n">
        <v>104.26</v>
      </c>
      <c r="T88" t="n">
        <v>14673.41</v>
      </c>
      <c r="U88" t="n">
        <v>0.77</v>
      </c>
      <c r="V88" t="n">
        <v>0.9</v>
      </c>
      <c r="W88" t="n">
        <v>20.69</v>
      </c>
      <c r="X88" t="n">
        <v>0.89</v>
      </c>
      <c r="Y88" t="n">
        <v>1</v>
      </c>
      <c r="Z88" t="n">
        <v>10</v>
      </c>
      <c r="AA88" t="n">
        <v>1968.804667059301</v>
      </c>
      <c r="AB88" t="n">
        <v>2693.805403002349</v>
      </c>
      <c r="AC88" t="n">
        <v>2436.712396119432</v>
      </c>
      <c r="AD88" t="n">
        <v>1968804.667059301</v>
      </c>
      <c r="AE88" t="n">
        <v>2693805.403002349</v>
      </c>
      <c r="AF88" t="n">
        <v>8.500341792344585e-07</v>
      </c>
      <c r="AG88" t="n">
        <v>17</v>
      </c>
      <c r="AH88" t="n">
        <v>2436712.396119433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1.7226</v>
      </c>
      <c r="E89" t="n">
        <v>58.05</v>
      </c>
      <c r="F89" t="n">
        <v>53.43</v>
      </c>
      <c r="G89" t="n">
        <v>103.42</v>
      </c>
      <c r="H89" t="n">
        <v>1.22</v>
      </c>
      <c r="I89" t="n">
        <v>31</v>
      </c>
      <c r="J89" t="n">
        <v>332.35</v>
      </c>
      <c r="K89" t="n">
        <v>61.2</v>
      </c>
      <c r="L89" t="n">
        <v>22.75</v>
      </c>
      <c r="M89" t="n">
        <v>29</v>
      </c>
      <c r="N89" t="n">
        <v>103.41</v>
      </c>
      <c r="O89" t="n">
        <v>41224.6</v>
      </c>
      <c r="P89" t="n">
        <v>946.08</v>
      </c>
      <c r="Q89" t="n">
        <v>1367.36</v>
      </c>
      <c r="R89" t="n">
        <v>134.33</v>
      </c>
      <c r="S89" t="n">
        <v>104.26</v>
      </c>
      <c r="T89" t="n">
        <v>14068.58</v>
      </c>
      <c r="U89" t="n">
        <v>0.78</v>
      </c>
      <c r="V89" t="n">
        <v>0.9</v>
      </c>
      <c r="W89" t="n">
        <v>20.69</v>
      </c>
      <c r="X89" t="n">
        <v>0.85</v>
      </c>
      <c r="Y89" t="n">
        <v>1</v>
      </c>
      <c r="Z89" t="n">
        <v>10</v>
      </c>
      <c r="AA89" t="n">
        <v>1966.04104091564</v>
      </c>
      <c r="AB89" t="n">
        <v>2690.024087790011</v>
      </c>
      <c r="AC89" t="n">
        <v>2433.291964323852</v>
      </c>
      <c r="AD89" t="n">
        <v>1966041.04091564</v>
      </c>
      <c r="AE89" t="n">
        <v>2690024.087790011</v>
      </c>
      <c r="AF89" t="n">
        <v>8.513686127968361e-07</v>
      </c>
      <c r="AG89" t="n">
        <v>17</v>
      </c>
      <c r="AH89" t="n">
        <v>2433291.964323852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1.7226</v>
      </c>
      <c r="E90" t="n">
        <v>58.05</v>
      </c>
      <c r="F90" t="n">
        <v>53.43</v>
      </c>
      <c r="G90" t="n">
        <v>103.41</v>
      </c>
      <c r="H90" t="n">
        <v>1.23</v>
      </c>
      <c r="I90" t="n">
        <v>31</v>
      </c>
      <c r="J90" t="n">
        <v>332.95</v>
      </c>
      <c r="K90" t="n">
        <v>61.2</v>
      </c>
      <c r="L90" t="n">
        <v>23</v>
      </c>
      <c r="M90" t="n">
        <v>29</v>
      </c>
      <c r="N90" t="n">
        <v>103.75</v>
      </c>
      <c r="O90" t="n">
        <v>41297.62</v>
      </c>
      <c r="P90" t="n">
        <v>946.12</v>
      </c>
      <c r="Q90" t="n">
        <v>1367.3</v>
      </c>
      <c r="R90" t="n">
        <v>134.49</v>
      </c>
      <c r="S90" t="n">
        <v>104.26</v>
      </c>
      <c r="T90" t="n">
        <v>14144.01</v>
      </c>
      <c r="U90" t="n">
        <v>0.78</v>
      </c>
      <c r="V90" t="n">
        <v>0.9</v>
      </c>
      <c r="W90" t="n">
        <v>20.69</v>
      </c>
      <c r="X90" t="n">
        <v>0.85</v>
      </c>
      <c r="Y90" t="n">
        <v>1</v>
      </c>
      <c r="Z90" t="n">
        <v>10</v>
      </c>
      <c r="AA90" t="n">
        <v>1966.097203652248</v>
      </c>
      <c r="AB90" t="n">
        <v>2690.100932123963</v>
      </c>
      <c r="AC90" t="n">
        <v>2433.361474742423</v>
      </c>
      <c r="AD90" t="n">
        <v>1966097.203652248</v>
      </c>
      <c r="AE90" t="n">
        <v>2690100.932123963</v>
      </c>
      <c r="AF90" t="n">
        <v>8.513686127968361e-07</v>
      </c>
      <c r="AG90" t="n">
        <v>17</v>
      </c>
      <c r="AH90" t="n">
        <v>2433361.474742423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1.7225</v>
      </c>
      <c r="E91" t="n">
        <v>58.06</v>
      </c>
      <c r="F91" t="n">
        <v>53.44</v>
      </c>
      <c r="G91" t="n">
        <v>103.42</v>
      </c>
      <c r="H91" t="n">
        <v>1.24</v>
      </c>
      <c r="I91" t="n">
        <v>31</v>
      </c>
      <c r="J91" t="n">
        <v>333.54</v>
      </c>
      <c r="K91" t="n">
        <v>61.2</v>
      </c>
      <c r="L91" t="n">
        <v>23.25</v>
      </c>
      <c r="M91" t="n">
        <v>29</v>
      </c>
      <c r="N91" t="n">
        <v>104.09</v>
      </c>
      <c r="O91" t="n">
        <v>41370.82</v>
      </c>
      <c r="P91" t="n">
        <v>945.5</v>
      </c>
      <c r="Q91" t="n">
        <v>1367.29</v>
      </c>
      <c r="R91" t="n">
        <v>134.34</v>
      </c>
      <c r="S91" t="n">
        <v>104.26</v>
      </c>
      <c r="T91" t="n">
        <v>14073.42</v>
      </c>
      <c r="U91" t="n">
        <v>0.78</v>
      </c>
      <c r="V91" t="n">
        <v>0.9</v>
      </c>
      <c r="W91" t="n">
        <v>20.7</v>
      </c>
      <c r="X91" t="n">
        <v>0.86</v>
      </c>
      <c r="Y91" t="n">
        <v>1</v>
      </c>
      <c r="Z91" t="n">
        <v>10</v>
      </c>
      <c r="AA91" t="n">
        <v>1965.405190970487</v>
      </c>
      <c r="AB91" t="n">
        <v>2689.154089843333</v>
      </c>
      <c r="AC91" t="n">
        <v>2432.504997760154</v>
      </c>
      <c r="AD91" t="n">
        <v>1965405.190970487</v>
      </c>
      <c r="AE91" t="n">
        <v>2689154.089843333</v>
      </c>
      <c r="AF91" t="n">
        <v>8.513191893315628e-07</v>
      </c>
      <c r="AG91" t="n">
        <v>17</v>
      </c>
      <c r="AH91" t="n">
        <v>2432504.997760154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1.7251</v>
      </c>
      <c r="E92" t="n">
        <v>57.97</v>
      </c>
      <c r="F92" t="n">
        <v>53.4</v>
      </c>
      <c r="G92" t="n">
        <v>106.8</v>
      </c>
      <c r="H92" t="n">
        <v>1.25</v>
      </c>
      <c r="I92" t="n">
        <v>30</v>
      </c>
      <c r="J92" t="n">
        <v>334.14</v>
      </c>
      <c r="K92" t="n">
        <v>61.2</v>
      </c>
      <c r="L92" t="n">
        <v>23.5</v>
      </c>
      <c r="M92" t="n">
        <v>28</v>
      </c>
      <c r="N92" t="n">
        <v>104.44</v>
      </c>
      <c r="O92" t="n">
        <v>41444.3</v>
      </c>
      <c r="P92" t="n">
        <v>944.95</v>
      </c>
      <c r="Q92" t="n">
        <v>1367.32</v>
      </c>
      <c r="R92" t="n">
        <v>133.29</v>
      </c>
      <c r="S92" t="n">
        <v>104.26</v>
      </c>
      <c r="T92" t="n">
        <v>13553.47</v>
      </c>
      <c r="U92" t="n">
        <v>0.78</v>
      </c>
      <c r="V92" t="n">
        <v>0.9</v>
      </c>
      <c r="W92" t="n">
        <v>20.69</v>
      </c>
      <c r="X92" t="n">
        <v>0.82</v>
      </c>
      <c r="Y92" t="n">
        <v>1</v>
      </c>
      <c r="Z92" t="n">
        <v>10</v>
      </c>
      <c r="AA92" t="n">
        <v>1961.700308834085</v>
      </c>
      <c r="AB92" t="n">
        <v>2684.084906656445</v>
      </c>
      <c r="AC92" t="n">
        <v>2427.919610301979</v>
      </c>
      <c r="AD92" t="n">
        <v>1961700.308834085</v>
      </c>
      <c r="AE92" t="n">
        <v>2684084.906656445</v>
      </c>
      <c r="AF92" t="n">
        <v>8.526041994286672e-07</v>
      </c>
      <c r="AG92" t="n">
        <v>17</v>
      </c>
      <c r="AH92" t="n">
        <v>2427919.610301979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1.7254</v>
      </c>
      <c r="E93" t="n">
        <v>57.96</v>
      </c>
      <c r="F93" t="n">
        <v>53.39</v>
      </c>
      <c r="G93" t="n">
        <v>106.78</v>
      </c>
      <c r="H93" t="n">
        <v>1.26</v>
      </c>
      <c r="I93" t="n">
        <v>30</v>
      </c>
      <c r="J93" t="n">
        <v>334.73</v>
      </c>
      <c r="K93" t="n">
        <v>61.2</v>
      </c>
      <c r="L93" t="n">
        <v>23.75</v>
      </c>
      <c r="M93" t="n">
        <v>28</v>
      </c>
      <c r="N93" t="n">
        <v>104.78</v>
      </c>
      <c r="O93" t="n">
        <v>41517.84</v>
      </c>
      <c r="P93" t="n">
        <v>945.39</v>
      </c>
      <c r="Q93" t="n">
        <v>1367.25</v>
      </c>
      <c r="R93" t="n">
        <v>132.96</v>
      </c>
      <c r="S93" t="n">
        <v>104.26</v>
      </c>
      <c r="T93" t="n">
        <v>13384.36</v>
      </c>
      <c r="U93" t="n">
        <v>0.78</v>
      </c>
      <c r="V93" t="n">
        <v>0.9</v>
      </c>
      <c r="W93" t="n">
        <v>20.69</v>
      </c>
      <c r="X93" t="n">
        <v>0.82</v>
      </c>
      <c r="Y93" t="n">
        <v>1</v>
      </c>
      <c r="Z93" t="n">
        <v>10</v>
      </c>
      <c r="AA93" t="n">
        <v>1961.937668388198</v>
      </c>
      <c r="AB93" t="n">
        <v>2684.409672469946</v>
      </c>
      <c r="AC93" t="n">
        <v>2428.213380922051</v>
      </c>
      <c r="AD93" t="n">
        <v>1961937.668388198</v>
      </c>
      <c r="AE93" t="n">
        <v>2684409.672469946</v>
      </c>
      <c r="AF93" t="n">
        <v>8.527524698244869e-07</v>
      </c>
      <c r="AG93" t="n">
        <v>17</v>
      </c>
      <c r="AH93" t="n">
        <v>2428213.380922051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1.7249</v>
      </c>
      <c r="E94" t="n">
        <v>57.98</v>
      </c>
      <c r="F94" t="n">
        <v>53.41</v>
      </c>
      <c r="G94" t="n">
        <v>106.82</v>
      </c>
      <c r="H94" t="n">
        <v>1.28</v>
      </c>
      <c r="I94" t="n">
        <v>30</v>
      </c>
      <c r="J94" t="n">
        <v>335.33</v>
      </c>
      <c r="K94" t="n">
        <v>61.2</v>
      </c>
      <c r="L94" t="n">
        <v>24</v>
      </c>
      <c r="M94" t="n">
        <v>28</v>
      </c>
      <c r="N94" t="n">
        <v>105.13</v>
      </c>
      <c r="O94" t="n">
        <v>41591.55</v>
      </c>
      <c r="P94" t="n">
        <v>944.98</v>
      </c>
      <c r="Q94" t="n">
        <v>1367.21</v>
      </c>
      <c r="R94" t="n">
        <v>133.71</v>
      </c>
      <c r="S94" t="n">
        <v>104.26</v>
      </c>
      <c r="T94" t="n">
        <v>13763.27</v>
      </c>
      <c r="U94" t="n">
        <v>0.78</v>
      </c>
      <c r="V94" t="n">
        <v>0.9</v>
      </c>
      <c r="W94" t="n">
        <v>20.69</v>
      </c>
      <c r="X94" t="n">
        <v>0.83</v>
      </c>
      <c r="Y94" t="n">
        <v>1</v>
      </c>
      <c r="Z94" t="n">
        <v>10</v>
      </c>
      <c r="AA94" t="n">
        <v>1962.021172169276</v>
      </c>
      <c r="AB94" t="n">
        <v>2684.523926027143</v>
      </c>
      <c r="AC94" t="n">
        <v>2428.316730280107</v>
      </c>
      <c r="AD94" t="n">
        <v>1962021.172169276</v>
      </c>
      <c r="AE94" t="n">
        <v>2684523.926027143</v>
      </c>
      <c r="AF94" t="n">
        <v>8.525053524981206e-07</v>
      </c>
      <c r="AG94" t="n">
        <v>17</v>
      </c>
      <c r="AH94" t="n">
        <v>2428316.730280106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1.7278</v>
      </c>
      <c r="E95" t="n">
        <v>57.88</v>
      </c>
      <c r="F95" t="n">
        <v>53.37</v>
      </c>
      <c r="G95" t="n">
        <v>110.41</v>
      </c>
      <c r="H95" t="n">
        <v>1.29</v>
      </c>
      <c r="I95" t="n">
        <v>29</v>
      </c>
      <c r="J95" t="n">
        <v>335.93</v>
      </c>
      <c r="K95" t="n">
        <v>61.2</v>
      </c>
      <c r="L95" t="n">
        <v>24.25</v>
      </c>
      <c r="M95" t="n">
        <v>27</v>
      </c>
      <c r="N95" t="n">
        <v>105.48</v>
      </c>
      <c r="O95" t="n">
        <v>41665.42</v>
      </c>
      <c r="P95" t="n">
        <v>944.42</v>
      </c>
      <c r="Q95" t="n">
        <v>1367.17</v>
      </c>
      <c r="R95" t="n">
        <v>132.33</v>
      </c>
      <c r="S95" t="n">
        <v>104.26</v>
      </c>
      <c r="T95" t="n">
        <v>13074.23</v>
      </c>
      <c r="U95" t="n">
        <v>0.79</v>
      </c>
      <c r="V95" t="n">
        <v>0.9</v>
      </c>
      <c r="W95" t="n">
        <v>20.69</v>
      </c>
      <c r="X95" t="n">
        <v>0.79</v>
      </c>
      <c r="Y95" t="n">
        <v>1</v>
      </c>
      <c r="Z95" t="n">
        <v>10</v>
      </c>
      <c r="AA95" t="n">
        <v>1958.011403401577</v>
      </c>
      <c r="AB95" t="n">
        <v>2679.037583500665</v>
      </c>
      <c r="AC95" t="n">
        <v>2423.353996584224</v>
      </c>
      <c r="AD95" t="n">
        <v>1958011.403401577</v>
      </c>
      <c r="AE95" t="n">
        <v>2679037.583500665</v>
      </c>
      <c r="AF95" t="n">
        <v>8.539386329910446e-07</v>
      </c>
      <c r="AG95" t="n">
        <v>17</v>
      </c>
      <c r="AH95" t="n">
        <v>2423353.996584224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1.7278</v>
      </c>
      <c r="E96" t="n">
        <v>57.88</v>
      </c>
      <c r="F96" t="n">
        <v>53.36</v>
      </c>
      <c r="G96" t="n">
        <v>110.41</v>
      </c>
      <c r="H96" t="n">
        <v>1.3</v>
      </c>
      <c r="I96" t="n">
        <v>29</v>
      </c>
      <c r="J96" t="n">
        <v>336.53</v>
      </c>
      <c r="K96" t="n">
        <v>61.2</v>
      </c>
      <c r="L96" t="n">
        <v>24.5</v>
      </c>
      <c r="M96" t="n">
        <v>27</v>
      </c>
      <c r="N96" t="n">
        <v>105.83</v>
      </c>
      <c r="O96" t="n">
        <v>41739.48</v>
      </c>
      <c r="P96" t="n">
        <v>944.59</v>
      </c>
      <c r="Q96" t="n">
        <v>1367.22</v>
      </c>
      <c r="R96" t="n">
        <v>132.3</v>
      </c>
      <c r="S96" t="n">
        <v>104.26</v>
      </c>
      <c r="T96" t="n">
        <v>13059.22</v>
      </c>
      <c r="U96" t="n">
        <v>0.79</v>
      </c>
      <c r="V96" t="n">
        <v>0.9</v>
      </c>
      <c r="W96" t="n">
        <v>20.68</v>
      </c>
      <c r="X96" t="n">
        <v>0.79</v>
      </c>
      <c r="Y96" t="n">
        <v>1</v>
      </c>
      <c r="Z96" t="n">
        <v>10</v>
      </c>
      <c r="AA96" t="n">
        <v>1958.172190041997</v>
      </c>
      <c r="AB96" t="n">
        <v>2679.257578875493</v>
      </c>
      <c r="AC96" t="n">
        <v>2423.552995909245</v>
      </c>
      <c r="AD96" t="n">
        <v>1958172.190041997</v>
      </c>
      <c r="AE96" t="n">
        <v>2679257.578875493</v>
      </c>
      <c r="AF96" t="n">
        <v>8.539386329910446e-07</v>
      </c>
      <c r="AG96" t="n">
        <v>17</v>
      </c>
      <c r="AH96" t="n">
        <v>2423552.995909245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1.7272</v>
      </c>
      <c r="E97" t="n">
        <v>57.9</v>
      </c>
      <c r="F97" t="n">
        <v>53.39</v>
      </c>
      <c r="G97" t="n">
        <v>110.45</v>
      </c>
      <c r="H97" t="n">
        <v>1.31</v>
      </c>
      <c r="I97" t="n">
        <v>29</v>
      </c>
      <c r="J97" t="n">
        <v>337.13</v>
      </c>
      <c r="K97" t="n">
        <v>61.2</v>
      </c>
      <c r="L97" t="n">
        <v>24.75</v>
      </c>
      <c r="M97" t="n">
        <v>27</v>
      </c>
      <c r="N97" t="n">
        <v>106.18</v>
      </c>
      <c r="O97" t="n">
        <v>41813.7</v>
      </c>
      <c r="P97" t="n">
        <v>945.34</v>
      </c>
      <c r="Q97" t="n">
        <v>1367.26</v>
      </c>
      <c r="R97" t="n">
        <v>132.72</v>
      </c>
      <c r="S97" t="n">
        <v>104.26</v>
      </c>
      <c r="T97" t="n">
        <v>13273.47</v>
      </c>
      <c r="U97" t="n">
        <v>0.79</v>
      </c>
      <c r="V97" t="n">
        <v>0.9</v>
      </c>
      <c r="W97" t="n">
        <v>20.69</v>
      </c>
      <c r="X97" t="n">
        <v>0.8100000000000001</v>
      </c>
      <c r="Y97" t="n">
        <v>1</v>
      </c>
      <c r="Z97" t="n">
        <v>10</v>
      </c>
      <c r="AA97" t="n">
        <v>1960.056489761568</v>
      </c>
      <c r="AB97" t="n">
        <v>2681.835760881246</v>
      </c>
      <c r="AC97" t="n">
        <v>2425.88511984287</v>
      </c>
      <c r="AD97" t="n">
        <v>1960056.489761568</v>
      </c>
      <c r="AE97" t="n">
        <v>2681835.760881246</v>
      </c>
      <c r="AF97" t="n">
        <v>8.536420921994052e-07</v>
      </c>
      <c r="AG97" t="n">
        <v>17</v>
      </c>
      <c r="AH97" t="n">
        <v>2425885.11984287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1.7299</v>
      </c>
      <c r="E98" t="n">
        <v>57.81</v>
      </c>
      <c r="F98" t="n">
        <v>53.35</v>
      </c>
      <c r="G98" t="n">
        <v>114.32</v>
      </c>
      <c r="H98" t="n">
        <v>1.32</v>
      </c>
      <c r="I98" t="n">
        <v>28</v>
      </c>
      <c r="J98" t="n">
        <v>337.73</v>
      </c>
      <c r="K98" t="n">
        <v>61.2</v>
      </c>
      <c r="L98" t="n">
        <v>25</v>
      </c>
      <c r="M98" t="n">
        <v>26</v>
      </c>
      <c r="N98" t="n">
        <v>106.53</v>
      </c>
      <c r="O98" t="n">
        <v>41888.1</v>
      </c>
      <c r="P98" t="n">
        <v>943.48</v>
      </c>
      <c r="Q98" t="n">
        <v>1367.25</v>
      </c>
      <c r="R98" t="n">
        <v>131.69</v>
      </c>
      <c r="S98" t="n">
        <v>104.26</v>
      </c>
      <c r="T98" t="n">
        <v>12759.12</v>
      </c>
      <c r="U98" t="n">
        <v>0.79</v>
      </c>
      <c r="V98" t="n">
        <v>0.9</v>
      </c>
      <c r="W98" t="n">
        <v>20.69</v>
      </c>
      <c r="X98" t="n">
        <v>0.77</v>
      </c>
      <c r="Y98" t="n">
        <v>1</v>
      </c>
      <c r="Z98" t="n">
        <v>10</v>
      </c>
      <c r="AA98" t="n">
        <v>1954.438004464471</v>
      </c>
      <c r="AB98" t="n">
        <v>2674.148301427681</v>
      </c>
      <c r="AC98" t="n">
        <v>2418.931340730136</v>
      </c>
      <c r="AD98" t="n">
        <v>1954438.004464471</v>
      </c>
      <c r="AE98" t="n">
        <v>2674148.301427681</v>
      </c>
      <c r="AF98" t="n">
        <v>8.549765257617826e-07</v>
      </c>
      <c r="AG98" t="n">
        <v>17</v>
      </c>
      <c r="AH98" t="n">
        <v>2418931.340730136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1.7298</v>
      </c>
      <c r="E99" t="n">
        <v>57.81</v>
      </c>
      <c r="F99" t="n">
        <v>53.35</v>
      </c>
      <c r="G99" t="n">
        <v>114.33</v>
      </c>
      <c r="H99" t="n">
        <v>1.33</v>
      </c>
      <c r="I99" t="n">
        <v>28</v>
      </c>
      <c r="J99" t="n">
        <v>338.34</v>
      </c>
      <c r="K99" t="n">
        <v>61.2</v>
      </c>
      <c r="L99" t="n">
        <v>25.25</v>
      </c>
      <c r="M99" t="n">
        <v>26</v>
      </c>
      <c r="N99" t="n">
        <v>106.89</v>
      </c>
      <c r="O99" t="n">
        <v>41962.68</v>
      </c>
      <c r="P99" t="n">
        <v>944.3099999999999</v>
      </c>
      <c r="Q99" t="n">
        <v>1367.21</v>
      </c>
      <c r="R99" t="n">
        <v>131.66</v>
      </c>
      <c r="S99" t="n">
        <v>104.26</v>
      </c>
      <c r="T99" t="n">
        <v>12746.27</v>
      </c>
      <c r="U99" t="n">
        <v>0.79</v>
      </c>
      <c r="V99" t="n">
        <v>0.9</v>
      </c>
      <c r="W99" t="n">
        <v>20.69</v>
      </c>
      <c r="X99" t="n">
        <v>0.78</v>
      </c>
      <c r="Y99" t="n">
        <v>1</v>
      </c>
      <c r="Z99" t="n">
        <v>10</v>
      </c>
      <c r="AA99" t="n">
        <v>1955.698565890996</v>
      </c>
      <c r="AB99" t="n">
        <v>2675.873057183498</v>
      </c>
      <c r="AC99" t="n">
        <v>2420.491488217328</v>
      </c>
      <c r="AD99" t="n">
        <v>1955698.565890996</v>
      </c>
      <c r="AE99" t="n">
        <v>2675873.057183498</v>
      </c>
      <c r="AF99" t="n">
        <v>8.549271022965094e-07</v>
      </c>
      <c r="AG99" t="n">
        <v>17</v>
      </c>
      <c r="AH99" t="n">
        <v>2420491.488217328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1.7297</v>
      </c>
      <c r="E100" t="n">
        <v>57.81</v>
      </c>
      <c r="F100" t="n">
        <v>53.35</v>
      </c>
      <c r="G100" t="n">
        <v>114.33</v>
      </c>
      <c r="H100" t="n">
        <v>1.34</v>
      </c>
      <c r="I100" t="n">
        <v>28</v>
      </c>
      <c r="J100" t="n">
        <v>338.94</v>
      </c>
      <c r="K100" t="n">
        <v>61.2</v>
      </c>
      <c r="L100" t="n">
        <v>25.5</v>
      </c>
      <c r="M100" t="n">
        <v>26</v>
      </c>
      <c r="N100" t="n">
        <v>107.25</v>
      </c>
      <c r="O100" t="n">
        <v>42037.44</v>
      </c>
      <c r="P100" t="n">
        <v>943.91</v>
      </c>
      <c r="Q100" t="n">
        <v>1367.32</v>
      </c>
      <c r="R100" t="n">
        <v>132.01</v>
      </c>
      <c r="S100" t="n">
        <v>104.26</v>
      </c>
      <c r="T100" t="n">
        <v>12919.75</v>
      </c>
      <c r="U100" t="n">
        <v>0.79</v>
      </c>
      <c r="V100" t="n">
        <v>0.9</v>
      </c>
      <c r="W100" t="n">
        <v>20.68</v>
      </c>
      <c r="X100" t="n">
        <v>0.78</v>
      </c>
      <c r="Y100" t="n">
        <v>1</v>
      </c>
      <c r="Z100" t="n">
        <v>10</v>
      </c>
      <c r="AA100" t="n">
        <v>1955.239357855966</v>
      </c>
      <c r="AB100" t="n">
        <v>2675.24474849114</v>
      </c>
      <c r="AC100" t="n">
        <v>2419.923144424733</v>
      </c>
      <c r="AD100" t="n">
        <v>1955239.357855966</v>
      </c>
      <c r="AE100" t="n">
        <v>2675244.748491141</v>
      </c>
      <c r="AF100" t="n">
        <v>8.548776788312362e-07</v>
      </c>
      <c r="AG100" t="n">
        <v>17</v>
      </c>
      <c r="AH100" t="n">
        <v>2419923.144424732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1.7303</v>
      </c>
      <c r="E101" t="n">
        <v>57.79</v>
      </c>
      <c r="F101" t="n">
        <v>53.34</v>
      </c>
      <c r="G101" t="n">
        <v>114.29</v>
      </c>
      <c r="H101" t="n">
        <v>1.35</v>
      </c>
      <c r="I101" t="n">
        <v>28</v>
      </c>
      <c r="J101" t="n">
        <v>339.55</v>
      </c>
      <c r="K101" t="n">
        <v>61.2</v>
      </c>
      <c r="L101" t="n">
        <v>25.75</v>
      </c>
      <c r="M101" t="n">
        <v>26</v>
      </c>
      <c r="N101" t="n">
        <v>107.6</v>
      </c>
      <c r="O101" t="n">
        <v>42112.37</v>
      </c>
      <c r="P101" t="n">
        <v>943.61</v>
      </c>
      <c r="Q101" t="n">
        <v>1367.31</v>
      </c>
      <c r="R101" t="n">
        <v>131.24</v>
      </c>
      <c r="S101" t="n">
        <v>104.26</v>
      </c>
      <c r="T101" t="n">
        <v>12536.3</v>
      </c>
      <c r="U101" t="n">
        <v>0.79</v>
      </c>
      <c r="V101" t="n">
        <v>0.9</v>
      </c>
      <c r="W101" t="n">
        <v>20.69</v>
      </c>
      <c r="X101" t="n">
        <v>0.76</v>
      </c>
      <c r="Y101" t="n">
        <v>1</v>
      </c>
      <c r="Z101" t="n">
        <v>10</v>
      </c>
      <c r="AA101" t="n">
        <v>1954.142620312245</v>
      </c>
      <c r="AB101" t="n">
        <v>2673.744143799177</v>
      </c>
      <c r="AC101" t="n">
        <v>2418.565755338458</v>
      </c>
      <c r="AD101" t="n">
        <v>1954142.620312245</v>
      </c>
      <c r="AE101" t="n">
        <v>2673744.143799177</v>
      </c>
      <c r="AF101" t="n">
        <v>8.551742196228755e-07</v>
      </c>
      <c r="AG101" t="n">
        <v>17</v>
      </c>
      <c r="AH101" t="n">
        <v>2418565.755338457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1.7322</v>
      </c>
      <c r="E102" t="n">
        <v>57.73</v>
      </c>
      <c r="F102" t="n">
        <v>53.33</v>
      </c>
      <c r="G102" t="n">
        <v>118.5</v>
      </c>
      <c r="H102" t="n">
        <v>1.36</v>
      </c>
      <c r="I102" t="n">
        <v>27</v>
      </c>
      <c r="J102" t="n">
        <v>340.16</v>
      </c>
      <c r="K102" t="n">
        <v>61.2</v>
      </c>
      <c r="L102" t="n">
        <v>26</v>
      </c>
      <c r="M102" t="n">
        <v>25</v>
      </c>
      <c r="N102" t="n">
        <v>107.96</v>
      </c>
      <c r="O102" t="n">
        <v>42187.49</v>
      </c>
      <c r="P102" t="n">
        <v>943.36</v>
      </c>
      <c r="Q102" t="n">
        <v>1367.32</v>
      </c>
      <c r="R102" t="n">
        <v>130.65</v>
      </c>
      <c r="S102" t="n">
        <v>104.26</v>
      </c>
      <c r="T102" t="n">
        <v>12244.82</v>
      </c>
      <c r="U102" t="n">
        <v>0.8</v>
      </c>
      <c r="V102" t="n">
        <v>0.9</v>
      </c>
      <c r="W102" t="n">
        <v>20.69</v>
      </c>
      <c r="X102" t="n">
        <v>0.75</v>
      </c>
      <c r="Y102" t="n">
        <v>1</v>
      </c>
      <c r="Z102" t="n">
        <v>10</v>
      </c>
      <c r="AA102" t="n">
        <v>1951.818844246353</v>
      </c>
      <c r="AB102" t="n">
        <v>2670.564650868059</v>
      </c>
      <c r="AC102" t="n">
        <v>2415.689708750238</v>
      </c>
      <c r="AD102" t="n">
        <v>1951818.844246353</v>
      </c>
      <c r="AE102" t="n">
        <v>2670564.650868059</v>
      </c>
      <c r="AF102" t="n">
        <v>8.561132654630671e-07</v>
      </c>
      <c r="AG102" t="n">
        <v>17</v>
      </c>
      <c r="AH102" t="n">
        <v>2415689.708750239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1.7323</v>
      </c>
      <c r="E103" t="n">
        <v>57.73</v>
      </c>
      <c r="F103" t="n">
        <v>53.32</v>
      </c>
      <c r="G103" t="n">
        <v>118.5</v>
      </c>
      <c r="H103" t="n">
        <v>1.37</v>
      </c>
      <c r="I103" t="n">
        <v>27</v>
      </c>
      <c r="J103" t="n">
        <v>340.77</v>
      </c>
      <c r="K103" t="n">
        <v>61.2</v>
      </c>
      <c r="L103" t="n">
        <v>26.25</v>
      </c>
      <c r="M103" t="n">
        <v>25</v>
      </c>
      <c r="N103" t="n">
        <v>108.32</v>
      </c>
      <c r="O103" t="n">
        <v>42262.79</v>
      </c>
      <c r="P103" t="n">
        <v>943.3099999999999</v>
      </c>
      <c r="Q103" t="n">
        <v>1367.23</v>
      </c>
      <c r="R103" t="n">
        <v>130.7</v>
      </c>
      <c r="S103" t="n">
        <v>104.26</v>
      </c>
      <c r="T103" t="n">
        <v>12269.5</v>
      </c>
      <c r="U103" t="n">
        <v>0.8</v>
      </c>
      <c r="V103" t="n">
        <v>0.9</v>
      </c>
      <c r="W103" t="n">
        <v>20.69</v>
      </c>
      <c r="X103" t="n">
        <v>0.75</v>
      </c>
      <c r="Y103" t="n">
        <v>1</v>
      </c>
      <c r="Z103" t="n">
        <v>10</v>
      </c>
      <c r="AA103" t="n">
        <v>1951.572308052533</v>
      </c>
      <c r="AB103" t="n">
        <v>2670.227329171264</v>
      </c>
      <c r="AC103" t="n">
        <v>2415.384580562752</v>
      </c>
      <c r="AD103" t="n">
        <v>1951572.308052533</v>
      </c>
      <c r="AE103" t="n">
        <v>2670227.329171264</v>
      </c>
      <c r="AF103" t="n">
        <v>8.561626889283404e-07</v>
      </c>
      <c r="AG103" t="n">
        <v>17</v>
      </c>
      <c r="AH103" t="n">
        <v>2415384.580562752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1.7329</v>
      </c>
      <c r="E104" t="n">
        <v>57.71</v>
      </c>
      <c r="F104" t="n">
        <v>53.3</v>
      </c>
      <c r="G104" t="n">
        <v>118.45</v>
      </c>
      <c r="H104" t="n">
        <v>1.38</v>
      </c>
      <c r="I104" t="n">
        <v>27</v>
      </c>
      <c r="J104" t="n">
        <v>341.38</v>
      </c>
      <c r="K104" t="n">
        <v>61.2</v>
      </c>
      <c r="L104" t="n">
        <v>26.5</v>
      </c>
      <c r="M104" t="n">
        <v>25</v>
      </c>
      <c r="N104" t="n">
        <v>108.68</v>
      </c>
      <c r="O104" t="n">
        <v>42338.27</v>
      </c>
      <c r="P104" t="n">
        <v>942.6</v>
      </c>
      <c r="Q104" t="n">
        <v>1367.2</v>
      </c>
      <c r="R104" t="n">
        <v>130.03</v>
      </c>
      <c r="S104" t="n">
        <v>104.26</v>
      </c>
      <c r="T104" t="n">
        <v>11937</v>
      </c>
      <c r="U104" t="n">
        <v>0.8</v>
      </c>
      <c r="V104" t="n">
        <v>0.9</v>
      </c>
      <c r="W104" t="n">
        <v>20.69</v>
      </c>
      <c r="X104" t="n">
        <v>0.73</v>
      </c>
      <c r="Y104" t="n">
        <v>1</v>
      </c>
      <c r="Z104" t="n">
        <v>10</v>
      </c>
      <c r="AA104" t="n">
        <v>1949.82927985076</v>
      </c>
      <c r="AB104" t="n">
        <v>2667.842441088621</v>
      </c>
      <c r="AC104" t="n">
        <v>2413.227302851506</v>
      </c>
      <c r="AD104" t="n">
        <v>1949829.27985076</v>
      </c>
      <c r="AE104" t="n">
        <v>2667842.441088622</v>
      </c>
      <c r="AF104" t="n">
        <v>8.5645922971998e-07</v>
      </c>
      <c r="AG104" t="n">
        <v>17</v>
      </c>
      <c r="AH104" t="n">
        <v>2413227.302851506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1.7327</v>
      </c>
      <c r="E105" t="n">
        <v>57.71</v>
      </c>
      <c r="F105" t="n">
        <v>53.31</v>
      </c>
      <c r="G105" t="n">
        <v>118.46</v>
      </c>
      <c r="H105" t="n">
        <v>1.39</v>
      </c>
      <c r="I105" t="n">
        <v>27</v>
      </c>
      <c r="J105" t="n">
        <v>342</v>
      </c>
      <c r="K105" t="n">
        <v>61.2</v>
      </c>
      <c r="L105" t="n">
        <v>26.75</v>
      </c>
      <c r="M105" t="n">
        <v>25</v>
      </c>
      <c r="N105" t="n">
        <v>109.05</v>
      </c>
      <c r="O105" t="n">
        <v>42413.94</v>
      </c>
      <c r="P105" t="n">
        <v>942.14</v>
      </c>
      <c r="Q105" t="n">
        <v>1367.22</v>
      </c>
      <c r="R105" t="n">
        <v>130.48</v>
      </c>
      <c r="S105" t="n">
        <v>104.26</v>
      </c>
      <c r="T105" t="n">
        <v>12163.5</v>
      </c>
      <c r="U105" t="n">
        <v>0.8</v>
      </c>
      <c r="V105" t="n">
        <v>0.9</v>
      </c>
      <c r="W105" t="n">
        <v>20.68</v>
      </c>
      <c r="X105" t="n">
        <v>0.73</v>
      </c>
      <c r="Y105" t="n">
        <v>1</v>
      </c>
      <c r="Z105" t="n">
        <v>10</v>
      </c>
      <c r="AA105" t="n">
        <v>1949.463345365623</v>
      </c>
      <c r="AB105" t="n">
        <v>2667.341753382167</v>
      </c>
      <c r="AC105" t="n">
        <v>2412.774400077035</v>
      </c>
      <c r="AD105" t="n">
        <v>1949463.345365623</v>
      </c>
      <c r="AE105" t="n">
        <v>2667341.753382167</v>
      </c>
      <c r="AF105" t="n">
        <v>8.563603827894334e-07</v>
      </c>
      <c r="AG105" t="n">
        <v>17</v>
      </c>
      <c r="AH105" t="n">
        <v>2412774.400077035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1.735</v>
      </c>
      <c r="E106" t="n">
        <v>57.64</v>
      </c>
      <c r="F106" t="n">
        <v>53.29</v>
      </c>
      <c r="G106" t="n">
        <v>122.97</v>
      </c>
      <c r="H106" t="n">
        <v>1.4</v>
      </c>
      <c r="I106" t="n">
        <v>26</v>
      </c>
      <c r="J106" t="n">
        <v>342.61</v>
      </c>
      <c r="K106" t="n">
        <v>61.2</v>
      </c>
      <c r="L106" t="n">
        <v>27</v>
      </c>
      <c r="M106" t="n">
        <v>24</v>
      </c>
      <c r="N106" t="n">
        <v>109.41</v>
      </c>
      <c r="O106" t="n">
        <v>42489.79</v>
      </c>
      <c r="P106" t="n">
        <v>941.24</v>
      </c>
      <c r="Q106" t="n">
        <v>1367.16</v>
      </c>
      <c r="R106" t="n">
        <v>129.71</v>
      </c>
      <c r="S106" t="n">
        <v>104.26</v>
      </c>
      <c r="T106" t="n">
        <v>11781.53</v>
      </c>
      <c r="U106" t="n">
        <v>0.8</v>
      </c>
      <c r="V106" t="n">
        <v>0.9</v>
      </c>
      <c r="W106" t="n">
        <v>20.68</v>
      </c>
      <c r="X106" t="n">
        <v>0.71</v>
      </c>
      <c r="Y106" t="n">
        <v>1</v>
      </c>
      <c r="Z106" t="n">
        <v>10</v>
      </c>
      <c r="AA106" t="n">
        <v>1945.767660495051</v>
      </c>
      <c r="AB106" t="n">
        <v>2662.28515430014</v>
      </c>
      <c r="AC106" t="n">
        <v>2408.200395714417</v>
      </c>
      <c r="AD106" t="n">
        <v>1945767.660495051</v>
      </c>
      <c r="AE106" t="n">
        <v>2662285.15430014</v>
      </c>
      <c r="AF106" t="n">
        <v>8.574971224907179e-07</v>
      </c>
      <c r="AG106" t="n">
        <v>17</v>
      </c>
      <c r="AH106" t="n">
        <v>2408200.395714417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1.7352</v>
      </c>
      <c r="E107" t="n">
        <v>57.63</v>
      </c>
      <c r="F107" t="n">
        <v>53.28</v>
      </c>
      <c r="G107" t="n">
        <v>122.96</v>
      </c>
      <c r="H107" t="n">
        <v>1.42</v>
      </c>
      <c r="I107" t="n">
        <v>26</v>
      </c>
      <c r="J107" t="n">
        <v>343.23</v>
      </c>
      <c r="K107" t="n">
        <v>61.2</v>
      </c>
      <c r="L107" t="n">
        <v>27.25</v>
      </c>
      <c r="M107" t="n">
        <v>24</v>
      </c>
      <c r="N107" t="n">
        <v>109.78</v>
      </c>
      <c r="O107" t="n">
        <v>42565.83</v>
      </c>
      <c r="P107" t="n">
        <v>942.45</v>
      </c>
      <c r="Q107" t="n">
        <v>1367.25</v>
      </c>
      <c r="R107" t="n">
        <v>129.46</v>
      </c>
      <c r="S107" t="n">
        <v>104.26</v>
      </c>
      <c r="T107" t="n">
        <v>11658.52</v>
      </c>
      <c r="U107" t="n">
        <v>0.8100000000000001</v>
      </c>
      <c r="V107" t="n">
        <v>0.9</v>
      </c>
      <c r="W107" t="n">
        <v>20.68</v>
      </c>
      <c r="X107" t="n">
        <v>0.7</v>
      </c>
      <c r="Y107" t="n">
        <v>1</v>
      </c>
      <c r="Z107" t="n">
        <v>10</v>
      </c>
      <c r="AA107" t="n">
        <v>1947.178940575304</v>
      </c>
      <c r="AB107" t="n">
        <v>2664.216129967226</v>
      </c>
      <c r="AC107" t="n">
        <v>2409.947081773977</v>
      </c>
      <c r="AD107" t="n">
        <v>1947178.940575304</v>
      </c>
      <c r="AE107" t="n">
        <v>2664216.129967226</v>
      </c>
      <c r="AF107" t="n">
        <v>8.575959694212644e-07</v>
      </c>
      <c r="AG107" t="n">
        <v>17</v>
      </c>
      <c r="AH107" t="n">
        <v>2409947.081773977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1.7354</v>
      </c>
      <c r="E108" t="n">
        <v>57.62</v>
      </c>
      <c r="F108" t="n">
        <v>53.27</v>
      </c>
      <c r="G108" t="n">
        <v>122.94</v>
      </c>
      <c r="H108" t="n">
        <v>1.43</v>
      </c>
      <c r="I108" t="n">
        <v>26</v>
      </c>
      <c r="J108" t="n">
        <v>343.85</v>
      </c>
      <c r="K108" t="n">
        <v>61.2</v>
      </c>
      <c r="L108" t="n">
        <v>27.5</v>
      </c>
      <c r="M108" t="n">
        <v>24</v>
      </c>
      <c r="N108" t="n">
        <v>110.15</v>
      </c>
      <c r="O108" t="n">
        <v>42642.18</v>
      </c>
      <c r="P108" t="n">
        <v>942.72</v>
      </c>
      <c r="Q108" t="n">
        <v>1367.26</v>
      </c>
      <c r="R108" t="n">
        <v>129.3</v>
      </c>
      <c r="S108" t="n">
        <v>104.26</v>
      </c>
      <c r="T108" t="n">
        <v>11578.2</v>
      </c>
      <c r="U108" t="n">
        <v>0.8100000000000001</v>
      </c>
      <c r="V108" t="n">
        <v>0.9</v>
      </c>
      <c r="W108" t="n">
        <v>20.68</v>
      </c>
      <c r="X108" t="n">
        <v>0.7</v>
      </c>
      <c r="Y108" t="n">
        <v>1</v>
      </c>
      <c r="Z108" t="n">
        <v>10</v>
      </c>
      <c r="AA108" t="n">
        <v>1947.279805841166</v>
      </c>
      <c r="AB108" t="n">
        <v>2664.35413827384</v>
      </c>
      <c r="AC108" t="n">
        <v>2410.071918761503</v>
      </c>
      <c r="AD108" t="n">
        <v>1947279.805841166</v>
      </c>
      <c r="AE108" t="n">
        <v>2664354.13827384</v>
      </c>
      <c r="AF108" t="n">
        <v>8.576948163518108e-07</v>
      </c>
      <c r="AG108" t="n">
        <v>17</v>
      </c>
      <c r="AH108" t="n">
        <v>2410071.918761503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1.7352</v>
      </c>
      <c r="E109" t="n">
        <v>57.63</v>
      </c>
      <c r="F109" t="n">
        <v>53.28</v>
      </c>
      <c r="G109" t="n">
        <v>122.96</v>
      </c>
      <c r="H109" t="n">
        <v>1.44</v>
      </c>
      <c r="I109" t="n">
        <v>26</v>
      </c>
      <c r="J109" t="n">
        <v>344.47</v>
      </c>
      <c r="K109" t="n">
        <v>61.2</v>
      </c>
      <c r="L109" t="n">
        <v>27.75</v>
      </c>
      <c r="M109" t="n">
        <v>24</v>
      </c>
      <c r="N109" t="n">
        <v>110.52</v>
      </c>
      <c r="O109" t="n">
        <v>42718.61</v>
      </c>
      <c r="P109" t="n">
        <v>942.59</v>
      </c>
      <c r="Q109" t="n">
        <v>1367.22</v>
      </c>
      <c r="R109" t="n">
        <v>129.62</v>
      </c>
      <c r="S109" t="n">
        <v>104.26</v>
      </c>
      <c r="T109" t="n">
        <v>11737.52</v>
      </c>
      <c r="U109" t="n">
        <v>0.8</v>
      </c>
      <c r="V109" t="n">
        <v>0.9</v>
      </c>
      <c r="W109" t="n">
        <v>20.68</v>
      </c>
      <c r="X109" t="n">
        <v>0.71</v>
      </c>
      <c r="Y109" t="n">
        <v>1</v>
      </c>
      <c r="Z109" t="n">
        <v>10</v>
      </c>
      <c r="AA109" t="n">
        <v>1947.374082780974</v>
      </c>
      <c r="AB109" t="n">
        <v>2664.483132142089</v>
      </c>
      <c r="AC109" t="n">
        <v>2410.188601636011</v>
      </c>
      <c r="AD109" t="n">
        <v>1947374.082780974</v>
      </c>
      <c r="AE109" t="n">
        <v>2664483.132142089</v>
      </c>
      <c r="AF109" t="n">
        <v>8.575959694212644e-07</v>
      </c>
      <c r="AG109" t="n">
        <v>17</v>
      </c>
      <c r="AH109" t="n">
        <v>2410188.601636011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1.7346</v>
      </c>
      <c r="E110" t="n">
        <v>57.65</v>
      </c>
      <c r="F110" t="n">
        <v>53.3</v>
      </c>
      <c r="G110" t="n">
        <v>123</v>
      </c>
      <c r="H110" t="n">
        <v>1.45</v>
      </c>
      <c r="I110" t="n">
        <v>26</v>
      </c>
      <c r="J110" t="n">
        <v>345.09</v>
      </c>
      <c r="K110" t="n">
        <v>61.2</v>
      </c>
      <c r="L110" t="n">
        <v>28</v>
      </c>
      <c r="M110" t="n">
        <v>24</v>
      </c>
      <c r="N110" t="n">
        <v>110.89</v>
      </c>
      <c r="O110" t="n">
        <v>42795.22</v>
      </c>
      <c r="P110" t="n">
        <v>941.95</v>
      </c>
      <c r="Q110" t="n">
        <v>1367.2</v>
      </c>
      <c r="R110" t="n">
        <v>130.2</v>
      </c>
      <c r="S110" t="n">
        <v>104.26</v>
      </c>
      <c r="T110" t="n">
        <v>12027.75</v>
      </c>
      <c r="U110" t="n">
        <v>0.8</v>
      </c>
      <c r="V110" t="n">
        <v>0.9</v>
      </c>
      <c r="W110" t="n">
        <v>20.68</v>
      </c>
      <c r="X110" t="n">
        <v>0.73</v>
      </c>
      <c r="Y110" t="n">
        <v>1</v>
      </c>
      <c r="Z110" t="n">
        <v>10</v>
      </c>
      <c r="AA110" t="n">
        <v>1947.231571248351</v>
      </c>
      <c r="AB110" t="n">
        <v>2664.288141575989</v>
      </c>
      <c r="AC110" t="n">
        <v>2410.012220695869</v>
      </c>
      <c r="AD110" t="n">
        <v>1947231.571248351</v>
      </c>
      <c r="AE110" t="n">
        <v>2664288.141575989</v>
      </c>
      <c r="AF110" t="n">
        <v>8.572994286296249e-07</v>
      </c>
      <c r="AG110" t="n">
        <v>17</v>
      </c>
      <c r="AH110" t="n">
        <v>2410012.220695869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1.7375</v>
      </c>
      <c r="E111" t="n">
        <v>57.55</v>
      </c>
      <c r="F111" t="n">
        <v>53.26</v>
      </c>
      <c r="G111" t="n">
        <v>127.82</v>
      </c>
      <c r="H111" t="n">
        <v>1.46</v>
      </c>
      <c r="I111" t="n">
        <v>25</v>
      </c>
      <c r="J111" t="n">
        <v>345.71</v>
      </c>
      <c r="K111" t="n">
        <v>61.2</v>
      </c>
      <c r="L111" t="n">
        <v>28.25</v>
      </c>
      <c r="M111" t="n">
        <v>23</v>
      </c>
      <c r="N111" t="n">
        <v>111.26</v>
      </c>
      <c r="O111" t="n">
        <v>42872.03</v>
      </c>
      <c r="P111" t="n">
        <v>941.73</v>
      </c>
      <c r="Q111" t="n">
        <v>1367.18</v>
      </c>
      <c r="R111" t="n">
        <v>128.97</v>
      </c>
      <c r="S111" t="n">
        <v>104.26</v>
      </c>
      <c r="T111" t="n">
        <v>11416.01</v>
      </c>
      <c r="U111" t="n">
        <v>0.8100000000000001</v>
      </c>
      <c r="V111" t="n">
        <v>0.9</v>
      </c>
      <c r="W111" t="n">
        <v>20.68</v>
      </c>
      <c r="X111" t="n">
        <v>0.68</v>
      </c>
      <c r="Y111" t="n">
        <v>1</v>
      </c>
      <c r="Z111" t="n">
        <v>10</v>
      </c>
      <c r="AA111" t="n">
        <v>1943.742162195985</v>
      </c>
      <c r="AB111" t="n">
        <v>2659.51377816868</v>
      </c>
      <c r="AC111" t="n">
        <v>2405.693515831291</v>
      </c>
      <c r="AD111" t="n">
        <v>1943742.162195985</v>
      </c>
      <c r="AE111" t="n">
        <v>2659513.77816868</v>
      </c>
      <c r="AF111" t="n">
        <v>8.587327091225488e-07</v>
      </c>
      <c r="AG111" t="n">
        <v>17</v>
      </c>
      <c r="AH111" t="n">
        <v>2405693.515831291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1.7374</v>
      </c>
      <c r="E112" t="n">
        <v>57.56</v>
      </c>
      <c r="F112" t="n">
        <v>53.26</v>
      </c>
      <c r="G112" t="n">
        <v>127.82</v>
      </c>
      <c r="H112" t="n">
        <v>1.47</v>
      </c>
      <c r="I112" t="n">
        <v>25</v>
      </c>
      <c r="J112" t="n">
        <v>346.34</v>
      </c>
      <c r="K112" t="n">
        <v>61.2</v>
      </c>
      <c r="L112" t="n">
        <v>28.5</v>
      </c>
      <c r="M112" t="n">
        <v>23</v>
      </c>
      <c r="N112" t="n">
        <v>111.64</v>
      </c>
      <c r="O112" t="n">
        <v>42949.03</v>
      </c>
      <c r="P112" t="n">
        <v>942.7</v>
      </c>
      <c r="Q112" t="n">
        <v>1367.26</v>
      </c>
      <c r="R112" t="n">
        <v>128.76</v>
      </c>
      <c r="S112" t="n">
        <v>104.26</v>
      </c>
      <c r="T112" t="n">
        <v>11310.23</v>
      </c>
      <c r="U112" t="n">
        <v>0.8100000000000001</v>
      </c>
      <c r="V112" t="n">
        <v>0.9</v>
      </c>
      <c r="W112" t="n">
        <v>20.68</v>
      </c>
      <c r="X112" t="n">
        <v>0.68</v>
      </c>
      <c r="Y112" t="n">
        <v>1</v>
      </c>
      <c r="Z112" t="n">
        <v>10</v>
      </c>
      <c r="AA112" t="n">
        <v>1945.191488963944</v>
      </c>
      <c r="AB112" t="n">
        <v>2661.496810992387</v>
      </c>
      <c r="AC112" t="n">
        <v>2407.487290785508</v>
      </c>
      <c r="AD112" t="n">
        <v>1945191.488963945</v>
      </c>
      <c r="AE112" t="n">
        <v>2661496.810992387</v>
      </c>
      <c r="AF112" t="n">
        <v>8.586832856572757e-07</v>
      </c>
      <c r="AG112" t="n">
        <v>17</v>
      </c>
      <c r="AH112" t="n">
        <v>2407487.290785508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1.7372</v>
      </c>
      <c r="E113" t="n">
        <v>57.56</v>
      </c>
      <c r="F113" t="n">
        <v>53.27</v>
      </c>
      <c r="G113" t="n">
        <v>127.84</v>
      </c>
      <c r="H113" t="n">
        <v>1.48</v>
      </c>
      <c r="I113" t="n">
        <v>25</v>
      </c>
      <c r="J113" t="n">
        <v>346.96</v>
      </c>
      <c r="K113" t="n">
        <v>61.2</v>
      </c>
      <c r="L113" t="n">
        <v>28.75</v>
      </c>
      <c r="M113" t="n">
        <v>23</v>
      </c>
      <c r="N113" t="n">
        <v>112.01</v>
      </c>
      <c r="O113" t="n">
        <v>43026.23</v>
      </c>
      <c r="P113" t="n">
        <v>943.25</v>
      </c>
      <c r="Q113" t="n">
        <v>1367.28</v>
      </c>
      <c r="R113" t="n">
        <v>129.12</v>
      </c>
      <c r="S113" t="n">
        <v>104.26</v>
      </c>
      <c r="T113" t="n">
        <v>11490.96</v>
      </c>
      <c r="U113" t="n">
        <v>0.8100000000000001</v>
      </c>
      <c r="V113" t="n">
        <v>0.9</v>
      </c>
      <c r="W113" t="n">
        <v>20.68</v>
      </c>
      <c r="X113" t="n">
        <v>0.6899999999999999</v>
      </c>
      <c r="Y113" t="n">
        <v>1</v>
      </c>
      <c r="Z113" t="n">
        <v>10</v>
      </c>
      <c r="AA113" t="n">
        <v>1946.232159292016</v>
      </c>
      <c r="AB113" t="n">
        <v>2662.920702046389</v>
      </c>
      <c r="AC113" t="n">
        <v>2408.77528767576</v>
      </c>
      <c r="AD113" t="n">
        <v>1946232.159292016</v>
      </c>
      <c r="AE113" t="n">
        <v>2662920.702046389</v>
      </c>
      <c r="AF113" t="n">
        <v>8.585844387267293e-07</v>
      </c>
      <c r="AG113" t="n">
        <v>17</v>
      </c>
      <c r="AH113" t="n">
        <v>2408775.28767576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1.7373</v>
      </c>
      <c r="E114" t="n">
        <v>57.56</v>
      </c>
      <c r="F114" t="n">
        <v>53.26</v>
      </c>
      <c r="G114" t="n">
        <v>127.83</v>
      </c>
      <c r="H114" t="n">
        <v>1.49</v>
      </c>
      <c r="I114" t="n">
        <v>25</v>
      </c>
      <c r="J114" t="n">
        <v>347.59</v>
      </c>
      <c r="K114" t="n">
        <v>61.2</v>
      </c>
      <c r="L114" t="n">
        <v>29</v>
      </c>
      <c r="M114" t="n">
        <v>23</v>
      </c>
      <c r="N114" t="n">
        <v>112.39</v>
      </c>
      <c r="O114" t="n">
        <v>43103.63</v>
      </c>
      <c r="P114" t="n">
        <v>941.62</v>
      </c>
      <c r="Q114" t="n">
        <v>1367.19</v>
      </c>
      <c r="R114" t="n">
        <v>129.06</v>
      </c>
      <c r="S114" t="n">
        <v>104.26</v>
      </c>
      <c r="T114" t="n">
        <v>11460.87</v>
      </c>
      <c r="U114" t="n">
        <v>0.8100000000000001</v>
      </c>
      <c r="V114" t="n">
        <v>0.9</v>
      </c>
      <c r="W114" t="n">
        <v>20.68</v>
      </c>
      <c r="X114" t="n">
        <v>0.6899999999999999</v>
      </c>
      <c r="Y114" t="n">
        <v>1</v>
      </c>
      <c r="Z114" t="n">
        <v>10</v>
      </c>
      <c r="AA114" t="n">
        <v>1943.786997133384</v>
      </c>
      <c r="AB114" t="n">
        <v>2659.575123308008</v>
      </c>
      <c r="AC114" t="n">
        <v>2405.749006276621</v>
      </c>
      <c r="AD114" t="n">
        <v>1943786.997133384</v>
      </c>
      <c r="AE114" t="n">
        <v>2659575.123308008</v>
      </c>
      <c r="AF114" t="n">
        <v>8.586338621920024e-07</v>
      </c>
      <c r="AG114" t="n">
        <v>17</v>
      </c>
      <c r="AH114" t="n">
        <v>2405749.006276621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1.7401</v>
      </c>
      <c r="E115" t="n">
        <v>57.47</v>
      </c>
      <c r="F115" t="n">
        <v>53.22</v>
      </c>
      <c r="G115" t="n">
        <v>133.06</v>
      </c>
      <c r="H115" t="n">
        <v>1.5</v>
      </c>
      <c r="I115" t="n">
        <v>24</v>
      </c>
      <c r="J115" t="n">
        <v>348.22</v>
      </c>
      <c r="K115" t="n">
        <v>61.2</v>
      </c>
      <c r="L115" t="n">
        <v>29.25</v>
      </c>
      <c r="M115" t="n">
        <v>22</v>
      </c>
      <c r="N115" t="n">
        <v>112.77</v>
      </c>
      <c r="O115" t="n">
        <v>43181.22</v>
      </c>
      <c r="P115" t="n">
        <v>939.87</v>
      </c>
      <c r="Q115" t="n">
        <v>1367.23</v>
      </c>
      <c r="R115" t="n">
        <v>127.74</v>
      </c>
      <c r="S115" t="n">
        <v>104.26</v>
      </c>
      <c r="T115" t="n">
        <v>10807.21</v>
      </c>
      <c r="U115" t="n">
        <v>0.82</v>
      </c>
      <c r="V115" t="n">
        <v>0.9</v>
      </c>
      <c r="W115" t="n">
        <v>20.68</v>
      </c>
      <c r="X115" t="n">
        <v>0.65</v>
      </c>
      <c r="Y115" t="n">
        <v>1</v>
      </c>
      <c r="Z115" t="n">
        <v>10</v>
      </c>
      <c r="AA115" t="n">
        <v>1938.280753363855</v>
      </c>
      <c r="AB115" t="n">
        <v>2652.041237664207</v>
      </c>
      <c r="AC115" t="n">
        <v>2398.934144104789</v>
      </c>
      <c r="AD115" t="n">
        <v>1938280.753363854</v>
      </c>
      <c r="AE115" t="n">
        <v>2652041.237664206</v>
      </c>
      <c r="AF115" t="n">
        <v>8.600177192196531e-07</v>
      </c>
      <c r="AG115" t="n">
        <v>17</v>
      </c>
      <c r="AH115" t="n">
        <v>2398934.144104789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1.7402</v>
      </c>
      <c r="E116" t="n">
        <v>57.47</v>
      </c>
      <c r="F116" t="n">
        <v>53.22</v>
      </c>
      <c r="G116" t="n">
        <v>133.06</v>
      </c>
      <c r="H116" t="n">
        <v>1.51</v>
      </c>
      <c r="I116" t="n">
        <v>24</v>
      </c>
      <c r="J116" t="n">
        <v>348.85</v>
      </c>
      <c r="K116" t="n">
        <v>61.2</v>
      </c>
      <c r="L116" t="n">
        <v>29.5</v>
      </c>
      <c r="M116" t="n">
        <v>22</v>
      </c>
      <c r="N116" t="n">
        <v>113.15</v>
      </c>
      <c r="O116" t="n">
        <v>43259.02</v>
      </c>
      <c r="P116" t="n">
        <v>941.3200000000001</v>
      </c>
      <c r="Q116" t="n">
        <v>1367.18</v>
      </c>
      <c r="R116" t="n">
        <v>127.54</v>
      </c>
      <c r="S116" t="n">
        <v>104.26</v>
      </c>
      <c r="T116" t="n">
        <v>10705.64</v>
      </c>
      <c r="U116" t="n">
        <v>0.82</v>
      </c>
      <c r="V116" t="n">
        <v>0.9</v>
      </c>
      <c r="W116" t="n">
        <v>20.68</v>
      </c>
      <c r="X116" t="n">
        <v>0.65</v>
      </c>
      <c r="Y116" t="n">
        <v>1</v>
      </c>
      <c r="Z116" t="n">
        <v>10</v>
      </c>
      <c r="AA116" t="n">
        <v>1940.197552917943</v>
      </c>
      <c r="AB116" t="n">
        <v>2654.66388737734</v>
      </c>
      <c r="AC116" t="n">
        <v>2401.306491810212</v>
      </c>
      <c r="AD116" t="n">
        <v>1940197.552917943</v>
      </c>
      <c r="AE116" t="n">
        <v>2654663.887377339</v>
      </c>
      <c r="AF116" t="n">
        <v>8.600671426849263e-07</v>
      </c>
      <c r="AG116" t="n">
        <v>17</v>
      </c>
      <c r="AH116" t="n">
        <v>2401306.491810212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1.7402</v>
      </c>
      <c r="E117" t="n">
        <v>57.46</v>
      </c>
      <c r="F117" t="n">
        <v>53.22</v>
      </c>
      <c r="G117" t="n">
        <v>133.06</v>
      </c>
      <c r="H117" t="n">
        <v>1.52</v>
      </c>
      <c r="I117" t="n">
        <v>24</v>
      </c>
      <c r="J117" t="n">
        <v>349.48</v>
      </c>
      <c r="K117" t="n">
        <v>61.2</v>
      </c>
      <c r="L117" t="n">
        <v>29.75</v>
      </c>
      <c r="M117" t="n">
        <v>22</v>
      </c>
      <c r="N117" t="n">
        <v>113.53</v>
      </c>
      <c r="O117" t="n">
        <v>43337.02</v>
      </c>
      <c r="P117" t="n">
        <v>941.77</v>
      </c>
      <c r="Q117" t="n">
        <v>1367.23</v>
      </c>
      <c r="R117" t="n">
        <v>127.45</v>
      </c>
      <c r="S117" t="n">
        <v>104.26</v>
      </c>
      <c r="T117" t="n">
        <v>10662.8</v>
      </c>
      <c r="U117" t="n">
        <v>0.82</v>
      </c>
      <c r="V117" t="n">
        <v>0.9</v>
      </c>
      <c r="W117" t="n">
        <v>20.68</v>
      </c>
      <c r="X117" t="n">
        <v>0.65</v>
      </c>
      <c r="Y117" t="n">
        <v>1</v>
      </c>
      <c r="Z117" t="n">
        <v>10</v>
      </c>
      <c r="AA117" t="n">
        <v>1940.822993507182</v>
      </c>
      <c r="AB117" t="n">
        <v>2655.519642784025</v>
      </c>
      <c r="AC117" t="n">
        <v>2402.080575121945</v>
      </c>
      <c r="AD117" t="n">
        <v>1940822.993507182</v>
      </c>
      <c r="AE117" t="n">
        <v>2655519.642784025</v>
      </c>
      <c r="AF117" t="n">
        <v>8.600671426849263e-07</v>
      </c>
      <c r="AG117" t="n">
        <v>17</v>
      </c>
      <c r="AH117" t="n">
        <v>2402080.575121945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1.7397</v>
      </c>
      <c r="E118" t="n">
        <v>57.48</v>
      </c>
      <c r="F118" t="n">
        <v>53.24</v>
      </c>
      <c r="G118" t="n">
        <v>133.1</v>
      </c>
      <c r="H118" t="n">
        <v>1.53</v>
      </c>
      <c r="I118" t="n">
        <v>24</v>
      </c>
      <c r="J118" t="n">
        <v>350.12</v>
      </c>
      <c r="K118" t="n">
        <v>61.2</v>
      </c>
      <c r="L118" t="n">
        <v>30</v>
      </c>
      <c r="M118" t="n">
        <v>22</v>
      </c>
      <c r="N118" t="n">
        <v>113.92</v>
      </c>
      <c r="O118" t="n">
        <v>43415.22</v>
      </c>
      <c r="P118" t="n">
        <v>942.53</v>
      </c>
      <c r="Q118" t="n">
        <v>1367.16</v>
      </c>
      <c r="R118" t="n">
        <v>128.17</v>
      </c>
      <c r="S118" t="n">
        <v>104.26</v>
      </c>
      <c r="T118" t="n">
        <v>11023.73</v>
      </c>
      <c r="U118" t="n">
        <v>0.8100000000000001</v>
      </c>
      <c r="V118" t="n">
        <v>0.9</v>
      </c>
      <c r="W118" t="n">
        <v>20.68</v>
      </c>
      <c r="X118" t="n">
        <v>0.66</v>
      </c>
      <c r="Y118" t="n">
        <v>1</v>
      </c>
      <c r="Z118" t="n">
        <v>10</v>
      </c>
      <c r="AA118" t="n">
        <v>1942.52633131793</v>
      </c>
      <c r="AB118" t="n">
        <v>2657.850224722652</v>
      </c>
      <c r="AC118" t="n">
        <v>2404.188729591341</v>
      </c>
      <c r="AD118" t="n">
        <v>1942526.33131793</v>
      </c>
      <c r="AE118" t="n">
        <v>2657850.224722652</v>
      </c>
      <c r="AF118" t="n">
        <v>8.598200253585602e-07</v>
      </c>
      <c r="AG118" t="n">
        <v>17</v>
      </c>
      <c r="AH118" t="n">
        <v>2404188.729591341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1.7393</v>
      </c>
      <c r="E119" t="n">
        <v>57.49</v>
      </c>
      <c r="F119" t="n">
        <v>53.25</v>
      </c>
      <c r="G119" t="n">
        <v>133.13</v>
      </c>
      <c r="H119" t="n">
        <v>1.54</v>
      </c>
      <c r="I119" t="n">
        <v>24</v>
      </c>
      <c r="J119" t="n">
        <v>350.75</v>
      </c>
      <c r="K119" t="n">
        <v>61.2</v>
      </c>
      <c r="L119" t="n">
        <v>30.25</v>
      </c>
      <c r="M119" t="n">
        <v>22</v>
      </c>
      <c r="N119" t="n">
        <v>114.3</v>
      </c>
      <c r="O119" t="n">
        <v>43493.63</v>
      </c>
      <c r="P119" t="n">
        <v>943.4299999999999</v>
      </c>
      <c r="Q119" t="n">
        <v>1367.2</v>
      </c>
      <c r="R119" t="n">
        <v>128.41</v>
      </c>
      <c r="S119" t="n">
        <v>104.26</v>
      </c>
      <c r="T119" t="n">
        <v>11139.94</v>
      </c>
      <c r="U119" t="n">
        <v>0.8100000000000001</v>
      </c>
      <c r="V119" t="n">
        <v>0.9</v>
      </c>
      <c r="W119" t="n">
        <v>20.69</v>
      </c>
      <c r="X119" t="n">
        <v>0.68</v>
      </c>
      <c r="Y119" t="n">
        <v>1</v>
      </c>
      <c r="Z119" t="n">
        <v>10</v>
      </c>
      <c r="AA119" t="n">
        <v>1944.249752365983</v>
      </c>
      <c r="AB119" t="n">
        <v>2660.208285432569</v>
      </c>
      <c r="AC119" t="n">
        <v>2406.321740296662</v>
      </c>
      <c r="AD119" t="n">
        <v>1944249.752365983</v>
      </c>
      <c r="AE119" t="n">
        <v>2660208.285432569</v>
      </c>
      <c r="AF119" t="n">
        <v>8.596223314974673e-07</v>
      </c>
      <c r="AG119" t="n">
        <v>17</v>
      </c>
      <c r="AH119" t="n">
        <v>2406321.740296662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1.7396</v>
      </c>
      <c r="E120" t="n">
        <v>57.49</v>
      </c>
      <c r="F120" t="n">
        <v>53.24</v>
      </c>
      <c r="G120" t="n">
        <v>133.11</v>
      </c>
      <c r="H120" t="n">
        <v>1.55</v>
      </c>
      <c r="I120" t="n">
        <v>24</v>
      </c>
      <c r="J120" t="n">
        <v>351.39</v>
      </c>
      <c r="K120" t="n">
        <v>61.2</v>
      </c>
      <c r="L120" t="n">
        <v>30.5</v>
      </c>
      <c r="M120" t="n">
        <v>22</v>
      </c>
      <c r="N120" t="n">
        <v>114.69</v>
      </c>
      <c r="O120" t="n">
        <v>43572.25</v>
      </c>
      <c r="P120" t="n">
        <v>942.1799999999999</v>
      </c>
      <c r="Q120" t="n">
        <v>1367.2</v>
      </c>
      <c r="R120" t="n">
        <v>128.11</v>
      </c>
      <c r="S120" t="n">
        <v>104.26</v>
      </c>
      <c r="T120" t="n">
        <v>10993.55</v>
      </c>
      <c r="U120" t="n">
        <v>0.8100000000000001</v>
      </c>
      <c r="V120" t="n">
        <v>0.9</v>
      </c>
      <c r="W120" t="n">
        <v>20.69</v>
      </c>
      <c r="X120" t="n">
        <v>0.67</v>
      </c>
      <c r="Y120" t="n">
        <v>1</v>
      </c>
      <c r="Z120" t="n">
        <v>10</v>
      </c>
      <c r="AA120" t="n">
        <v>1942.138496787549</v>
      </c>
      <c r="AB120" t="n">
        <v>2657.319572408134</v>
      </c>
      <c r="AC120" t="n">
        <v>2403.708721988944</v>
      </c>
      <c r="AD120" t="n">
        <v>1942138.496787549</v>
      </c>
      <c r="AE120" t="n">
        <v>2657319.572408134</v>
      </c>
      <c r="AF120" t="n">
        <v>8.59770601893287e-07</v>
      </c>
      <c r="AG120" t="n">
        <v>17</v>
      </c>
      <c r="AH120" t="n">
        <v>2403708.721988944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1.7423</v>
      </c>
      <c r="E121" t="n">
        <v>57.4</v>
      </c>
      <c r="F121" t="n">
        <v>53.21</v>
      </c>
      <c r="G121" t="n">
        <v>138.8</v>
      </c>
      <c r="H121" t="n">
        <v>1.56</v>
      </c>
      <c r="I121" t="n">
        <v>23</v>
      </c>
      <c r="J121" t="n">
        <v>352.03</v>
      </c>
      <c r="K121" t="n">
        <v>61.2</v>
      </c>
      <c r="L121" t="n">
        <v>30.75</v>
      </c>
      <c r="M121" t="n">
        <v>21</v>
      </c>
      <c r="N121" t="n">
        <v>115.08</v>
      </c>
      <c r="O121" t="n">
        <v>43651.07</v>
      </c>
      <c r="P121" t="n">
        <v>942.1</v>
      </c>
      <c r="Q121" t="n">
        <v>1367.22</v>
      </c>
      <c r="R121" t="n">
        <v>127.04</v>
      </c>
      <c r="S121" t="n">
        <v>104.26</v>
      </c>
      <c r="T121" t="n">
        <v>10459.64</v>
      </c>
      <c r="U121" t="n">
        <v>0.82</v>
      </c>
      <c r="V121" t="n">
        <v>0.9</v>
      </c>
      <c r="W121" t="n">
        <v>20.68</v>
      </c>
      <c r="X121" t="n">
        <v>0.63</v>
      </c>
      <c r="Y121" t="n">
        <v>1</v>
      </c>
      <c r="Z121" t="n">
        <v>10</v>
      </c>
      <c r="AA121" t="n">
        <v>1939.135292861492</v>
      </c>
      <c r="AB121" t="n">
        <v>2653.210456304496</v>
      </c>
      <c r="AC121" t="n">
        <v>2399.991774159057</v>
      </c>
      <c r="AD121" t="n">
        <v>1939135.292861491</v>
      </c>
      <c r="AE121" t="n">
        <v>2653210.456304496</v>
      </c>
      <c r="AF121" t="n">
        <v>8.611050354556645e-07</v>
      </c>
      <c r="AG121" t="n">
        <v>17</v>
      </c>
      <c r="AH121" t="n">
        <v>2399991.774159057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1.7423</v>
      </c>
      <c r="E122" t="n">
        <v>57.4</v>
      </c>
      <c r="F122" t="n">
        <v>53.21</v>
      </c>
      <c r="G122" t="n">
        <v>138.8</v>
      </c>
      <c r="H122" t="n">
        <v>1.57</v>
      </c>
      <c r="I122" t="n">
        <v>23</v>
      </c>
      <c r="J122" t="n">
        <v>352.67</v>
      </c>
      <c r="K122" t="n">
        <v>61.2</v>
      </c>
      <c r="L122" t="n">
        <v>31</v>
      </c>
      <c r="M122" t="n">
        <v>21</v>
      </c>
      <c r="N122" t="n">
        <v>115.47</v>
      </c>
      <c r="O122" t="n">
        <v>43730.1</v>
      </c>
      <c r="P122" t="n">
        <v>942.79</v>
      </c>
      <c r="Q122" t="n">
        <v>1367.27</v>
      </c>
      <c r="R122" t="n">
        <v>127.26</v>
      </c>
      <c r="S122" t="n">
        <v>104.26</v>
      </c>
      <c r="T122" t="n">
        <v>10571.56</v>
      </c>
      <c r="U122" t="n">
        <v>0.82</v>
      </c>
      <c r="V122" t="n">
        <v>0.9</v>
      </c>
      <c r="W122" t="n">
        <v>20.67</v>
      </c>
      <c r="X122" t="n">
        <v>0.63</v>
      </c>
      <c r="Y122" t="n">
        <v>1</v>
      </c>
      <c r="Z122" t="n">
        <v>10</v>
      </c>
      <c r="AA122" t="n">
        <v>1940.09314586836</v>
      </c>
      <c r="AB122" t="n">
        <v>2654.521033045986</v>
      </c>
      <c r="AC122" t="n">
        <v>2401.177271295745</v>
      </c>
      <c r="AD122" t="n">
        <v>1940093.14586836</v>
      </c>
      <c r="AE122" t="n">
        <v>2654521.033045986</v>
      </c>
      <c r="AF122" t="n">
        <v>8.611050354556645e-07</v>
      </c>
      <c r="AG122" t="n">
        <v>17</v>
      </c>
      <c r="AH122" t="n">
        <v>2401177.271295745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1.7423</v>
      </c>
      <c r="E123" t="n">
        <v>57.4</v>
      </c>
      <c r="F123" t="n">
        <v>53.21</v>
      </c>
      <c r="G123" t="n">
        <v>138.8</v>
      </c>
      <c r="H123" t="n">
        <v>1.58</v>
      </c>
      <c r="I123" t="n">
        <v>23</v>
      </c>
      <c r="J123" t="n">
        <v>353.31</v>
      </c>
      <c r="K123" t="n">
        <v>61.2</v>
      </c>
      <c r="L123" t="n">
        <v>31.25</v>
      </c>
      <c r="M123" t="n">
        <v>21</v>
      </c>
      <c r="N123" t="n">
        <v>115.86</v>
      </c>
      <c r="O123" t="n">
        <v>43809.48</v>
      </c>
      <c r="P123" t="n">
        <v>942.9400000000001</v>
      </c>
      <c r="Q123" t="n">
        <v>1367.26</v>
      </c>
      <c r="R123" t="n">
        <v>127.19</v>
      </c>
      <c r="S123" t="n">
        <v>104.26</v>
      </c>
      <c r="T123" t="n">
        <v>10535.17</v>
      </c>
      <c r="U123" t="n">
        <v>0.82</v>
      </c>
      <c r="V123" t="n">
        <v>0.9</v>
      </c>
      <c r="W123" t="n">
        <v>20.68</v>
      </c>
      <c r="X123" t="n">
        <v>0.63</v>
      </c>
      <c r="Y123" t="n">
        <v>1</v>
      </c>
      <c r="Z123" t="n">
        <v>10</v>
      </c>
      <c r="AA123" t="n">
        <v>1940.301374782897</v>
      </c>
      <c r="AB123" t="n">
        <v>2654.805941033266</v>
      </c>
      <c r="AC123" t="n">
        <v>2401.43498806459</v>
      </c>
      <c r="AD123" t="n">
        <v>1940301.374782897</v>
      </c>
      <c r="AE123" t="n">
        <v>2654805.941033266</v>
      </c>
      <c r="AF123" t="n">
        <v>8.611050354556645e-07</v>
      </c>
      <c r="AG123" t="n">
        <v>17</v>
      </c>
      <c r="AH123" t="n">
        <v>2401434.98806459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1.7426</v>
      </c>
      <c r="E124" t="n">
        <v>57.38</v>
      </c>
      <c r="F124" t="n">
        <v>53.2</v>
      </c>
      <c r="G124" t="n">
        <v>138.77</v>
      </c>
      <c r="H124" t="n">
        <v>1.59</v>
      </c>
      <c r="I124" t="n">
        <v>23</v>
      </c>
      <c r="J124" t="n">
        <v>353.96</v>
      </c>
      <c r="K124" t="n">
        <v>61.2</v>
      </c>
      <c r="L124" t="n">
        <v>31.5</v>
      </c>
      <c r="M124" t="n">
        <v>21</v>
      </c>
      <c r="N124" t="n">
        <v>116.26</v>
      </c>
      <c r="O124" t="n">
        <v>43888.94</v>
      </c>
      <c r="P124" t="n">
        <v>942.45</v>
      </c>
      <c r="Q124" t="n">
        <v>1367.29</v>
      </c>
      <c r="R124" t="n">
        <v>126.84</v>
      </c>
      <c r="S124" t="n">
        <v>104.26</v>
      </c>
      <c r="T124" t="n">
        <v>10360.2</v>
      </c>
      <c r="U124" t="n">
        <v>0.82</v>
      </c>
      <c r="V124" t="n">
        <v>0.9</v>
      </c>
      <c r="W124" t="n">
        <v>20.68</v>
      </c>
      <c r="X124" t="n">
        <v>0.62</v>
      </c>
      <c r="Y124" t="n">
        <v>1</v>
      </c>
      <c r="Z124" t="n">
        <v>10</v>
      </c>
      <c r="AA124" t="n">
        <v>1939.249278478833</v>
      </c>
      <c r="AB124" t="n">
        <v>2653.366416454832</v>
      </c>
      <c r="AC124" t="n">
        <v>2400.132849691537</v>
      </c>
      <c r="AD124" t="n">
        <v>1939249.278478833</v>
      </c>
      <c r="AE124" t="n">
        <v>2653366.416454832</v>
      </c>
      <c r="AF124" t="n">
        <v>8.612533058514841e-07</v>
      </c>
      <c r="AG124" t="n">
        <v>17</v>
      </c>
      <c r="AH124" t="n">
        <v>2400132.849691537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1.7414</v>
      </c>
      <c r="E125" t="n">
        <v>57.42</v>
      </c>
      <c r="F125" t="n">
        <v>53.24</v>
      </c>
      <c r="G125" t="n">
        <v>138.87</v>
      </c>
      <c r="H125" t="n">
        <v>1.6</v>
      </c>
      <c r="I125" t="n">
        <v>23</v>
      </c>
      <c r="J125" t="n">
        <v>354.6</v>
      </c>
      <c r="K125" t="n">
        <v>61.2</v>
      </c>
      <c r="L125" t="n">
        <v>31.75</v>
      </c>
      <c r="M125" t="n">
        <v>21</v>
      </c>
      <c r="N125" t="n">
        <v>116.65</v>
      </c>
      <c r="O125" t="n">
        <v>43968.62</v>
      </c>
      <c r="P125" t="n">
        <v>942.9</v>
      </c>
      <c r="Q125" t="n">
        <v>1367.23</v>
      </c>
      <c r="R125" t="n">
        <v>128.04</v>
      </c>
      <c r="S125" t="n">
        <v>104.26</v>
      </c>
      <c r="T125" t="n">
        <v>10961.42</v>
      </c>
      <c r="U125" t="n">
        <v>0.8100000000000001</v>
      </c>
      <c r="V125" t="n">
        <v>0.9</v>
      </c>
      <c r="W125" t="n">
        <v>20.68</v>
      </c>
      <c r="X125" t="n">
        <v>0.66</v>
      </c>
      <c r="Y125" t="n">
        <v>1</v>
      </c>
      <c r="Z125" t="n">
        <v>10</v>
      </c>
      <c r="AA125" t="n">
        <v>1941.362584268307</v>
      </c>
      <c r="AB125" t="n">
        <v>2656.257934668462</v>
      </c>
      <c r="AC125" t="n">
        <v>2402.74840546513</v>
      </c>
      <c r="AD125" t="n">
        <v>1941362.584268307</v>
      </c>
      <c r="AE125" t="n">
        <v>2656257.934668462</v>
      </c>
      <c r="AF125" t="n">
        <v>8.606602242682054e-07</v>
      </c>
      <c r="AG125" t="n">
        <v>17</v>
      </c>
      <c r="AH125" t="n">
        <v>2402748.405465129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1.7418</v>
      </c>
      <c r="E126" t="n">
        <v>57.41</v>
      </c>
      <c r="F126" t="n">
        <v>53.22</v>
      </c>
      <c r="G126" t="n">
        <v>138.84</v>
      </c>
      <c r="H126" t="n">
        <v>1.61</v>
      </c>
      <c r="I126" t="n">
        <v>23</v>
      </c>
      <c r="J126" t="n">
        <v>355.25</v>
      </c>
      <c r="K126" t="n">
        <v>61.2</v>
      </c>
      <c r="L126" t="n">
        <v>32</v>
      </c>
      <c r="M126" t="n">
        <v>21</v>
      </c>
      <c r="N126" t="n">
        <v>117.05</v>
      </c>
      <c r="O126" t="n">
        <v>44048.52</v>
      </c>
      <c r="P126" t="n">
        <v>941.65</v>
      </c>
      <c r="Q126" t="n">
        <v>1367.19</v>
      </c>
      <c r="R126" t="n">
        <v>127.57</v>
      </c>
      <c r="S126" t="n">
        <v>104.26</v>
      </c>
      <c r="T126" t="n">
        <v>10725.24</v>
      </c>
      <c r="U126" t="n">
        <v>0.82</v>
      </c>
      <c r="V126" t="n">
        <v>0.9</v>
      </c>
      <c r="W126" t="n">
        <v>20.68</v>
      </c>
      <c r="X126" t="n">
        <v>0.65</v>
      </c>
      <c r="Y126" t="n">
        <v>1</v>
      </c>
      <c r="Z126" t="n">
        <v>10</v>
      </c>
      <c r="AA126" t="n">
        <v>1939.079330930511</v>
      </c>
      <c r="AB126" t="n">
        <v>2653.133886721662</v>
      </c>
      <c r="AC126" t="n">
        <v>2399.922512269743</v>
      </c>
      <c r="AD126" t="n">
        <v>1939079.330930511</v>
      </c>
      <c r="AE126" t="n">
        <v>2653133.886721662</v>
      </c>
      <c r="AF126" t="n">
        <v>8.608579181292982e-07</v>
      </c>
      <c r="AG126" t="n">
        <v>17</v>
      </c>
      <c r="AH126" t="n">
        <v>2399922.512269743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1.745</v>
      </c>
      <c r="E127" t="n">
        <v>57.31</v>
      </c>
      <c r="F127" t="n">
        <v>53.17</v>
      </c>
      <c r="G127" t="n">
        <v>145.02</v>
      </c>
      <c r="H127" t="n">
        <v>1.62</v>
      </c>
      <c r="I127" t="n">
        <v>22</v>
      </c>
      <c r="J127" t="n">
        <v>355.9</v>
      </c>
      <c r="K127" t="n">
        <v>61.2</v>
      </c>
      <c r="L127" t="n">
        <v>32.25</v>
      </c>
      <c r="M127" t="n">
        <v>20</v>
      </c>
      <c r="N127" t="n">
        <v>117.45</v>
      </c>
      <c r="O127" t="n">
        <v>44128.64</v>
      </c>
      <c r="P127" t="n">
        <v>941.58</v>
      </c>
      <c r="Q127" t="n">
        <v>1367.2</v>
      </c>
      <c r="R127" t="n">
        <v>125.74</v>
      </c>
      <c r="S127" t="n">
        <v>104.26</v>
      </c>
      <c r="T127" t="n">
        <v>9815.290000000001</v>
      </c>
      <c r="U127" t="n">
        <v>0.83</v>
      </c>
      <c r="V127" t="n">
        <v>0.9</v>
      </c>
      <c r="W127" t="n">
        <v>20.68</v>
      </c>
      <c r="X127" t="n">
        <v>0.6</v>
      </c>
      <c r="Y127" t="n">
        <v>1</v>
      </c>
      <c r="Z127" t="n">
        <v>10</v>
      </c>
      <c r="AA127" t="n">
        <v>1935.455096972573</v>
      </c>
      <c r="AB127" t="n">
        <v>2648.175049930494</v>
      </c>
      <c r="AC127" t="n">
        <v>2395.436939902153</v>
      </c>
      <c r="AD127" t="n">
        <v>1935455.096972573</v>
      </c>
      <c r="AE127" t="n">
        <v>2648175.049930494</v>
      </c>
      <c r="AF127" t="n">
        <v>8.624394690180419e-07</v>
      </c>
      <c r="AG127" t="n">
        <v>17</v>
      </c>
      <c r="AH127" t="n">
        <v>2395436.939902152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1.7453</v>
      </c>
      <c r="E128" t="n">
        <v>57.3</v>
      </c>
      <c r="F128" t="n">
        <v>53.16</v>
      </c>
      <c r="G128" t="n">
        <v>144.99</v>
      </c>
      <c r="H128" t="n">
        <v>1.63</v>
      </c>
      <c r="I128" t="n">
        <v>22</v>
      </c>
      <c r="J128" t="n">
        <v>356.55</v>
      </c>
      <c r="K128" t="n">
        <v>61.2</v>
      </c>
      <c r="L128" t="n">
        <v>32.5</v>
      </c>
      <c r="M128" t="n">
        <v>20</v>
      </c>
      <c r="N128" t="n">
        <v>117.85</v>
      </c>
      <c r="O128" t="n">
        <v>44208.97</v>
      </c>
      <c r="P128" t="n">
        <v>941.71</v>
      </c>
      <c r="Q128" t="n">
        <v>1367.25</v>
      </c>
      <c r="R128" t="n">
        <v>125.44</v>
      </c>
      <c r="S128" t="n">
        <v>104.26</v>
      </c>
      <c r="T128" t="n">
        <v>9664.469999999999</v>
      </c>
      <c r="U128" t="n">
        <v>0.83</v>
      </c>
      <c r="V128" t="n">
        <v>0.9</v>
      </c>
      <c r="W128" t="n">
        <v>20.68</v>
      </c>
      <c r="X128" t="n">
        <v>0.59</v>
      </c>
      <c r="Y128" t="n">
        <v>1</v>
      </c>
      <c r="Z128" t="n">
        <v>10</v>
      </c>
      <c r="AA128" t="n">
        <v>1935.264661391361</v>
      </c>
      <c r="AB128" t="n">
        <v>2647.914487566853</v>
      </c>
      <c r="AC128" t="n">
        <v>2395.201245244798</v>
      </c>
      <c r="AD128" t="n">
        <v>1935264.661391361</v>
      </c>
      <c r="AE128" t="n">
        <v>2647914.487566853</v>
      </c>
      <c r="AF128" t="n">
        <v>8.625877394138617e-07</v>
      </c>
      <c r="AG128" t="n">
        <v>17</v>
      </c>
      <c r="AH128" t="n">
        <v>2395201.245244797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1.7449</v>
      </c>
      <c r="E129" t="n">
        <v>57.31</v>
      </c>
      <c r="F129" t="n">
        <v>53.17</v>
      </c>
      <c r="G129" t="n">
        <v>145.02</v>
      </c>
      <c r="H129" t="n">
        <v>1.63</v>
      </c>
      <c r="I129" t="n">
        <v>22</v>
      </c>
      <c r="J129" t="n">
        <v>357.2</v>
      </c>
      <c r="K129" t="n">
        <v>61.2</v>
      </c>
      <c r="L129" t="n">
        <v>32.75</v>
      </c>
      <c r="M129" t="n">
        <v>20</v>
      </c>
      <c r="N129" t="n">
        <v>118.26</v>
      </c>
      <c r="O129" t="n">
        <v>44289.53</v>
      </c>
      <c r="P129" t="n">
        <v>942.72</v>
      </c>
      <c r="Q129" t="n">
        <v>1367.25</v>
      </c>
      <c r="R129" t="n">
        <v>125.89</v>
      </c>
      <c r="S129" t="n">
        <v>104.26</v>
      </c>
      <c r="T129" t="n">
        <v>9890.940000000001</v>
      </c>
      <c r="U129" t="n">
        <v>0.83</v>
      </c>
      <c r="V129" t="n">
        <v>0.9</v>
      </c>
      <c r="W129" t="n">
        <v>20.68</v>
      </c>
      <c r="X129" t="n">
        <v>0.6</v>
      </c>
      <c r="Y129" t="n">
        <v>1</v>
      </c>
      <c r="Z129" t="n">
        <v>10</v>
      </c>
      <c r="AA129" t="n">
        <v>1937.13336038192</v>
      </c>
      <c r="AB129" t="n">
        <v>2650.471323966918</v>
      </c>
      <c r="AC129" t="n">
        <v>2397.514060767381</v>
      </c>
      <c r="AD129" t="n">
        <v>1937133.36038192</v>
      </c>
      <c r="AE129" t="n">
        <v>2650471.323966918</v>
      </c>
      <c r="AF129" t="n">
        <v>8.623900455527686e-07</v>
      </c>
      <c r="AG129" t="n">
        <v>17</v>
      </c>
      <c r="AH129" t="n">
        <v>2397514.060767381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1.7451</v>
      </c>
      <c r="E130" t="n">
        <v>57.3</v>
      </c>
      <c r="F130" t="n">
        <v>53.17</v>
      </c>
      <c r="G130" t="n">
        <v>145</v>
      </c>
      <c r="H130" t="n">
        <v>1.64</v>
      </c>
      <c r="I130" t="n">
        <v>22</v>
      </c>
      <c r="J130" t="n">
        <v>357.86</v>
      </c>
      <c r="K130" t="n">
        <v>61.2</v>
      </c>
      <c r="L130" t="n">
        <v>33</v>
      </c>
      <c r="M130" t="n">
        <v>20</v>
      </c>
      <c r="N130" t="n">
        <v>118.66</v>
      </c>
      <c r="O130" t="n">
        <v>44370.32</v>
      </c>
      <c r="P130" t="n">
        <v>942.54</v>
      </c>
      <c r="Q130" t="n">
        <v>1367.2</v>
      </c>
      <c r="R130" t="n">
        <v>125.83</v>
      </c>
      <c r="S130" t="n">
        <v>104.26</v>
      </c>
      <c r="T130" t="n">
        <v>9863.290000000001</v>
      </c>
      <c r="U130" t="n">
        <v>0.83</v>
      </c>
      <c r="V130" t="n">
        <v>0.9</v>
      </c>
      <c r="W130" t="n">
        <v>20.68</v>
      </c>
      <c r="X130" t="n">
        <v>0.59</v>
      </c>
      <c r="Y130" t="n">
        <v>1</v>
      </c>
      <c r="Z130" t="n">
        <v>10</v>
      </c>
      <c r="AA130" t="n">
        <v>1936.687553282351</v>
      </c>
      <c r="AB130" t="n">
        <v>2649.861351025666</v>
      </c>
      <c r="AC130" t="n">
        <v>2396.96230278754</v>
      </c>
      <c r="AD130" t="n">
        <v>1936687.553282351</v>
      </c>
      <c r="AE130" t="n">
        <v>2649861.351025666</v>
      </c>
      <c r="AF130" t="n">
        <v>8.624888924833152e-07</v>
      </c>
      <c r="AG130" t="n">
        <v>17</v>
      </c>
      <c r="AH130" t="n">
        <v>2396962.30278754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1.7448</v>
      </c>
      <c r="E131" t="n">
        <v>57.31</v>
      </c>
      <c r="F131" t="n">
        <v>53.18</v>
      </c>
      <c r="G131" t="n">
        <v>145.03</v>
      </c>
      <c r="H131" t="n">
        <v>1.65</v>
      </c>
      <c r="I131" t="n">
        <v>22</v>
      </c>
      <c r="J131" t="n">
        <v>358.52</v>
      </c>
      <c r="K131" t="n">
        <v>61.2</v>
      </c>
      <c r="L131" t="n">
        <v>33.25</v>
      </c>
      <c r="M131" t="n">
        <v>20</v>
      </c>
      <c r="N131" t="n">
        <v>119.07</v>
      </c>
      <c r="O131" t="n">
        <v>44451.33</v>
      </c>
      <c r="P131" t="n">
        <v>942.74</v>
      </c>
      <c r="Q131" t="n">
        <v>1367.24</v>
      </c>
      <c r="R131" t="n">
        <v>126.03</v>
      </c>
      <c r="S131" t="n">
        <v>104.26</v>
      </c>
      <c r="T131" t="n">
        <v>9960.07</v>
      </c>
      <c r="U131" t="n">
        <v>0.83</v>
      </c>
      <c r="V131" t="n">
        <v>0.9</v>
      </c>
      <c r="W131" t="n">
        <v>20.68</v>
      </c>
      <c r="X131" t="n">
        <v>0.6</v>
      </c>
      <c r="Y131" t="n">
        <v>1</v>
      </c>
      <c r="Z131" t="n">
        <v>10</v>
      </c>
      <c r="AA131" t="n">
        <v>1937.335702571632</v>
      </c>
      <c r="AB131" t="n">
        <v>2650.748177477589</v>
      </c>
      <c r="AC131" t="n">
        <v>2397.76449176756</v>
      </c>
      <c r="AD131" t="n">
        <v>1937335.702571632</v>
      </c>
      <c r="AE131" t="n">
        <v>2650748.177477589</v>
      </c>
      <c r="AF131" t="n">
        <v>8.623406220874953e-07</v>
      </c>
      <c r="AG131" t="n">
        <v>17</v>
      </c>
      <c r="AH131" t="n">
        <v>2397764.49176756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1.7446</v>
      </c>
      <c r="E132" t="n">
        <v>57.32</v>
      </c>
      <c r="F132" t="n">
        <v>53.19</v>
      </c>
      <c r="G132" t="n">
        <v>145.05</v>
      </c>
      <c r="H132" t="n">
        <v>1.66</v>
      </c>
      <c r="I132" t="n">
        <v>22</v>
      </c>
      <c r="J132" t="n">
        <v>359.17</v>
      </c>
      <c r="K132" t="n">
        <v>61.2</v>
      </c>
      <c r="L132" t="n">
        <v>33.5</v>
      </c>
      <c r="M132" t="n">
        <v>20</v>
      </c>
      <c r="N132" t="n">
        <v>119.48</v>
      </c>
      <c r="O132" t="n">
        <v>44532.57</v>
      </c>
      <c r="P132" t="n">
        <v>942.13</v>
      </c>
      <c r="Q132" t="n">
        <v>1367.23</v>
      </c>
      <c r="R132" t="n">
        <v>126.29</v>
      </c>
      <c r="S132" t="n">
        <v>104.26</v>
      </c>
      <c r="T132" t="n">
        <v>10092.8</v>
      </c>
      <c r="U132" t="n">
        <v>0.83</v>
      </c>
      <c r="V132" t="n">
        <v>0.9</v>
      </c>
      <c r="W132" t="n">
        <v>20.68</v>
      </c>
      <c r="X132" t="n">
        <v>0.61</v>
      </c>
      <c r="Y132" t="n">
        <v>1</v>
      </c>
      <c r="Z132" t="n">
        <v>10</v>
      </c>
      <c r="AA132" t="n">
        <v>1936.762877491011</v>
      </c>
      <c r="AB132" t="n">
        <v>2649.964412931025</v>
      </c>
      <c r="AC132" t="n">
        <v>2397.0555286093</v>
      </c>
      <c r="AD132" t="n">
        <v>1936762.877491011</v>
      </c>
      <c r="AE132" t="n">
        <v>2649964.412931025</v>
      </c>
      <c r="AF132" t="n">
        <v>8.62241775156949e-07</v>
      </c>
      <c r="AG132" t="n">
        <v>17</v>
      </c>
      <c r="AH132" t="n">
        <v>2397055.5286093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1.7473</v>
      </c>
      <c r="E133" t="n">
        <v>57.23</v>
      </c>
      <c r="F133" t="n">
        <v>53.15</v>
      </c>
      <c r="G133" t="n">
        <v>151.86</v>
      </c>
      <c r="H133" t="n">
        <v>1.67</v>
      </c>
      <c r="I133" t="n">
        <v>21</v>
      </c>
      <c r="J133" t="n">
        <v>359.84</v>
      </c>
      <c r="K133" t="n">
        <v>61.2</v>
      </c>
      <c r="L133" t="n">
        <v>33.75</v>
      </c>
      <c r="M133" t="n">
        <v>19</v>
      </c>
      <c r="N133" t="n">
        <v>119.89</v>
      </c>
      <c r="O133" t="n">
        <v>44614.04</v>
      </c>
      <c r="P133" t="n">
        <v>941.12</v>
      </c>
      <c r="Q133" t="n">
        <v>1367.18</v>
      </c>
      <c r="R133" t="n">
        <v>125.25</v>
      </c>
      <c r="S133" t="n">
        <v>104.26</v>
      </c>
      <c r="T133" t="n">
        <v>9576.219999999999</v>
      </c>
      <c r="U133" t="n">
        <v>0.83</v>
      </c>
      <c r="V133" t="n">
        <v>0.9</v>
      </c>
      <c r="W133" t="n">
        <v>20.68</v>
      </c>
      <c r="X133" t="n">
        <v>0.57</v>
      </c>
      <c r="Y133" t="n">
        <v>1</v>
      </c>
      <c r="Z133" t="n">
        <v>10</v>
      </c>
      <c r="AA133" t="n">
        <v>1932.412923877932</v>
      </c>
      <c r="AB133" t="n">
        <v>2644.0126144912</v>
      </c>
      <c r="AC133" t="n">
        <v>2391.67176145917</v>
      </c>
      <c r="AD133" t="n">
        <v>1932412.923877932</v>
      </c>
      <c r="AE133" t="n">
        <v>2644012.6144912</v>
      </c>
      <c r="AF133" t="n">
        <v>8.635762087193265e-07</v>
      </c>
      <c r="AG133" t="n">
        <v>17</v>
      </c>
      <c r="AH133" t="n">
        <v>2391671.76145917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1.7476</v>
      </c>
      <c r="E134" t="n">
        <v>57.22</v>
      </c>
      <c r="F134" t="n">
        <v>53.14</v>
      </c>
      <c r="G134" t="n">
        <v>151.83</v>
      </c>
      <c r="H134" t="n">
        <v>1.68</v>
      </c>
      <c r="I134" t="n">
        <v>21</v>
      </c>
      <c r="J134" t="n">
        <v>360.5</v>
      </c>
      <c r="K134" t="n">
        <v>61.2</v>
      </c>
      <c r="L134" t="n">
        <v>34</v>
      </c>
      <c r="M134" t="n">
        <v>19</v>
      </c>
      <c r="N134" t="n">
        <v>120.3</v>
      </c>
      <c r="O134" t="n">
        <v>44695.75</v>
      </c>
      <c r="P134" t="n">
        <v>941.5</v>
      </c>
      <c r="Q134" t="n">
        <v>1367.26</v>
      </c>
      <c r="R134" t="n">
        <v>124.67</v>
      </c>
      <c r="S134" t="n">
        <v>104.26</v>
      </c>
      <c r="T134" t="n">
        <v>9287.879999999999</v>
      </c>
      <c r="U134" t="n">
        <v>0.84</v>
      </c>
      <c r="V134" t="n">
        <v>0.9</v>
      </c>
      <c r="W134" t="n">
        <v>20.68</v>
      </c>
      <c r="X134" t="n">
        <v>0.5600000000000001</v>
      </c>
      <c r="Y134" t="n">
        <v>1</v>
      </c>
      <c r="Z134" t="n">
        <v>10</v>
      </c>
      <c r="AA134" t="n">
        <v>1932.569256846022</v>
      </c>
      <c r="AB134" t="n">
        <v>2644.226516155064</v>
      </c>
      <c r="AC134" t="n">
        <v>2391.865248648448</v>
      </c>
      <c r="AD134" t="n">
        <v>1932569.256846022</v>
      </c>
      <c r="AE134" t="n">
        <v>2644226.516155065</v>
      </c>
      <c r="AF134" t="n">
        <v>8.637244791151462e-07</v>
      </c>
      <c r="AG134" t="n">
        <v>17</v>
      </c>
      <c r="AH134" t="n">
        <v>2391865.248648448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1.7476</v>
      </c>
      <c r="E135" t="n">
        <v>57.22</v>
      </c>
      <c r="F135" t="n">
        <v>53.14</v>
      </c>
      <c r="G135" t="n">
        <v>151.83</v>
      </c>
      <c r="H135" t="n">
        <v>1.69</v>
      </c>
      <c r="I135" t="n">
        <v>21</v>
      </c>
      <c r="J135" t="n">
        <v>361.16</v>
      </c>
      <c r="K135" t="n">
        <v>61.2</v>
      </c>
      <c r="L135" t="n">
        <v>34.25</v>
      </c>
      <c r="M135" t="n">
        <v>19</v>
      </c>
      <c r="N135" t="n">
        <v>120.71</v>
      </c>
      <c r="O135" t="n">
        <v>44777.68</v>
      </c>
      <c r="P135" t="n">
        <v>942.2</v>
      </c>
      <c r="Q135" t="n">
        <v>1367.14</v>
      </c>
      <c r="R135" t="n">
        <v>124.71</v>
      </c>
      <c r="S135" t="n">
        <v>104.26</v>
      </c>
      <c r="T135" t="n">
        <v>9306.290000000001</v>
      </c>
      <c r="U135" t="n">
        <v>0.84</v>
      </c>
      <c r="V135" t="n">
        <v>0.9</v>
      </c>
      <c r="W135" t="n">
        <v>20.68</v>
      </c>
      <c r="X135" t="n">
        <v>0.5600000000000001</v>
      </c>
      <c r="Y135" t="n">
        <v>1</v>
      </c>
      <c r="Z135" t="n">
        <v>10</v>
      </c>
      <c r="AA135" t="n">
        <v>1933.538044770254</v>
      </c>
      <c r="AB135" t="n">
        <v>2645.552054532905</v>
      </c>
      <c r="AC135" t="n">
        <v>2393.064279503913</v>
      </c>
      <c r="AD135" t="n">
        <v>1933538.044770254</v>
      </c>
      <c r="AE135" t="n">
        <v>2645552.054532905</v>
      </c>
      <c r="AF135" t="n">
        <v>8.637244791151462e-07</v>
      </c>
      <c r="AG135" t="n">
        <v>17</v>
      </c>
      <c r="AH135" t="n">
        <v>2393064.279503914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1.7476</v>
      </c>
      <c r="E136" t="n">
        <v>57.22</v>
      </c>
      <c r="F136" t="n">
        <v>53.14</v>
      </c>
      <c r="G136" t="n">
        <v>151.83</v>
      </c>
      <c r="H136" t="n">
        <v>1.7</v>
      </c>
      <c r="I136" t="n">
        <v>21</v>
      </c>
      <c r="J136" t="n">
        <v>361.83</v>
      </c>
      <c r="K136" t="n">
        <v>61.2</v>
      </c>
      <c r="L136" t="n">
        <v>34.5</v>
      </c>
      <c r="M136" t="n">
        <v>19</v>
      </c>
      <c r="N136" t="n">
        <v>121.13</v>
      </c>
      <c r="O136" t="n">
        <v>44859.98</v>
      </c>
      <c r="P136" t="n">
        <v>942.98</v>
      </c>
      <c r="Q136" t="n">
        <v>1367.14</v>
      </c>
      <c r="R136" t="n">
        <v>124.69</v>
      </c>
      <c r="S136" t="n">
        <v>104.26</v>
      </c>
      <c r="T136" t="n">
        <v>9297.32</v>
      </c>
      <c r="U136" t="n">
        <v>0.84</v>
      </c>
      <c r="V136" t="n">
        <v>0.9</v>
      </c>
      <c r="W136" t="n">
        <v>20.68</v>
      </c>
      <c r="X136" t="n">
        <v>0.5600000000000001</v>
      </c>
      <c r="Y136" t="n">
        <v>1</v>
      </c>
      <c r="Z136" t="n">
        <v>10</v>
      </c>
      <c r="AA136" t="n">
        <v>1934.617551314397</v>
      </c>
      <c r="AB136" t="n">
        <v>2647.02908301107</v>
      </c>
      <c r="AC136" t="n">
        <v>2394.400342457144</v>
      </c>
      <c r="AD136" t="n">
        <v>1934617.551314397</v>
      </c>
      <c r="AE136" t="n">
        <v>2647029.08301107</v>
      </c>
      <c r="AF136" t="n">
        <v>8.637244791151462e-07</v>
      </c>
      <c r="AG136" t="n">
        <v>17</v>
      </c>
      <c r="AH136" t="n">
        <v>2394400.342457144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1.7476</v>
      </c>
      <c r="E137" t="n">
        <v>57.22</v>
      </c>
      <c r="F137" t="n">
        <v>53.14</v>
      </c>
      <c r="G137" t="n">
        <v>151.83</v>
      </c>
      <c r="H137" t="n">
        <v>1.71</v>
      </c>
      <c r="I137" t="n">
        <v>21</v>
      </c>
      <c r="J137" t="n">
        <v>362.5</v>
      </c>
      <c r="K137" t="n">
        <v>61.2</v>
      </c>
      <c r="L137" t="n">
        <v>34.75</v>
      </c>
      <c r="M137" t="n">
        <v>19</v>
      </c>
      <c r="N137" t="n">
        <v>121.55</v>
      </c>
      <c r="O137" t="n">
        <v>44942.4</v>
      </c>
      <c r="P137" t="n">
        <v>942.48</v>
      </c>
      <c r="Q137" t="n">
        <v>1367.18</v>
      </c>
      <c r="R137" t="n">
        <v>125</v>
      </c>
      <c r="S137" t="n">
        <v>104.26</v>
      </c>
      <c r="T137" t="n">
        <v>9449.700000000001</v>
      </c>
      <c r="U137" t="n">
        <v>0.83</v>
      </c>
      <c r="V137" t="n">
        <v>0.9</v>
      </c>
      <c r="W137" t="n">
        <v>20.67</v>
      </c>
      <c r="X137" t="n">
        <v>0.5600000000000001</v>
      </c>
      <c r="Y137" t="n">
        <v>1</v>
      </c>
      <c r="Z137" t="n">
        <v>10</v>
      </c>
      <c r="AA137" t="n">
        <v>1933.925559939946</v>
      </c>
      <c r="AB137" t="n">
        <v>2646.082269884042</v>
      </c>
      <c r="AC137" t="n">
        <v>2393.543891846099</v>
      </c>
      <c r="AD137" t="n">
        <v>1933925.559939946</v>
      </c>
      <c r="AE137" t="n">
        <v>2646082.269884042</v>
      </c>
      <c r="AF137" t="n">
        <v>8.637244791151462e-07</v>
      </c>
      <c r="AG137" t="n">
        <v>17</v>
      </c>
      <c r="AH137" t="n">
        <v>2393543.891846098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1.7473</v>
      </c>
      <c r="E138" t="n">
        <v>57.23</v>
      </c>
      <c r="F138" t="n">
        <v>53.15</v>
      </c>
      <c r="G138" t="n">
        <v>151.86</v>
      </c>
      <c r="H138" t="n">
        <v>1.72</v>
      </c>
      <c r="I138" t="n">
        <v>21</v>
      </c>
      <c r="J138" t="n">
        <v>363.17</v>
      </c>
      <c r="K138" t="n">
        <v>61.2</v>
      </c>
      <c r="L138" t="n">
        <v>35</v>
      </c>
      <c r="M138" t="n">
        <v>19</v>
      </c>
      <c r="N138" t="n">
        <v>121.97</v>
      </c>
      <c r="O138" t="n">
        <v>45025.06</v>
      </c>
      <c r="P138" t="n">
        <v>942.2</v>
      </c>
      <c r="Q138" t="n">
        <v>1367.29</v>
      </c>
      <c r="R138" t="n">
        <v>125.22</v>
      </c>
      <c r="S138" t="n">
        <v>104.26</v>
      </c>
      <c r="T138" t="n">
        <v>9561.18</v>
      </c>
      <c r="U138" t="n">
        <v>0.83</v>
      </c>
      <c r="V138" t="n">
        <v>0.9</v>
      </c>
      <c r="W138" t="n">
        <v>20.67</v>
      </c>
      <c r="X138" t="n">
        <v>0.57</v>
      </c>
      <c r="Y138" t="n">
        <v>1</v>
      </c>
      <c r="Z138" t="n">
        <v>10</v>
      </c>
      <c r="AA138" t="n">
        <v>1933.907881877211</v>
      </c>
      <c r="AB138" t="n">
        <v>2646.058081978706</v>
      </c>
      <c r="AC138" t="n">
        <v>2393.5220124005</v>
      </c>
      <c r="AD138" t="n">
        <v>1933907.881877211</v>
      </c>
      <c r="AE138" t="n">
        <v>2646058.081978706</v>
      </c>
      <c r="AF138" t="n">
        <v>8.635762087193265e-07</v>
      </c>
      <c r="AG138" t="n">
        <v>17</v>
      </c>
      <c r="AH138" t="n">
        <v>2393522.0124005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1.7475</v>
      </c>
      <c r="E139" t="n">
        <v>57.23</v>
      </c>
      <c r="F139" t="n">
        <v>53.15</v>
      </c>
      <c r="G139" t="n">
        <v>151.84</v>
      </c>
      <c r="H139" t="n">
        <v>1.73</v>
      </c>
      <c r="I139" t="n">
        <v>21</v>
      </c>
      <c r="J139" t="n">
        <v>363.84</v>
      </c>
      <c r="K139" t="n">
        <v>61.2</v>
      </c>
      <c r="L139" t="n">
        <v>35.25</v>
      </c>
      <c r="M139" t="n">
        <v>19</v>
      </c>
      <c r="N139" t="n">
        <v>122.39</v>
      </c>
      <c r="O139" t="n">
        <v>45107.96</v>
      </c>
      <c r="P139" t="n">
        <v>941.48</v>
      </c>
      <c r="Q139" t="n">
        <v>1367.21</v>
      </c>
      <c r="R139" t="n">
        <v>125.03</v>
      </c>
      <c r="S139" t="n">
        <v>104.26</v>
      </c>
      <c r="T139" t="n">
        <v>9464.629999999999</v>
      </c>
      <c r="U139" t="n">
        <v>0.83</v>
      </c>
      <c r="V139" t="n">
        <v>0.9</v>
      </c>
      <c r="W139" t="n">
        <v>20.68</v>
      </c>
      <c r="X139" t="n">
        <v>0.57</v>
      </c>
      <c r="Y139" t="n">
        <v>1</v>
      </c>
      <c r="Z139" t="n">
        <v>10</v>
      </c>
      <c r="AA139" t="n">
        <v>1932.715662747124</v>
      </c>
      <c r="AB139" t="n">
        <v>2644.426835167926</v>
      </c>
      <c r="AC139" t="n">
        <v>2392.046449495872</v>
      </c>
      <c r="AD139" t="n">
        <v>1932715.662747124</v>
      </c>
      <c r="AE139" t="n">
        <v>2644426.835167926</v>
      </c>
      <c r="AF139" t="n">
        <v>8.636750556498729e-07</v>
      </c>
      <c r="AG139" t="n">
        <v>17</v>
      </c>
      <c r="AH139" t="n">
        <v>2392046.449495872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1.7498</v>
      </c>
      <c r="E140" t="n">
        <v>57.15</v>
      </c>
      <c r="F140" t="n">
        <v>53.12</v>
      </c>
      <c r="G140" t="n">
        <v>159.37</v>
      </c>
      <c r="H140" t="n">
        <v>1.74</v>
      </c>
      <c r="I140" t="n">
        <v>20</v>
      </c>
      <c r="J140" t="n">
        <v>364.51</v>
      </c>
      <c r="K140" t="n">
        <v>61.2</v>
      </c>
      <c r="L140" t="n">
        <v>35.5</v>
      </c>
      <c r="M140" t="n">
        <v>18</v>
      </c>
      <c r="N140" t="n">
        <v>122.82</v>
      </c>
      <c r="O140" t="n">
        <v>45191.1</v>
      </c>
      <c r="P140" t="n">
        <v>941.21</v>
      </c>
      <c r="Q140" t="n">
        <v>1367.16</v>
      </c>
      <c r="R140" t="n">
        <v>123.97</v>
      </c>
      <c r="S140" t="n">
        <v>104.26</v>
      </c>
      <c r="T140" t="n">
        <v>8940.030000000001</v>
      </c>
      <c r="U140" t="n">
        <v>0.84</v>
      </c>
      <c r="V140" t="n">
        <v>0.9</v>
      </c>
      <c r="W140" t="n">
        <v>20.68</v>
      </c>
      <c r="X140" t="n">
        <v>0.55</v>
      </c>
      <c r="Y140" t="n">
        <v>1</v>
      </c>
      <c r="Z140" t="n">
        <v>10</v>
      </c>
      <c r="AA140" t="n">
        <v>1929.867846866915</v>
      </c>
      <c r="AB140" t="n">
        <v>2640.530327843854</v>
      </c>
      <c r="AC140" t="n">
        <v>2388.521819362027</v>
      </c>
      <c r="AD140" t="n">
        <v>1929867.846866915</v>
      </c>
      <c r="AE140" t="n">
        <v>2640530.327843854</v>
      </c>
      <c r="AF140" t="n">
        <v>8.648117953511574e-07</v>
      </c>
      <c r="AG140" t="n">
        <v>17</v>
      </c>
      <c r="AH140" t="n">
        <v>2388521.819362027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1.7501</v>
      </c>
      <c r="E141" t="n">
        <v>57.14</v>
      </c>
      <c r="F141" t="n">
        <v>53.11</v>
      </c>
      <c r="G141" t="n">
        <v>159.34</v>
      </c>
      <c r="H141" t="n">
        <v>1.75</v>
      </c>
      <c r="I141" t="n">
        <v>20</v>
      </c>
      <c r="J141" t="n">
        <v>365.19</v>
      </c>
      <c r="K141" t="n">
        <v>61.2</v>
      </c>
      <c r="L141" t="n">
        <v>35.75</v>
      </c>
      <c r="M141" t="n">
        <v>18</v>
      </c>
      <c r="N141" t="n">
        <v>123.24</v>
      </c>
      <c r="O141" t="n">
        <v>45274.49</v>
      </c>
      <c r="P141" t="n">
        <v>942.49</v>
      </c>
      <c r="Q141" t="n">
        <v>1367.18</v>
      </c>
      <c r="R141" t="n">
        <v>123.8</v>
      </c>
      <c r="S141" t="n">
        <v>104.26</v>
      </c>
      <c r="T141" t="n">
        <v>8855.549999999999</v>
      </c>
      <c r="U141" t="n">
        <v>0.84</v>
      </c>
      <c r="V141" t="n">
        <v>0.9</v>
      </c>
      <c r="W141" t="n">
        <v>20.68</v>
      </c>
      <c r="X141" t="n">
        <v>0.54</v>
      </c>
      <c r="Y141" t="n">
        <v>1</v>
      </c>
      <c r="Z141" t="n">
        <v>10</v>
      </c>
      <c r="AA141" t="n">
        <v>1931.268197958236</v>
      </c>
      <c r="AB141" t="n">
        <v>2642.446349986129</v>
      </c>
      <c r="AC141" t="n">
        <v>2390.254979040197</v>
      </c>
      <c r="AD141" t="n">
        <v>1931268.197958236</v>
      </c>
      <c r="AE141" t="n">
        <v>2642446.349986129</v>
      </c>
      <c r="AF141" t="n">
        <v>8.649600657469771e-07</v>
      </c>
      <c r="AG141" t="n">
        <v>17</v>
      </c>
      <c r="AH141" t="n">
        <v>2390254.979040197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1.7503</v>
      </c>
      <c r="E142" t="n">
        <v>57.13</v>
      </c>
      <c r="F142" t="n">
        <v>53.11</v>
      </c>
      <c r="G142" t="n">
        <v>159.32</v>
      </c>
      <c r="H142" t="n">
        <v>1.75</v>
      </c>
      <c r="I142" t="n">
        <v>20</v>
      </c>
      <c r="J142" t="n">
        <v>365.87</v>
      </c>
      <c r="K142" t="n">
        <v>61.2</v>
      </c>
      <c r="L142" t="n">
        <v>36</v>
      </c>
      <c r="M142" t="n">
        <v>18</v>
      </c>
      <c r="N142" t="n">
        <v>123.67</v>
      </c>
      <c r="O142" t="n">
        <v>45358.13</v>
      </c>
      <c r="P142" t="n">
        <v>943.91</v>
      </c>
      <c r="Q142" t="n">
        <v>1367.17</v>
      </c>
      <c r="R142" t="n">
        <v>123.73</v>
      </c>
      <c r="S142" t="n">
        <v>104.26</v>
      </c>
      <c r="T142" t="n">
        <v>8820.559999999999</v>
      </c>
      <c r="U142" t="n">
        <v>0.84</v>
      </c>
      <c r="V142" t="n">
        <v>0.9</v>
      </c>
      <c r="W142" t="n">
        <v>20.68</v>
      </c>
      <c r="X142" t="n">
        <v>0.53</v>
      </c>
      <c r="Y142" t="n">
        <v>1</v>
      </c>
      <c r="Z142" t="n">
        <v>10</v>
      </c>
      <c r="AA142" t="n">
        <v>1933.035342028508</v>
      </c>
      <c r="AB142" t="n">
        <v>2644.864234463969</v>
      </c>
      <c r="AC142" t="n">
        <v>2392.442104016995</v>
      </c>
      <c r="AD142" t="n">
        <v>1933035.342028508</v>
      </c>
      <c r="AE142" t="n">
        <v>2644864.234463969</v>
      </c>
      <c r="AF142" t="n">
        <v>8.650589126775237e-07</v>
      </c>
      <c r="AG142" t="n">
        <v>17</v>
      </c>
      <c r="AH142" t="n">
        <v>2392442.104016995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1.7505</v>
      </c>
      <c r="E143" t="n">
        <v>57.13</v>
      </c>
      <c r="F143" t="n">
        <v>53.1</v>
      </c>
      <c r="G143" t="n">
        <v>159.3</v>
      </c>
      <c r="H143" t="n">
        <v>1.76</v>
      </c>
      <c r="I143" t="n">
        <v>20</v>
      </c>
      <c r="J143" t="n">
        <v>366.55</v>
      </c>
      <c r="K143" t="n">
        <v>61.2</v>
      </c>
      <c r="L143" t="n">
        <v>36.25</v>
      </c>
      <c r="M143" t="n">
        <v>18</v>
      </c>
      <c r="N143" t="n">
        <v>124.1</v>
      </c>
      <c r="O143" t="n">
        <v>45442.03</v>
      </c>
      <c r="P143" t="n">
        <v>944.85</v>
      </c>
      <c r="Q143" t="n">
        <v>1367.19</v>
      </c>
      <c r="R143" t="n">
        <v>123.43</v>
      </c>
      <c r="S143" t="n">
        <v>104.26</v>
      </c>
      <c r="T143" t="n">
        <v>8672.93</v>
      </c>
      <c r="U143" t="n">
        <v>0.84</v>
      </c>
      <c r="V143" t="n">
        <v>0.9</v>
      </c>
      <c r="W143" t="n">
        <v>20.68</v>
      </c>
      <c r="X143" t="n">
        <v>0.52</v>
      </c>
      <c r="Y143" t="n">
        <v>1</v>
      </c>
      <c r="Z143" t="n">
        <v>10</v>
      </c>
      <c r="AA143" t="n">
        <v>1934.062685433771</v>
      </c>
      <c r="AB143" t="n">
        <v>2646.269891034243</v>
      </c>
      <c r="AC143" t="n">
        <v>2393.713606697053</v>
      </c>
      <c r="AD143" t="n">
        <v>1934062.685433771</v>
      </c>
      <c r="AE143" t="n">
        <v>2646269.891034243</v>
      </c>
      <c r="AF143" t="n">
        <v>8.651577596080701e-07</v>
      </c>
      <c r="AG143" t="n">
        <v>17</v>
      </c>
      <c r="AH143" t="n">
        <v>2393713.606697053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1.75</v>
      </c>
      <c r="E144" t="n">
        <v>57.14</v>
      </c>
      <c r="F144" t="n">
        <v>53.12</v>
      </c>
      <c r="G144" t="n">
        <v>159.35</v>
      </c>
      <c r="H144" t="n">
        <v>1.77</v>
      </c>
      <c r="I144" t="n">
        <v>20</v>
      </c>
      <c r="J144" t="n">
        <v>367.23</v>
      </c>
      <c r="K144" t="n">
        <v>61.2</v>
      </c>
      <c r="L144" t="n">
        <v>36.5</v>
      </c>
      <c r="M144" t="n">
        <v>18</v>
      </c>
      <c r="N144" t="n">
        <v>124.53</v>
      </c>
      <c r="O144" t="n">
        <v>45526.17</v>
      </c>
      <c r="P144" t="n">
        <v>945.33</v>
      </c>
      <c r="Q144" t="n">
        <v>1367.29</v>
      </c>
      <c r="R144" t="n">
        <v>124.07</v>
      </c>
      <c r="S144" t="n">
        <v>104.26</v>
      </c>
      <c r="T144" t="n">
        <v>8989.370000000001</v>
      </c>
      <c r="U144" t="n">
        <v>0.84</v>
      </c>
      <c r="V144" t="n">
        <v>0.9</v>
      </c>
      <c r="W144" t="n">
        <v>20.68</v>
      </c>
      <c r="X144" t="n">
        <v>0.54</v>
      </c>
      <c r="Y144" t="n">
        <v>1</v>
      </c>
      <c r="Z144" t="n">
        <v>10</v>
      </c>
      <c r="AA144" t="n">
        <v>1935.367082647924</v>
      </c>
      <c r="AB144" t="n">
        <v>2648.05462484859</v>
      </c>
      <c r="AC144" t="n">
        <v>2395.328008021048</v>
      </c>
      <c r="AD144" t="n">
        <v>1935367.082647924</v>
      </c>
      <c r="AE144" t="n">
        <v>2648054.62484859</v>
      </c>
      <c r="AF144" t="n">
        <v>8.649106422817039e-07</v>
      </c>
      <c r="AG144" t="n">
        <v>17</v>
      </c>
      <c r="AH144" t="n">
        <v>2395328.008021048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1.75</v>
      </c>
      <c r="E145" t="n">
        <v>57.14</v>
      </c>
      <c r="F145" t="n">
        <v>53.12</v>
      </c>
      <c r="G145" t="n">
        <v>159.35</v>
      </c>
      <c r="H145" t="n">
        <v>1.78</v>
      </c>
      <c r="I145" t="n">
        <v>20</v>
      </c>
      <c r="J145" t="n">
        <v>367.92</v>
      </c>
      <c r="K145" t="n">
        <v>61.2</v>
      </c>
      <c r="L145" t="n">
        <v>36.75</v>
      </c>
      <c r="M145" t="n">
        <v>18</v>
      </c>
      <c r="N145" t="n">
        <v>124.97</v>
      </c>
      <c r="O145" t="n">
        <v>45610.57</v>
      </c>
      <c r="P145" t="n">
        <v>945.2</v>
      </c>
      <c r="Q145" t="n">
        <v>1367.22</v>
      </c>
      <c r="R145" t="n">
        <v>124.06</v>
      </c>
      <c r="S145" t="n">
        <v>104.26</v>
      </c>
      <c r="T145" t="n">
        <v>8987.73</v>
      </c>
      <c r="U145" t="n">
        <v>0.84</v>
      </c>
      <c r="V145" t="n">
        <v>0.9</v>
      </c>
      <c r="W145" t="n">
        <v>20.68</v>
      </c>
      <c r="X145" t="n">
        <v>0.54</v>
      </c>
      <c r="Y145" t="n">
        <v>1</v>
      </c>
      <c r="Z145" t="n">
        <v>10</v>
      </c>
      <c r="AA145" t="n">
        <v>1935.187411634919</v>
      </c>
      <c r="AB145" t="n">
        <v>2647.808791042072</v>
      </c>
      <c r="AC145" t="n">
        <v>2395.105636247994</v>
      </c>
      <c r="AD145" t="n">
        <v>1935187.411634919</v>
      </c>
      <c r="AE145" t="n">
        <v>2647808.791042072</v>
      </c>
      <c r="AF145" t="n">
        <v>8.649106422817039e-07</v>
      </c>
      <c r="AG145" t="n">
        <v>17</v>
      </c>
      <c r="AH145" t="n">
        <v>2395105.636247994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1.7501</v>
      </c>
      <c r="E146" t="n">
        <v>57.14</v>
      </c>
      <c r="F146" t="n">
        <v>53.11</v>
      </c>
      <c r="G146" t="n">
        <v>159.34</v>
      </c>
      <c r="H146" t="n">
        <v>1.79</v>
      </c>
      <c r="I146" t="n">
        <v>20</v>
      </c>
      <c r="J146" t="n">
        <v>368.6</v>
      </c>
      <c r="K146" t="n">
        <v>61.2</v>
      </c>
      <c r="L146" t="n">
        <v>37</v>
      </c>
      <c r="M146" t="n">
        <v>18</v>
      </c>
      <c r="N146" t="n">
        <v>125.4</v>
      </c>
      <c r="O146" t="n">
        <v>45695.24</v>
      </c>
      <c r="P146" t="n">
        <v>944.8</v>
      </c>
      <c r="Q146" t="n">
        <v>1367.25</v>
      </c>
      <c r="R146" t="n">
        <v>123.98</v>
      </c>
      <c r="S146" t="n">
        <v>104.26</v>
      </c>
      <c r="T146" t="n">
        <v>8946.370000000001</v>
      </c>
      <c r="U146" t="n">
        <v>0.84</v>
      </c>
      <c r="V146" t="n">
        <v>0.9</v>
      </c>
      <c r="W146" t="n">
        <v>20.68</v>
      </c>
      <c r="X146" t="n">
        <v>0.54</v>
      </c>
      <c r="Y146" t="n">
        <v>1</v>
      </c>
      <c r="Z146" t="n">
        <v>10</v>
      </c>
      <c r="AA146" t="n">
        <v>1934.460631226093</v>
      </c>
      <c r="AB146" t="n">
        <v>2646.814378023427</v>
      </c>
      <c r="AC146" t="n">
        <v>2394.206128612182</v>
      </c>
      <c r="AD146" t="n">
        <v>1934460.631226093</v>
      </c>
      <c r="AE146" t="n">
        <v>2646814.378023427</v>
      </c>
      <c r="AF146" t="n">
        <v>8.649600657469771e-07</v>
      </c>
      <c r="AG146" t="n">
        <v>17</v>
      </c>
      <c r="AH146" t="n">
        <v>2394206.128612182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1.7499</v>
      </c>
      <c r="E147" t="n">
        <v>57.15</v>
      </c>
      <c r="F147" t="n">
        <v>53.12</v>
      </c>
      <c r="G147" t="n">
        <v>159.36</v>
      </c>
      <c r="H147" t="n">
        <v>1.8</v>
      </c>
      <c r="I147" t="n">
        <v>20</v>
      </c>
      <c r="J147" t="n">
        <v>369.29</v>
      </c>
      <c r="K147" t="n">
        <v>61.2</v>
      </c>
      <c r="L147" t="n">
        <v>37.25</v>
      </c>
      <c r="M147" t="n">
        <v>18</v>
      </c>
      <c r="N147" t="n">
        <v>125.84</v>
      </c>
      <c r="O147" t="n">
        <v>45780.16</v>
      </c>
      <c r="P147" t="n">
        <v>942.46</v>
      </c>
      <c r="Q147" t="n">
        <v>1367.19</v>
      </c>
      <c r="R147" t="n">
        <v>124.3</v>
      </c>
      <c r="S147" t="n">
        <v>104.26</v>
      </c>
      <c r="T147" t="n">
        <v>9107.01</v>
      </c>
      <c r="U147" t="n">
        <v>0.84</v>
      </c>
      <c r="V147" t="n">
        <v>0.9</v>
      </c>
      <c r="W147" t="n">
        <v>20.67</v>
      </c>
      <c r="X147" t="n">
        <v>0.54</v>
      </c>
      <c r="Y147" t="n">
        <v>1</v>
      </c>
      <c r="Z147" t="n">
        <v>10</v>
      </c>
      <c r="AA147" t="n">
        <v>1931.498069293498</v>
      </c>
      <c r="AB147" t="n">
        <v>2642.760870088242</v>
      </c>
      <c r="AC147" t="n">
        <v>2390.539481785197</v>
      </c>
      <c r="AD147" t="n">
        <v>1931498.069293498</v>
      </c>
      <c r="AE147" t="n">
        <v>2642760.870088242</v>
      </c>
      <c r="AF147" t="n">
        <v>8.648612188164307e-07</v>
      </c>
      <c r="AG147" t="n">
        <v>17</v>
      </c>
      <c r="AH147" t="n">
        <v>2390539.481785197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1.7524</v>
      </c>
      <c r="E148" t="n">
        <v>57.06</v>
      </c>
      <c r="F148" t="n">
        <v>53.09</v>
      </c>
      <c r="G148" t="n">
        <v>167.66</v>
      </c>
      <c r="H148" t="n">
        <v>1.81</v>
      </c>
      <c r="I148" t="n">
        <v>19</v>
      </c>
      <c r="J148" t="n">
        <v>369.98</v>
      </c>
      <c r="K148" t="n">
        <v>61.2</v>
      </c>
      <c r="L148" t="n">
        <v>37.5</v>
      </c>
      <c r="M148" t="n">
        <v>17</v>
      </c>
      <c r="N148" t="n">
        <v>126.28</v>
      </c>
      <c r="O148" t="n">
        <v>45865.47</v>
      </c>
      <c r="P148" t="n">
        <v>941.7</v>
      </c>
      <c r="Q148" t="n">
        <v>1367.19</v>
      </c>
      <c r="R148" t="n">
        <v>123.14</v>
      </c>
      <c r="S148" t="n">
        <v>104.26</v>
      </c>
      <c r="T148" t="n">
        <v>8532.299999999999</v>
      </c>
      <c r="U148" t="n">
        <v>0.85</v>
      </c>
      <c r="V148" t="n">
        <v>0.9</v>
      </c>
      <c r="W148" t="n">
        <v>20.68</v>
      </c>
      <c r="X148" t="n">
        <v>0.52</v>
      </c>
      <c r="Y148" t="n">
        <v>1</v>
      </c>
      <c r="Z148" t="n">
        <v>10</v>
      </c>
      <c r="AA148" t="n">
        <v>1927.784910407626</v>
      </c>
      <c r="AB148" t="n">
        <v>2637.680362287584</v>
      </c>
      <c r="AC148" t="n">
        <v>2385.943850518496</v>
      </c>
      <c r="AD148" t="n">
        <v>1927784.910407626</v>
      </c>
      <c r="AE148" t="n">
        <v>2637680.362287584</v>
      </c>
      <c r="AF148" t="n">
        <v>8.660968054482617e-07</v>
      </c>
      <c r="AG148" t="n">
        <v>17</v>
      </c>
      <c r="AH148" t="n">
        <v>2385943.850518496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1.7526</v>
      </c>
      <c r="E149" t="n">
        <v>57.06</v>
      </c>
      <c r="F149" t="n">
        <v>53.09</v>
      </c>
      <c r="G149" t="n">
        <v>167.64</v>
      </c>
      <c r="H149" t="n">
        <v>1.82</v>
      </c>
      <c r="I149" t="n">
        <v>19</v>
      </c>
      <c r="J149" t="n">
        <v>370.67</v>
      </c>
      <c r="K149" t="n">
        <v>61.2</v>
      </c>
      <c r="L149" t="n">
        <v>37.75</v>
      </c>
      <c r="M149" t="n">
        <v>17</v>
      </c>
      <c r="N149" t="n">
        <v>126.73</v>
      </c>
      <c r="O149" t="n">
        <v>45950.92</v>
      </c>
      <c r="P149" t="n">
        <v>942.98</v>
      </c>
      <c r="Q149" t="n">
        <v>1367.25</v>
      </c>
      <c r="R149" t="n">
        <v>123.17</v>
      </c>
      <c r="S149" t="n">
        <v>104.26</v>
      </c>
      <c r="T149" t="n">
        <v>8547.34</v>
      </c>
      <c r="U149" t="n">
        <v>0.85</v>
      </c>
      <c r="V149" t="n">
        <v>0.9</v>
      </c>
      <c r="W149" t="n">
        <v>20.67</v>
      </c>
      <c r="X149" t="n">
        <v>0.51</v>
      </c>
      <c r="Y149" t="n">
        <v>1</v>
      </c>
      <c r="Z149" t="n">
        <v>10</v>
      </c>
      <c r="AA149" t="n">
        <v>1929.35692807762</v>
      </c>
      <c r="AB149" t="n">
        <v>2639.831266216194</v>
      </c>
      <c r="AC149" t="n">
        <v>2387.889475194972</v>
      </c>
      <c r="AD149" t="n">
        <v>1929356.92807762</v>
      </c>
      <c r="AE149" t="n">
        <v>2639831.266216194</v>
      </c>
      <c r="AF149" t="n">
        <v>8.661956523788081e-07</v>
      </c>
      <c r="AG149" t="n">
        <v>17</v>
      </c>
      <c r="AH149" t="n">
        <v>2387889.475194972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1.7524</v>
      </c>
      <c r="E150" t="n">
        <v>57.06</v>
      </c>
      <c r="F150" t="n">
        <v>53.09</v>
      </c>
      <c r="G150" t="n">
        <v>167.66</v>
      </c>
      <c r="H150" t="n">
        <v>1.82</v>
      </c>
      <c r="I150" t="n">
        <v>19</v>
      </c>
      <c r="J150" t="n">
        <v>371.37</v>
      </c>
      <c r="K150" t="n">
        <v>61.2</v>
      </c>
      <c r="L150" t="n">
        <v>38</v>
      </c>
      <c r="M150" t="n">
        <v>17</v>
      </c>
      <c r="N150" t="n">
        <v>127.17</v>
      </c>
      <c r="O150" t="n">
        <v>46036.65</v>
      </c>
      <c r="P150" t="n">
        <v>943.49</v>
      </c>
      <c r="Q150" t="n">
        <v>1367.19</v>
      </c>
      <c r="R150" t="n">
        <v>123.33</v>
      </c>
      <c r="S150" t="n">
        <v>104.26</v>
      </c>
      <c r="T150" t="n">
        <v>8626.17</v>
      </c>
      <c r="U150" t="n">
        <v>0.85</v>
      </c>
      <c r="V150" t="n">
        <v>0.9</v>
      </c>
      <c r="W150" t="n">
        <v>20.67</v>
      </c>
      <c r="X150" t="n">
        <v>0.52</v>
      </c>
      <c r="Y150" t="n">
        <v>1</v>
      </c>
      <c r="Z150" t="n">
        <v>10</v>
      </c>
      <c r="AA150" t="n">
        <v>1930.255453874328</v>
      </c>
      <c r="AB150" t="n">
        <v>2641.060668851409</v>
      </c>
      <c r="AC150" t="n">
        <v>2389.00154536816</v>
      </c>
      <c r="AD150" t="n">
        <v>1930255.453874328</v>
      </c>
      <c r="AE150" t="n">
        <v>2641060.66885141</v>
      </c>
      <c r="AF150" t="n">
        <v>8.660968054482617e-07</v>
      </c>
      <c r="AG150" t="n">
        <v>17</v>
      </c>
      <c r="AH150" t="n">
        <v>2389001.54536816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1.7521</v>
      </c>
      <c r="E151" t="n">
        <v>57.07</v>
      </c>
      <c r="F151" t="n">
        <v>53.1</v>
      </c>
      <c r="G151" t="n">
        <v>167.68</v>
      </c>
      <c r="H151" t="n">
        <v>1.83</v>
      </c>
      <c r="I151" t="n">
        <v>19</v>
      </c>
      <c r="J151" t="n">
        <v>372.07</v>
      </c>
      <c r="K151" t="n">
        <v>61.2</v>
      </c>
      <c r="L151" t="n">
        <v>38.25</v>
      </c>
      <c r="M151" t="n">
        <v>17</v>
      </c>
      <c r="N151" t="n">
        <v>127.62</v>
      </c>
      <c r="O151" t="n">
        <v>46122.64</v>
      </c>
      <c r="P151" t="n">
        <v>944.48</v>
      </c>
      <c r="Q151" t="n">
        <v>1367.18</v>
      </c>
      <c r="R151" t="n">
        <v>123.71</v>
      </c>
      <c r="S151" t="n">
        <v>104.26</v>
      </c>
      <c r="T151" t="n">
        <v>8814.58</v>
      </c>
      <c r="U151" t="n">
        <v>0.84</v>
      </c>
      <c r="V151" t="n">
        <v>0.9</v>
      </c>
      <c r="W151" t="n">
        <v>20.67</v>
      </c>
      <c r="X151" t="n">
        <v>0.52</v>
      </c>
      <c r="Y151" t="n">
        <v>1</v>
      </c>
      <c r="Z151" t="n">
        <v>10</v>
      </c>
      <c r="AA151" t="n">
        <v>1931.990339650927</v>
      </c>
      <c r="AB151" t="n">
        <v>2643.434416108712</v>
      </c>
      <c r="AC151" t="n">
        <v>2391.1487455188</v>
      </c>
      <c r="AD151" t="n">
        <v>1931990.339650927</v>
      </c>
      <c r="AE151" t="n">
        <v>2643434.416108712</v>
      </c>
      <c r="AF151" t="n">
        <v>8.65948535052442e-07</v>
      </c>
      <c r="AG151" t="n">
        <v>17</v>
      </c>
      <c r="AH151" t="n">
        <v>2391148.7455188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1.7525</v>
      </c>
      <c r="E152" t="n">
        <v>57.06</v>
      </c>
      <c r="F152" t="n">
        <v>53.09</v>
      </c>
      <c r="G152" t="n">
        <v>167.65</v>
      </c>
      <c r="H152" t="n">
        <v>1.84</v>
      </c>
      <c r="I152" t="n">
        <v>19</v>
      </c>
      <c r="J152" t="n">
        <v>372.77</v>
      </c>
      <c r="K152" t="n">
        <v>61.2</v>
      </c>
      <c r="L152" t="n">
        <v>38.5</v>
      </c>
      <c r="M152" t="n">
        <v>17</v>
      </c>
      <c r="N152" t="n">
        <v>128.07</v>
      </c>
      <c r="O152" t="n">
        <v>46208.91</v>
      </c>
      <c r="P152" t="n">
        <v>944.9299999999999</v>
      </c>
      <c r="Q152" t="n">
        <v>1367.19</v>
      </c>
      <c r="R152" t="n">
        <v>123.21</v>
      </c>
      <c r="S152" t="n">
        <v>104.26</v>
      </c>
      <c r="T152" t="n">
        <v>8567.799999999999</v>
      </c>
      <c r="U152" t="n">
        <v>0.85</v>
      </c>
      <c r="V152" t="n">
        <v>0.9</v>
      </c>
      <c r="W152" t="n">
        <v>20.67</v>
      </c>
      <c r="X152" t="n">
        <v>0.51</v>
      </c>
      <c r="Y152" t="n">
        <v>1</v>
      </c>
      <c r="Z152" t="n">
        <v>10</v>
      </c>
      <c r="AA152" t="n">
        <v>1932.145457087711</v>
      </c>
      <c r="AB152" t="n">
        <v>2643.646654629018</v>
      </c>
      <c r="AC152" t="n">
        <v>2391.340728292607</v>
      </c>
      <c r="AD152" t="n">
        <v>1932145.457087711</v>
      </c>
      <c r="AE152" t="n">
        <v>2643646.654629018</v>
      </c>
      <c r="AF152" t="n">
        <v>8.661462289135348e-07</v>
      </c>
      <c r="AG152" t="n">
        <v>17</v>
      </c>
      <c r="AH152" t="n">
        <v>2391340.728292607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1.7525</v>
      </c>
      <c r="E153" t="n">
        <v>57.06</v>
      </c>
      <c r="F153" t="n">
        <v>53.09</v>
      </c>
      <c r="G153" t="n">
        <v>167.64</v>
      </c>
      <c r="H153" t="n">
        <v>1.85</v>
      </c>
      <c r="I153" t="n">
        <v>19</v>
      </c>
      <c r="J153" t="n">
        <v>373.47</v>
      </c>
      <c r="K153" t="n">
        <v>61.2</v>
      </c>
      <c r="L153" t="n">
        <v>38.75</v>
      </c>
      <c r="M153" t="n">
        <v>17</v>
      </c>
      <c r="N153" t="n">
        <v>128.52</v>
      </c>
      <c r="O153" t="n">
        <v>46295.45</v>
      </c>
      <c r="P153" t="n">
        <v>944.76</v>
      </c>
      <c r="Q153" t="n">
        <v>1367.19</v>
      </c>
      <c r="R153" t="n">
        <v>123.18</v>
      </c>
      <c r="S153" t="n">
        <v>104.26</v>
      </c>
      <c r="T153" t="n">
        <v>8552.74</v>
      </c>
      <c r="U153" t="n">
        <v>0.85</v>
      </c>
      <c r="V153" t="n">
        <v>0.9</v>
      </c>
      <c r="W153" t="n">
        <v>20.67</v>
      </c>
      <c r="X153" t="n">
        <v>0.51</v>
      </c>
      <c r="Y153" t="n">
        <v>1</v>
      </c>
      <c r="Z153" t="n">
        <v>10</v>
      </c>
      <c r="AA153" t="n">
        <v>1931.91083785642</v>
      </c>
      <c r="AB153" t="n">
        <v>2643.325638246096</v>
      </c>
      <c r="AC153" t="n">
        <v>2391.050349262722</v>
      </c>
      <c r="AD153" t="n">
        <v>1931910.83785642</v>
      </c>
      <c r="AE153" t="n">
        <v>2643325.638246096</v>
      </c>
      <c r="AF153" t="n">
        <v>8.661462289135348e-07</v>
      </c>
      <c r="AG153" t="n">
        <v>17</v>
      </c>
      <c r="AH153" t="n">
        <v>2391050.349262722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1.7525</v>
      </c>
      <c r="E154" t="n">
        <v>57.06</v>
      </c>
      <c r="F154" t="n">
        <v>53.09</v>
      </c>
      <c r="G154" t="n">
        <v>167.65</v>
      </c>
      <c r="H154" t="n">
        <v>1.86</v>
      </c>
      <c r="I154" t="n">
        <v>19</v>
      </c>
      <c r="J154" t="n">
        <v>374.17</v>
      </c>
      <c r="K154" t="n">
        <v>61.2</v>
      </c>
      <c r="L154" t="n">
        <v>39</v>
      </c>
      <c r="M154" t="n">
        <v>17</v>
      </c>
      <c r="N154" t="n">
        <v>128.97</v>
      </c>
      <c r="O154" t="n">
        <v>46382.28</v>
      </c>
      <c r="P154" t="n">
        <v>944.89</v>
      </c>
      <c r="Q154" t="n">
        <v>1367.24</v>
      </c>
      <c r="R154" t="n">
        <v>123.21</v>
      </c>
      <c r="S154" t="n">
        <v>104.26</v>
      </c>
      <c r="T154" t="n">
        <v>8565.379999999999</v>
      </c>
      <c r="U154" t="n">
        <v>0.85</v>
      </c>
      <c r="V154" t="n">
        <v>0.9</v>
      </c>
      <c r="W154" t="n">
        <v>20.67</v>
      </c>
      <c r="X154" t="n">
        <v>0.51</v>
      </c>
      <c r="Y154" t="n">
        <v>1</v>
      </c>
      <c r="Z154" t="n">
        <v>10</v>
      </c>
      <c r="AA154" t="n">
        <v>1932.090252562701</v>
      </c>
      <c r="AB154" t="n">
        <v>2643.571121362448</v>
      </c>
      <c r="AC154" t="n">
        <v>2391.272403814987</v>
      </c>
      <c r="AD154" t="n">
        <v>1932090.252562701</v>
      </c>
      <c r="AE154" t="n">
        <v>2643571.121362448</v>
      </c>
      <c r="AF154" t="n">
        <v>8.661462289135348e-07</v>
      </c>
      <c r="AG154" t="n">
        <v>17</v>
      </c>
      <c r="AH154" t="n">
        <v>2391272.403814987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1.7523</v>
      </c>
      <c r="E155" t="n">
        <v>57.07</v>
      </c>
      <c r="F155" t="n">
        <v>53.1</v>
      </c>
      <c r="G155" t="n">
        <v>167.67</v>
      </c>
      <c r="H155" t="n">
        <v>1.87</v>
      </c>
      <c r="I155" t="n">
        <v>19</v>
      </c>
      <c r="J155" t="n">
        <v>374.88</v>
      </c>
      <c r="K155" t="n">
        <v>61.2</v>
      </c>
      <c r="L155" t="n">
        <v>39.25</v>
      </c>
      <c r="M155" t="n">
        <v>17</v>
      </c>
      <c r="N155" t="n">
        <v>129.43</v>
      </c>
      <c r="O155" t="n">
        <v>46469.38</v>
      </c>
      <c r="P155" t="n">
        <v>944.96</v>
      </c>
      <c r="Q155" t="n">
        <v>1367.2</v>
      </c>
      <c r="R155" t="n">
        <v>123.28</v>
      </c>
      <c r="S155" t="n">
        <v>104.26</v>
      </c>
      <c r="T155" t="n">
        <v>8603.450000000001</v>
      </c>
      <c r="U155" t="n">
        <v>0.85</v>
      </c>
      <c r="V155" t="n">
        <v>0.9</v>
      </c>
      <c r="W155" t="n">
        <v>20.68</v>
      </c>
      <c r="X155" t="n">
        <v>0.52</v>
      </c>
      <c r="Y155" t="n">
        <v>1</v>
      </c>
      <c r="Z155" t="n">
        <v>10</v>
      </c>
      <c r="AA155" t="n">
        <v>1932.457929949961</v>
      </c>
      <c r="AB155" t="n">
        <v>2644.074193784478</v>
      </c>
      <c r="AC155" t="n">
        <v>2391.727463711125</v>
      </c>
      <c r="AD155" t="n">
        <v>1932457.929949961</v>
      </c>
      <c r="AE155" t="n">
        <v>2644074.193784478</v>
      </c>
      <c r="AF155" t="n">
        <v>8.660473819829884e-07</v>
      </c>
      <c r="AG155" t="n">
        <v>17</v>
      </c>
      <c r="AH155" t="n">
        <v>2391727.463711125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1.7523</v>
      </c>
      <c r="E156" t="n">
        <v>57.07</v>
      </c>
      <c r="F156" t="n">
        <v>53.1</v>
      </c>
      <c r="G156" t="n">
        <v>167.67</v>
      </c>
      <c r="H156" t="n">
        <v>1.88</v>
      </c>
      <c r="I156" t="n">
        <v>19</v>
      </c>
      <c r="J156" t="n">
        <v>375.59</v>
      </c>
      <c r="K156" t="n">
        <v>61.2</v>
      </c>
      <c r="L156" t="n">
        <v>39.5</v>
      </c>
      <c r="M156" t="n">
        <v>17</v>
      </c>
      <c r="N156" t="n">
        <v>129.89</v>
      </c>
      <c r="O156" t="n">
        <v>46556.77</v>
      </c>
      <c r="P156" t="n">
        <v>944.48</v>
      </c>
      <c r="Q156" t="n">
        <v>1367.18</v>
      </c>
      <c r="R156" t="n">
        <v>123.43</v>
      </c>
      <c r="S156" t="n">
        <v>104.26</v>
      </c>
      <c r="T156" t="n">
        <v>8675.799999999999</v>
      </c>
      <c r="U156" t="n">
        <v>0.84</v>
      </c>
      <c r="V156" t="n">
        <v>0.9</v>
      </c>
      <c r="W156" t="n">
        <v>20.68</v>
      </c>
      <c r="X156" t="n">
        <v>0.52</v>
      </c>
      <c r="Y156" t="n">
        <v>1</v>
      </c>
      <c r="Z156" t="n">
        <v>10</v>
      </c>
      <c r="AA156" t="n">
        <v>1931.795400040156</v>
      </c>
      <c r="AB156" t="n">
        <v>2643.167691133126</v>
      </c>
      <c r="AC156" t="n">
        <v>2390.907476400534</v>
      </c>
      <c r="AD156" t="n">
        <v>1931795.400040156</v>
      </c>
      <c r="AE156" t="n">
        <v>2643167.691133126</v>
      </c>
      <c r="AF156" t="n">
        <v>8.660473819829884e-07</v>
      </c>
      <c r="AG156" t="n">
        <v>17</v>
      </c>
      <c r="AH156" t="n">
        <v>2390907.476400534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1.7553</v>
      </c>
      <c r="E157" t="n">
        <v>56.97</v>
      </c>
      <c r="F157" t="n">
        <v>53.05</v>
      </c>
      <c r="G157" t="n">
        <v>176.84</v>
      </c>
      <c r="H157" t="n">
        <v>1.88</v>
      </c>
      <c r="I157" t="n">
        <v>18</v>
      </c>
      <c r="J157" t="n">
        <v>376.3</v>
      </c>
      <c r="K157" t="n">
        <v>61.2</v>
      </c>
      <c r="L157" t="n">
        <v>39.75</v>
      </c>
      <c r="M157" t="n">
        <v>16</v>
      </c>
      <c r="N157" t="n">
        <v>130.35</v>
      </c>
      <c r="O157" t="n">
        <v>46644.44</v>
      </c>
      <c r="P157" t="n">
        <v>943.46</v>
      </c>
      <c r="Q157" t="n">
        <v>1367.18</v>
      </c>
      <c r="R157" t="n">
        <v>121.93</v>
      </c>
      <c r="S157" t="n">
        <v>104.26</v>
      </c>
      <c r="T157" t="n">
        <v>7930.99</v>
      </c>
      <c r="U157" t="n">
        <v>0.86</v>
      </c>
      <c r="V157" t="n">
        <v>0.9</v>
      </c>
      <c r="W157" t="n">
        <v>20.67</v>
      </c>
      <c r="X157" t="n">
        <v>0.47</v>
      </c>
      <c r="Y157" t="n">
        <v>1</v>
      </c>
      <c r="Z157" t="n">
        <v>10</v>
      </c>
      <c r="AA157" t="n">
        <v>1927.091280046364</v>
      </c>
      <c r="AB157" t="n">
        <v>2636.731306626493</v>
      </c>
      <c r="AC157" t="n">
        <v>2385.085371397691</v>
      </c>
      <c r="AD157" t="n">
        <v>1927091.280046364</v>
      </c>
      <c r="AE157" t="n">
        <v>2636731.306626493</v>
      </c>
      <c r="AF157" t="n">
        <v>8.675300859411858e-07</v>
      </c>
      <c r="AG157" t="n">
        <v>17</v>
      </c>
      <c r="AH157" t="n">
        <v>2385085.371397691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1.755</v>
      </c>
      <c r="E158" t="n">
        <v>56.98</v>
      </c>
      <c r="F158" t="n">
        <v>53.06</v>
      </c>
      <c r="G158" t="n">
        <v>176.87</v>
      </c>
      <c r="H158" t="n">
        <v>1.89</v>
      </c>
      <c r="I158" t="n">
        <v>18</v>
      </c>
      <c r="J158" t="n">
        <v>377.01</v>
      </c>
      <c r="K158" t="n">
        <v>61.2</v>
      </c>
      <c r="L158" t="n">
        <v>40</v>
      </c>
      <c r="M158" t="n">
        <v>16</v>
      </c>
      <c r="N158" t="n">
        <v>130.81</v>
      </c>
      <c r="O158" t="n">
        <v>46732.41</v>
      </c>
      <c r="P158" t="n">
        <v>944.35</v>
      </c>
      <c r="Q158" t="n">
        <v>1367.22</v>
      </c>
      <c r="R158" t="n">
        <v>122.28</v>
      </c>
      <c r="S158" t="n">
        <v>104.26</v>
      </c>
      <c r="T158" t="n">
        <v>8105.89</v>
      </c>
      <c r="U158" t="n">
        <v>0.85</v>
      </c>
      <c r="V158" t="n">
        <v>0.9</v>
      </c>
      <c r="W158" t="n">
        <v>20.67</v>
      </c>
      <c r="X158" t="n">
        <v>0.48</v>
      </c>
      <c r="Y158" t="n">
        <v>1</v>
      </c>
      <c r="Z158" t="n">
        <v>10</v>
      </c>
      <c r="AA158" t="n">
        <v>1928.684943460514</v>
      </c>
      <c r="AB158" t="n">
        <v>2638.911827217201</v>
      </c>
      <c r="AC158" t="n">
        <v>2387.057786163602</v>
      </c>
      <c r="AD158" t="n">
        <v>1928684.943460514</v>
      </c>
      <c r="AE158" t="n">
        <v>2638911.827217201</v>
      </c>
      <c r="AF158" t="n">
        <v>8.673818155453658e-07</v>
      </c>
      <c r="AG158" t="n">
        <v>17</v>
      </c>
      <c r="AH158" t="n">
        <v>2387057.786163602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1.1632</v>
      </c>
      <c r="E2" t="n">
        <v>85.97</v>
      </c>
      <c r="F2" t="n">
        <v>68.81999999999999</v>
      </c>
      <c r="G2" t="n">
        <v>7.51</v>
      </c>
      <c r="H2" t="n">
        <v>0.13</v>
      </c>
      <c r="I2" t="n">
        <v>550</v>
      </c>
      <c r="J2" t="n">
        <v>133.21</v>
      </c>
      <c r="K2" t="n">
        <v>46.47</v>
      </c>
      <c r="L2" t="n">
        <v>1</v>
      </c>
      <c r="M2" t="n">
        <v>548</v>
      </c>
      <c r="N2" t="n">
        <v>20.75</v>
      </c>
      <c r="O2" t="n">
        <v>16663.42</v>
      </c>
      <c r="P2" t="n">
        <v>761.55</v>
      </c>
      <c r="Q2" t="n">
        <v>1370.01</v>
      </c>
      <c r="R2" t="n">
        <v>635.48</v>
      </c>
      <c r="S2" t="n">
        <v>104.26</v>
      </c>
      <c r="T2" t="n">
        <v>262044.5</v>
      </c>
      <c r="U2" t="n">
        <v>0.16</v>
      </c>
      <c r="V2" t="n">
        <v>0.7</v>
      </c>
      <c r="W2" t="n">
        <v>21.53</v>
      </c>
      <c r="X2" t="n">
        <v>16.19</v>
      </c>
      <c r="Y2" t="n">
        <v>1</v>
      </c>
      <c r="Z2" t="n">
        <v>10</v>
      </c>
      <c r="AA2" t="n">
        <v>2442.842773524234</v>
      </c>
      <c r="AB2" t="n">
        <v>3342.405253353148</v>
      </c>
      <c r="AC2" t="n">
        <v>3023.410787068233</v>
      </c>
      <c r="AD2" t="n">
        <v>2442842.773524234</v>
      </c>
      <c r="AE2" t="n">
        <v>3342405.253353148</v>
      </c>
      <c r="AF2" t="n">
        <v>6.511159173377795e-07</v>
      </c>
      <c r="AG2" t="n">
        <v>25</v>
      </c>
      <c r="AH2" t="n">
        <v>3023410.787068233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64.66</v>
      </c>
      <c r="G3" t="n">
        <v>9.42</v>
      </c>
      <c r="H3" t="n">
        <v>0.17</v>
      </c>
      <c r="I3" t="n">
        <v>412</v>
      </c>
      <c r="J3" t="n">
        <v>133.55</v>
      </c>
      <c r="K3" t="n">
        <v>46.47</v>
      </c>
      <c r="L3" t="n">
        <v>1.25</v>
      </c>
      <c r="M3" t="n">
        <v>410</v>
      </c>
      <c r="N3" t="n">
        <v>20.83</v>
      </c>
      <c r="O3" t="n">
        <v>16704.7</v>
      </c>
      <c r="P3" t="n">
        <v>714.47</v>
      </c>
      <c r="Q3" t="n">
        <v>1369.16</v>
      </c>
      <c r="R3" t="n">
        <v>498.79</v>
      </c>
      <c r="S3" t="n">
        <v>104.26</v>
      </c>
      <c r="T3" t="n">
        <v>194390.35</v>
      </c>
      <c r="U3" t="n">
        <v>0.21</v>
      </c>
      <c r="V3" t="n">
        <v>0.74</v>
      </c>
      <c r="W3" t="n">
        <v>21.33</v>
      </c>
      <c r="X3" t="n">
        <v>12.04</v>
      </c>
      <c r="Y3" t="n">
        <v>1</v>
      </c>
      <c r="Z3" t="n">
        <v>10</v>
      </c>
      <c r="AA3" t="n">
        <v>2101.397968305051</v>
      </c>
      <c r="AB3" t="n">
        <v>2875.225407370391</v>
      </c>
      <c r="AC3" t="n">
        <v>2600.817929895165</v>
      </c>
      <c r="AD3" t="n">
        <v>2101397.968305051</v>
      </c>
      <c r="AE3" t="n">
        <v>2875225.407370391</v>
      </c>
      <c r="AF3" t="n">
        <v>7.171119340624392e-07</v>
      </c>
      <c r="AG3" t="n">
        <v>23</v>
      </c>
      <c r="AH3" t="n">
        <v>2600817.929895165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1.3636</v>
      </c>
      <c r="E4" t="n">
        <v>73.34</v>
      </c>
      <c r="F4" t="n">
        <v>62.17</v>
      </c>
      <c r="G4" t="n">
        <v>11.3</v>
      </c>
      <c r="H4" t="n">
        <v>0.2</v>
      </c>
      <c r="I4" t="n">
        <v>330</v>
      </c>
      <c r="J4" t="n">
        <v>133.88</v>
      </c>
      <c r="K4" t="n">
        <v>46.47</v>
      </c>
      <c r="L4" t="n">
        <v>1.5</v>
      </c>
      <c r="M4" t="n">
        <v>328</v>
      </c>
      <c r="N4" t="n">
        <v>20.91</v>
      </c>
      <c r="O4" t="n">
        <v>16746.01</v>
      </c>
      <c r="P4" t="n">
        <v>685.54</v>
      </c>
      <c r="Q4" t="n">
        <v>1368.44</v>
      </c>
      <c r="R4" t="n">
        <v>417.94</v>
      </c>
      <c r="S4" t="n">
        <v>104.26</v>
      </c>
      <c r="T4" t="n">
        <v>154374.35</v>
      </c>
      <c r="U4" t="n">
        <v>0.25</v>
      </c>
      <c r="V4" t="n">
        <v>0.77</v>
      </c>
      <c r="W4" t="n">
        <v>21.19</v>
      </c>
      <c r="X4" t="n">
        <v>9.57</v>
      </c>
      <c r="Y4" t="n">
        <v>1</v>
      </c>
      <c r="Z4" t="n">
        <v>10</v>
      </c>
      <c r="AA4" t="n">
        <v>1909.910241186433</v>
      </c>
      <c r="AB4" t="n">
        <v>2613.223451284396</v>
      </c>
      <c r="AC4" t="n">
        <v>2363.821072775962</v>
      </c>
      <c r="AD4" t="n">
        <v>1909910.241186433</v>
      </c>
      <c r="AE4" t="n">
        <v>2613223.451284396</v>
      </c>
      <c r="AF4" t="n">
        <v>7.632923528901273e-07</v>
      </c>
      <c r="AG4" t="n">
        <v>22</v>
      </c>
      <c r="AH4" t="n">
        <v>2363821.072775962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1.4233</v>
      </c>
      <c r="E5" t="n">
        <v>70.26000000000001</v>
      </c>
      <c r="F5" t="n">
        <v>60.59</v>
      </c>
      <c r="G5" t="n">
        <v>13.22</v>
      </c>
      <c r="H5" t="n">
        <v>0.23</v>
      </c>
      <c r="I5" t="n">
        <v>275</v>
      </c>
      <c r="J5" t="n">
        <v>134.22</v>
      </c>
      <c r="K5" t="n">
        <v>46.47</v>
      </c>
      <c r="L5" t="n">
        <v>1.75</v>
      </c>
      <c r="M5" t="n">
        <v>273</v>
      </c>
      <c r="N5" t="n">
        <v>21</v>
      </c>
      <c r="O5" t="n">
        <v>16787.35</v>
      </c>
      <c r="P5" t="n">
        <v>666.7</v>
      </c>
      <c r="Q5" t="n">
        <v>1368.24</v>
      </c>
      <c r="R5" t="n">
        <v>366.39</v>
      </c>
      <c r="S5" t="n">
        <v>104.26</v>
      </c>
      <c r="T5" t="n">
        <v>128875.04</v>
      </c>
      <c r="U5" t="n">
        <v>0.28</v>
      </c>
      <c r="V5" t="n">
        <v>0.79</v>
      </c>
      <c r="W5" t="n">
        <v>21.11</v>
      </c>
      <c r="X5" t="n">
        <v>7.99</v>
      </c>
      <c r="Y5" t="n">
        <v>1</v>
      </c>
      <c r="Z5" t="n">
        <v>10</v>
      </c>
      <c r="AA5" t="n">
        <v>1786.247821153162</v>
      </c>
      <c r="AB5" t="n">
        <v>2444.02307259394</v>
      </c>
      <c r="AC5" t="n">
        <v>2210.7689407535</v>
      </c>
      <c r="AD5" t="n">
        <v>1786247.821153162</v>
      </c>
      <c r="AE5" t="n">
        <v>2444023.07259394</v>
      </c>
      <c r="AF5" t="n">
        <v>7.967101832417998e-07</v>
      </c>
      <c r="AG5" t="n">
        <v>21</v>
      </c>
      <c r="AH5" t="n">
        <v>2210768.9407535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1.4713</v>
      </c>
      <c r="E6" t="n">
        <v>67.97</v>
      </c>
      <c r="F6" t="n">
        <v>59.39</v>
      </c>
      <c r="G6" t="n">
        <v>15.16</v>
      </c>
      <c r="H6" t="n">
        <v>0.26</v>
      </c>
      <c r="I6" t="n">
        <v>235</v>
      </c>
      <c r="J6" t="n">
        <v>134.55</v>
      </c>
      <c r="K6" t="n">
        <v>46.47</v>
      </c>
      <c r="L6" t="n">
        <v>2</v>
      </c>
      <c r="M6" t="n">
        <v>233</v>
      </c>
      <c r="N6" t="n">
        <v>21.09</v>
      </c>
      <c r="O6" t="n">
        <v>16828.84</v>
      </c>
      <c r="P6" t="n">
        <v>651.95</v>
      </c>
      <c r="Q6" t="n">
        <v>1368.13</v>
      </c>
      <c r="R6" t="n">
        <v>327.78</v>
      </c>
      <c r="S6" t="n">
        <v>104.26</v>
      </c>
      <c r="T6" t="n">
        <v>109770.53</v>
      </c>
      <c r="U6" t="n">
        <v>0.32</v>
      </c>
      <c r="V6" t="n">
        <v>0.8100000000000001</v>
      </c>
      <c r="W6" t="n">
        <v>21.03</v>
      </c>
      <c r="X6" t="n">
        <v>6.79</v>
      </c>
      <c r="Y6" t="n">
        <v>1</v>
      </c>
      <c r="Z6" t="n">
        <v>10</v>
      </c>
      <c r="AA6" t="n">
        <v>1692.288462731132</v>
      </c>
      <c r="AB6" t="n">
        <v>2315.463733206578</v>
      </c>
      <c r="AC6" t="n">
        <v>2094.479124283101</v>
      </c>
      <c r="AD6" t="n">
        <v>1692288.462731132</v>
      </c>
      <c r="AE6" t="n">
        <v>2315463.733206578</v>
      </c>
      <c r="AF6" t="n">
        <v>8.235787905597276e-07</v>
      </c>
      <c r="AG6" t="n">
        <v>20</v>
      </c>
      <c r="AH6" t="n">
        <v>2094479.124283101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1.5102</v>
      </c>
      <c r="E7" t="n">
        <v>66.20999999999999</v>
      </c>
      <c r="F7" t="n">
        <v>58.45</v>
      </c>
      <c r="G7" t="n">
        <v>17.11</v>
      </c>
      <c r="H7" t="n">
        <v>0.29</v>
      </c>
      <c r="I7" t="n">
        <v>205</v>
      </c>
      <c r="J7" t="n">
        <v>134.89</v>
      </c>
      <c r="K7" t="n">
        <v>46.47</v>
      </c>
      <c r="L7" t="n">
        <v>2.25</v>
      </c>
      <c r="M7" t="n">
        <v>203</v>
      </c>
      <c r="N7" t="n">
        <v>21.17</v>
      </c>
      <c r="O7" t="n">
        <v>16870.25</v>
      </c>
      <c r="P7" t="n">
        <v>640.15</v>
      </c>
      <c r="Q7" t="n">
        <v>1368.02</v>
      </c>
      <c r="R7" t="n">
        <v>297.51</v>
      </c>
      <c r="S7" t="n">
        <v>104.26</v>
      </c>
      <c r="T7" t="n">
        <v>94785.24000000001</v>
      </c>
      <c r="U7" t="n">
        <v>0.35</v>
      </c>
      <c r="V7" t="n">
        <v>0.82</v>
      </c>
      <c r="W7" t="n">
        <v>20.97</v>
      </c>
      <c r="X7" t="n">
        <v>5.86</v>
      </c>
      <c r="Y7" t="n">
        <v>1</v>
      </c>
      <c r="Z7" t="n">
        <v>10</v>
      </c>
      <c r="AA7" t="n">
        <v>1629.746143147624</v>
      </c>
      <c r="AB7" t="n">
        <v>2229.890572380015</v>
      </c>
      <c r="AC7" t="n">
        <v>2017.072945823141</v>
      </c>
      <c r="AD7" t="n">
        <v>1629746.143147624</v>
      </c>
      <c r="AE7" t="n">
        <v>2229890.572380015</v>
      </c>
      <c r="AF7" t="n">
        <v>8.45353557740298e-07</v>
      </c>
      <c r="AG7" t="n">
        <v>20</v>
      </c>
      <c r="AH7" t="n">
        <v>2017072.945823141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1.538</v>
      </c>
      <c r="E8" t="n">
        <v>65.02</v>
      </c>
      <c r="F8" t="n">
        <v>57.86</v>
      </c>
      <c r="G8" t="n">
        <v>18.97</v>
      </c>
      <c r="H8" t="n">
        <v>0.33</v>
      </c>
      <c r="I8" t="n">
        <v>183</v>
      </c>
      <c r="J8" t="n">
        <v>135.22</v>
      </c>
      <c r="K8" t="n">
        <v>46.47</v>
      </c>
      <c r="L8" t="n">
        <v>2.5</v>
      </c>
      <c r="M8" t="n">
        <v>181</v>
      </c>
      <c r="N8" t="n">
        <v>21.26</v>
      </c>
      <c r="O8" t="n">
        <v>16911.68</v>
      </c>
      <c r="P8" t="n">
        <v>632.02</v>
      </c>
      <c r="Q8" t="n">
        <v>1367.93</v>
      </c>
      <c r="R8" t="n">
        <v>278.02</v>
      </c>
      <c r="S8" t="n">
        <v>104.26</v>
      </c>
      <c r="T8" t="n">
        <v>85150.17</v>
      </c>
      <c r="U8" t="n">
        <v>0.38</v>
      </c>
      <c r="V8" t="n">
        <v>0.83</v>
      </c>
      <c r="W8" t="n">
        <v>20.94</v>
      </c>
      <c r="X8" t="n">
        <v>5.26</v>
      </c>
      <c r="Y8" t="n">
        <v>1</v>
      </c>
      <c r="Z8" t="n">
        <v>10</v>
      </c>
      <c r="AA8" t="n">
        <v>1576.497386234805</v>
      </c>
      <c r="AB8" t="n">
        <v>2157.033274002538</v>
      </c>
      <c r="AC8" t="n">
        <v>1951.169045746949</v>
      </c>
      <c r="AD8" t="n">
        <v>1576497.386234805</v>
      </c>
      <c r="AE8" t="n">
        <v>2157033.274002538</v>
      </c>
      <c r="AF8" t="n">
        <v>8.609149594785977e-07</v>
      </c>
      <c r="AG8" t="n">
        <v>19</v>
      </c>
      <c r="AH8" t="n">
        <v>1951169.045746949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1.5646</v>
      </c>
      <c r="E9" t="n">
        <v>63.91</v>
      </c>
      <c r="F9" t="n">
        <v>57.27</v>
      </c>
      <c r="G9" t="n">
        <v>20.95</v>
      </c>
      <c r="H9" t="n">
        <v>0.36</v>
      </c>
      <c r="I9" t="n">
        <v>164</v>
      </c>
      <c r="J9" t="n">
        <v>135.56</v>
      </c>
      <c r="K9" t="n">
        <v>46.47</v>
      </c>
      <c r="L9" t="n">
        <v>2.75</v>
      </c>
      <c r="M9" t="n">
        <v>162</v>
      </c>
      <c r="N9" t="n">
        <v>21.34</v>
      </c>
      <c r="O9" t="n">
        <v>16953.14</v>
      </c>
      <c r="P9" t="n">
        <v>624.01</v>
      </c>
      <c r="Q9" t="n">
        <v>1368.01</v>
      </c>
      <c r="R9" t="n">
        <v>259.61</v>
      </c>
      <c r="S9" t="n">
        <v>104.26</v>
      </c>
      <c r="T9" t="n">
        <v>76040.14</v>
      </c>
      <c r="U9" t="n">
        <v>0.4</v>
      </c>
      <c r="V9" t="n">
        <v>0.84</v>
      </c>
      <c r="W9" t="n">
        <v>20.89</v>
      </c>
      <c r="X9" t="n">
        <v>4.68</v>
      </c>
      <c r="Y9" t="n">
        <v>1</v>
      </c>
      <c r="Z9" t="n">
        <v>10</v>
      </c>
      <c r="AA9" t="n">
        <v>1537.407543691014</v>
      </c>
      <c r="AB9" t="n">
        <v>2103.54882691198</v>
      </c>
      <c r="AC9" t="n">
        <v>1902.789079220821</v>
      </c>
      <c r="AD9" t="n">
        <v>1537407.543691014</v>
      </c>
      <c r="AE9" t="n">
        <v>2103548.82691198</v>
      </c>
      <c r="AF9" t="n">
        <v>8.758046460339494e-07</v>
      </c>
      <c r="AG9" t="n">
        <v>19</v>
      </c>
      <c r="AH9" t="n">
        <v>1902789.079220821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1.585</v>
      </c>
      <c r="E10" t="n">
        <v>63.09</v>
      </c>
      <c r="F10" t="n">
        <v>56.86</v>
      </c>
      <c r="G10" t="n">
        <v>22.9</v>
      </c>
      <c r="H10" t="n">
        <v>0.39</v>
      </c>
      <c r="I10" t="n">
        <v>149</v>
      </c>
      <c r="J10" t="n">
        <v>135.9</v>
      </c>
      <c r="K10" t="n">
        <v>46.47</v>
      </c>
      <c r="L10" t="n">
        <v>3</v>
      </c>
      <c r="M10" t="n">
        <v>147</v>
      </c>
      <c r="N10" t="n">
        <v>21.43</v>
      </c>
      <c r="O10" t="n">
        <v>16994.64</v>
      </c>
      <c r="P10" t="n">
        <v>618</v>
      </c>
      <c r="Q10" t="n">
        <v>1367.91</v>
      </c>
      <c r="R10" t="n">
        <v>245.15</v>
      </c>
      <c r="S10" t="n">
        <v>104.26</v>
      </c>
      <c r="T10" t="n">
        <v>68886.21000000001</v>
      </c>
      <c r="U10" t="n">
        <v>0.43</v>
      </c>
      <c r="V10" t="n">
        <v>0.84</v>
      </c>
      <c r="W10" t="n">
        <v>20.89</v>
      </c>
      <c r="X10" t="n">
        <v>4.27</v>
      </c>
      <c r="Y10" t="n">
        <v>1</v>
      </c>
      <c r="Z10" t="n">
        <v>10</v>
      </c>
      <c r="AA10" t="n">
        <v>1508.779400692109</v>
      </c>
      <c r="AB10" t="n">
        <v>2064.378538676347</v>
      </c>
      <c r="AC10" t="n">
        <v>1867.357148318552</v>
      </c>
      <c r="AD10" t="n">
        <v>1508779.400692109</v>
      </c>
      <c r="AE10" t="n">
        <v>2064378.538676347</v>
      </c>
      <c r="AF10" t="n">
        <v>8.872238041440686e-07</v>
      </c>
      <c r="AG10" t="n">
        <v>19</v>
      </c>
      <c r="AH10" t="n">
        <v>1867357.148318552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1.6037</v>
      </c>
      <c r="E11" t="n">
        <v>62.36</v>
      </c>
      <c r="F11" t="n">
        <v>56.47</v>
      </c>
      <c r="G11" t="n">
        <v>24.91</v>
      </c>
      <c r="H11" t="n">
        <v>0.42</v>
      </c>
      <c r="I11" t="n">
        <v>136</v>
      </c>
      <c r="J11" t="n">
        <v>136.23</v>
      </c>
      <c r="K11" t="n">
        <v>46.47</v>
      </c>
      <c r="L11" t="n">
        <v>3.25</v>
      </c>
      <c r="M11" t="n">
        <v>134</v>
      </c>
      <c r="N11" t="n">
        <v>21.52</v>
      </c>
      <c r="O11" t="n">
        <v>17036.16</v>
      </c>
      <c r="P11" t="n">
        <v>612.2</v>
      </c>
      <c r="Q11" t="n">
        <v>1367.69</v>
      </c>
      <c r="R11" t="n">
        <v>233.18</v>
      </c>
      <c r="S11" t="n">
        <v>104.26</v>
      </c>
      <c r="T11" t="n">
        <v>62966.96</v>
      </c>
      <c r="U11" t="n">
        <v>0.45</v>
      </c>
      <c r="V11" t="n">
        <v>0.85</v>
      </c>
      <c r="W11" t="n">
        <v>20.86</v>
      </c>
      <c r="X11" t="n">
        <v>3.89</v>
      </c>
      <c r="Y11" t="n">
        <v>1</v>
      </c>
      <c r="Z11" t="n">
        <v>10</v>
      </c>
      <c r="AA11" t="n">
        <v>1482.652895227433</v>
      </c>
      <c r="AB11" t="n">
        <v>2028.631101279504</v>
      </c>
      <c r="AC11" t="n">
        <v>1835.02139617502</v>
      </c>
      <c r="AD11" t="n">
        <v>1482652.895227433</v>
      </c>
      <c r="AE11" t="n">
        <v>2028631.101279504</v>
      </c>
      <c r="AF11" t="n">
        <v>8.976913657450111e-07</v>
      </c>
      <c r="AG11" t="n">
        <v>19</v>
      </c>
      <c r="AH11" t="n">
        <v>1835021.39617502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1.6178</v>
      </c>
      <c r="E12" t="n">
        <v>61.81</v>
      </c>
      <c r="F12" t="n">
        <v>56.2</v>
      </c>
      <c r="G12" t="n">
        <v>26.76</v>
      </c>
      <c r="H12" t="n">
        <v>0.45</v>
      </c>
      <c r="I12" t="n">
        <v>126</v>
      </c>
      <c r="J12" t="n">
        <v>136.57</v>
      </c>
      <c r="K12" t="n">
        <v>46.47</v>
      </c>
      <c r="L12" t="n">
        <v>3.5</v>
      </c>
      <c r="M12" t="n">
        <v>124</v>
      </c>
      <c r="N12" t="n">
        <v>21.6</v>
      </c>
      <c r="O12" t="n">
        <v>17077.72</v>
      </c>
      <c r="P12" t="n">
        <v>607.71</v>
      </c>
      <c r="Q12" t="n">
        <v>1367.6</v>
      </c>
      <c r="R12" t="n">
        <v>224.14</v>
      </c>
      <c r="S12" t="n">
        <v>104.26</v>
      </c>
      <c r="T12" t="n">
        <v>58496.49</v>
      </c>
      <c r="U12" t="n">
        <v>0.47</v>
      </c>
      <c r="V12" t="n">
        <v>0.85</v>
      </c>
      <c r="W12" t="n">
        <v>20.86</v>
      </c>
      <c r="X12" t="n">
        <v>3.62</v>
      </c>
      <c r="Y12" t="n">
        <v>1</v>
      </c>
      <c r="Z12" t="n">
        <v>10</v>
      </c>
      <c r="AA12" t="n">
        <v>1451.841176552242</v>
      </c>
      <c r="AB12" t="n">
        <v>1986.473148471015</v>
      </c>
      <c r="AC12" t="n">
        <v>1796.886939213515</v>
      </c>
      <c r="AD12" t="n">
        <v>1451841.176552242</v>
      </c>
      <c r="AE12" t="n">
        <v>1986473.148471015</v>
      </c>
      <c r="AF12" t="n">
        <v>9.055840191446524e-07</v>
      </c>
      <c r="AG12" t="n">
        <v>18</v>
      </c>
      <c r="AH12" t="n">
        <v>1796886.939213515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1.6322</v>
      </c>
      <c r="E13" t="n">
        <v>61.27</v>
      </c>
      <c r="F13" t="n">
        <v>55.9</v>
      </c>
      <c r="G13" t="n">
        <v>28.67</v>
      </c>
      <c r="H13" t="n">
        <v>0.48</v>
      </c>
      <c r="I13" t="n">
        <v>117</v>
      </c>
      <c r="J13" t="n">
        <v>136.91</v>
      </c>
      <c r="K13" t="n">
        <v>46.47</v>
      </c>
      <c r="L13" t="n">
        <v>3.75</v>
      </c>
      <c r="M13" t="n">
        <v>115</v>
      </c>
      <c r="N13" t="n">
        <v>21.69</v>
      </c>
      <c r="O13" t="n">
        <v>17119.3</v>
      </c>
      <c r="P13" t="n">
        <v>603.01</v>
      </c>
      <c r="Q13" t="n">
        <v>1367.61</v>
      </c>
      <c r="R13" t="n">
        <v>214.39</v>
      </c>
      <c r="S13" t="n">
        <v>104.26</v>
      </c>
      <c r="T13" t="n">
        <v>53666.61</v>
      </c>
      <c r="U13" t="n">
        <v>0.49</v>
      </c>
      <c r="V13" t="n">
        <v>0.86</v>
      </c>
      <c r="W13" t="n">
        <v>20.84</v>
      </c>
      <c r="X13" t="n">
        <v>3.32</v>
      </c>
      <c r="Y13" t="n">
        <v>1</v>
      </c>
      <c r="Z13" t="n">
        <v>10</v>
      </c>
      <c r="AA13" t="n">
        <v>1432.130322839707</v>
      </c>
      <c r="AB13" t="n">
        <v>1959.50388884003</v>
      </c>
      <c r="AC13" t="n">
        <v>1772.491587870118</v>
      </c>
      <c r="AD13" t="n">
        <v>1432130.322839707</v>
      </c>
      <c r="AE13" t="n">
        <v>1959503.88884003</v>
      </c>
      <c r="AF13" t="n">
        <v>9.136446013400307e-07</v>
      </c>
      <c r="AG13" t="n">
        <v>18</v>
      </c>
      <c r="AH13" t="n">
        <v>1772491.587870118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1.6438</v>
      </c>
      <c r="E14" t="n">
        <v>60.83</v>
      </c>
      <c r="F14" t="n">
        <v>55.69</v>
      </c>
      <c r="G14" t="n">
        <v>30.65</v>
      </c>
      <c r="H14" t="n">
        <v>0.52</v>
      </c>
      <c r="I14" t="n">
        <v>109</v>
      </c>
      <c r="J14" t="n">
        <v>137.25</v>
      </c>
      <c r="K14" t="n">
        <v>46.47</v>
      </c>
      <c r="L14" t="n">
        <v>4</v>
      </c>
      <c r="M14" t="n">
        <v>107</v>
      </c>
      <c r="N14" t="n">
        <v>21.78</v>
      </c>
      <c r="O14" t="n">
        <v>17160.92</v>
      </c>
      <c r="P14" t="n">
        <v>598.77</v>
      </c>
      <c r="Q14" t="n">
        <v>1367.68</v>
      </c>
      <c r="R14" t="n">
        <v>207.49</v>
      </c>
      <c r="S14" t="n">
        <v>104.26</v>
      </c>
      <c r="T14" t="n">
        <v>50255.75</v>
      </c>
      <c r="U14" t="n">
        <v>0.5</v>
      </c>
      <c r="V14" t="n">
        <v>0.86</v>
      </c>
      <c r="W14" t="n">
        <v>20.82</v>
      </c>
      <c r="X14" t="n">
        <v>3.1</v>
      </c>
      <c r="Y14" t="n">
        <v>1</v>
      </c>
      <c r="Z14" t="n">
        <v>10</v>
      </c>
      <c r="AA14" t="n">
        <v>1416.021319571541</v>
      </c>
      <c r="AB14" t="n">
        <v>1937.462839889458</v>
      </c>
      <c r="AC14" t="n">
        <v>1752.554105696581</v>
      </c>
      <c r="AD14" t="n">
        <v>1416021.31957154</v>
      </c>
      <c r="AE14" t="n">
        <v>1937462.839889458</v>
      </c>
      <c r="AF14" t="n">
        <v>9.201378481085299e-07</v>
      </c>
      <c r="AG14" t="n">
        <v>18</v>
      </c>
      <c r="AH14" t="n">
        <v>1752554.105696582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1.6543</v>
      </c>
      <c r="E15" t="n">
        <v>60.45</v>
      </c>
      <c r="F15" t="n">
        <v>55.49</v>
      </c>
      <c r="G15" t="n">
        <v>32.64</v>
      </c>
      <c r="H15" t="n">
        <v>0.55</v>
      </c>
      <c r="I15" t="n">
        <v>102</v>
      </c>
      <c r="J15" t="n">
        <v>137.58</v>
      </c>
      <c r="K15" t="n">
        <v>46.47</v>
      </c>
      <c r="L15" t="n">
        <v>4.25</v>
      </c>
      <c r="M15" t="n">
        <v>100</v>
      </c>
      <c r="N15" t="n">
        <v>21.87</v>
      </c>
      <c r="O15" t="n">
        <v>17202.57</v>
      </c>
      <c r="P15" t="n">
        <v>595</v>
      </c>
      <c r="Q15" t="n">
        <v>1367.61</v>
      </c>
      <c r="R15" t="n">
        <v>201.46</v>
      </c>
      <c r="S15" t="n">
        <v>104.26</v>
      </c>
      <c r="T15" t="n">
        <v>47274.4</v>
      </c>
      <c r="U15" t="n">
        <v>0.52</v>
      </c>
      <c r="V15" t="n">
        <v>0.86</v>
      </c>
      <c r="W15" t="n">
        <v>20.8</v>
      </c>
      <c r="X15" t="n">
        <v>2.91</v>
      </c>
      <c r="Y15" t="n">
        <v>1</v>
      </c>
      <c r="Z15" t="n">
        <v>10</v>
      </c>
      <c r="AA15" t="n">
        <v>1401.676183316598</v>
      </c>
      <c r="AB15" t="n">
        <v>1917.835191602699</v>
      </c>
      <c r="AC15" t="n">
        <v>1734.799692614733</v>
      </c>
      <c r="AD15" t="n">
        <v>1401676.183316598</v>
      </c>
      <c r="AE15" t="n">
        <v>1917835.191602699</v>
      </c>
      <c r="AF15" t="n">
        <v>9.260153559593266e-07</v>
      </c>
      <c r="AG15" t="n">
        <v>18</v>
      </c>
      <c r="AH15" t="n">
        <v>1734799.692614733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1.6637</v>
      </c>
      <c r="E16" t="n">
        <v>60.11</v>
      </c>
      <c r="F16" t="n">
        <v>55.31</v>
      </c>
      <c r="G16" t="n">
        <v>34.57</v>
      </c>
      <c r="H16" t="n">
        <v>0.58</v>
      </c>
      <c r="I16" t="n">
        <v>96</v>
      </c>
      <c r="J16" t="n">
        <v>137.92</v>
      </c>
      <c r="K16" t="n">
        <v>46.47</v>
      </c>
      <c r="L16" t="n">
        <v>4.5</v>
      </c>
      <c r="M16" t="n">
        <v>94</v>
      </c>
      <c r="N16" t="n">
        <v>21.95</v>
      </c>
      <c r="O16" t="n">
        <v>17244.24</v>
      </c>
      <c r="P16" t="n">
        <v>591.66</v>
      </c>
      <c r="Q16" t="n">
        <v>1367.56</v>
      </c>
      <c r="R16" t="n">
        <v>195.19</v>
      </c>
      <c r="S16" t="n">
        <v>104.26</v>
      </c>
      <c r="T16" t="n">
        <v>44172.99</v>
      </c>
      <c r="U16" t="n">
        <v>0.53</v>
      </c>
      <c r="V16" t="n">
        <v>0.87</v>
      </c>
      <c r="W16" t="n">
        <v>20.81</v>
      </c>
      <c r="X16" t="n">
        <v>2.73</v>
      </c>
      <c r="Y16" t="n">
        <v>1</v>
      </c>
      <c r="Z16" t="n">
        <v>10</v>
      </c>
      <c r="AA16" t="n">
        <v>1389.032909391032</v>
      </c>
      <c r="AB16" t="n">
        <v>1900.536106435861</v>
      </c>
      <c r="AC16" t="n">
        <v>1719.151607856801</v>
      </c>
      <c r="AD16" t="n">
        <v>1389032.909391033</v>
      </c>
      <c r="AE16" t="n">
        <v>1900536.106435861</v>
      </c>
      <c r="AF16" t="n">
        <v>9.312771248924206e-07</v>
      </c>
      <c r="AG16" t="n">
        <v>18</v>
      </c>
      <c r="AH16" t="n">
        <v>1719151.607856801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1.6738</v>
      </c>
      <c r="E17" t="n">
        <v>59.75</v>
      </c>
      <c r="F17" t="n">
        <v>55.12</v>
      </c>
      <c r="G17" t="n">
        <v>36.74</v>
      </c>
      <c r="H17" t="n">
        <v>0.61</v>
      </c>
      <c r="I17" t="n">
        <v>90</v>
      </c>
      <c r="J17" t="n">
        <v>138.26</v>
      </c>
      <c r="K17" t="n">
        <v>46.47</v>
      </c>
      <c r="L17" t="n">
        <v>4.75</v>
      </c>
      <c r="M17" t="n">
        <v>88</v>
      </c>
      <c r="N17" t="n">
        <v>22.04</v>
      </c>
      <c r="O17" t="n">
        <v>17285.95</v>
      </c>
      <c r="P17" t="n">
        <v>587.98</v>
      </c>
      <c r="Q17" t="n">
        <v>1367.54</v>
      </c>
      <c r="R17" t="n">
        <v>188.95</v>
      </c>
      <c r="S17" t="n">
        <v>104.26</v>
      </c>
      <c r="T17" t="n">
        <v>41083.06</v>
      </c>
      <c r="U17" t="n">
        <v>0.55</v>
      </c>
      <c r="V17" t="n">
        <v>0.87</v>
      </c>
      <c r="W17" t="n">
        <v>20.79</v>
      </c>
      <c r="X17" t="n">
        <v>2.53</v>
      </c>
      <c r="Y17" t="n">
        <v>1</v>
      </c>
      <c r="Z17" t="n">
        <v>10</v>
      </c>
      <c r="AA17" t="n">
        <v>1375.494109211396</v>
      </c>
      <c r="AB17" t="n">
        <v>1882.011722740373</v>
      </c>
      <c r="AC17" t="n">
        <v>1702.395165342074</v>
      </c>
      <c r="AD17" t="n">
        <v>1375494.109211396</v>
      </c>
      <c r="AE17" t="n">
        <v>1882011.722740373</v>
      </c>
      <c r="AF17" t="n">
        <v>9.369307276822347e-07</v>
      </c>
      <c r="AG17" t="n">
        <v>18</v>
      </c>
      <c r="AH17" t="n">
        <v>1702395.165342074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1.6811</v>
      </c>
      <c r="E18" t="n">
        <v>59.48</v>
      </c>
      <c r="F18" t="n">
        <v>54.99</v>
      </c>
      <c r="G18" t="n">
        <v>38.82</v>
      </c>
      <c r="H18" t="n">
        <v>0.64</v>
      </c>
      <c r="I18" t="n">
        <v>85</v>
      </c>
      <c r="J18" t="n">
        <v>138.6</v>
      </c>
      <c r="K18" t="n">
        <v>46.47</v>
      </c>
      <c r="L18" t="n">
        <v>5</v>
      </c>
      <c r="M18" t="n">
        <v>83</v>
      </c>
      <c r="N18" t="n">
        <v>22.13</v>
      </c>
      <c r="O18" t="n">
        <v>17327.69</v>
      </c>
      <c r="P18" t="n">
        <v>584.95</v>
      </c>
      <c r="Q18" t="n">
        <v>1367.41</v>
      </c>
      <c r="R18" t="n">
        <v>184.82</v>
      </c>
      <c r="S18" t="n">
        <v>104.26</v>
      </c>
      <c r="T18" t="n">
        <v>39040.84</v>
      </c>
      <c r="U18" t="n">
        <v>0.5600000000000001</v>
      </c>
      <c r="V18" t="n">
        <v>0.87</v>
      </c>
      <c r="W18" t="n">
        <v>20.78</v>
      </c>
      <c r="X18" t="n">
        <v>2.41</v>
      </c>
      <c r="Y18" t="n">
        <v>1</v>
      </c>
      <c r="Z18" t="n">
        <v>10</v>
      </c>
      <c r="AA18" t="n">
        <v>1365.319361118136</v>
      </c>
      <c r="AB18" t="n">
        <v>1868.09018352097</v>
      </c>
      <c r="AC18" t="n">
        <v>1689.802278286767</v>
      </c>
      <c r="AD18" t="n">
        <v>1365319.361118136</v>
      </c>
      <c r="AE18" t="n">
        <v>1868090.18352097</v>
      </c>
      <c r="AF18" t="n">
        <v>9.410169950451694e-07</v>
      </c>
      <c r="AG18" t="n">
        <v>18</v>
      </c>
      <c r="AH18" t="n">
        <v>1689802.278286767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1.6878</v>
      </c>
      <c r="E19" t="n">
        <v>59.25</v>
      </c>
      <c r="F19" t="n">
        <v>54.86</v>
      </c>
      <c r="G19" t="n">
        <v>40.64</v>
      </c>
      <c r="H19" t="n">
        <v>0.67</v>
      </c>
      <c r="I19" t="n">
        <v>81</v>
      </c>
      <c r="J19" t="n">
        <v>138.94</v>
      </c>
      <c r="K19" t="n">
        <v>46.47</v>
      </c>
      <c r="L19" t="n">
        <v>5.25</v>
      </c>
      <c r="M19" t="n">
        <v>79</v>
      </c>
      <c r="N19" t="n">
        <v>22.22</v>
      </c>
      <c r="O19" t="n">
        <v>17369.47</v>
      </c>
      <c r="P19" t="n">
        <v>581.99</v>
      </c>
      <c r="Q19" t="n">
        <v>1367.45</v>
      </c>
      <c r="R19" t="n">
        <v>180.86</v>
      </c>
      <c r="S19" t="n">
        <v>104.26</v>
      </c>
      <c r="T19" t="n">
        <v>37079.32</v>
      </c>
      <c r="U19" t="n">
        <v>0.58</v>
      </c>
      <c r="V19" t="n">
        <v>0.87</v>
      </c>
      <c r="W19" t="n">
        <v>20.77</v>
      </c>
      <c r="X19" t="n">
        <v>2.28</v>
      </c>
      <c r="Y19" t="n">
        <v>1</v>
      </c>
      <c r="Z19" t="n">
        <v>10</v>
      </c>
      <c r="AA19" t="n">
        <v>1355.740700979168</v>
      </c>
      <c r="AB19" t="n">
        <v>1854.984238138172</v>
      </c>
      <c r="AC19" t="n">
        <v>1677.947145936994</v>
      </c>
      <c r="AD19" t="n">
        <v>1355740.700979168</v>
      </c>
      <c r="AE19" t="n">
        <v>1854984.238138172</v>
      </c>
      <c r="AF19" t="n">
        <v>9.447674048166301e-07</v>
      </c>
      <c r="AG19" t="n">
        <v>18</v>
      </c>
      <c r="AH19" t="n">
        <v>1677947.145936994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1.6939</v>
      </c>
      <c r="E20" t="n">
        <v>59.04</v>
      </c>
      <c r="F20" t="n">
        <v>54.76</v>
      </c>
      <c r="G20" t="n">
        <v>42.67</v>
      </c>
      <c r="H20" t="n">
        <v>0.7</v>
      </c>
      <c r="I20" t="n">
        <v>77</v>
      </c>
      <c r="J20" t="n">
        <v>139.28</v>
      </c>
      <c r="K20" t="n">
        <v>46.47</v>
      </c>
      <c r="L20" t="n">
        <v>5.5</v>
      </c>
      <c r="M20" t="n">
        <v>75</v>
      </c>
      <c r="N20" t="n">
        <v>22.31</v>
      </c>
      <c r="O20" t="n">
        <v>17411.27</v>
      </c>
      <c r="P20" t="n">
        <v>579.11</v>
      </c>
      <c r="Q20" t="n">
        <v>1367.4</v>
      </c>
      <c r="R20" t="n">
        <v>177.54</v>
      </c>
      <c r="S20" t="n">
        <v>104.26</v>
      </c>
      <c r="T20" t="n">
        <v>35443.36</v>
      </c>
      <c r="U20" t="n">
        <v>0.59</v>
      </c>
      <c r="V20" t="n">
        <v>0.88</v>
      </c>
      <c r="W20" t="n">
        <v>20.77</v>
      </c>
      <c r="X20" t="n">
        <v>2.18</v>
      </c>
      <c r="Y20" t="n">
        <v>1</v>
      </c>
      <c r="Z20" t="n">
        <v>10</v>
      </c>
      <c r="AA20" t="n">
        <v>1346.926044268102</v>
      </c>
      <c r="AB20" t="n">
        <v>1842.923635950884</v>
      </c>
      <c r="AC20" t="n">
        <v>1667.037590695299</v>
      </c>
      <c r="AD20" t="n">
        <v>1346926.044268102</v>
      </c>
      <c r="AE20" t="n">
        <v>1842923.635950884</v>
      </c>
      <c r="AF20" t="n">
        <v>9.481819569966169e-07</v>
      </c>
      <c r="AG20" t="n">
        <v>18</v>
      </c>
      <c r="AH20" t="n">
        <v>1667037.590695299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54.62</v>
      </c>
      <c r="G21" t="n">
        <v>44.9</v>
      </c>
      <c r="H21" t="n">
        <v>0.73</v>
      </c>
      <c r="I21" t="n">
        <v>73</v>
      </c>
      <c r="J21" t="n">
        <v>139.61</v>
      </c>
      <c r="K21" t="n">
        <v>46.47</v>
      </c>
      <c r="L21" t="n">
        <v>5.75</v>
      </c>
      <c r="M21" t="n">
        <v>71</v>
      </c>
      <c r="N21" t="n">
        <v>22.4</v>
      </c>
      <c r="O21" t="n">
        <v>17453.1</v>
      </c>
      <c r="P21" t="n">
        <v>576.3</v>
      </c>
      <c r="Q21" t="n">
        <v>1367.5</v>
      </c>
      <c r="R21" t="n">
        <v>173.27</v>
      </c>
      <c r="S21" t="n">
        <v>104.26</v>
      </c>
      <c r="T21" t="n">
        <v>33325.71</v>
      </c>
      <c r="U21" t="n">
        <v>0.6</v>
      </c>
      <c r="V21" t="n">
        <v>0.88</v>
      </c>
      <c r="W21" t="n">
        <v>20.75</v>
      </c>
      <c r="X21" t="n">
        <v>2.04</v>
      </c>
      <c r="Y21" t="n">
        <v>1</v>
      </c>
      <c r="Z21" t="n">
        <v>10</v>
      </c>
      <c r="AA21" t="n">
        <v>1337.449317638625</v>
      </c>
      <c r="AB21" t="n">
        <v>1829.95716049276</v>
      </c>
      <c r="AC21" t="n">
        <v>1655.308617456336</v>
      </c>
      <c r="AD21" t="n">
        <v>1337449.317638624</v>
      </c>
      <c r="AE21" t="n">
        <v>1829957.16049276</v>
      </c>
      <c r="AF21" t="n">
        <v>9.521002955638146e-07</v>
      </c>
      <c r="AG21" t="n">
        <v>18</v>
      </c>
      <c r="AH21" t="n">
        <v>1655308.617456336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1.7059</v>
      </c>
      <c r="E22" t="n">
        <v>58.62</v>
      </c>
      <c r="F22" t="n">
        <v>54.53</v>
      </c>
      <c r="G22" t="n">
        <v>46.74</v>
      </c>
      <c r="H22" t="n">
        <v>0.76</v>
      </c>
      <c r="I22" t="n">
        <v>70</v>
      </c>
      <c r="J22" t="n">
        <v>139.95</v>
      </c>
      <c r="K22" t="n">
        <v>46.47</v>
      </c>
      <c r="L22" t="n">
        <v>6</v>
      </c>
      <c r="M22" t="n">
        <v>68</v>
      </c>
      <c r="N22" t="n">
        <v>22.49</v>
      </c>
      <c r="O22" t="n">
        <v>17494.97</v>
      </c>
      <c r="P22" t="n">
        <v>573.97</v>
      </c>
      <c r="Q22" t="n">
        <v>1367.39</v>
      </c>
      <c r="R22" t="n">
        <v>170.67</v>
      </c>
      <c r="S22" t="n">
        <v>104.26</v>
      </c>
      <c r="T22" t="n">
        <v>32039.88</v>
      </c>
      <c r="U22" t="n">
        <v>0.61</v>
      </c>
      <c r="V22" t="n">
        <v>0.88</v>
      </c>
      <c r="W22" t="n">
        <v>20.74</v>
      </c>
      <c r="X22" t="n">
        <v>1.95</v>
      </c>
      <c r="Y22" t="n">
        <v>1</v>
      </c>
      <c r="Z22" t="n">
        <v>10</v>
      </c>
      <c r="AA22" t="n">
        <v>1318.846202212455</v>
      </c>
      <c r="AB22" t="n">
        <v>1804.503557255145</v>
      </c>
      <c r="AC22" t="n">
        <v>1632.284270387362</v>
      </c>
      <c r="AD22" t="n">
        <v>1318846.202212455</v>
      </c>
      <c r="AE22" t="n">
        <v>1804503.557255145</v>
      </c>
      <c r="AF22" t="n">
        <v>9.548991088260988e-07</v>
      </c>
      <c r="AG22" t="n">
        <v>17</v>
      </c>
      <c r="AH22" t="n">
        <v>1632284.270387362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1.71</v>
      </c>
      <c r="E23" t="n">
        <v>58.48</v>
      </c>
      <c r="F23" t="n">
        <v>54.48</v>
      </c>
      <c r="G23" t="n">
        <v>48.79</v>
      </c>
      <c r="H23" t="n">
        <v>0.79</v>
      </c>
      <c r="I23" t="n">
        <v>67</v>
      </c>
      <c r="J23" t="n">
        <v>140.29</v>
      </c>
      <c r="K23" t="n">
        <v>46.47</v>
      </c>
      <c r="L23" t="n">
        <v>6.25</v>
      </c>
      <c r="M23" t="n">
        <v>65</v>
      </c>
      <c r="N23" t="n">
        <v>22.58</v>
      </c>
      <c r="O23" t="n">
        <v>17536.87</v>
      </c>
      <c r="P23" t="n">
        <v>571.0700000000001</v>
      </c>
      <c r="Q23" t="n">
        <v>1367.49</v>
      </c>
      <c r="R23" t="n">
        <v>168.23</v>
      </c>
      <c r="S23" t="n">
        <v>104.26</v>
      </c>
      <c r="T23" t="n">
        <v>30838.72</v>
      </c>
      <c r="U23" t="n">
        <v>0.62</v>
      </c>
      <c r="V23" t="n">
        <v>0.88</v>
      </c>
      <c r="W23" t="n">
        <v>20.75</v>
      </c>
      <c r="X23" t="n">
        <v>1.89</v>
      </c>
      <c r="Y23" t="n">
        <v>1</v>
      </c>
      <c r="Z23" t="n">
        <v>10</v>
      </c>
      <c r="AA23" t="n">
        <v>1311.771574017397</v>
      </c>
      <c r="AB23" t="n">
        <v>1794.8237388481</v>
      </c>
      <c r="AC23" t="n">
        <v>1623.528280263375</v>
      </c>
      <c r="AD23" t="n">
        <v>1311771.574017397</v>
      </c>
      <c r="AE23" t="n">
        <v>1794823.738848099</v>
      </c>
      <c r="AF23" t="n">
        <v>9.571941357011717e-07</v>
      </c>
      <c r="AG23" t="n">
        <v>17</v>
      </c>
      <c r="AH23" t="n">
        <v>1623528.280263375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1.7155</v>
      </c>
      <c r="E24" t="n">
        <v>58.29</v>
      </c>
      <c r="F24" t="n">
        <v>54.37</v>
      </c>
      <c r="G24" t="n">
        <v>50.97</v>
      </c>
      <c r="H24" t="n">
        <v>0.82</v>
      </c>
      <c r="I24" t="n">
        <v>64</v>
      </c>
      <c r="J24" t="n">
        <v>140.63</v>
      </c>
      <c r="K24" t="n">
        <v>46.47</v>
      </c>
      <c r="L24" t="n">
        <v>6.5</v>
      </c>
      <c r="M24" t="n">
        <v>62</v>
      </c>
      <c r="N24" t="n">
        <v>22.67</v>
      </c>
      <c r="O24" t="n">
        <v>17578.8</v>
      </c>
      <c r="P24" t="n">
        <v>568.4</v>
      </c>
      <c r="Q24" t="n">
        <v>1367.3</v>
      </c>
      <c r="R24" t="n">
        <v>164.75</v>
      </c>
      <c r="S24" t="n">
        <v>104.26</v>
      </c>
      <c r="T24" t="n">
        <v>29110.19</v>
      </c>
      <c r="U24" t="n">
        <v>0.63</v>
      </c>
      <c r="V24" t="n">
        <v>0.88</v>
      </c>
      <c r="W24" t="n">
        <v>20.74</v>
      </c>
      <c r="X24" t="n">
        <v>1.79</v>
      </c>
      <c r="Y24" t="n">
        <v>1</v>
      </c>
      <c r="Z24" t="n">
        <v>10</v>
      </c>
      <c r="AA24" t="n">
        <v>1303.813279376572</v>
      </c>
      <c r="AB24" t="n">
        <v>1783.934849025341</v>
      </c>
      <c r="AC24" t="n">
        <v>1613.678610802648</v>
      </c>
      <c r="AD24" t="n">
        <v>1303813.279376572</v>
      </c>
      <c r="AE24" t="n">
        <v>1783934.849025341</v>
      </c>
      <c r="AF24" t="n">
        <v>9.602728302896843e-07</v>
      </c>
      <c r="AG24" t="n">
        <v>17</v>
      </c>
      <c r="AH24" t="n">
        <v>1613678.610802648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1.7204</v>
      </c>
      <c r="E25" t="n">
        <v>58.13</v>
      </c>
      <c r="F25" t="n">
        <v>54.29</v>
      </c>
      <c r="G25" t="n">
        <v>53.4</v>
      </c>
      <c r="H25" t="n">
        <v>0.85</v>
      </c>
      <c r="I25" t="n">
        <v>61</v>
      </c>
      <c r="J25" t="n">
        <v>140.97</v>
      </c>
      <c r="K25" t="n">
        <v>46.47</v>
      </c>
      <c r="L25" t="n">
        <v>6.75</v>
      </c>
      <c r="M25" t="n">
        <v>59</v>
      </c>
      <c r="N25" t="n">
        <v>22.76</v>
      </c>
      <c r="O25" t="n">
        <v>17620.76</v>
      </c>
      <c r="P25" t="n">
        <v>566</v>
      </c>
      <c r="Q25" t="n">
        <v>1367.28</v>
      </c>
      <c r="R25" t="n">
        <v>162.01</v>
      </c>
      <c r="S25" t="n">
        <v>104.26</v>
      </c>
      <c r="T25" t="n">
        <v>27754.84</v>
      </c>
      <c r="U25" t="n">
        <v>0.64</v>
      </c>
      <c r="V25" t="n">
        <v>0.88</v>
      </c>
      <c r="W25" t="n">
        <v>20.74</v>
      </c>
      <c r="X25" t="n">
        <v>1.71</v>
      </c>
      <c r="Y25" t="n">
        <v>1</v>
      </c>
      <c r="Z25" t="n">
        <v>10</v>
      </c>
      <c r="AA25" t="n">
        <v>1296.83707018531</v>
      </c>
      <c r="AB25" t="n">
        <v>1774.389691841228</v>
      </c>
      <c r="AC25" t="n">
        <v>1605.044430023474</v>
      </c>
      <c r="AD25" t="n">
        <v>1296837.07018531</v>
      </c>
      <c r="AE25" t="n">
        <v>1774389.691841228</v>
      </c>
      <c r="AF25" t="n">
        <v>9.630156672867229e-07</v>
      </c>
      <c r="AG25" t="n">
        <v>17</v>
      </c>
      <c r="AH25" t="n">
        <v>1605044.430023474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1.7237</v>
      </c>
      <c r="E26" t="n">
        <v>58.02</v>
      </c>
      <c r="F26" t="n">
        <v>54.23</v>
      </c>
      <c r="G26" t="n">
        <v>55.15</v>
      </c>
      <c r="H26" t="n">
        <v>0.88</v>
      </c>
      <c r="I26" t="n">
        <v>59</v>
      </c>
      <c r="J26" t="n">
        <v>141.31</v>
      </c>
      <c r="K26" t="n">
        <v>46.47</v>
      </c>
      <c r="L26" t="n">
        <v>7</v>
      </c>
      <c r="M26" t="n">
        <v>57</v>
      </c>
      <c r="N26" t="n">
        <v>22.85</v>
      </c>
      <c r="O26" t="n">
        <v>17662.75</v>
      </c>
      <c r="P26" t="n">
        <v>563.77</v>
      </c>
      <c r="Q26" t="n">
        <v>1367.49</v>
      </c>
      <c r="R26" t="n">
        <v>160.19</v>
      </c>
      <c r="S26" t="n">
        <v>104.26</v>
      </c>
      <c r="T26" t="n">
        <v>26856.09</v>
      </c>
      <c r="U26" t="n">
        <v>0.65</v>
      </c>
      <c r="V26" t="n">
        <v>0.88</v>
      </c>
      <c r="W26" t="n">
        <v>20.74</v>
      </c>
      <c r="X26" t="n">
        <v>1.65</v>
      </c>
      <c r="Y26" t="n">
        <v>1</v>
      </c>
      <c r="Z26" t="n">
        <v>10</v>
      </c>
      <c r="AA26" t="n">
        <v>1291.265795477108</v>
      </c>
      <c r="AB26" t="n">
        <v>1766.766827998173</v>
      </c>
      <c r="AC26" t="n">
        <v>1598.149081606844</v>
      </c>
      <c r="AD26" t="n">
        <v>1291265.795477108</v>
      </c>
      <c r="AE26" t="n">
        <v>1766766.827998173</v>
      </c>
      <c r="AF26" t="n">
        <v>9.648628840398304e-07</v>
      </c>
      <c r="AG26" t="n">
        <v>17</v>
      </c>
      <c r="AH26" t="n">
        <v>1598149.081606844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1.7256</v>
      </c>
      <c r="E27" t="n">
        <v>57.95</v>
      </c>
      <c r="F27" t="n">
        <v>54.22</v>
      </c>
      <c r="G27" t="n">
        <v>57.07</v>
      </c>
      <c r="H27" t="n">
        <v>0.91</v>
      </c>
      <c r="I27" t="n">
        <v>57</v>
      </c>
      <c r="J27" t="n">
        <v>141.66</v>
      </c>
      <c r="K27" t="n">
        <v>46.47</v>
      </c>
      <c r="L27" t="n">
        <v>7.25</v>
      </c>
      <c r="M27" t="n">
        <v>55</v>
      </c>
      <c r="N27" t="n">
        <v>22.94</v>
      </c>
      <c r="O27" t="n">
        <v>17704.77</v>
      </c>
      <c r="P27" t="n">
        <v>561.67</v>
      </c>
      <c r="Q27" t="n">
        <v>1367.39</v>
      </c>
      <c r="R27" t="n">
        <v>159.57</v>
      </c>
      <c r="S27" t="n">
        <v>104.26</v>
      </c>
      <c r="T27" t="n">
        <v>26554.55</v>
      </c>
      <c r="U27" t="n">
        <v>0.65</v>
      </c>
      <c r="V27" t="n">
        <v>0.88</v>
      </c>
      <c r="W27" t="n">
        <v>20.75</v>
      </c>
      <c r="X27" t="n">
        <v>1.64</v>
      </c>
      <c r="Y27" t="n">
        <v>1</v>
      </c>
      <c r="Z27" t="n">
        <v>10</v>
      </c>
      <c r="AA27" t="n">
        <v>1287.06119475448</v>
      </c>
      <c r="AB27" t="n">
        <v>1761.013907795581</v>
      </c>
      <c r="AC27" t="n">
        <v>1592.945212034113</v>
      </c>
      <c r="AD27" t="n">
        <v>1287061.19475448</v>
      </c>
      <c r="AE27" t="n">
        <v>1761013.907795581</v>
      </c>
      <c r="AF27" t="n">
        <v>9.659264330794983e-07</v>
      </c>
      <c r="AG27" t="n">
        <v>17</v>
      </c>
      <c r="AH27" t="n">
        <v>1592945.212034113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1.7301</v>
      </c>
      <c r="E28" t="n">
        <v>57.8</v>
      </c>
      <c r="F28" t="n">
        <v>54.12</v>
      </c>
      <c r="G28" t="n">
        <v>59.04</v>
      </c>
      <c r="H28" t="n">
        <v>0.93</v>
      </c>
      <c r="I28" t="n">
        <v>55</v>
      </c>
      <c r="J28" t="n">
        <v>142</v>
      </c>
      <c r="K28" t="n">
        <v>46.47</v>
      </c>
      <c r="L28" t="n">
        <v>7.5</v>
      </c>
      <c r="M28" t="n">
        <v>53</v>
      </c>
      <c r="N28" t="n">
        <v>23.03</v>
      </c>
      <c r="O28" t="n">
        <v>17746.83</v>
      </c>
      <c r="P28" t="n">
        <v>559.16</v>
      </c>
      <c r="Q28" t="n">
        <v>1367.25</v>
      </c>
      <c r="R28" t="n">
        <v>156.65</v>
      </c>
      <c r="S28" t="n">
        <v>104.26</v>
      </c>
      <c r="T28" t="n">
        <v>25103.74</v>
      </c>
      <c r="U28" t="n">
        <v>0.67</v>
      </c>
      <c r="V28" t="n">
        <v>0.89</v>
      </c>
      <c r="W28" t="n">
        <v>20.74</v>
      </c>
      <c r="X28" t="n">
        <v>1.54</v>
      </c>
      <c r="Y28" t="n">
        <v>1</v>
      </c>
      <c r="Z28" t="n">
        <v>10</v>
      </c>
      <c r="AA28" t="n">
        <v>1280.158331990114</v>
      </c>
      <c r="AB28" t="n">
        <v>1751.569106428564</v>
      </c>
      <c r="AC28" t="n">
        <v>1584.401809253701</v>
      </c>
      <c r="AD28" t="n">
        <v>1280158.331990114</v>
      </c>
      <c r="AE28" t="n">
        <v>1751569.106428564</v>
      </c>
      <c r="AF28" t="n">
        <v>9.684453650155539e-07</v>
      </c>
      <c r="AG28" t="n">
        <v>17</v>
      </c>
      <c r="AH28" t="n">
        <v>1584401.809253701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1.7337</v>
      </c>
      <c r="E29" t="n">
        <v>57.68</v>
      </c>
      <c r="F29" t="n">
        <v>54.06</v>
      </c>
      <c r="G29" t="n">
        <v>61.2</v>
      </c>
      <c r="H29" t="n">
        <v>0.96</v>
      </c>
      <c r="I29" t="n">
        <v>53</v>
      </c>
      <c r="J29" t="n">
        <v>142.34</v>
      </c>
      <c r="K29" t="n">
        <v>46.47</v>
      </c>
      <c r="L29" t="n">
        <v>7.75</v>
      </c>
      <c r="M29" t="n">
        <v>51</v>
      </c>
      <c r="N29" t="n">
        <v>23.12</v>
      </c>
      <c r="O29" t="n">
        <v>17788.92</v>
      </c>
      <c r="P29" t="n">
        <v>556.55</v>
      </c>
      <c r="Q29" t="n">
        <v>1367.41</v>
      </c>
      <c r="R29" t="n">
        <v>154.69</v>
      </c>
      <c r="S29" t="n">
        <v>104.26</v>
      </c>
      <c r="T29" t="n">
        <v>24134.56</v>
      </c>
      <c r="U29" t="n">
        <v>0.67</v>
      </c>
      <c r="V29" t="n">
        <v>0.89</v>
      </c>
      <c r="W29" t="n">
        <v>20.73</v>
      </c>
      <c r="X29" t="n">
        <v>1.48</v>
      </c>
      <c r="Y29" t="n">
        <v>1</v>
      </c>
      <c r="Z29" t="n">
        <v>10</v>
      </c>
      <c r="AA29" t="n">
        <v>1273.933315412618</v>
      </c>
      <c r="AB29" t="n">
        <v>1743.051764118885</v>
      </c>
      <c r="AC29" t="n">
        <v>1576.697350139894</v>
      </c>
      <c r="AD29" t="n">
        <v>1273933.315412618</v>
      </c>
      <c r="AE29" t="n">
        <v>1743051.764118885</v>
      </c>
      <c r="AF29" t="n">
        <v>9.704605105643986e-07</v>
      </c>
      <c r="AG29" t="n">
        <v>17</v>
      </c>
      <c r="AH29" t="n">
        <v>1576697.350139894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1.7365</v>
      </c>
      <c r="E30" t="n">
        <v>57.59</v>
      </c>
      <c r="F30" t="n">
        <v>54.02</v>
      </c>
      <c r="G30" t="n">
        <v>63.55</v>
      </c>
      <c r="H30" t="n">
        <v>0.99</v>
      </c>
      <c r="I30" t="n">
        <v>51</v>
      </c>
      <c r="J30" t="n">
        <v>142.68</v>
      </c>
      <c r="K30" t="n">
        <v>46.47</v>
      </c>
      <c r="L30" t="n">
        <v>8</v>
      </c>
      <c r="M30" t="n">
        <v>49</v>
      </c>
      <c r="N30" t="n">
        <v>23.21</v>
      </c>
      <c r="O30" t="n">
        <v>17831.04</v>
      </c>
      <c r="P30" t="n">
        <v>554.35</v>
      </c>
      <c r="Q30" t="n">
        <v>1367.3</v>
      </c>
      <c r="R30" t="n">
        <v>153.45</v>
      </c>
      <c r="S30" t="n">
        <v>104.26</v>
      </c>
      <c r="T30" t="n">
        <v>23524.83</v>
      </c>
      <c r="U30" t="n">
        <v>0.68</v>
      </c>
      <c r="V30" t="n">
        <v>0.89</v>
      </c>
      <c r="W30" t="n">
        <v>20.72</v>
      </c>
      <c r="X30" t="n">
        <v>1.44</v>
      </c>
      <c r="Y30" t="n">
        <v>1</v>
      </c>
      <c r="Z30" t="n">
        <v>10</v>
      </c>
      <c r="AA30" t="n">
        <v>1268.909742894343</v>
      </c>
      <c r="AB30" t="n">
        <v>1736.178290575002</v>
      </c>
      <c r="AC30" t="n">
        <v>1570.479871264058</v>
      </c>
      <c r="AD30" t="n">
        <v>1268909.742894343</v>
      </c>
      <c r="AE30" t="n">
        <v>1736178.290575002</v>
      </c>
      <c r="AF30" t="n">
        <v>9.720278459912774e-07</v>
      </c>
      <c r="AG30" t="n">
        <v>17</v>
      </c>
      <c r="AH30" t="n">
        <v>1570479.871264058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1.7396</v>
      </c>
      <c r="E31" t="n">
        <v>57.49</v>
      </c>
      <c r="F31" t="n">
        <v>53.97</v>
      </c>
      <c r="G31" t="n">
        <v>66.09</v>
      </c>
      <c r="H31" t="n">
        <v>1.02</v>
      </c>
      <c r="I31" t="n">
        <v>49</v>
      </c>
      <c r="J31" t="n">
        <v>143.02</v>
      </c>
      <c r="K31" t="n">
        <v>46.47</v>
      </c>
      <c r="L31" t="n">
        <v>8.25</v>
      </c>
      <c r="M31" t="n">
        <v>47</v>
      </c>
      <c r="N31" t="n">
        <v>23.3</v>
      </c>
      <c r="O31" t="n">
        <v>17873.19</v>
      </c>
      <c r="P31" t="n">
        <v>552.3200000000001</v>
      </c>
      <c r="Q31" t="n">
        <v>1367.35</v>
      </c>
      <c r="R31" t="n">
        <v>151.93</v>
      </c>
      <c r="S31" t="n">
        <v>104.26</v>
      </c>
      <c r="T31" t="n">
        <v>22776</v>
      </c>
      <c r="U31" t="n">
        <v>0.6899999999999999</v>
      </c>
      <c r="V31" t="n">
        <v>0.89</v>
      </c>
      <c r="W31" t="n">
        <v>20.72</v>
      </c>
      <c r="X31" t="n">
        <v>1.39</v>
      </c>
      <c r="Y31" t="n">
        <v>1</v>
      </c>
      <c r="Z31" t="n">
        <v>10</v>
      </c>
      <c r="AA31" t="n">
        <v>1263.899182466855</v>
      </c>
      <c r="AB31" t="n">
        <v>1729.322620747787</v>
      </c>
      <c r="AC31" t="n">
        <v>1564.27849694316</v>
      </c>
      <c r="AD31" t="n">
        <v>1263899.182466855</v>
      </c>
      <c r="AE31" t="n">
        <v>1729322.620747787</v>
      </c>
      <c r="AF31" t="n">
        <v>9.737631102138939e-07</v>
      </c>
      <c r="AG31" t="n">
        <v>17</v>
      </c>
      <c r="AH31" t="n">
        <v>1564278.49694316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1.7416</v>
      </c>
      <c r="E32" t="n">
        <v>57.42</v>
      </c>
      <c r="F32" t="n">
        <v>53.93</v>
      </c>
      <c r="G32" t="n">
        <v>67.42</v>
      </c>
      <c r="H32" t="n">
        <v>1.05</v>
      </c>
      <c r="I32" t="n">
        <v>48</v>
      </c>
      <c r="J32" t="n">
        <v>143.36</v>
      </c>
      <c r="K32" t="n">
        <v>46.47</v>
      </c>
      <c r="L32" t="n">
        <v>8.5</v>
      </c>
      <c r="M32" t="n">
        <v>46</v>
      </c>
      <c r="N32" t="n">
        <v>23.4</v>
      </c>
      <c r="O32" t="n">
        <v>17915.37</v>
      </c>
      <c r="P32" t="n">
        <v>550.12</v>
      </c>
      <c r="Q32" t="n">
        <v>1367.35</v>
      </c>
      <c r="R32" t="n">
        <v>150.58</v>
      </c>
      <c r="S32" t="n">
        <v>104.26</v>
      </c>
      <c r="T32" t="n">
        <v>22104.45</v>
      </c>
      <c r="U32" t="n">
        <v>0.6899999999999999</v>
      </c>
      <c r="V32" t="n">
        <v>0.89</v>
      </c>
      <c r="W32" t="n">
        <v>20.72</v>
      </c>
      <c r="X32" t="n">
        <v>1.35</v>
      </c>
      <c r="Y32" t="n">
        <v>1</v>
      </c>
      <c r="Z32" t="n">
        <v>10</v>
      </c>
      <c r="AA32" t="n">
        <v>1259.396700445201</v>
      </c>
      <c r="AB32" t="n">
        <v>1723.162126210274</v>
      </c>
      <c r="AC32" t="n">
        <v>1558.705951357998</v>
      </c>
      <c r="AD32" t="n">
        <v>1259396.700445201</v>
      </c>
      <c r="AE32" t="n">
        <v>1723162.126210274</v>
      </c>
      <c r="AF32" t="n">
        <v>9.748826355188074e-07</v>
      </c>
      <c r="AG32" t="n">
        <v>17</v>
      </c>
      <c r="AH32" t="n">
        <v>1558705.951357998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1.7447</v>
      </c>
      <c r="E33" t="n">
        <v>57.32</v>
      </c>
      <c r="F33" t="n">
        <v>53.89</v>
      </c>
      <c r="G33" t="n">
        <v>70.29000000000001</v>
      </c>
      <c r="H33" t="n">
        <v>1.08</v>
      </c>
      <c r="I33" t="n">
        <v>46</v>
      </c>
      <c r="J33" t="n">
        <v>143.7</v>
      </c>
      <c r="K33" t="n">
        <v>46.47</v>
      </c>
      <c r="L33" t="n">
        <v>8.75</v>
      </c>
      <c r="M33" t="n">
        <v>44</v>
      </c>
      <c r="N33" t="n">
        <v>23.49</v>
      </c>
      <c r="O33" t="n">
        <v>17957.59</v>
      </c>
      <c r="P33" t="n">
        <v>548.08</v>
      </c>
      <c r="Q33" t="n">
        <v>1367.48</v>
      </c>
      <c r="R33" t="n">
        <v>149.03</v>
      </c>
      <c r="S33" t="n">
        <v>104.26</v>
      </c>
      <c r="T33" t="n">
        <v>21339.61</v>
      </c>
      <c r="U33" t="n">
        <v>0.7</v>
      </c>
      <c r="V33" t="n">
        <v>0.89</v>
      </c>
      <c r="W33" t="n">
        <v>20.72</v>
      </c>
      <c r="X33" t="n">
        <v>1.31</v>
      </c>
      <c r="Y33" t="n">
        <v>1</v>
      </c>
      <c r="Z33" t="n">
        <v>10</v>
      </c>
      <c r="AA33" t="n">
        <v>1254.459130964795</v>
      </c>
      <c r="AB33" t="n">
        <v>1716.40632581699</v>
      </c>
      <c r="AC33" t="n">
        <v>1552.594915072424</v>
      </c>
      <c r="AD33" t="n">
        <v>1254459.130964795</v>
      </c>
      <c r="AE33" t="n">
        <v>1716406.32581699</v>
      </c>
      <c r="AF33" t="n">
        <v>9.766178997414235e-07</v>
      </c>
      <c r="AG33" t="n">
        <v>17</v>
      </c>
      <c r="AH33" t="n">
        <v>1552594.915072424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1.7473</v>
      </c>
      <c r="E34" t="n">
        <v>57.23</v>
      </c>
      <c r="F34" t="n">
        <v>53.82</v>
      </c>
      <c r="G34" t="n">
        <v>71.77</v>
      </c>
      <c r="H34" t="n">
        <v>1.11</v>
      </c>
      <c r="I34" t="n">
        <v>45</v>
      </c>
      <c r="J34" t="n">
        <v>144.05</v>
      </c>
      <c r="K34" t="n">
        <v>46.47</v>
      </c>
      <c r="L34" t="n">
        <v>9</v>
      </c>
      <c r="M34" t="n">
        <v>43</v>
      </c>
      <c r="N34" t="n">
        <v>23.58</v>
      </c>
      <c r="O34" t="n">
        <v>17999.83</v>
      </c>
      <c r="P34" t="n">
        <v>545.54</v>
      </c>
      <c r="Q34" t="n">
        <v>1367.34</v>
      </c>
      <c r="R34" t="n">
        <v>147.28</v>
      </c>
      <c r="S34" t="n">
        <v>104.26</v>
      </c>
      <c r="T34" t="n">
        <v>20471.16</v>
      </c>
      <c r="U34" t="n">
        <v>0.71</v>
      </c>
      <c r="V34" t="n">
        <v>0.89</v>
      </c>
      <c r="W34" t="n">
        <v>20.71</v>
      </c>
      <c r="X34" t="n">
        <v>1.25</v>
      </c>
      <c r="Y34" t="n">
        <v>1</v>
      </c>
      <c r="Z34" t="n">
        <v>10</v>
      </c>
      <c r="AA34" t="n">
        <v>1248.982596301221</v>
      </c>
      <c r="AB34" t="n">
        <v>1708.913089482631</v>
      </c>
      <c r="AC34" t="n">
        <v>1545.816822696993</v>
      </c>
      <c r="AD34" t="n">
        <v>1248982.596301221</v>
      </c>
      <c r="AE34" t="n">
        <v>1708913.089482631</v>
      </c>
      <c r="AF34" t="n">
        <v>9.780732826378114e-07</v>
      </c>
      <c r="AG34" t="n">
        <v>17</v>
      </c>
      <c r="AH34" t="n">
        <v>1545816.822696993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1.749</v>
      </c>
      <c r="E35" t="n">
        <v>57.18</v>
      </c>
      <c r="F35" t="n">
        <v>53.8</v>
      </c>
      <c r="G35" t="n">
        <v>73.36</v>
      </c>
      <c r="H35" t="n">
        <v>1.13</v>
      </c>
      <c r="I35" t="n">
        <v>44</v>
      </c>
      <c r="J35" t="n">
        <v>144.39</v>
      </c>
      <c r="K35" t="n">
        <v>46.47</v>
      </c>
      <c r="L35" t="n">
        <v>9.25</v>
      </c>
      <c r="M35" t="n">
        <v>42</v>
      </c>
      <c r="N35" t="n">
        <v>23.67</v>
      </c>
      <c r="O35" t="n">
        <v>18042.12</v>
      </c>
      <c r="P35" t="n">
        <v>543.53</v>
      </c>
      <c r="Q35" t="n">
        <v>1367.27</v>
      </c>
      <c r="R35" t="n">
        <v>146.43</v>
      </c>
      <c r="S35" t="n">
        <v>104.26</v>
      </c>
      <c r="T35" t="n">
        <v>20050.76</v>
      </c>
      <c r="U35" t="n">
        <v>0.71</v>
      </c>
      <c r="V35" t="n">
        <v>0.89</v>
      </c>
      <c r="W35" t="n">
        <v>20.71</v>
      </c>
      <c r="X35" t="n">
        <v>1.22</v>
      </c>
      <c r="Y35" t="n">
        <v>1</v>
      </c>
      <c r="Z35" t="n">
        <v>10</v>
      </c>
      <c r="AA35" t="n">
        <v>1245.069810968459</v>
      </c>
      <c r="AB35" t="n">
        <v>1703.55944397044</v>
      </c>
      <c r="AC35" t="n">
        <v>1540.974121598597</v>
      </c>
      <c r="AD35" t="n">
        <v>1245069.81096846</v>
      </c>
      <c r="AE35" t="n">
        <v>1703559.44397044</v>
      </c>
      <c r="AF35" t="n">
        <v>9.79024879146988e-07</v>
      </c>
      <c r="AG35" t="n">
        <v>17</v>
      </c>
      <c r="AH35" t="n">
        <v>1540974.121598597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1.7525</v>
      </c>
      <c r="E36" t="n">
        <v>57.06</v>
      </c>
      <c r="F36" t="n">
        <v>53.74</v>
      </c>
      <c r="G36" t="n">
        <v>76.77</v>
      </c>
      <c r="H36" t="n">
        <v>1.16</v>
      </c>
      <c r="I36" t="n">
        <v>42</v>
      </c>
      <c r="J36" t="n">
        <v>144.73</v>
      </c>
      <c r="K36" t="n">
        <v>46.47</v>
      </c>
      <c r="L36" t="n">
        <v>9.5</v>
      </c>
      <c r="M36" t="n">
        <v>40</v>
      </c>
      <c r="N36" t="n">
        <v>23.77</v>
      </c>
      <c r="O36" t="n">
        <v>18084.43</v>
      </c>
      <c r="P36" t="n">
        <v>541.38</v>
      </c>
      <c r="Q36" t="n">
        <v>1367.36</v>
      </c>
      <c r="R36" t="n">
        <v>144.28</v>
      </c>
      <c r="S36" t="n">
        <v>104.26</v>
      </c>
      <c r="T36" t="n">
        <v>18986.22</v>
      </c>
      <c r="U36" t="n">
        <v>0.72</v>
      </c>
      <c r="V36" t="n">
        <v>0.89</v>
      </c>
      <c r="W36" t="n">
        <v>20.71</v>
      </c>
      <c r="X36" t="n">
        <v>1.16</v>
      </c>
      <c r="Y36" t="n">
        <v>1</v>
      </c>
      <c r="Z36" t="n">
        <v>10</v>
      </c>
      <c r="AA36" t="n">
        <v>1239.678330010479</v>
      </c>
      <c r="AB36" t="n">
        <v>1696.182581868379</v>
      </c>
      <c r="AC36" t="n">
        <v>1534.301296862065</v>
      </c>
      <c r="AD36" t="n">
        <v>1239678.330010479</v>
      </c>
      <c r="AE36" t="n">
        <v>1696182.581868378</v>
      </c>
      <c r="AF36" t="n">
        <v>9.809840484305868e-07</v>
      </c>
      <c r="AG36" t="n">
        <v>17</v>
      </c>
      <c r="AH36" t="n">
        <v>1534301.296862065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1.7542</v>
      </c>
      <c r="E37" t="n">
        <v>57</v>
      </c>
      <c r="F37" t="n">
        <v>53.71</v>
      </c>
      <c r="G37" t="n">
        <v>78.59999999999999</v>
      </c>
      <c r="H37" t="n">
        <v>1.19</v>
      </c>
      <c r="I37" t="n">
        <v>41</v>
      </c>
      <c r="J37" t="n">
        <v>145.08</v>
      </c>
      <c r="K37" t="n">
        <v>46.47</v>
      </c>
      <c r="L37" t="n">
        <v>9.75</v>
      </c>
      <c r="M37" t="n">
        <v>39</v>
      </c>
      <c r="N37" t="n">
        <v>23.86</v>
      </c>
      <c r="O37" t="n">
        <v>18126.77</v>
      </c>
      <c r="P37" t="n">
        <v>539.08</v>
      </c>
      <c r="Q37" t="n">
        <v>1367.35</v>
      </c>
      <c r="R37" t="n">
        <v>143.41</v>
      </c>
      <c r="S37" t="n">
        <v>104.26</v>
      </c>
      <c r="T37" t="n">
        <v>18557.44</v>
      </c>
      <c r="U37" t="n">
        <v>0.73</v>
      </c>
      <c r="V37" t="n">
        <v>0.89</v>
      </c>
      <c r="W37" t="n">
        <v>20.71</v>
      </c>
      <c r="X37" t="n">
        <v>1.13</v>
      </c>
      <c r="Y37" t="n">
        <v>1</v>
      </c>
      <c r="Z37" t="n">
        <v>10</v>
      </c>
      <c r="AA37" t="n">
        <v>1235.331310408665</v>
      </c>
      <c r="AB37" t="n">
        <v>1690.234797872206</v>
      </c>
      <c r="AC37" t="n">
        <v>1528.92116102272</v>
      </c>
      <c r="AD37" t="n">
        <v>1235331.310408665</v>
      </c>
      <c r="AE37" t="n">
        <v>1690234.797872206</v>
      </c>
      <c r="AF37" t="n">
        <v>9.819356449397634e-07</v>
      </c>
      <c r="AG37" t="n">
        <v>17</v>
      </c>
      <c r="AH37" t="n">
        <v>1528921.16102272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1.7553</v>
      </c>
      <c r="E38" t="n">
        <v>56.97</v>
      </c>
      <c r="F38" t="n">
        <v>53.7</v>
      </c>
      <c r="G38" t="n">
        <v>80.55</v>
      </c>
      <c r="H38" t="n">
        <v>1.22</v>
      </c>
      <c r="I38" t="n">
        <v>40</v>
      </c>
      <c r="J38" t="n">
        <v>145.42</v>
      </c>
      <c r="K38" t="n">
        <v>46.47</v>
      </c>
      <c r="L38" t="n">
        <v>10</v>
      </c>
      <c r="M38" t="n">
        <v>38</v>
      </c>
      <c r="N38" t="n">
        <v>23.95</v>
      </c>
      <c r="O38" t="n">
        <v>18169.15</v>
      </c>
      <c r="P38" t="n">
        <v>538.12</v>
      </c>
      <c r="Q38" t="n">
        <v>1367.21</v>
      </c>
      <c r="R38" t="n">
        <v>143.15</v>
      </c>
      <c r="S38" t="n">
        <v>104.26</v>
      </c>
      <c r="T38" t="n">
        <v>18428.81</v>
      </c>
      <c r="U38" t="n">
        <v>0.73</v>
      </c>
      <c r="V38" t="n">
        <v>0.89</v>
      </c>
      <c r="W38" t="n">
        <v>20.71</v>
      </c>
      <c r="X38" t="n">
        <v>1.13</v>
      </c>
      <c r="Y38" t="n">
        <v>1</v>
      </c>
      <c r="Z38" t="n">
        <v>10</v>
      </c>
      <c r="AA38" t="n">
        <v>1233.302618242712</v>
      </c>
      <c r="AB38" t="n">
        <v>1687.459051751169</v>
      </c>
      <c r="AC38" t="n">
        <v>1526.41032821569</v>
      </c>
      <c r="AD38" t="n">
        <v>1233302.618242712</v>
      </c>
      <c r="AE38" t="n">
        <v>1687459.051751168</v>
      </c>
      <c r="AF38" t="n">
        <v>9.825513838574661e-07</v>
      </c>
      <c r="AG38" t="n">
        <v>17</v>
      </c>
      <c r="AH38" t="n">
        <v>1526410.32821569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1.7569</v>
      </c>
      <c r="E39" t="n">
        <v>56.92</v>
      </c>
      <c r="F39" t="n">
        <v>53.68</v>
      </c>
      <c r="G39" t="n">
        <v>82.58</v>
      </c>
      <c r="H39" t="n">
        <v>1.24</v>
      </c>
      <c r="I39" t="n">
        <v>39</v>
      </c>
      <c r="J39" t="n">
        <v>145.76</v>
      </c>
      <c r="K39" t="n">
        <v>46.47</v>
      </c>
      <c r="L39" t="n">
        <v>10.25</v>
      </c>
      <c r="M39" t="n">
        <v>37</v>
      </c>
      <c r="N39" t="n">
        <v>24.05</v>
      </c>
      <c r="O39" t="n">
        <v>18211.56</v>
      </c>
      <c r="P39" t="n">
        <v>536.03</v>
      </c>
      <c r="Q39" t="n">
        <v>1367.24</v>
      </c>
      <c r="R39" t="n">
        <v>142.09</v>
      </c>
      <c r="S39" t="n">
        <v>104.26</v>
      </c>
      <c r="T39" t="n">
        <v>17905.18</v>
      </c>
      <c r="U39" t="n">
        <v>0.73</v>
      </c>
      <c r="V39" t="n">
        <v>0.89</v>
      </c>
      <c r="W39" t="n">
        <v>20.71</v>
      </c>
      <c r="X39" t="n">
        <v>1.1</v>
      </c>
      <c r="Y39" t="n">
        <v>1</v>
      </c>
      <c r="Z39" t="n">
        <v>10</v>
      </c>
      <c r="AA39" t="n">
        <v>1229.371472375685</v>
      </c>
      <c r="AB39" t="n">
        <v>1682.080284545987</v>
      </c>
      <c r="AC39" t="n">
        <v>1521.544903003424</v>
      </c>
      <c r="AD39" t="n">
        <v>1229371.472375686</v>
      </c>
      <c r="AE39" t="n">
        <v>1682080.284545987</v>
      </c>
      <c r="AF39" t="n">
        <v>9.834470041013969e-07</v>
      </c>
      <c r="AG39" t="n">
        <v>17</v>
      </c>
      <c r="AH39" t="n">
        <v>1521544.903003424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1.7589</v>
      </c>
      <c r="E40" t="n">
        <v>56.86</v>
      </c>
      <c r="F40" t="n">
        <v>53.64</v>
      </c>
      <c r="G40" t="n">
        <v>84.7</v>
      </c>
      <c r="H40" t="n">
        <v>1.27</v>
      </c>
      <c r="I40" t="n">
        <v>38</v>
      </c>
      <c r="J40" t="n">
        <v>146.11</v>
      </c>
      <c r="K40" t="n">
        <v>46.47</v>
      </c>
      <c r="L40" t="n">
        <v>10.5</v>
      </c>
      <c r="M40" t="n">
        <v>36</v>
      </c>
      <c r="N40" t="n">
        <v>24.14</v>
      </c>
      <c r="O40" t="n">
        <v>18254.01</v>
      </c>
      <c r="P40" t="n">
        <v>532.86</v>
      </c>
      <c r="Q40" t="n">
        <v>1367.23</v>
      </c>
      <c r="R40" t="n">
        <v>141.08</v>
      </c>
      <c r="S40" t="n">
        <v>104.26</v>
      </c>
      <c r="T40" t="n">
        <v>17405.81</v>
      </c>
      <c r="U40" t="n">
        <v>0.74</v>
      </c>
      <c r="V40" t="n">
        <v>0.89</v>
      </c>
      <c r="W40" t="n">
        <v>20.71</v>
      </c>
      <c r="X40" t="n">
        <v>1.06</v>
      </c>
      <c r="Y40" t="n">
        <v>1</v>
      </c>
      <c r="Z40" t="n">
        <v>10</v>
      </c>
      <c r="AA40" t="n">
        <v>1223.618697304248</v>
      </c>
      <c r="AB40" t="n">
        <v>1674.209083898722</v>
      </c>
      <c r="AC40" t="n">
        <v>1514.424918698635</v>
      </c>
      <c r="AD40" t="n">
        <v>1223618.697304248</v>
      </c>
      <c r="AE40" t="n">
        <v>1674209.083898722</v>
      </c>
      <c r="AF40" t="n">
        <v>9.845665294063106e-07</v>
      </c>
      <c r="AG40" t="n">
        <v>17</v>
      </c>
      <c r="AH40" t="n">
        <v>1514424.918698635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1.7599</v>
      </c>
      <c r="E41" t="n">
        <v>56.82</v>
      </c>
      <c r="F41" t="n">
        <v>53.63</v>
      </c>
      <c r="G41" t="n">
        <v>86.97</v>
      </c>
      <c r="H41" t="n">
        <v>1.3</v>
      </c>
      <c r="I41" t="n">
        <v>37</v>
      </c>
      <c r="J41" t="n">
        <v>146.45</v>
      </c>
      <c r="K41" t="n">
        <v>46.47</v>
      </c>
      <c r="L41" t="n">
        <v>10.75</v>
      </c>
      <c r="M41" t="n">
        <v>35</v>
      </c>
      <c r="N41" t="n">
        <v>24.24</v>
      </c>
      <c r="O41" t="n">
        <v>18296.48</v>
      </c>
      <c r="P41" t="n">
        <v>531.5599999999999</v>
      </c>
      <c r="Q41" t="n">
        <v>1367.36</v>
      </c>
      <c r="R41" t="n">
        <v>140.81</v>
      </c>
      <c r="S41" t="n">
        <v>104.26</v>
      </c>
      <c r="T41" t="n">
        <v>17274.32</v>
      </c>
      <c r="U41" t="n">
        <v>0.74</v>
      </c>
      <c r="V41" t="n">
        <v>0.89</v>
      </c>
      <c r="W41" t="n">
        <v>20.71</v>
      </c>
      <c r="X41" t="n">
        <v>1.05</v>
      </c>
      <c r="Y41" t="n">
        <v>1</v>
      </c>
      <c r="Z41" t="n">
        <v>10</v>
      </c>
      <c r="AA41" t="n">
        <v>1221.193718037489</v>
      </c>
      <c r="AB41" t="n">
        <v>1670.891120283408</v>
      </c>
      <c r="AC41" t="n">
        <v>1511.423616873975</v>
      </c>
      <c r="AD41" t="n">
        <v>1221193.718037489</v>
      </c>
      <c r="AE41" t="n">
        <v>1670891.120283408</v>
      </c>
      <c r="AF41" t="n">
        <v>9.851262920587673e-07</v>
      </c>
      <c r="AG41" t="n">
        <v>17</v>
      </c>
      <c r="AH41" t="n">
        <v>1511423.616873975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1.7626</v>
      </c>
      <c r="E42" t="n">
        <v>56.73</v>
      </c>
      <c r="F42" t="n">
        <v>53.57</v>
      </c>
      <c r="G42" t="n">
        <v>89.29000000000001</v>
      </c>
      <c r="H42" t="n">
        <v>1.33</v>
      </c>
      <c r="I42" t="n">
        <v>36</v>
      </c>
      <c r="J42" t="n">
        <v>146.8</v>
      </c>
      <c r="K42" t="n">
        <v>46.47</v>
      </c>
      <c r="L42" t="n">
        <v>11</v>
      </c>
      <c r="M42" t="n">
        <v>34</v>
      </c>
      <c r="N42" t="n">
        <v>24.33</v>
      </c>
      <c r="O42" t="n">
        <v>18338.99</v>
      </c>
      <c r="P42" t="n">
        <v>528.75</v>
      </c>
      <c r="Q42" t="n">
        <v>1367.27</v>
      </c>
      <c r="R42" t="n">
        <v>138.97</v>
      </c>
      <c r="S42" t="n">
        <v>104.26</v>
      </c>
      <c r="T42" t="n">
        <v>16360.77</v>
      </c>
      <c r="U42" t="n">
        <v>0.75</v>
      </c>
      <c r="V42" t="n">
        <v>0.89</v>
      </c>
      <c r="W42" t="n">
        <v>20.7</v>
      </c>
      <c r="X42" t="n">
        <v>0.99</v>
      </c>
      <c r="Y42" t="n">
        <v>1</v>
      </c>
      <c r="Z42" t="n">
        <v>10</v>
      </c>
      <c r="AA42" t="n">
        <v>1215.439910676417</v>
      </c>
      <c r="AB42" t="n">
        <v>1663.018507211923</v>
      </c>
      <c r="AC42" t="n">
        <v>1504.302354944751</v>
      </c>
      <c r="AD42" t="n">
        <v>1215439.910676417</v>
      </c>
      <c r="AE42" t="n">
        <v>1663018.507211923</v>
      </c>
      <c r="AF42" t="n">
        <v>9.866376512204008e-07</v>
      </c>
      <c r="AG42" t="n">
        <v>17</v>
      </c>
      <c r="AH42" t="n">
        <v>1504302.354944751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1.7628</v>
      </c>
      <c r="E43" t="n">
        <v>56.73</v>
      </c>
      <c r="F43" t="n">
        <v>53.6</v>
      </c>
      <c r="G43" t="n">
        <v>91.88</v>
      </c>
      <c r="H43" t="n">
        <v>1.35</v>
      </c>
      <c r="I43" t="n">
        <v>35</v>
      </c>
      <c r="J43" t="n">
        <v>147.14</v>
      </c>
      <c r="K43" t="n">
        <v>46.47</v>
      </c>
      <c r="L43" t="n">
        <v>11.25</v>
      </c>
      <c r="M43" t="n">
        <v>33</v>
      </c>
      <c r="N43" t="n">
        <v>24.43</v>
      </c>
      <c r="O43" t="n">
        <v>18381.53</v>
      </c>
      <c r="P43" t="n">
        <v>527.6900000000001</v>
      </c>
      <c r="Q43" t="n">
        <v>1367.35</v>
      </c>
      <c r="R43" t="n">
        <v>139.65</v>
      </c>
      <c r="S43" t="n">
        <v>104.26</v>
      </c>
      <c r="T43" t="n">
        <v>16707.12</v>
      </c>
      <c r="U43" t="n">
        <v>0.75</v>
      </c>
      <c r="V43" t="n">
        <v>0.89</v>
      </c>
      <c r="W43" t="n">
        <v>20.7</v>
      </c>
      <c r="X43" t="n">
        <v>1.02</v>
      </c>
      <c r="Y43" t="n">
        <v>1</v>
      </c>
      <c r="Z43" t="n">
        <v>10</v>
      </c>
      <c r="AA43" t="n">
        <v>1214.034158093829</v>
      </c>
      <c r="AB43" t="n">
        <v>1661.095094510998</v>
      </c>
      <c r="AC43" t="n">
        <v>1502.562510052476</v>
      </c>
      <c r="AD43" t="n">
        <v>1214034.158093829</v>
      </c>
      <c r="AE43" t="n">
        <v>1661095.094510999</v>
      </c>
      <c r="AF43" t="n">
        <v>9.86749603750892e-07</v>
      </c>
      <c r="AG43" t="n">
        <v>17</v>
      </c>
      <c r="AH43" t="n">
        <v>1502562.510052476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1.7661</v>
      </c>
      <c r="E44" t="n">
        <v>56.62</v>
      </c>
      <c r="F44" t="n">
        <v>53.52</v>
      </c>
      <c r="G44" t="n">
        <v>94.44</v>
      </c>
      <c r="H44" t="n">
        <v>1.38</v>
      </c>
      <c r="I44" t="n">
        <v>34</v>
      </c>
      <c r="J44" t="n">
        <v>147.49</v>
      </c>
      <c r="K44" t="n">
        <v>46.47</v>
      </c>
      <c r="L44" t="n">
        <v>11.5</v>
      </c>
      <c r="M44" t="n">
        <v>32</v>
      </c>
      <c r="N44" t="n">
        <v>24.52</v>
      </c>
      <c r="O44" t="n">
        <v>18424.11</v>
      </c>
      <c r="P44" t="n">
        <v>524.1900000000001</v>
      </c>
      <c r="Q44" t="n">
        <v>1367.29</v>
      </c>
      <c r="R44" t="n">
        <v>137.35</v>
      </c>
      <c r="S44" t="n">
        <v>104.26</v>
      </c>
      <c r="T44" t="n">
        <v>15558.77</v>
      </c>
      <c r="U44" t="n">
        <v>0.76</v>
      </c>
      <c r="V44" t="n">
        <v>0.9</v>
      </c>
      <c r="W44" t="n">
        <v>20.69</v>
      </c>
      <c r="X44" t="n">
        <v>0.9399999999999999</v>
      </c>
      <c r="Y44" t="n">
        <v>1</v>
      </c>
      <c r="Z44" t="n">
        <v>10</v>
      </c>
      <c r="AA44" t="n">
        <v>1206.902841135058</v>
      </c>
      <c r="AB44" t="n">
        <v>1651.337712036509</v>
      </c>
      <c r="AC44" t="n">
        <v>1493.736358466779</v>
      </c>
      <c r="AD44" t="n">
        <v>1206902.841135059</v>
      </c>
      <c r="AE44" t="n">
        <v>1651337.712036509</v>
      </c>
      <c r="AF44" t="n">
        <v>9.885968205039997e-07</v>
      </c>
      <c r="AG44" t="n">
        <v>17</v>
      </c>
      <c r="AH44" t="n">
        <v>1493736.358466779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1.7673</v>
      </c>
      <c r="E45" t="n">
        <v>56.58</v>
      </c>
      <c r="F45" t="n">
        <v>53.51</v>
      </c>
      <c r="G45" t="n">
        <v>97.28</v>
      </c>
      <c r="H45" t="n">
        <v>1.41</v>
      </c>
      <c r="I45" t="n">
        <v>33</v>
      </c>
      <c r="J45" t="n">
        <v>147.83</v>
      </c>
      <c r="K45" t="n">
        <v>46.47</v>
      </c>
      <c r="L45" t="n">
        <v>11.75</v>
      </c>
      <c r="M45" t="n">
        <v>31</v>
      </c>
      <c r="N45" t="n">
        <v>24.62</v>
      </c>
      <c r="O45" t="n">
        <v>18466.71</v>
      </c>
      <c r="P45" t="n">
        <v>522.54</v>
      </c>
      <c r="Q45" t="n">
        <v>1367.22</v>
      </c>
      <c r="R45" t="n">
        <v>136.44</v>
      </c>
      <c r="S45" t="n">
        <v>104.26</v>
      </c>
      <c r="T45" t="n">
        <v>15111.56</v>
      </c>
      <c r="U45" t="n">
        <v>0.76</v>
      </c>
      <c r="V45" t="n">
        <v>0.9</v>
      </c>
      <c r="W45" t="n">
        <v>20.7</v>
      </c>
      <c r="X45" t="n">
        <v>0.93</v>
      </c>
      <c r="Y45" t="n">
        <v>1</v>
      </c>
      <c r="Z45" t="n">
        <v>10</v>
      </c>
      <c r="AA45" t="n">
        <v>1203.904150120781</v>
      </c>
      <c r="AB45" t="n">
        <v>1647.234770697863</v>
      </c>
      <c r="AC45" t="n">
        <v>1490.024996090979</v>
      </c>
      <c r="AD45" t="n">
        <v>1203904.150120781</v>
      </c>
      <c r="AE45" t="n">
        <v>1647234.770697863</v>
      </c>
      <c r="AF45" t="n">
        <v>9.892685356869478e-07</v>
      </c>
      <c r="AG45" t="n">
        <v>17</v>
      </c>
      <c r="AH45" t="n">
        <v>1490024.996090979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1.7678</v>
      </c>
      <c r="E46" t="n">
        <v>56.57</v>
      </c>
      <c r="F46" t="n">
        <v>53.49</v>
      </c>
      <c r="G46" t="n">
        <v>97.25</v>
      </c>
      <c r="H46" t="n">
        <v>1.43</v>
      </c>
      <c r="I46" t="n">
        <v>33</v>
      </c>
      <c r="J46" t="n">
        <v>148.18</v>
      </c>
      <c r="K46" t="n">
        <v>46.47</v>
      </c>
      <c r="L46" t="n">
        <v>12</v>
      </c>
      <c r="M46" t="n">
        <v>31</v>
      </c>
      <c r="N46" t="n">
        <v>24.71</v>
      </c>
      <c r="O46" t="n">
        <v>18509.36</v>
      </c>
      <c r="P46" t="n">
        <v>520.59</v>
      </c>
      <c r="Q46" t="n">
        <v>1367.22</v>
      </c>
      <c r="R46" t="n">
        <v>136.2</v>
      </c>
      <c r="S46" t="n">
        <v>104.26</v>
      </c>
      <c r="T46" t="n">
        <v>14989.09</v>
      </c>
      <c r="U46" t="n">
        <v>0.77</v>
      </c>
      <c r="V46" t="n">
        <v>0.9</v>
      </c>
      <c r="W46" t="n">
        <v>20.7</v>
      </c>
      <c r="X46" t="n">
        <v>0.91</v>
      </c>
      <c r="Y46" t="n">
        <v>1</v>
      </c>
      <c r="Z46" t="n">
        <v>10</v>
      </c>
      <c r="AA46" t="n">
        <v>1200.842163353641</v>
      </c>
      <c r="AB46" t="n">
        <v>1643.045225317741</v>
      </c>
      <c r="AC46" t="n">
        <v>1486.235295041872</v>
      </c>
      <c r="AD46" t="n">
        <v>1200842.163353641</v>
      </c>
      <c r="AE46" t="n">
        <v>1643045.225317741</v>
      </c>
      <c r="AF46" t="n">
        <v>9.895484170131762e-07</v>
      </c>
      <c r="AG46" t="n">
        <v>17</v>
      </c>
      <c r="AH46" t="n">
        <v>1486235.295041872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1.7698</v>
      </c>
      <c r="E47" t="n">
        <v>56.5</v>
      </c>
      <c r="F47" t="n">
        <v>53.45</v>
      </c>
      <c r="G47" t="n">
        <v>100.22</v>
      </c>
      <c r="H47" t="n">
        <v>1.46</v>
      </c>
      <c r="I47" t="n">
        <v>32</v>
      </c>
      <c r="J47" t="n">
        <v>148.52</v>
      </c>
      <c r="K47" t="n">
        <v>46.47</v>
      </c>
      <c r="L47" t="n">
        <v>12.25</v>
      </c>
      <c r="M47" t="n">
        <v>30</v>
      </c>
      <c r="N47" t="n">
        <v>24.81</v>
      </c>
      <c r="O47" t="n">
        <v>18552.03</v>
      </c>
      <c r="P47" t="n">
        <v>517.88</v>
      </c>
      <c r="Q47" t="n">
        <v>1367.2</v>
      </c>
      <c r="R47" t="n">
        <v>135.28</v>
      </c>
      <c r="S47" t="n">
        <v>104.26</v>
      </c>
      <c r="T47" t="n">
        <v>14537.14</v>
      </c>
      <c r="U47" t="n">
        <v>0.77</v>
      </c>
      <c r="V47" t="n">
        <v>0.9</v>
      </c>
      <c r="W47" t="n">
        <v>20.69</v>
      </c>
      <c r="X47" t="n">
        <v>0.88</v>
      </c>
      <c r="Y47" t="n">
        <v>1</v>
      </c>
      <c r="Z47" t="n">
        <v>10</v>
      </c>
      <c r="AA47" t="n">
        <v>1195.785705415346</v>
      </c>
      <c r="AB47" t="n">
        <v>1636.126756491384</v>
      </c>
      <c r="AC47" t="n">
        <v>1479.977115170171</v>
      </c>
      <c r="AD47" t="n">
        <v>1195785.705415346</v>
      </c>
      <c r="AE47" t="n">
        <v>1636126.756491384</v>
      </c>
      <c r="AF47" t="n">
        <v>9.9066794231809e-07</v>
      </c>
      <c r="AG47" t="n">
        <v>17</v>
      </c>
      <c r="AH47" t="n">
        <v>1479977.115170171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1.7715</v>
      </c>
      <c r="E48" t="n">
        <v>56.45</v>
      </c>
      <c r="F48" t="n">
        <v>53.43</v>
      </c>
      <c r="G48" t="n">
        <v>103.4</v>
      </c>
      <c r="H48" t="n">
        <v>1.49</v>
      </c>
      <c r="I48" t="n">
        <v>31</v>
      </c>
      <c r="J48" t="n">
        <v>148.87</v>
      </c>
      <c r="K48" t="n">
        <v>46.47</v>
      </c>
      <c r="L48" t="n">
        <v>12.5</v>
      </c>
      <c r="M48" t="n">
        <v>29</v>
      </c>
      <c r="N48" t="n">
        <v>24.9</v>
      </c>
      <c r="O48" t="n">
        <v>18594.74</v>
      </c>
      <c r="P48" t="n">
        <v>516.85</v>
      </c>
      <c r="Q48" t="n">
        <v>1367.16</v>
      </c>
      <c r="R48" t="n">
        <v>134.17</v>
      </c>
      <c r="S48" t="n">
        <v>104.26</v>
      </c>
      <c r="T48" t="n">
        <v>13984.08</v>
      </c>
      <c r="U48" t="n">
        <v>0.78</v>
      </c>
      <c r="V48" t="n">
        <v>0.9</v>
      </c>
      <c r="W48" t="n">
        <v>20.69</v>
      </c>
      <c r="X48" t="n">
        <v>0.85</v>
      </c>
      <c r="Y48" t="n">
        <v>1</v>
      </c>
      <c r="Z48" t="n">
        <v>10</v>
      </c>
      <c r="AA48" t="n">
        <v>1193.311671237782</v>
      </c>
      <c r="AB48" t="n">
        <v>1632.741673782958</v>
      </c>
      <c r="AC48" t="n">
        <v>1476.915100004443</v>
      </c>
      <c r="AD48" t="n">
        <v>1193311.671237782</v>
      </c>
      <c r="AE48" t="n">
        <v>1632741.673782958</v>
      </c>
      <c r="AF48" t="n">
        <v>9.916195388272665e-07</v>
      </c>
      <c r="AG48" t="n">
        <v>17</v>
      </c>
      <c r="AH48" t="n">
        <v>1476915.100004443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1.7731</v>
      </c>
      <c r="E49" t="n">
        <v>56.4</v>
      </c>
      <c r="F49" t="n">
        <v>53.4</v>
      </c>
      <c r="G49" t="n">
        <v>106.8</v>
      </c>
      <c r="H49" t="n">
        <v>1.51</v>
      </c>
      <c r="I49" t="n">
        <v>30</v>
      </c>
      <c r="J49" t="n">
        <v>149.22</v>
      </c>
      <c r="K49" t="n">
        <v>46.47</v>
      </c>
      <c r="L49" t="n">
        <v>12.75</v>
      </c>
      <c r="M49" t="n">
        <v>28</v>
      </c>
      <c r="N49" t="n">
        <v>25</v>
      </c>
      <c r="O49" t="n">
        <v>18637.48</v>
      </c>
      <c r="P49" t="n">
        <v>513.95</v>
      </c>
      <c r="Q49" t="n">
        <v>1367.18</v>
      </c>
      <c r="R49" t="n">
        <v>133.3</v>
      </c>
      <c r="S49" t="n">
        <v>104.26</v>
      </c>
      <c r="T49" t="n">
        <v>13554.98</v>
      </c>
      <c r="U49" t="n">
        <v>0.78</v>
      </c>
      <c r="V49" t="n">
        <v>0.9</v>
      </c>
      <c r="W49" t="n">
        <v>20.69</v>
      </c>
      <c r="X49" t="n">
        <v>0.82</v>
      </c>
      <c r="Y49" t="n">
        <v>1</v>
      </c>
      <c r="Z49" t="n">
        <v>10</v>
      </c>
      <c r="AA49" t="n">
        <v>1188.293206830362</v>
      </c>
      <c r="AB49" t="n">
        <v>1625.875189381701</v>
      </c>
      <c r="AC49" t="n">
        <v>1470.703943237271</v>
      </c>
      <c r="AD49" t="n">
        <v>1188293.206830362</v>
      </c>
      <c r="AE49" t="n">
        <v>1625875.189381701</v>
      </c>
      <c r="AF49" t="n">
        <v>9.925151590711974e-07</v>
      </c>
      <c r="AG49" t="n">
        <v>17</v>
      </c>
      <c r="AH49" t="n">
        <v>1470703.943237271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1.7728</v>
      </c>
      <c r="E50" t="n">
        <v>56.41</v>
      </c>
      <c r="F50" t="n">
        <v>53.41</v>
      </c>
      <c r="G50" t="n">
        <v>106.82</v>
      </c>
      <c r="H50" t="n">
        <v>1.54</v>
      </c>
      <c r="I50" t="n">
        <v>30</v>
      </c>
      <c r="J50" t="n">
        <v>149.56</v>
      </c>
      <c r="K50" t="n">
        <v>46.47</v>
      </c>
      <c r="L50" t="n">
        <v>13</v>
      </c>
      <c r="M50" t="n">
        <v>28</v>
      </c>
      <c r="N50" t="n">
        <v>25.1</v>
      </c>
      <c r="O50" t="n">
        <v>18680.25</v>
      </c>
      <c r="P50" t="n">
        <v>512.14</v>
      </c>
      <c r="Q50" t="n">
        <v>1367.28</v>
      </c>
      <c r="R50" t="n">
        <v>133.68</v>
      </c>
      <c r="S50" t="n">
        <v>104.26</v>
      </c>
      <c r="T50" t="n">
        <v>13747.54</v>
      </c>
      <c r="U50" t="n">
        <v>0.78</v>
      </c>
      <c r="V50" t="n">
        <v>0.9</v>
      </c>
      <c r="W50" t="n">
        <v>20.69</v>
      </c>
      <c r="X50" t="n">
        <v>0.83</v>
      </c>
      <c r="Y50" t="n">
        <v>1</v>
      </c>
      <c r="Z50" t="n">
        <v>10</v>
      </c>
      <c r="AA50" t="n">
        <v>1186.046047055234</v>
      </c>
      <c r="AB50" t="n">
        <v>1622.800526239678</v>
      </c>
      <c r="AC50" t="n">
        <v>1467.922721630206</v>
      </c>
      <c r="AD50" t="n">
        <v>1186046.047055234</v>
      </c>
      <c r="AE50" t="n">
        <v>1622800.526239678</v>
      </c>
      <c r="AF50" t="n">
        <v>9.923472302754604e-07</v>
      </c>
      <c r="AG50" t="n">
        <v>17</v>
      </c>
      <c r="AH50" t="n">
        <v>1467922.721630206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1.7746</v>
      </c>
      <c r="E51" t="n">
        <v>56.35</v>
      </c>
      <c r="F51" t="n">
        <v>53.38</v>
      </c>
      <c r="G51" t="n">
        <v>110.44</v>
      </c>
      <c r="H51" t="n">
        <v>1.56</v>
      </c>
      <c r="I51" t="n">
        <v>29</v>
      </c>
      <c r="J51" t="n">
        <v>149.91</v>
      </c>
      <c r="K51" t="n">
        <v>46.47</v>
      </c>
      <c r="L51" t="n">
        <v>13.25</v>
      </c>
      <c r="M51" t="n">
        <v>27</v>
      </c>
      <c r="N51" t="n">
        <v>25.19</v>
      </c>
      <c r="O51" t="n">
        <v>18723.06</v>
      </c>
      <c r="P51" t="n">
        <v>510.8</v>
      </c>
      <c r="Q51" t="n">
        <v>1367.21</v>
      </c>
      <c r="R51" t="n">
        <v>132.5</v>
      </c>
      <c r="S51" t="n">
        <v>104.26</v>
      </c>
      <c r="T51" t="n">
        <v>13161.03</v>
      </c>
      <c r="U51" t="n">
        <v>0.79</v>
      </c>
      <c r="V51" t="n">
        <v>0.9</v>
      </c>
      <c r="W51" t="n">
        <v>20.69</v>
      </c>
      <c r="X51" t="n">
        <v>0.8</v>
      </c>
      <c r="Y51" t="n">
        <v>1</v>
      </c>
      <c r="Z51" t="n">
        <v>10</v>
      </c>
      <c r="AA51" t="n">
        <v>1183.053031053804</v>
      </c>
      <c r="AB51" t="n">
        <v>1618.705349703975</v>
      </c>
      <c r="AC51" t="n">
        <v>1464.218382995453</v>
      </c>
      <c r="AD51" t="n">
        <v>1183053.031053804</v>
      </c>
      <c r="AE51" t="n">
        <v>1618705.349703975</v>
      </c>
      <c r="AF51" t="n">
        <v>9.933548030498828e-07</v>
      </c>
      <c r="AG51" t="n">
        <v>17</v>
      </c>
      <c r="AH51" t="n">
        <v>1464218.382995453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1.7758</v>
      </c>
      <c r="E52" t="n">
        <v>56.31</v>
      </c>
      <c r="F52" t="n">
        <v>53.37</v>
      </c>
      <c r="G52" t="n">
        <v>114.37</v>
      </c>
      <c r="H52" t="n">
        <v>1.59</v>
      </c>
      <c r="I52" t="n">
        <v>28</v>
      </c>
      <c r="J52" t="n">
        <v>150.26</v>
      </c>
      <c r="K52" t="n">
        <v>46.47</v>
      </c>
      <c r="L52" t="n">
        <v>13.5</v>
      </c>
      <c r="M52" t="n">
        <v>26</v>
      </c>
      <c r="N52" t="n">
        <v>25.29</v>
      </c>
      <c r="O52" t="n">
        <v>18765.9</v>
      </c>
      <c r="P52" t="n">
        <v>508.19</v>
      </c>
      <c r="Q52" t="n">
        <v>1367.22</v>
      </c>
      <c r="R52" t="n">
        <v>132.35</v>
      </c>
      <c r="S52" t="n">
        <v>104.26</v>
      </c>
      <c r="T52" t="n">
        <v>13090.2</v>
      </c>
      <c r="U52" t="n">
        <v>0.79</v>
      </c>
      <c r="V52" t="n">
        <v>0.9</v>
      </c>
      <c r="W52" t="n">
        <v>20.69</v>
      </c>
      <c r="X52" t="n">
        <v>0.79</v>
      </c>
      <c r="Y52" t="n">
        <v>1</v>
      </c>
      <c r="Z52" t="n">
        <v>10</v>
      </c>
      <c r="AA52" t="n">
        <v>1178.777285373356</v>
      </c>
      <c r="AB52" t="n">
        <v>1612.8550858314</v>
      </c>
      <c r="AC52" t="n">
        <v>1458.926460095981</v>
      </c>
      <c r="AD52" t="n">
        <v>1178777.285373356</v>
      </c>
      <c r="AE52" t="n">
        <v>1612855.0858314</v>
      </c>
      <c r="AF52" t="n">
        <v>9.940265182328309e-07</v>
      </c>
      <c r="AG52" t="n">
        <v>17</v>
      </c>
      <c r="AH52" t="n">
        <v>1458926.460095981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1.7768</v>
      </c>
      <c r="E53" t="n">
        <v>56.28</v>
      </c>
      <c r="F53" t="n">
        <v>53.34</v>
      </c>
      <c r="G53" t="n">
        <v>114.3</v>
      </c>
      <c r="H53" t="n">
        <v>1.62</v>
      </c>
      <c r="I53" t="n">
        <v>28</v>
      </c>
      <c r="J53" t="n">
        <v>150.61</v>
      </c>
      <c r="K53" t="n">
        <v>46.47</v>
      </c>
      <c r="L53" t="n">
        <v>13.75</v>
      </c>
      <c r="M53" t="n">
        <v>26</v>
      </c>
      <c r="N53" t="n">
        <v>25.39</v>
      </c>
      <c r="O53" t="n">
        <v>18808.78</v>
      </c>
      <c r="P53" t="n">
        <v>505.97</v>
      </c>
      <c r="Q53" t="n">
        <v>1367.25</v>
      </c>
      <c r="R53" t="n">
        <v>131.07</v>
      </c>
      <c r="S53" t="n">
        <v>104.26</v>
      </c>
      <c r="T53" t="n">
        <v>12452.51</v>
      </c>
      <c r="U53" t="n">
        <v>0.8</v>
      </c>
      <c r="V53" t="n">
        <v>0.9</v>
      </c>
      <c r="W53" t="n">
        <v>20.69</v>
      </c>
      <c r="X53" t="n">
        <v>0.76</v>
      </c>
      <c r="Y53" t="n">
        <v>1</v>
      </c>
      <c r="Z53" t="n">
        <v>10</v>
      </c>
      <c r="AA53" t="n">
        <v>1175.03965874813</v>
      </c>
      <c r="AB53" t="n">
        <v>1607.741100190316</v>
      </c>
      <c r="AC53" t="n">
        <v>1454.300546066958</v>
      </c>
      <c r="AD53" t="n">
        <v>1175039.65874813</v>
      </c>
      <c r="AE53" t="n">
        <v>1607741.100190316</v>
      </c>
      <c r="AF53" t="n">
        <v>9.945862808852877e-07</v>
      </c>
      <c r="AG53" t="n">
        <v>17</v>
      </c>
      <c r="AH53" t="n">
        <v>1454300.546066958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1.7784</v>
      </c>
      <c r="E54" t="n">
        <v>56.23</v>
      </c>
      <c r="F54" t="n">
        <v>53.32</v>
      </c>
      <c r="G54" t="n">
        <v>118.48</v>
      </c>
      <c r="H54" t="n">
        <v>1.64</v>
      </c>
      <c r="I54" t="n">
        <v>27</v>
      </c>
      <c r="J54" t="n">
        <v>150.95</v>
      </c>
      <c r="K54" t="n">
        <v>46.47</v>
      </c>
      <c r="L54" t="n">
        <v>14</v>
      </c>
      <c r="M54" t="n">
        <v>25</v>
      </c>
      <c r="N54" t="n">
        <v>25.49</v>
      </c>
      <c r="O54" t="n">
        <v>18851.69</v>
      </c>
      <c r="P54" t="n">
        <v>503.71</v>
      </c>
      <c r="Q54" t="n">
        <v>1367.26</v>
      </c>
      <c r="R54" t="n">
        <v>130.36</v>
      </c>
      <c r="S54" t="n">
        <v>104.26</v>
      </c>
      <c r="T54" t="n">
        <v>12101.87</v>
      </c>
      <c r="U54" t="n">
        <v>0.8</v>
      </c>
      <c r="V54" t="n">
        <v>0.9</v>
      </c>
      <c r="W54" t="n">
        <v>20.69</v>
      </c>
      <c r="X54" t="n">
        <v>0.74</v>
      </c>
      <c r="Y54" t="n">
        <v>1</v>
      </c>
      <c r="Z54" t="n">
        <v>10</v>
      </c>
      <c r="AA54" t="n">
        <v>1170.977254541301</v>
      </c>
      <c r="AB54" t="n">
        <v>1602.182739533908</v>
      </c>
      <c r="AC54" t="n">
        <v>1449.272667550389</v>
      </c>
      <c r="AD54" t="n">
        <v>1170977.254541301</v>
      </c>
      <c r="AE54" t="n">
        <v>1602182.739533908</v>
      </c>
      <c r="AF54" t="n">
        <v>9.954819011292186e-07</v>
      </c>
      <c r="AG54" t="n">
        <v>17</v>
      </c>
      <c r="AH54" t="n">
        <v>1449272.667550389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1.7784</v>
      </c>
      <c r="E55" t="n">
        <v>56.23</v>
      </c>
      <c r="F55" t="n">
        <v>53.32</v>
      </c>
      <c r="G55" t="n">
        <v>118.48</v>
      </c>
      <c r="H55" t="n">
        <v>1.67</v>
      </c>
      <c r="I55" t="n">
        <v>27</v>
      </c>
      <c r="J55" t="n">
        <v>151.3</v>
      </c>
      <c r="K55" t="n">
        <v>46.47</v>
      </c>
      <c r="L55" t="n">
        <v>14.25</v>
      </c>
      <c r="M55" t="n">
        <v>25</v>
      </c>
      <c r="N55" t="n">
        <v>25.59</v>
      </c>
      <c r="O55" t="n">
        <v>18894.63</v>
      </c>
      <c r="P55" t="n">
        <v>499.22</v>
      </c>
      <c r="Q55" t="n">
        <v>1367.22</v>
      </c>
      <c r="R55" t="n">
        <v>130.7</v>
      </c>
      <c r="S55" t="n">
        <v>104.26</v>
      </c>
      <c r="T55" t="n">
        <v>12269.13</v>
      </c>
      <c r="U55" t="n">
        <v>0.8</v>
      </c>
      <c r="V55" t="n">
        <v>0.9</v>
      </c>
      <c r="W55" t="n">
        <v>20.68</v>
      </c>
      <c r="X55" t="n">
        <v>0.74</v>
      </c>
      <c r="Y55" t="n">
        <v>1</v>
      </c>
      <c r="Z55" t="n">
        <v>10</v>
      </c>
      <c r="AA55" t="n">
        <v>1164.870793311321</v>
      </c>
      <c r="AB55" t="n">
        <v>1593.827609880992</v>
      </c>
      <c r="AC55" t="n">
        <v>1441.714939745049</v>
      </c>
      <c r="AD55" t="n">
        <v>1164870.79331132</v>
      </c>
      <c r="AE55" t="n">
        <v>1593827.609880992</v>
      </c>
      <c r="AF55" t="n">
        <v>9.954819011292186e-07</v>
      </c>
      <c r="AG55" t="n">
        <v>17</v>
      </c>
      <c r="AH55" t="n">
        <v>1441714.939745049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1.7803</v>
      </c>
      <c r="E56" t="n">
        <v>56.17</v>
      </c>
      <c r="F56" t="n">
        <v>53.28</v>
      </c>
      <c r="G56" t="n">
        <v>122.96</v>
      </c>
      <c r="H56" t="n">
        <v>1.69</v>
      </c>
      <c r="I56" t="n">
        <v>26</v>
      </c>
      <c r="J56" t="n">
        <v>151.65</v>
      </c>
      <c r="K56" t="n">
        <v>46.47</v>
      </c>
      <c r="L56" t="n">
        <v>14.5</v>
      </c>
      <c r="M56" t="n">
        <v>24</v>
      </c>
      <c r="N56" t="n">
        <v>25.68</v>
      </c>
      <c r="O56" t="n">
        <v>18937.61</v>
      </c>
      <c r="P56" t="n">
        <v>499.93</v>
      </c>
      <c r="Q56" t="n">
        <v>1367.24</v>
      </c>
      <c r="R56" t="n">
        <v>129.57</v>
      </c>
      <c r="S56" t="n">
        <v>104.26</v>
      </c>
      <c r="T56" t="n">
        <v>11709.89</v>
      </c>
      <c r="U56" t="n">
        <v>0.8</v>
      </c>
      <c r="V56" t="n">
        <v>0.9</v>
      </c>
      <c r="W56" t="n">
        <v>20.68</v>
      </c>
      <c r="X56" t="n">
        <v>0.71</v>
      </c>
      <c r="Y56" t="n">
        <v>1</v>
      </c>
      <c r="Z56" t="n">
        <v>10</v>
      </c>
      <c r="AA56" t="n">
        <v>1164.585237276301</v>
      </c>
      <c r="AB56" t="n">
        <v>1593.436899516036</v>
      </c>
      <c r="AC56" t="n">
        <v>1441.361518228959</v>
      </c>
      <c r="AD56" t="n">
        <v>1164585.237276301</v>
      </c>
      <c r="AE56" t="n">
        <v>1593436.899516036</v>
      </c>
      <c r="AF56" t="n">
        <v>9.965454501688865e-07</v>
      </c>
      <c r="AG56" t="n">
        <v>17</v>
      </c>
      <c r="AH56" t="n">
        <v>1441361.518228959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1.7797</v>
      </c>
      <c r="E57" t="n">
        <v>56.19</v>
      </c>
      <c r="F57" t="n">
        <v>53.3</v>
      </c>
      <c r="G57" t="n">
        <v>123</v>
      </c>
      <c r="H57" t="n">
        <v>1.72</v>
      </c>
      <c r="I57" t="n">
        <v>26</v>
      </c>
      <c r="J57" t="n">
        <v>152</v>
      </c>
      <c r="K57" t="n">
        <v>46.47</v>
      </c>
      <c r="L57" t="n">
        <v>14.75</v>
      </c>
      <c r="M57" t="n">
        <v>24</v>
      </c>
      <c r="N57" t="n">
        <v>25.78</v>
      </c>
      <c r="O57" t="n">
        <v>18980.62</v>
      </c>
      <c r="P57" t="n">
        <v>495.54</v>
      </c>
      <c r="Q57" t="n">
        <v>1367.22</v>
      </c>
      <c r="R57" t="n">
        <v>130.24</v>
      </c>
      <c r="S57" t="n">
        <v>104.26</v>
      </c>
      <c r="T57" t="n">
        <v>12043.76</v>
      </c>
      <c r="U57" t="n">
        <v>0.8</v>
      </c>
      <c r="V57" t="n">
        <v>0.9</v>
      </c>
      <c r="W57" t="n">
        <v>20.68</v>
      </c>
      <c r="X57" t="n">
        <v>0.72</v>
      </c>
      <c r="Y57" t="n">
        <v>1</v>
      </c>
      <c r="Z57" t="n">
        <v>10</v>
      </c>
      <c r="AA57" t="n">
        <v>1159.053904110907</v>
      </c>
      <c r="AB57" t="n">
        <v>1585.868685453946</v>
      </c>
      <c r="AC57" t="n">
        <v>1434.5156038949</v>
      </c>
      <c r="AD57" t="n">
        <v>1159053.904110907</v>
      </c>
      <c r="AE57" t="n">
        <v>1585868.685453946</v>
      </c>
      <c r="AF57" t="n">
        <v>9.962095925774126e-07</v>
      </c>
      <c r="AG57" t="n">
        <v>17</v>
      </c>
      <c r="AH57" t="n">
        <v>1434515.6038949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1.7816</v>
      </c>
      <c r="E58" t="n">
        <v>56.13</v>
      </c>
      <c r="F58" t="n">
        <v>53.27</v>
      </c>
      <c r="G58" t="n">
        <v>127.84</v>
      </c>
      <c r="H58" t="n">
        <v>1.74</v>
      </c>
      <c r="I58" t="n">
        <v>25</v>
      </c>
      <c r="J58" t="n">
        <v>152.35</v>
      </c>
      <c r="K58" t="n">
        <v>46.47</v>
      </c>
      <c r="L58" t="n">
        <v>15</v>
      </c>
      <c r="M58" t="n">
        <v>23</v>
      </c>
      <c r="N58" t="n">
        <v>25.88</v>
      </c>
      <c r="O58" t="n">
        <v>19023.66</v>
      </c>
      <c r="P58" t="n">
        <v>495.51</v>
      </c>
      <c r="Q58" t="n">
        <v>1367.26</v>
      </c>
      <c r="R58" t="n">
        <v>128.96</v>
      </c>
      <c r="S58" t="n">
        <v>104.26</v>
      </c>
      <c r="T58" t="n">
        <v>11410.32</v>
      </c>
      <c r="U58" t="n">
        <v>0.8100000000000001</v>
      </c>
      <c r="V58" t="n">
        <v>0.9</v>
      </c>
      <c r="W58" t="n">
        <v>20.69</v>
      </c>
      <c r="X58" t="n">
        <v>0.6899999999999999</v>
      </c>
      <c r="Y58" t="n">
        <v>1</v>
      </c>
      <c r="Z58" t="n">
        <v>10</v>
      </c>
      <c r="AA58" t="n">
        <v>1157.824316365055</v>
      </c>
      <c r="AB58" t="n">
        <v>1584.186309254488</v>
      </c>
      <c r="AC58" t="n">
        <v>1432.993791318689</v>
      </c>
      <c r="AD58" t="n">
        <v>1157824.316365055</v>
      </c>
      <c r="AE58" t="n">
        <v>1584186.309254488</v>
      </c>
      <c r="AF58" t="n">
        <v>9.972731416170805e-07</v>
      </c>
      <c r="AG58" t="n">
        <v>17</v>
      </c>
      <c r="AH58" t="n">
        <v>1432993.791318689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1.7836</v>
      </c>
      <c r="E59" t="n">
        <v>56.07</v>
      </c>
      <c r="F59" t="n">
        <v>53.23</v>
      </c>
      <c r="G59" t="n">
        <v>133.08</v>
      </c>
      <c r="H59" t="n">
        <v>1.77</v>
      </c>
      <c r="I59" t="n">
        <v>24</v>
      </c>
      <c r="J59" t="n">
        <v>152.7</v>
      </c>
      <c r="K59" t="n">
        <v>46.47</v>
      </c>
      <c r="L59" t="n">
        <v>15.25</v>
      </c>
      <c r="M59" t="n">
        <v>20</v>
      </c>
      <c r="N59" t="n">
        <v>25.98</v>
      </c>
      <c r="O59" t="n">
        <v>19066.74</v>
      </c>
      <c r="P59" t="n">
        <v>489.98</v>
      </c>
      <c r="Q59" t="n">
        <v>1367.21</v>
      </c>
      <c r="R59" t="n">
        <v>127.99</v>
      </c>
      <c r="S59" t="n">
        <v>104.26</v>
      </c>
      <c r="T59" t="n">
        <v>10929.64</v>
      </c>
      <c r="U59" t="n">
        <v>0.8100000000000001</v>
      </c>
      <c r="V59" t="n">
        <v>0.9</v>
      </c>
      <c r="W59" t="n">
        <v>20.68</v>
      </c>
      <c r="X59" t="n">
        <v>0.66</v>
      </c>
      <c r="Y59" t="n">
        <v>1</v>
      </c>
      <c r="Z59" t="n">
        <v>10</v>
      </c>
      <c r="AA59" t="n">
        <v>1149.031161153232</v>
      </c>
      <c r="AB59" t="n">
        <v>1572.155126367044</v>
      </c>
      <c r="AC59" t="n">
        <v>1422.110847640151</v>
      </c>
      <c r="AD59" t="n">
        <v>1149031.161153232</v>
      </c>
      <c r="AE59" t="n">
        <v>1572155.126367044</v>
      </c>
      <c r="AF59" t="n">
        <v>9.983926669219942e-07</v>
      </c>
      <c r="AG59" t="n">
        <v>17</v>
      </c>
      <c r="AH59" t="n">
        <v>1422110.847640151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1.7836</v>
      </c>
      <c r="E60" t="n">
        <v>56.07</v>
      </c>
      <c r="F60" t="n">
        <v>53.23</v>
      </c>
      <c r="G60" t="n">
        <v>133.08</v>
      </c>
      <c r="H60" t="n">
        <v>1.79</v>
      </c>
      <c r="I60" t="n">
        <v>24</v>
      </c>
      <c r="J60" t="n">
        <v>153.05</v>
      </c>
      <c r="K60" t="n">
        <v>46.47</v>
      </c>
      <c r="L60" t="n">
        <v>15.5</v>
      </c>
      <c r="M60" t="n">
        <v>20</v>
      </c>
      <c r="N60" t="n">
        <v>26.08</v>
      </c>
      <c r="O60" t="n">
        <v>19109.85</v>
      </c>
      <c r="P60" t="n">
        <v>490.89</v>
      </c>
      <c r="Q60" t="n">
        <v>1367.22</v>
      </c>
      <c r="R60" t="n">
        <v>127.56</v>
      </c>
      <c r="S60" t="n">
        <v>104.26</v>
      </c>
      <c r="T60" t="n">
        <v>10717.67</v>
      </c>
      <c r="U60" t="n">
        <v>0.82</v>
      </c>
      <c r="V60" t="n">
        <v>0.9</v>
      </c>
      <c r="W60" t="n">
        <v>20.69</v>
      </c>
      <c r="X60" t="n">
        <v>0.66</v>
      </c>
      <c r="Y60" t="n">
        <v>1</v>
      </c>
      <c r="Z60" t="n">
        <v>10</v>
      </c>
      <c r="AA60" t="n">
        <v>1150.265165363427</v>
      </c>
      <c r="AB60" t="n">
        <v>1573.843545367856</v>
      </c>
      <c r="AC60" t="n">
        <v>1423.638126301236</v>
      </c>
      <c r="AD60" t="n">
        <v>1150265.165363427</v>
      </c>
      <c r="AE60" t="n">
        <v>1573843.545367856</v>
      </c>
      <c r="AF60" t="n">
        <v>9.983926669219942e-07</v>
      </c>
      <c r="AG60" t="n">
        <v>17</v>
      </c>
      <c r="AH60" t="n">
        <v>1423638.126301236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1.7832</v>
      </c>
      <c r="E61" t="n">
        <v>56.08</v>
      </c>
      <c r="F61" t="n">
        <v>53.25</v>
      </c>
      <c r="G61" t="n">
        <v>133.11</v>
      </c>
      <c r="H61" t="n">
        <v>1.82</v>
      </c>
      <c r="I61" t="n">
        <v>24</v>
      </c>
      <c r="J61" t="n">
        <v>153.4</v>
      </c>
      <c r="K61" t="n">
        <v>46.47</v>
      </c>
      <c r="L61" t="n">
        <v>15.75</v>
      </c>
      <c r="M61" t="n">
        <v>20</v>
      </c>
      <c r="N61" t="n">
        <v>26.18</v>
      </c>
      <c r="O61" t="n">
        <v>19153</v>
      </c>
      <c r="P61" t="n">
        <v>490.76</v>
      </c>
      <c r="Q61" t="n">
        <v>1367.3</v>
      </c>
      <c r="R61" t="n">
        <v>128.39</v>
      </c>
      <c r="S61" t="n">
        <v>104.26</v>
      </c>
      <c r="T61" t="n">
        <v>11133.06</v>
      </c>
      <c r="U61" t="n">
        <v>0.8100000000000001</v>
      </c>
      <c r="V61" t="n">
        <v>0.9</v>
      </c>
      <c r="W61" t="n">
        <v>20.68</v>
      </c>
      <c r="X61" t="n">
        <v>0.67</v>
      </c>
      <c r="Y61" t="n">
        <v>1</v>
      </c>
      <c r="Z61" t="n">
        <v>10</v>
      </c>
      <c r="AA61" t="n">
        <v>1150.41097560628</v>
      </c>
      <c r="AB61" t="n">
        <v>1574.043049374821</v>
      </c>
      <c r="AC61" t="n">
        <v>1423.818589925782</v>
      </c>
      <c r="AD61" t="n">
        <v>1150410.97560628</v>
      </c>
      <c r="AE61" t="n">
        <v>1574043.049374821</v>
      </c>
      <c r="AF61" t="n">
        <v>9.981687618610114e-07</v>
      </c>
      <c r="AG61" t="n">
        <v>17</v>
      </c>
      <c r="AH61" t="n">
        <v>1423818.589925782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1.7853</v>
      </c>
      <c r="E62" t="n">
        <v>56.01</v>
      </c>
      <c r="F62" t="n">
        <v>53.21</v>
      </c>
      <c r="G62" t="n">
        <v>138.8</v>
      </c>
      <c r="H62" t="n">
        <v>1.84</v>
      </c>
      <c r="I62" t="n">
        <v>23</v>
      </c>
      <c r="J62" t="n">
        <v>153.75</v>
      </c>
      <c r="K62" t="n">
        <v>46.47</v>
      </c>
      <c r="L62" t="n">
        <v>16</v>
      </c>
      <c r="M62" t="n">
        <v>16</v>
      </c>
      <c r="N62" t="n">
        <v>26.28</v>
      </c>
      <c r="O62" t="n">
        <v>19196.18</v>
      </c>
      <c r="P62" t="n">
        <v>487.92</v>
      </c>
      <c r="Q62" t="n">
        <v>1367.21</v>
      </c>
      <c r="R62" t="n">
        <v>126.89</v>
      </c>
      <c r="S62" t="n">
        <v>104.26</v>
      </c>
      <c r="T62" t="n">
        <v>10384.77</v>
      </c>
      <c r="U62" t="n">
        <v>0.82</v>
      </c>
      <c r="V62" t="n">
        <v>0.9</v>
      </c>
      <c r="W62" t="n">
        <v>20.69</v>
      </c>
      <c r="X62" t="n">
        <v>0.63</v>
      </c>
      <c r="Y62" t="n">
        <v>1</v>
      </c>
      <c r="Z62" t="n">
        <v>10</v>
      </c>
      <c r="AA62" t="n">
        <v>1145.225371358885</v>
      </c>
      <c r="AB62" t="n">
        <v>1566.947876870821</v>
      </c>
      <c r="AC62" t="n">
        <v>1417.400570727427</v>
      </c>
      <c r="AD62" t="n">
        <v>1145225.371358884</v>
      </c>
      <c r="AE62" t="n">
        <v>1566947.876870821</v>
      </c>
      <c r="AF62" t="n">
        <v>9.993442634311707e-07</v>
      </c>
      <c r="AG62" t="n">
        <v>17</v>
      </c>
      <c r="AH62" t="n">
        <v>1417400.570727427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1.7847</v>
      </c>
      <c r="E63" t="n">
        <v>56.03</v>
      </c>
      <c r="F63" t="n">
        <v>53.23</v>
      </c>
      <c r="G63" t="n">
        <v>138.85</v>
      </c>
      <c r="H63" t="n">
        <v>1.87</v>
      </c>
      <c r="I63" t="n">
        <v>23</v>
      </c>
      <c r="J63" t="n">
        <v>154.1</v>
      </c>
      <c r="K63" t="n">
        <v>46.47</v>
      </c>
      <c r="L63" t="n">
        <v>16.25</v>
      </c>
      <c r="M63" t="n">
        <v>14</v>
      </c>
      <c r="N63" t="n">
        <v>26.38</v>
      </c>
      <c r="O63" t="n">
        <v>19239.4</v>
      </c>
      <c r="P63" t="n">
        <v>487.45</v>
      </c>
      <c r="Q63" t="n">
        <v>1367.23</v>
      </c>
      <c r="R63" t="n">
        <v>127.3</v>
      </c>
      <c r="S63" t="n">
        <v>104.26</v>
      </c>
      <c r="T63" t="n">
        <v>10588.78</v>
      </c>
      <c r="U63" t="n">
        <v>0.82</v>
      </c>
      <c r="V63" t="n">
        <v>0.9</v>
      </c>
      <c r="W63" t="n">
        <v>20.69</v>
      </c>
      <c r="X63" t="n">
        <v>0.65</v>
      </c>
      <c r="Y63" t="n">
        <v>1</v>
      </c>
      <c r="Z63" t="n">
        <v>10</v>
      </c>
      <c r="AA63" t="n">
        <v>1145.015460221867</v>
      </c>
      <c r="AB63" t="n">
        <v>1566.660667192529</v>
      </c>
      <c r="AC63" t="n">
        <v>1417.14077193773</v>
      </c>
      <c r="AD63" t="n">
        <v>1145015.460221868</v>
      </c>
      <c r="AE63" t="n">
        <v>1566660.667192529</v>
      </c>
      <c r="AF63" t="n">
        <v>9.990084058396966e-07</v>
      </c>
      <c r="AG63" t="n">
        <v>17</v>
      </c>
      <c r="AH63" t="n">
        <v>1417140.77193773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1.7845</v>
      </c>
      <c r="E64" t="n">
        <v>56.04</v>
      </c>
      <c r="F64" t="n">
        <v>53.23</v>
      </c>
      <c r="G64" t="n">
        <v>138.87</v>
      </c>
      <c r="H64" t="n">
        <v>1.89</v>
      </c>
      <c r="I64" t="n">
        <v>23</v>
      </c>
      <c r="J64" t="n">
        <v>154.45</v>
      </c>
      <c r="K64" t="n">
        <v>46.47</v>
      </c>
      <c r="L64" t="n">
        <v>16.5</v>
      </c>
      <c r="M64" t="n">
        <v>10</v>
      </c>
      <c r="N64" t="n">
        <v>26.48</v>
      </c>
      <c r="O64" t="n">
        <v>19282.65</v>
      </c>
      <c r="P64" t="n">
        <v>486.52</v>
      </c>
      <c r="Q64" t="n">
        <v>1367.2</v>
      </c>
      <c r="R64" t="n">
        <v>127.43</v>
      </c>
      <c r="S64" t="n">
        <v>104.26</v>
      </c>
      <c r="T64" t="n">
        <v>10656.14</v>
      </c>
      <c r="U64" t="n">
        <v>0.82</v>
      </c>
      <c r="V64" t="n">
        <v>0.9</v>
      </c>
      <c r="W64" t="n">
        <v>20.69</v>
      </c>
      <c r="X64" t="n">
        <v>0.66</v>
      </c>
      <c r="Y64" t="n">
        <v>1</v>
      </c>
      <c r="Z64" t="n">
        <v>10</v>
      </c>
      <c r="AA64" t="n">
        <v>1143.861262539276</v>
      </c>
      <c r="AB64" t="n">
        <v>1565.081443003599</v>
      </c>
      <c r="AC64" t="n">
        <v>1415.712266688936</v>
      </c>
      <c r="AD64" t="n">
        <v>1143861.262539276</v>
      </c>
      <c r="AE64" t="n">
        <v>1565081.443003599</v>
      </c>
      <c r="AF64" t="n">
        <v>9.988964533092054e-07</v>
      </c>
      <c r="AG64" t="n">
        <v>17</v>
      </c>
      <c r="AH64" t="n">
        <v>1415712.266688936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1.7839</v>
      </c>
      <c r="E65" t="n">
        <v>56.06</v>
      </c>
      <c r="F65" t="n">
        <v>53.25</v>
      </c>
      <c r="G65" t="n">
        <v>138.91</v>
      </c>
      <c r="H65" t="n">
        <v>1.92</v>
      </c>
      <c r="I65" t="n">
        <v>23</v>
      </c>
      <c r="J65" t="n">
        <v>154.8</v>
      </c>
      <c r="K65" t="n">
        <v>46.47</v>
      </c>
      <c r="L65" t="n">
        <v>16.75</v>
      </c>
      <c r="M65" t="n">
        <v>6</v>
      </c>
      <c r="N65" t="n">
        <v>26.58</v>
      </c>
      <c r="O65" t="n">
        <v>19325.94</v>
      </c>
      <c r="P65" t="n">
        <v>485.65</v>
      </c>
      <c r="Q65" t="n">
        <v>1367.32</v>
      </c>
      <c r="R65" t="n">
        <v>127.85</v>
      </c>
      <c r="S65" t="n">
        <v>104.26</v>
      </c>
      <c r="T65" t="n">
        <v>10868.48</v>
      </c>
      <c r="U65" t="n">
        <v>0.82</v>
      </c>
      <c r="V65" t="n">
        <v>0.9</v>
      </c>
      <c r="W65" t="n">
        <v>20.7</v>
      </c>
      <c r="X65" t="n">
        <v>0.67</v>
      </c>
      <c r="Y65" t="n">
        <v>1</v>
      </c>
      <c r="Z65" t="n">
        <v>10</v>
      </c>
      <c r="AA65" t="n">
        <v>1143.108470245807</v>
      </c>
      <c r="AB65" t="n">
        <v>1564.051439376823</v>
      </c>
      <c r="AC65" t="n">
        <v>1414.78056516268</v>
      </c>
      <c r="AD65" t="n">
        <v>1143108.470245807</v>
      </c>
      <c r="AE65" t="n">
        <v>1564051.439376823</v>
      </c>
      <c r="AF65" t="n">
        <v>9.985605957177312e-07</v>
      </c>
      <c r="AG65" t="n">
        <v>17</v>
      </c>
      <c r="AH65" t="n">
        <v>1414780.56516268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1.7838</v>
      </c>
      <c r="E66" t="n">
        <v>56.06</v>
      </c>
      <c r="F66" t="n">
        <v>53.25</v>
      </c>
      <c r="G66" t="n">
        <v>138.92</v>
      </c>
      <c r="H66" t="n">
        <v>1.94</v>
      </c>
      <c r="I66" t="n">
        <v>23</v>
      </c>
      <c r="J66" t="n">
        <v>155.15</v>
      </c>
      <c r="K66" t="n">
        <v>46.47</v>
      </c>
      <c r="L66" t="n">
        <v>17</v>
      </c>
      <c r="M66" t="n">
        <v>2</v>
      </c>
      <c r="N66" t="n">
        <v>26.68</v>
      </c>
      <c r="O66" t="n">
        <v>19369.26</v>
      </c>
      <c r="P66" t="n">
        <v>485.48</v>
      </c>
      <c r="Q66" t="n">
        <v>1367.25</v>
      </c>
      <c r="R66" t="n">
        <v>127.89</v>
      </c>
      <c r="S66" t="n">
        <v>104.26</v>
      </c>
      <c r="T66" t="n">
        <v>10888.5</v>
      </c>
      <c r="U66" t="n">
        <v>0.82</v>
      </c>
      <c r="V66" t="n">
        <v>0.9</v>
      </c>
      <c r="W66" t="n">
        <v>20.7</v>
      </c>
      <c r="X66" t="n">
        <v>0.68</v>
      </c>
      <c r="Y66" t="n">
        <v>1</v>
      </c>
      <c r="Z66" t="n">
        <v>10</v>
      </c>
      <c r="AA66" t="n">
        <v>1142.931027512903</v>
      </c>
      <c r="AB66" t="n">
        <v>1563.808654401442</v>
      </c>
      <c r="AC66" t="n">
        <v>1414.560951244599</v>
      </c>
      <c r="AD66" t="n">
        <v>1142931.027512903</v>
      </c>
      <c r="AE66" t="n">
        <v>1563808.654401442</v>
      </c>
      <c r="AF66" t="n">
        <v>9.985046194524854e-07</v>
      </c>
      <c r="AG66" t="n">
        <v>17</v>
      </c>
      <c r="AH66" t="n">
        <v>1414560.951244599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1.7838</v>
      </c>
      <c r="E67" t="n">
        <v>56.06</v>
      </c>
      <c r="F67" t="n">
        <v>53.25</v>
      </c>
      <c r="G67" t="n">
        <v>138.92</v>
      </c>
      <c r="H67" t="n">
        <v>1.96</v>
      </c>
      <c r="I67" t="n">
        <v>23</v>
      </c>
      <c r="J67" t="n">
        <v>155.5</v>
      </c>
      <c r="K67" t="n">
        <v>46.47</v>
      </c>
      <c r="L67" t="n">
        <v>17.25</v>
      </c>
      <c r="M67" t="n">
        <v>2</v>
      </c>
      <c r="N67" t="n">
        <v>26.79</v>
      </c>
      <c r="O67" t="n">
        <v>19412.61</v>
      </c>
      <c r="P67" t="n">
        <v>486.17</v>
      </c>
      <c r="Q67" t="n">
        <v>1367.42</v>
      </c>
      <c r="R67" t="n">
        <v>127.57</v>
      </c>
      <c r="S67" t="n">
        <v>104.26</v>
      </c>
      <c r="T67" t="n">
        <v>10727.91</v>
      </c>
      <c r="U67" t="n">
        <v>0.82</v>
      </c>
      <c r="V67" t="n">
        <v>0.9</v>
      </c>
      <c r="W67" t="n">
        <v>20.71</v>
      </c>
      <c r="X67" t="n">
        <v>0.68</v>
      </c>
      <c r="Y67" t="n">
        <v>1</v>
      </c>
      <c r="Z67" t="n">
        <v>10</v>
      </c>
      <c r="AA67" t="n">
        <v>1143.866596127023</v>
      </c>
      <c r="AB67" t="n">
        <v>1565.088740653655</v>
      </c>
      <c r="AC67" t="n">
        <v>1415.718867861513</v>
      </c>
      <c r="AD67" t="n">
        <v>1143866.596127023</v>
      </c>
      <c r="AE67" t="n">
        <v>1565088.740653655</v>
      </c>
      <c r="AF67" t="n">
        <v>9.985046194524854e-07</v>
      </c>
      <c r="AG67" t="n">
        <v>17</v>
      </c>
      <c r="AH67" t="n">
        <v>1415718.867861513</v>
      </c>
    </row>
    <row r="68">
      <c r="A68" t="n">
        <v>66</v>
      </c>
      <c r="B68" t="n">
        <v>65</v>
      </c>
      <c r="C68" t="inlineStr">
        <is>
          <t xml:space="preserve">CONCLUIDO	</t>
        </is>
      </c>
      <c r="D68" t="n">
        <v>1.784</v>
      </c>
      <c r="E68" t="n">
        <v>56.05</v>
      </c>
      <c r="F68" t="n">
        <v>53.25</v>
      </c>
      <c r="G68" t="n">
        <v>138.91</v>
      </c>
      <c r="H68" t="n">
        <v>1.99</v>
      </c>
      <c r="I68" t="n">
        <v>23</v>
      </c>
      <c r="J68" t="n">
        <v>155.85</v>
      </c>
      <c r="K68" t="n">
        <v>46.47</v>
      </c>
      <c r="L68" t="n">
        <v>17.5</v>
      </c>
      <c r="M68" t="n">
        <v>0</v>
      </c>
      <c r="N68" t="n">
        <v>26.89</v>
      </c>
      <c r="O68" t="n">
        <v>19456</v>
      </c>
      <c r="P68" t="n">
        <v>486.91</v>
      </c>
      <c r="Q68" t="n">
        <v>1367.32</v>
      </c>
      <c r="R68" t="n">
        <v>127.51</v>
      </c>
      <c r="S68" t="n">
        <v>104.26</v>
      </c>
      <c r="T68" t="n">
        <v>10695.35</v>
      </c>
      <c r="U68" t="n">
        <v>0.82</v>
      </c>
      <c r="V68" t="n">
        <v>0.9</v>
      </c>
      <c r="W68" t="n">
        <v>20.71</v>
      </c>
      <c r="X68" t="n">
        <v>0.67</v>
      </c>
      <c r="Y68" t="n">
        <v>1</v>
      </c>
      <c r="Z68" t="n">
        <v>10</v>
      </c>
      <c r="AA68" t="n">
        <v>1144.763654630121</v>
      </c>
      <c r="AB68" t="n">
        <v>1566.316135673022</v>
      </c>
      <c r="AC68" t="n">
        <v>1416.829122022892</v>
      </c>
      <c r="AD68" t="n">
        <v>1144763.654630121</v>
      </c>
      <c r="AE68" t="n">
        <v>1566316.135673022</v>
      </c>
      <c r="AF68" t="n">
        <v>9.98616571982977e-07</v>
      </c>
      <c r="AG68" t="n">
        <v>17</v>
      </c>
      <c r="AH68" t="n">
        <v>1416829.122022892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0.7426</v>
      </c>
      <c r="E2" t="n">
        <v>134.65</v>
      </c>
      <c r="F2" t="n">
        <v>82.95999999999999</v>
      </c>
      <c r="G2" t="n">
        <v>4.98</v>
      </c>
      <c r="H2" t="n">
        <v>0.07000000000000001</v>
      </c>
      <c r="I2" t="n">
        <v>1000</v>
      </c>
      <c r="J2" t="n">
        <v>252.85</v>
      </c>
      <c r="K2" t="n">
        <v>59.19</v>
      </c>
      <c r="L2" t="n">
        <v>1</v>
      </c>
      <c r="M2" t="n">
        <v>998</v>
      </c>
      <c r="N2" t="n">
        <v>62.65</v>
      </c>
      <c r="O2" t="n">
        <v>31418.63</v>
      </c>
      <c r="P2" t="n">
        <v>1380.83</v>
      </c>
      <c r="Q2" t="n">
        <v>1371.68</v>
      </c>
      <c r="R2" t="n">
        <v>1097.64</v>
      </c>
      <c r="S2" t="n">
        <v>104.26</v>
      </c>
      <c r="T2" t="n">
        <v>490877.12</v>
      </c>
      <c r="U2" t="n">
        <v>0.09</v>
      </c>
      <c r="V2" t="n">
        <v>0.58</v>
      </c>
      <c r="W2" t="n">
        <v>22.29</v>
      </c>
      <c r="X2" t="n">
        <v>30.29</v>
      </c>
      <c r="Y2" t="n">
        <v>1</v>
      </c>
      <c r="Z2" t="n">
        <v>10</v>
      </c>
      <c r="AA2" t="n">
        <v>6425.291989184534</v>
      </c>
      <c r="AB2" t="n">
        <v>8791.36796347947</v>
      </c>
      <c r="AC2" t="n">
        <v>7952.33214380709</v>
      </c>
      <c r="AD2" t="n">
        <v>6425291.989184534</v>
      </c>
      <c r="AE2" t="n">
        <v>8791367.96347947</v>
      </c>
      <c r="AF2" t="n">
        <v>3.7383921290746e-07</v>
      </c>
      <c r="AG2" t="n">
        <v>39</v>
      </c>
      <c r="AH2" t="n">
        <v>7952332.14380709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0.8987000000000001</v>
      </c>
      <c r="E3" t="n">
        <v>111.27</v>
      </c>
      <c r="F3" t="n">
        <v>73.76000000000001</v>
      </c>
      <c r="G3" t="n">
        <v>6.23</v>
      </c>
      <c r="H3" t="n">
        <v>0.09</v>
      </c>
      <c r="I3" t="n">
        <v>710</v>
      </c>
      <c r="J3" t="n">
        <v>253.3</v>
      </c>
      <c r="K3" t="n">
        <v>59.19</v>
      </c>
      <c r="L3" t="n">
        <v>1.25</v>
      </c>
      <c r="M3" t="n">
        <v>708</v>
      </c>
      <c r="N3" t="n">
        <v>62.86</v>
      </c>
      <c r="O3" t="n">
        <v>31474.5</v>
      </c>
      <c r="P3" t="n">
        <v>1228.26</v>
      </c>
      <c r="Q3" t="n">
        <v>1370.31</v>
      </c>
      <c r="R3" t="n">
        <v>797.03</v>
      </c>
      <c r="S3" t="n">
        <v>104.26</v>
      </c>
      <c r="T3" t="n">
        <v>342022.62</v>
      </c>
      <c r="U3" t="n">
        <v>0.13</v>
      </c>
      <c r="V3" t="n">
        <v>0.65</v>
      </c>
      <c r="W3" t="n">
        <v>21.79</v>
      </c>
      <c r="X3" t="n">
        <v>21.12</v>
      </c>
      <c r="Y3" t="n">
        <v>1</v>
      </c>
      <c r="Z3" t="n">
        <v>10</v>
      </c>
      <c r="AA3" t="n">
        <v>4778.194482619313</v>
      </c>
      <c r="AB3" t="n">
        <v>6537.736490183239</v>
      </c>
      <c r="AC3" t="n">
        <v>5913.784095330697</v>
      </c>
      <c r="AD3" t="n">
        <v>4778194.482619313</v>
      </c>
      <c r="AE3" t="n">
        <v>6537736.490183239</v>
      </c>
      <c r="AF3" t="n">
        <v>4.524229741986726e-07</v>
      </c>
      <c r="AG3" t="n">
        <v>33</v>
      </c>
      <c r="AH3" t="n">
        <v>5913784.095330697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1.0135</v>
      </c>
      <c r="E4" t="n">
        <v>98.66</v>
      </c>
      <c r="F4" t="n">
        <v>68.87</v>
      </c>
      <c r="G4" t="n">
        <v>7.49</v>
      </c>
      <c r="H4" t="n">
        <v>0.11</v>
      </c>
      <c r="I4" t="n">
        <v>552</v>
      </c>
      <c r="J4" t="n">
        <v>253.75</v>
      </c>
      <c r="K4" t="n">
        <v>59.19</v>
      </c>
      <c r="L4" t="n">
        <v>1.5</v>
      </c>
      <c r="M4" t="n">
        <v>550</v>
      </c>
      <c r="N4" t="n">
        <v>63.06</v>
      </c>
      <c r="O4" t="n">
        <v>31530.44</v>
      </c>
      <c r="P4" t="n">
        <v>1147.09</v>
      </c>
      <c r="Q4" t="n">
        <v>1369.62</v>
      </c>
      <c r="R4" t="n">
        <v>637.5599999999999</v>
      </c>
      <c r="S4" t="n">
        <v>104.26</v>
      </c>
      <c r="T4" t="n">
        <v>263074.89</v>
      </c>
      <c r="U4" t="n">
        <v>0.16</v>
      </c>
      <c r="V4" t="n">
        <v>0.7</v>
      </c>
      <c r="W4" t="n">
        <v>21.53</v>
      </c>
      <c r="X4" t="n">
        <v>16.24</v>
      </c>
      <c r="Y4" t="n">
        <v>1</v>
      </c>
      <c r="Z4" t="n">
        <v>10</v>
      </c>
      <c r="AA4" t="n">
        <v>3978.48514282826</v>
      </c>
      <c r="AB4" t="n">
        <v>5443.538890794974</v>
      </c>
      <c r="AC4" t="n">
        <v>4924.015179112114</v>
      </c>
      <c r="AD4" t="n">
        <v>3978485.142828261</v>
      </c>
      <c r="AE4" t="n">
        <v>5443538.890794974</v>
      </c>
      <c r="AF4" t="n">
        <v>5.102155161348112e-07</v>
      </c>
      <c r="AG4" t="n">
        <v>29</v>
      </c>
      <c r="AH4" t="n">
        <v>4924015.179112114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1.1018</v>
      </c>
      <c r="E5" t="n">
        <v>90.76000000000001</v>
      </c>
      <c r="F5" t="n">
        <v>65.86</v>
      </c>
      <c r="G5" t="n">
        <v>8.74</v>
      </c>
      <c r="H5" t="n">
        <v>0.12</v>
      </c>
      <c r="I5" t="n">
        <v>452</v>
      </c>
      <c r="J5" t="n">
        <v>254.21</v>
      </c>
      <c r="K5" t="n">
        <v>59.19</v>
      </c>
      <c r="L5" t="n">
        <v>1.75</v>
      </c>
      <c r="M5" t="n">
        <v>450</v>
      </c>
      <c r="N5" t="n">
        <v>63.26</v>
      </c>
      <c r="O5" t="n">
        <v>31586.46</v>
      </c>
      <c r="P5" t="n">
        <v>1096.8</v>
      </c>
      <c r="Q5" t="n">
        <v>1369.12</v>
      </c>
      <c r="R5" t="n">
        <v>538.1799999999999</v>
      </c>
      <c r="S5" t="n">
        <v>104.26</v>
      </c>
      <c r="T5" t="n">
        <v>213887.64</v>
      </c>
      <c r="U5" t="n">
        <v>0.19</v>
      </c>
      <c r="V5" t="n">
        <v>0.73</v>
      </c>
      <c r="W5" t="n">
        <v>21.39</v>
      </c>
      <c r="X5" t="n">
        <v>13.24</v>
      </c>
      <c r="Y5" t="n">
        <v>1</v>
      </c>
      <c r="Z5" t="n">
        <v>10</v>
      </c>
      <c r="AA5" t="n">
        <v>3518.663074491553</v>
      </c>
      <c r="AB5" t="n">
        <v>4814.390050978707</v>
      </c>
      <c r="AC5" t="n">
        <v>4354.911421551993</v>
      </c>
      <c r="AD5" t="n">
        <v>3518663.074491553</v>
      </c>
      <c r="AE5" t="n">
        <v>4814390.050978707</v>
      </c>
      <c r="AF5" t="n">
        <v>5.546674451675726e-07</v>
      </c>
      <c r="AG5" t="n">
        <v>27</v>
      </c>
      <c r="AH5" t="n">
        <v>4354911.421551993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1.1721</v>
      </c>
      <c r="E6" t="n">
        <v>85.31999999999999</v>
      </c>
      <c r="F6" t="n">
        <v>63.79</v>
      </c>
      <c r="G6" t="n">
        <v>9.99</v>
      </c>
      <c r="H6" t="n">
        <v>0.14</v>
      </c>
      <c r="I6" t="n">
        <v>383</v>
      </c>
      <c r="J6" t="n">
        <v>254.66</v>
      </c>
      <c r="K6" t="n">
        <v>59.19</v>
      </c>
      <c r="L6" t="n">
        <v>2</v>
      </c>
      <c r="M6" t="n">
        <v>381</v>
      </c>
      <c r="N6" t="n">
        <v>63.47</v>
      </c>
      <c r="O6" t="n">
        <v>31642.55</v>
      </c>
      <c r="P6" t="n">
        <v>1062.15</v>
      </c>
      <c r="Q6" t="n">
        <v>1369.1</v>
      </c>
      <c r="R6" t="n">
        <v>471.02</v>
      </c>
      <c r="S6" t="n">
        <v>104.26</v>
      </c>
      <c r="T6" t="n">
        <v>180652.45</v>
      </c>
      <c r="U6" t="n">
        <v>0.22</v>
      </c>
      <c r="V6" t="n">
        <v>0.75</v>
      </c>
      <c r="W6" t="n">
        <v>21.27</v>
      </c>
      <c r="X6" t="n">
        <v>11.18</v>
      </c>
      <c r="Y6" t="n">
        <v>1</v>
      </c>
      <c r="Z6" t="n">
        <v>10</v>
      </c>
      <c r="AA6" t="n">
        <v>3208.783153335197</v>
      </c>
      <c r="AB6" t="n">
        <v>4390.398671915283</v>
      </c>
      <c r="AC6" t="n">
        <v>3971.385184630758</v>
      </c>
      <c r="AD6" t="n">
        <v>3208783.153335197</v>
      </c>
      <c r="AE6" t="n">
        <v>4390398.671915282</v>
      </c>
      <c r="AF6" t="n">
        <v>5.900578258131347e-07</v>
      </c>
      <c r="AG6" t="n">
        <v>25</v>
      </c>
      <c r="AH6" t="n">
        <v>3971385.184630759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1.2304</v>
      </c>
      <c r="E7" t="n">
        <v>81.28</v>
      </c>
      <c r="F7" t="n">
        <v>62.24</v>
      </c>
      <c r="G7" t="n">
        <v>11.25</v>
      </c>
      <c r="H7" t="n">
        <v>0.16</v>
      </c>
      <c r="I7" t="n">
        <v>332</v>
      </c>
      <c r="J7" t="n">
        <v>255.12</v>
      </c>
      <c r="K7" t="n">
        <v>59.19</v>
      </c>
      <c r="L7" t="n">
        <v>2.25</v>
      </c>
      <c r="M7" t="n">
        <v>330</v>
      </c>
      <c r="N7" t="n">
        <v>63.67</v>
      </c>
      <c r="O7" t="n">
        <v>31698.72</v>
      </c>
      <c r="P7" t="n">
        <v>1036.09</v>
      </c>
      <c r="Q7" t="n">
        <v>1368.63</v>
      </c>
      <c r="R7" t="n">
        <v>420.9</v>
      </c>
      <c r="S7" t="n">
        <v>104.26</v>
      </c>
      <c r="T7" t="n">
        <v>155843.91</v>
      </c>
      <c r="U7" t="n">
        <v>0.25</v>
      </c>
      <c r="V7" t="n">
        <v>0.77</v>
      </c>
      <c r="W7" t="n">
        <v>21.17</v>
      </c>
      <c r="X7" t="n">
        <v>9.630000000000001</v>
      </c>
      <c r="Y7" t="n">
        <v>1</v>
      </c>
      <c r="Z7" t="n">
        <v>10</v>
      </c>
      <c r="AA7" t="n">
        <v>2991.877157201147</v>
      </c>
      <c r="AB7" t="n">
        <v>4093.61831878747</v>
      </c>
      <c r="AC7" t="n">
        <v>3702.929131871635</v>
      </c>
      <c r="AD7" t="n">
        <v>2991877.157201147</v>
      </c>
      <c r="AE7" t="n">
        <v>4093618.31878747</v>
      </c>
      <c r="AF7" t="n">
        <v>6.194071742005639e-07</v>
      </c>
      <c r="AG7" t="n">
        <v>24</v>
      </c>
      <c r="AH7" t="n">
        <v>3702929.131871635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1.2787</v>
      </c>
      <c r="E8" t="n">
        <v>78.20999999999999</v>
      </c>
      <c r="F8" t="n">
        <v>61.08</v>
      </c>
      <c r="G8" t="n">
        <v>12.51</v>
      </c>
      <c r="H8" t="n">
        <v>0.17</v>
      </c>
      <c r="I8" t="n">
        <v>293</v>
      </c>
      <c r="J8" t="n">
        <v>255.57</v>
      </c>
      <c r="K8" t="n">
        <v>59.19</v>
      </c>
      <c r="L8" t="n">
        <v>2.5</v>
      </c>
      <c r="M8" t="n">
        <v>291</v>
      </c>
      <c r="N8" t="n">
        <v>63.88</v>
      </c>
      <c r="O8" t="n">
        <v>31754.97</v>
      </c>
      <c r="P8" t="n">
        <v>1016.42</v>
      </c>
      <c r="Q8" t="n">
        <v>1368.35</v>
      </c>
      <c r="R8" t="n">
        <v>382.47</v>
      </c>
      <c r="S8" t="n">
        <v>104.26</v>
      </c>
      <c r="T8" t="n">
        <v>136828.73</v>
      </c>
      <c r="U8" t="n">
        <v>0.27</v>
      </c>
      <c r="V8" t="n">
        <v>0.79</v>
      </c>
      <c r="W8" t="n">
        <v>21.13</v>
      </c>
      <c r="X8" t="n">
        <v>8.470000000000001</v>
      </c>
      <c r="Y8" t="n">
        <v>1</v>
      </c>
      <c r="Z8" t="n">
        <v>10</v>
      </c>
      <c r="AA8" t="n">
        <v>2828.938375711153</v>
      </c>
      <c r="AB8" t="n">
        <v>3870.678289601135</v>
      </c>
      <c r="AC8" t="n">
        <v>3501.266186172556</v>
      </c>
      <c r="AD8" t="n">
        <v>2828938.375711153</v>
      </c>
      <c r="AE8" t="n">
        <v>3870678.289601136</v>
      </c>
      <c r="AF8" t="n">
        <v>6.43722329039549e-07</v>
      </c>
      <c r="AG8" t="n">
        <v>23</v>
      </c>
      <c r="AH8" t="n">
        <v>3501266.186172556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1.3181</v>
      </c>
      <c r="E9" t="n">
        <v>75.87</v>
      </c>
      <c r="F9" t="n">
        <v>60.21</v>
      </c>
      <c r="G9" t="n">
        <v>13.74</v>
      </c>
      <c r="H9" t="n">
        <v>0.19</v>
      </c>
      <c r="I9" t="n">
        <v>263</v>
      </c>
      <c r="J9" t="n">
        <v>256.03</v>
      </c>
      <c r="K9" t="n">
        <v>59.19</v>
      </c>
      <c r="L9" t="n">
        <v>2.75</v>
      </c>
      <c r="M9" t="n">
        <v>261</v>
      </c>
      <c r="N9" t="n">
        <v>64.09</v>
      </c>
      <c r="O9" t="n">
        <v>31811.29</v>
      </c>
      <c r="P9" t="n">
        <v>1001.52</v>
      </c>
      <c r="Q9" t="n">
        <v>1368.44</v>
      </c>
      <c r="R9" t="n">
        <v>354.18</v>
      </c>
      <c r="S9" t="n">
        <v>104.26</v>
      </c>
      <c r="T9" t="n">
        <v>122831.19</v>
      </c>
      <c r="U9" t="n">
        <v>0.29</v>
      </c>
      <c r="V9" t="n">
        <v>0.8</v>
      </c>
      <c r="W9" t="n">
        <v>21.08</v>
      </c>
      <c r="X9" t="n">
        <v>7.61</v>
      </c>
      <c r="Y9" t="n">
        <v>1</v>
      </c>
      <c r="Z9" t="n">
        <v>10</v>
      </c>
      <c r="AA9" t="n">
        <v>2704.644173960896</v>
      </c>
      <c r="AB9" t="n">
        <v>3700.613479293248</v>
      </c>
      <c r="AC9" t="n">
        <v>3347.432122672999</v>
      </c>
      <c r="AD9" t="n">
        <v>2704644.173960896</v>
      </c>
      <c r="AE9" t="n">
        <v>3700613.479293248</v>
      </c>
      <c r="AF9" t="n">
        <v>6.635570516204189e-07</v>
      </c>
      <c r="AG9" t="n">
        <v>22</v>
      </c>
      <c r="AH9" t="n">
        <v>3347432.122672999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1.3532</v>
      </c>
      <c r="E10" t="n">
        <v>73.90000000000001</v>
      </c>
      <c r="F10" t="n">
        <v>59.46</v>
      </c>
      <c r="G10" t="n">
        <v>14.99</v>
      </c>
      <c r="H10" t="n">
        <v>0.21</v>
      </c>
      <c r="I10" t="n">
        <v>238</v>
      </c>
      <c r="J10" t="n">
        <v>256.49</v>
      </c>
      <c r="K10" t="n">
        <v>59.19</v>
      </c>
      <c r="L10" t="n">
        <v>3</v>
      </c>
      <c r="M10" t="n">
        <v>236</v>
      </c>
      <c r="N10" t="n">
        <v>64.29000000000001</v>
      </c>
      <c r="O10" t="n">
        <v>31867.69</v>
      </c>
      <c r="P10" t="n">
        <v>988.7</v>
      </c>
      <c r="Q10" t="n">
        <v>1368.32</v>
      </c>
      <c r="R10" t="n">
        <v>330</v>
      </c>
      <c r="S10" t="n">
        <v>104.26</v>
      </c>
      <c r="T10" t="n">
        <v>110867.68</v>
      </c>
      <c r="U10" t="n">
        <v>0.32</v>
      </c>
      <c r="V10" t="n">
        <v>0.8100000000000001</v>
      </c>
      <c r="W10" t="n">
        <v>21.03</v>
      </c>
      <c r="X10" t="n">
        <v>6.86</v>
      </c>
      <c r="Y10" t="n">
        <v>1</v>
      </c>
      <c r="Z10" t="n">
        <v>10</v>
      </c>
      <c r="AA10" t="n">
        <v>2611.868344462568</v>
      </c>
      <c r="AB10" t="n">
        <v>3573.673496392899</v>
      </c>
      <c r="AC10" t="n">
        <v>3232.607113579279</v>
      </c>
      <c r="AD10" t="n">
        <v>2611868.344462567</v>
      </c>
      <c r="AE10" t="n">
        <v>3573673.496392899</v>
      </c>
      <c r="AF10" t="n">
        <v>6.812270709754577e-07</v>
      </c>
      <c r="AG10" t="n">
        <v>22</v>
      </c>
      <c r="AH10" t="n">
        <v>3232607.113579279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1.3841</v>
      </c>
      <c r="E11" t="n">
        <v>72.25</v>
      </c>
      <c r="F11" t="n">
        <v>58.84</v>
      </c>
      <c r="G11" t="n">
        <v>16.27</v>
      </c>
      <c r="H11" t="n">
        <v>0.23</v>
      </c>
      <c r="I11" t="n">
        <v>217</v>
      </c>
      <c r="J11" t="n">
        <v>256.95</v>
      </c>
      <c r="K11" t="n">
        <v>59.19</v>
      </c>
      <c r="L11" t="n">
        <v>3.25</v>
      </c>
      <c r="M11" t="n">
        <v>215</v>
      </c>
      <c r="N11" t="n">
        <v>64.5</v>
      </c>
      <c r="O11" t="n">
        <v>31924.29</v>
      </c>
      <c r="P11" t="n">
        <v>977.9400000000001</v>
      </c>
      <c r="Q11" t="n">
        <v>1367.95</v>
      </c>
      <c r="R11" t="n">
        <v>309.75</v>
      </c>
      <c r="S11" t="n">
        <v>104.26</v>
      </c>
      <c r="T11" t="n">
        <v>100848.56</v>
      </c>
      <c r="U11" t="n">
        <v>0.34</v>
      </c>
      <c r="V11" t="n">
        <v>0.8100000000000001</v>
      </c>
      <c r="W11" t="n">
        <v>21</v>
      </c>
      <c r="X11" t="n">
        <v>6.24</v>
      </c>
      <c r="Y11" t="n">
        <v>1</v>
      </c>
      <c r="Z11" t="n">
        <v>10</v>
      </c>
      <c r="AA11" t="n">
        <v>2522.537921998034</v>
      </c>
      <c r="AB11" t="n">
        <v>3451.447671396818</v>
      </c>
      <c r="AC11" t="n">
        <v>3122.046349775806</v>
      </c>
      <c r="AD11" t="n">
        <v>2522537.921998034</v>
      </c>
      <c r="AE11" t="n">
        <v>3451447.671396818</v>
      </c>
      <c r="AF11" t="n">
        <v>6.967827290401501e-07</v>
      </c>
      <c r="AG11" t="n">
        <v>21</v>
      </c>
      <c r="AH11" t="n">
        <v>3122046.349775806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1.4099</v>
      </c>
      <c r="E12" t="n">
        <v>70.93000000000001</v>
      </c>
      <c r="F12" t="n">
        <v>58.35</v>
      </c>
      <c r="G12" t="n">
        <v>17.5</v>
      </c>
      <c r="H12" t="n">
        <v>0.24</v>
      </c>
      <c r="I12" t="n">
        <v>200</v>
      </c>
      <c r="J12" t="n">
        <v>257.41</v>
      </c>
      <c r="K12" t="n">
        <v>59.19</v>
      </c>
      <c r="L12" t="n">
        <v>3.5</v>
      </c>
      <c r="M12" t="n">
        <v>198</v>
      </c>
      <c r="N12" t="n">
        <v>64.70999999999999</v>
      </c>
      <c r="O12" t="n">
        <v>31980.84</v>
      </c>
      <c r="P12" t="n">
        <v>969.35</v>
      </c>
      <c r="Q12" t="n">
        <v>1368.04</v>
      </c>
      <c r="R12" t="n">
        <v>293.74</v>
      </c>
      <c r="S12" t="n">
        <v>104.26</v>
      </c>
      <c r="T12" t="n">
        <v>92925.03</v>
      </c>
      <c r="U12" t="n">
        <v>0.35</v>
      </c>
      <c r="V12" t="n">
        <v>0.82</v>
      </c>
      <c r="W12" t="n">
        <v>20.98</v>
      </c>
      <c r="X12" t="n">
        <v>5.75</v>
      </c>
      <c r="Y12" t="n">
        <v>1</v>
      </c>
      <c r="Z12" t="n">
        <v>10</v>
      </c>
      <c r="AA12" t="n">
        <v>2462.167717021152</v>
      </c>
      <c r="AB12" t="n">
        <v>3368.84649360197</v>
      </c>
      <c r="AC12" t="n">
        <v>3047.32851245822</v>
      </c>
      <c r="AD12" t="n">
        <v>2462167.717021152</v>
      </c>
      <c r="AE12" t="n">
        <v>3368846.493601969</v>
      </c>
      <c r="AF12" t="n">
        <v>7.097709483951357e-07</v>
      </c>
      <c r="AG12" t="n">
        <v>21</v>
      </c>
      <c r="AH12" t="n">
        <v>3047328.51245822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1.4333</v>
      </c>
      <c r="E13" t="n">
        <v>69.77</v>
      </c>
      <c r="F13" t="n">
        <v>57.92</v>
      </c>
      <c r="G13" t="n">
        <v>18.78</v>
      </c>
      <c r="H13" t="n">
        <v>0.26</v>
      </c>
      <c r="I13" t="n">
        <v>185</v>
      </c>
      <c r="J13" t="n">
        <v>257.86</v>
      </c>
      <c r="K13" t="n">
        <v>59.19</v>
      </c>
      <c r="L13" t="n">
        <v>3.75</v>
      </c>
      <c r="M13" t="n">
        <v>183</v>
      </c>
      <c r="N13" t="n">
        <v>64.92</v>
      </c>
      <c r="O13" t="n">
        <v>32037.48</v>
      </c>
      <c r="P13" t="n">
        <v>961.98</v>
      </c>
      <c r="Q13" t="n">
        <v>1367.99</v>
      </c>
      <c r="R13" t="n">
        <v>280.06</v>
      </c>
      <c r="S13" t="n">
        <v>104.26</v>
      </c>
      <c r="T13" t="n">
        <v>86161.14999999999</v>
      </c>
      <c r="U13" t="n">
        <v>0.37</v>
      </c>
      <c r="V13" t="n">
        <v>0.83</v>
      </c>
      <c r="W13" t="n">
        <v>20.95</v>
      </c>
      <c r="X13" t="n">
        <v>5.33</v>
      </c>
      <c r="Y13" t="n">
        <v>1</v>
      </c>
      <c r="Z13" t="n">
        <v>10</v>
      </c>
      <c r="AA13" t="n">
        <v>2410.131549259348</v>
      </c>
      <c r="AB13" t="n">
        <v>3297.648313196563</v>
      </c>
      <c r="AC13" t="n">
        <v>2982.925386463435</v>
      </c>
      <c r="AD13" t="n">
        <v>2410131.549259348</v>
      </c>
      <c r="AE13" t="n">
        <v>3297648.313196563</v>
      </c>
      <c r="AF13" t="n">
        <v>7.21550961298495e-07</v>
      </c>
      <c r="AG13" t="n">
        <v>21</v>
      </c>
      <c r="AH13" t="n">
        <v>2982925.386463435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1.453</v>
      </c>
      <c r="E14" t="n">
        <v>68.81999999999999</v>
      </c>
      <c r="F14" t="n">
        <v>57.56</v>
      </c>
      <c r="G14" t="n">
        <v>19.96</v>
      </c>
      <c r="H14" t="n">
        <v>0.28</v>
      </c>
      <c r="I14" t="n">
        <v>173</v>
      </c>
      <c r="J14" t="n">
        <v>258.32</v>
      </c>
      <c r="K14" t="n">
        <v>59.19</v>
      </c>
      <c r="L14" t="n">
        <v>4</v>
      </c>
      <c r="M14" t="n">
        <v>171</v>
      </c>
      <c r="N14" t="n">
        <v>65.13</v>
      </c>
      <c r="O14" t="n">
        <v>32094.19</v>
      </c>
      <c r="P14" t="n">
        <v>955.42</v>
      </c>
      <c r="Q14" t="n">
        <v>1367.95</v>
      </c>
      <c r="R14" t="n">
        <v>268.19</v>
      </c>
      <c r="S14" t="n">
        <v>104.26</v>
      </c>
      <c r="T14" t="n">
        <v>80286.59</v>
      </c>
      <c r="U14" t="n">
        <v>0.39</v>
      </c>
      <c r="V14" t="n">
        <v>0.83</v>
      </c>
      <c r="W14" t="n">
        <v>20.93</v>
      </c>
      <c r="X14" t="n">
        <v>4.97</v>
      </c>
      <c r="Y14" t="n">
        <v>1</v>
      </c>
      <c r="Z14" t="n">
        <v>10</v>
      </c>
      <c r="AA14" t="n">
        <v>2354.208065412594</v>
      </c>
      <c r="AB14" t="n">
        <v>3221.131335427447</v>
      </c>
      <c r="AC14" t="n">
        <v>2913.711081660353</v>
      </c>
      <c r="AD14" t="n">
        <v>2354208.065412594</v>
      </c>
      <c r="AE14" t="n">
        <v>3221131.335427447</v>
      </c>
      <c r="AF14" t="n">
        <v>7.3146832258893e-07</v>
      </c>
      <c r="AG14" t="n">
        <v>20</v>
      </c>
      <c r="AH14" t="n">
        <v>2913711.081660353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1.4735</v>
      </c>
      <c r="E15" t="n">
        <v>67.87</v>
      </c>
      <c r="F15" t="n">
        <v>57.19</v>
      </c>
      <c r="G15" t="n">
        <v>21.31</v>
      </c>
      <c r="H15" t="n">
        <v>0.29</v>
      </c>
      <c r="I15" t="n">
        <v>161</v>
      </c>
      <c r="J15" t="n">
        <v>258.78</v>
      </c>
      <c r="K15" t="n">
        <v>59.19</v>
      </c>
      <c r="L15" t="n">
        <v>4.25</v>
      </c>
      <c r="M15" t="n">
        <v>159</v>
      </c>
      <c r="N15" t="n">
        <v>65.34</v>
      </c>
      <c r="O15" t="n">
        <v>32150.98</v>
      </c>
      <c r="P15" t="n">
        <v>948.87</v>
      </c>
      <c r="Q15" t="n">
        <v>1367.83</v>
      </c>
      <c r="R15" t="n">
        <v>256.42</v>
      </c>
      <c r="S15" t="n">
        <v>104.26</v>
      </c>
      <c r="T15" t="n">
        <v>74462.23</v>
      </c>
      <c r="U15" t="n">
        <v>0.41</v>
      </c>
      <c r="V15" t="n">
        <v>0.84</v>
      </c>
      <c r="W15" t="n">
        <v>20.9</v>
      </c>
      <c r="X15" t="n">
        <v>4.6</v>
      </c>
      <c r="Y15" t="n">
        <v>1</v>
      </c>
      <c r="Z15" t="n">
        <v>10</v>
      </c>
      <c r="AA15" t="n">
        <v>2311.092708402158</v>
      </c>
      <c r="AB15" t="n">
        <v>3162.139001850459</v>
      </c>
      <c r="AC15" t="n">
        <v>2860.348893603694</v>
      </c>
      <c r="AD15" t="n">
        <v>2311092.708402158</v>
      </c>
      <c r="AE15" t="n">
        <v>3162139.001850459</v>
      </c>
      <c r="AF15" t="n">
        <v>7.417884193632405e-07</v>
      </c>
      <c r="AG15" t="n">
        <v>20</v>
      </c>
      <c r="AH15" t="n">
        <v>2860348.893603694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1.4885</v>
      </c>
      <c r="E16" t="n">
        <v>67.18000000000001</v>
      </c>
      <c r="F16" t="n">
        <v>56.95</v>
      </c>
      <c r="G16" t="n">
        <v>22.48</v>
      </c>
      <c r="H16" t="n">
        <v>0.31</v>
      </c>
      <c r="I16" t="n">
        <v>152</v>
      </c>
      <c r="J16" t="n">
        <v>259.25</v>
      </c>
      <c r="K16" t="n">
        <v>59.19</v>
      </c>
      <c r="L16" t="n">
        <v>4.5</v>
      </c>
      <c r="M16" t="n">
        <v>150</v>
      </c>
      <c r="N16" t="n">
        <v>65.55</v>
      </c>
      <c r="O16" t="n">
        <v>32207.85</v>
      </c>
      <c r="P16" t="n">
        <v>944.5</v>
      </c>
      <c r="Q16" t="n">
        <v>1367.49</v>
      </c>
      <c r="R16" t="n">
        <v>248.94</v>
      </c>
      <c r="S16" t="n">
        <v>104.26</v>
      </c>
      <c r="T16" t="n">
        <v>70765.64</v>
      </c>
      <c r="U16" t="n">
        <v>0.42</v>
      </c>
      <c r="V16" t="n">
        <v>0.84</v>
      </c>
      <c r="W16" t="n">
        <v>20.88</v>
      </c>
      <c r="X16" t="n">
        <v>4.36</v>
      </c>
      <c r="Y16" t="n">
        <v>1</v>
      </c>
      <c r="Z16" t="n">
        <v>10</v>
      </c>
      <c r="AA16" t="n">
        <v>2281.247577149878</v>
      </c>
      <c r="AB16" t="n">
        <v>3121.303576596822</v>
      </c>
      <c r="AC16" t="n">
        <v>2823.410744023387</v>
      </c>
      <c r="AD16" t="n">
        <v>2281247.577149878</v>
      </c>
      <c r="AE16" t="n">
        <v>3121303.576596822</v>
      </c>
      <c r="AF16" t="n">
        <v>7.493397096859066e-07</v>
      </c>
      <c r="AG16" t="n">
        <v>20</v>
      </c>
      <c r="AH16" t="n">
        <v>2823410.744023386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1.5034</v>
      </c>
      <c r="E17" t="n">
        <v>66.52</v>
      </c>
      <c r="F17" t="n">
        <v>56.72</v>
      </c>
      <c r="G17" t="n">
        <v>23.8</v>
      </c>
      <c r="H17" t="n">
        <v>0.33</v>
      </c>
      <c r="I17" t="n">
        <v>143</v>
      </c>
      <c r="J17" t="n">
        <v>259.71</v>
      </c>
      <c r="K17" t="n">
        <v>59.19</v>
      </c>
      <c r="L17" t="n">
        <v>4.75</v>
      </c>
      <c r="M17" t="n">
        <v>141</v>
      </c>
      <c r="N17" t="n">
        <v>65.76000000000001</v>
      </c>
      <c r="O17" t="n">
        <v>32264.79</v>
      </c>
      <c r="P17" t="n">
        <v>940.33</v>
      </c>
      <c r="Q17" t="n">
        <v>1367.72</v>
      </c>
      <c r="R17" t="n">
        <v>240.21</v>
      </c>
      <c r="S17" t="n">
        <v>104.26</v>
      </c>
      <c r="T17" t="n">
        <v>66447.71000000001</v>
      </c>
      <c r="U17" t="n">
        <v>0.43</v>
      </c>
      <c r="V17" t="n">
        <v>0.85</v>
      </c>
      <c r="W17" t="n">
        <v>20.91</v>
      </c>
      <c r="X17" t="n">
        <v>4.13</v>
      </c>
      <c r="Y17" t="n">
        <v>1</v>
      </c>
      <c r="Z17" t="n">
        <v>10</v>
      </c>
      <c r="AA17" t="n">
        <v>2252.537215151791</v>
      </c>
      <c r="AB17" t="n">
        <v>3082.020792699259</v>
      </c>
      <c r="AC17" t="n">
        <v>2787.877053887275</v>
      </c>
      <c r="AD17" t="n">
        <v>2252537.215151791</v>
      </c>
      <c r="AE17" t="n">
        <v>3082020.792699259</v>
      </c>
      <c r="AF17" t="n">
        <v>7.568406580730884e-07</v>
      </c>
      <c r="AG17" t="n">
        <v>20</v>
      </c>
      <c r="AH17" t="n">
        <v>2787877.053887276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1.5189</v>
      </c>
      <c r="E18" t="n">
        <v>65.84</v>
      </c>
      <c r="F18" t="n">
        <v>56.43</v>
      </c>
      <c r="G18" t="n">
        <v>25.08</v>
      </c>
      <c r="H18" t="n">
        <v>0.34</v>
      </c>
      <c r="I18" t="n">
        <v>135</v>
      </c>
      <c r="J18" t="n">
        <v>260.17</v>
      </c>
      <c r="K18" t="n">
        <v>59.19</v>
      </c>
      <c r="L18" t="n">
        <v>5</v>
      </c>
      <c r="M18" t="n">
        <v>133</v>
      </c>
      <c r="N18" t="n">
        <v>65.98</v>
      </c>
      <c r="O18" t="n">
        <v>32321.82</v>
      </c>
      <c r="P18" t="n">
        <v>935.12</v>
      </c>
      <c r="Q18" t="n">
        <v>1367.59</v>
      </c>
      <c r="R18" t="n">
        <v>231.71</v>
      </c>
      <c r="S18" t="n">
        <v>104.26</v>
      </c>
      <c r="T18" t="n">
        <v>62233.87</v>
      </c>
      <c r="U18" t="n">
        <v>0.45</v>
      </c>
      <c r="V18" t="n">
        <v>0.85</v>
      </c>
      <c r="W18" t="n">
        <v>20.87</v>
      </c>
      <c r="X18" t="n">
        <v>3.85</v>
      </c>
      <c r="Y18" t="n">
        <v>1</v>
      </c>
      <c r="Z18" t="n">
        <v>10</v>
      </c>
      <c r="AA18" t="n">
        <v>2221.453523051911</v>
      </c>
      <c r="AB18" t="n">
        <v>3039.490713852489</v>
      </c>
      <c r="AC18" t="n">
        <v>2749.405986074301</v>
      </c>
      <c r="AD18" t="n">
        <v>2221453.523051911</v>
      </c>
      <c r="AE18" t="n">
        <v>3039490.713852488</v>
      </c>
      <c r="AF18" t="n">
        <v>7.646436580731767e-07</v>
      </c>
      <c r="AG18" t="n">
        <v>20</v>
      </c>
      <c r="AH18" t="n">
        <v>2749405.986074301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1.5296</v>
      </c>
      <c r="E19" t="n">
        <v>65.38</v>
      </c>
      <c r="F19" t="n">
        <v>56.26</v>
      </c>
      <c r="G19" t="n">
        <v>26.17</v>
      </c>
      <c r="H19" t="n">
        <v>0.36</v>
      </c>
      <c r="I19" t="n">
        <v>129</v>
      </c>
      <c r="J19" t="n">
        <v>260.63</v>
      </c>
      <c r="K19" t="n">
        <v>59.19</v>
      </c>
      <c r="L19" t="n">
        <v>5.25</v>
      </c>
      <c r="M19" t="n">
        <v>127</v>
      </c>
      <c r="N19" t="n">
        <v>66.19</v>
      </c>
      <c r="O19" t="n">
        <v>32378.93</v>
      </c>
      <c r="P19" t="n">
        <v>931.84</v>
      </c>
      <c r="Q19" t="n">
        <v>1367.6</v>
      </c>
      <c r="R19" t="n">
        <v>226.88</v>
      </c>
      <c r="S19" t="n">
        <v>104.26</v>
      </c>
      <c r="T19" t="n">
        <v>59850.76</v>
      </c>
      <c r="U19" t="n">
        <v>0.46</v>
      </c>
      <c r="V19" t="n">
        <v>0.85</v>
      </c>
      <c r="W19" t="n">
        <v>20.84</v>
      </c>
      <c r="X19" t="n">
        <v>3.68</v>
      </c>
      <c r="Y19" t="n">
        <v>1</v>
      </c>
      <c r="Z19" t="n">
        <v>10</v>
      </c>
      <c r="AA19" t="n">
        <v>2188.274913144663</v>
      </c>
      <c r="AB19" t="n">
        <v>2994.094276040252</v>
      </c>
      <c r="AC19" t="n">
        <v>2708.342120572679</v>
      </c>
      <c r="AD19" t="n">
        <v>2188274.913144663</v>
      </c>
      <c r="AE19" t="n">
        <v>2994094.276040252</v>
      </c>
      <c r="AF19" t="n">
        <v>7.70030245170012e-07</v>
      </c>
      <c r="AG19" t="n">
        <v>19</v>
      </c>
      <c r="AH19" t="n">
        <v>2708342.120572679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1.5426</v>
      </c>
      <c r="E20" t="n">
        <v>64.83</v>
      </c>
      <c r="F20" t="n">
        <v>56.06</v>
      </c>
      <c r="G20" t="n">
        <v>27.57</v>
      </c>
      <c r="H20" t="n">
        <v>0.37</v>
      </c>
      <c r="I20" t="n">
        <v>122</v>
      </c>
      <c r="J20" t="n">
        <v>261.1</v>
      </c>
      <c r="K20" t="n">
        <v>59.19</v>
      </c>
      <c r="L20" t="n">
        <v>5.5</v>
      </c>
      <c r="M20" t="n">
        <v>120</v>
      </c>
      <c r="N20" t="n">
        <v>66.40000000000001</v>
      </c>
      <c r="O20" t="n">
        <v>32436.11</v>
      </c>
      <c r="P20" t="n">
        <v>927.96</v>
      </c>
      <c r="Q20" t="n">
        <v>1367.8</v>
      </c>
      <c r="R20" t="n">
        <v>219.26</v>
      </c>
      <c r="S20" t="n">
        <v>104.26</v>
      </c>
      <c r="T20" t="n">
        <v>56074.31</v>
      </c>
      <c r="U20" t="n">
        <v>0.48</v>
      </c>
      <c r="V20" t="n">
        <v>0.86</v>
      </c>
      <c r="W20" t="n">
        <v>20.85</v>
      </c>
      <c r="X20" t="n">
        <v>3.47</v>
      </c>
      <c r="Y20" t="n">
        <v>1</v>
      </c>
      <c r="Z20" t="n">
        <v>10</v>
      </c>
      <c r="AA20" t="n">
        <v>2164.16396458397</v>
      </c>
      <c r="AB20" t="n">
        <v>2961.104612519535</v>
      </c>
      <c r="AC20" t="n">
        <v>2678.500944237096</v>
      </c>
      <c r="AD20" t="n">
        <v>2164163.964583971</v>
      </c>
      <c r="AE20" t="n">
        <v>2961104.612519535</v>
      </c>
      <c r="AF20" t="n">
        <v>7.765746967829892e-07</v>
      </c>
      <c r="AG20" t="n">
        <v>19</v>
      </c>
      <c r="AH20" t="n">
        <v>2678500.944237096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55.91</v>
      </c>
      <c r="G21" t="n">
        <v>28.67</v>
      </c>
      <c r="H21" t="n">
        <v>0.39</v>
      </c>
      <c r="I21" t="n">
        <v>117</v>
      </c>
      <c r="J21" t="n">
        <v>261.56</v>
      </c>
      <c r="K21" t="n">
        <v>59.19</v>
      </c>
      <c r="L21" t="n">
        <v>5.75</v>
      </c>
      <c r="M21" t="n">
        <v>115</v>
      </c>
      <c r="N21" t="n">
        <v>66.62</v>
      </c>
      <c r="O21" t="n">
        <v>32493.38</v>
      </c>
      <c r="P21" t="n">
        <v>925.23</v>
      </c>
      <c r="Q21" t="n">
        <v>1367.71</v>
      </c>
      <c r="R21" t="n">
        <v>214.24</v>
      </c>
      <c r="S21" t="n">
        <v>104.26</v>
      </c>
      <c r="T21" t="n">
        <v>53592.3</v>
      </c>
      <c r="U21" t="n">
        <v>0.49</v>
      </c>
      <c r="V21" t="n">
        <v>0.86</v>
      </c>
      <c r="W21" t="n">
        <v>20.85</v>
      </c>
      <c r="X21" t="n">
        <v>3.33</v>
      </c>
      <c r="Y21" t="n">
        <v>1</v>
      </c>
      <c r="Z21" t="n">
        <v>10</v>
      </c>
      <c r="AA21" t="n">
        <v>2147.177498199393</v>
      </c>
      <c r="AB21" t="n">
        <v>2937.862979822148</v>
      </c>
      <c r="AC21" t="n">
        <v>2657.477460344511</v>
      </c>
      <c r="AD21" t="n">
        <v>2147177.498199393</v>
      </c>
      <c r="AE21" t="n">
        <v>2937862.979822148</v>
      </c>
      <c r="AF21" t="n">
        <v>7.812564967830422e-07</v>
      </c>
      <c r="AG21" t="n">
        <v>19</v>
      </c>
      <c r="AH21" t="n">
        <v>2657477.460344511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1.5606</v>
      </c>
      <c r="E22" t="n">
        <v>64.08</v>
      </c>
      <c r="F22" t="n">
        <v>55.8</v>
      </c>
      <c r="G22" t="n">
        <v>29.89</v>
      </c>
      <c r="H22" t="n">
        <v>0.41</v>
      </c>
      <c r="I22" t="n">
        <v>112</v>
      </c>
      <c r="J22" t="n">
        <v>262.03</v>
      </c>
      <c r="K22" t="n">
        <v>59.19</v>
      </c>
      <c r="L22" t="n">
        <v>6</v>
      </c>
      <c r="M22" t="n">
        <v>110</v>
      </c>
      <c r="N22" t="n">
        <v>66.83</v>
      </c>
      <c r="O22" t="n">
        <v>32550.72</v>
      </c>
      <c r="P22" t="n">
        <v>922.78</v>
      </c>
      <c r="Q22" t="n">
        <v>1367.85</v>
      </c>
      <c r="R22" t="n">
        <v>210.51</v>
      </c>
      <c r="S22" t="n">
        <v>104.26</v>
      </c>
      <c r="T22" t="n">
        <v>51753.43</v>
      </c>
      <c r="U22" t="n">
        <v>0.5</v>
      </c>
      <c r="V22" t="n">
        <v>0.86</v>
      </c>
      <c r="W22" t="n">
        <v>20.84</v>
      </c>
      <c r="X22" t="n">
        <v>3.21</v>
      </c>
      <c r="Y22" t="n">
        <v>1</v>
      </c>
      <c r="Z22" t="n">
        <v>10</v>
      </c>
      <c r="AA22" t="n">
        <v>2131.879155644852</v>
      </c>
      <c r="AB22" t="n">
        <v>2916.931112623785</v>
      </c>
      <c r="AC22" t="n">
        <v>2638.5433011735</v>
      </c>
      <c r="AD22" t="n">
        <v>2131879.155644852</v>
      </c>
      <c r="AE22" t="n">
        <v>2916931.112623785</v>
      </c>
      <c r="AF22" t="n">
        <v>7.856362451701886e-07</v>
      </c>
      <c r="AG22" t="n">
        <v>19</v>
      </c>
      <c r="AH22" t="n">
        <v>2638543.3011735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1.5705</v>
      </c>
      <c r="E23" t="n">
        <v>63.68</v>
      </c>
      <c r="F23" t="n">
        <v>55.64</v>
      </c>
      <c r="G23" t="n">
        <v>31.2</v>
      </c>
      <c r="H23" t="n">
        <v>0.42</v>
      </c>
      <c r="I23" t="n">
        <v>107</v>
      </c>
      <c r="J23" t="n">
        <v>262.49</v>
      </c>
      <c r="K23" t="n">
        <v>59.19</v>
      </c>
      <c r="L23" t="n">
        <v>6.25</v>
      </c>
      <c r="M23" t="n">
        <v>105</v>
      </c>
      <c r="N23" t="n">
        <v>67.05</v>
      </c>
      <c r="O23" t="n">
        <v>32608.15</v>
      </c>
      <c r="P23" t="n">
        <v>919.8</v>
      </c>
      <c r="Q23" t="n">
        <v>1367.63</v>
      </c>
      <c r="R23" t="n">
        <v>205.61</v>
      </c>
      <c r="S23" t="n">
        <v>104.26</v>
      </c>
      <c r="T23" t="n">
        <v>49327.69</v>
      </c>
      <c r="U23" t="n">
        <v>0.51</v>
      </c>
      <c r="V23" t="n">
        <v>0.86</v>
      </c>
      <c r="W23" t="n">
        <v>20.83</v>
      </c>
      <c r="X23" t="n">
        <v>3.05</v>
      </c>
      <c r="Y23" t="n">
        <v>1</v>
      </c>
      <c r="Z23" t="n">
        <v>10</v>
      </c>
      <c r="AA23" t="n">
        <v>2114.098072573317</v>
      </c>
      <c r="AB23" t="n">
        <v>2892.60225031929</v>
      </c>
      <c r="AC23" t="n">
        <v>2616.536351341573</v>
      </c>
      <c r="AD23" t="n">
        <v>2114098.072573317</v>
      </c>
      <c r="AE23" t="n">
        <v>2892602.25031929</v>
      </c>
      <c r="AF23" t="n">
        <v>7.906200967831483e-07</v>
      </c>
      <c r="AG23" t="n">
        <v>19</v>
      </c>
      <c r="AH23" t="n">
        <v>2616536.351341573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1.5806</v>
      </c>
      <c r="E24" t="n">
        <v>63.27</v>
      </c>
      <c r="F24" t="n">
        <v>55.48</v>
      </c>
      <c r="G24" t="n">
        <v>32.63</v>
      </c>
      <c r="H24" t="n">
        <v>0.44</v>
      </c>
      <c r="I24" t="n">
        <v>102</v>
      </c>
      <c r="J24" t="n">
        <v>262.96</v>
      </c>
      <c r="K24" t="n">
        <v>59.19</v>
      </c>
      <c r="L24" t="n">
        <v>6.5</v>
      </c>
      <c r="M24" t="n">
        <v>100</v>
      </c>
      <c r="N24" t="n">
        <v>67.26000000000001</v>
      </c>
      <c r="O24" t="n">
        <v>32665.66</v>
      </c>
      <c r="P24" t="n">
        <v>916.61</v>
      </c>
      <c r="Q24" t="n">
        <v>1367.54</v>
      </c>
      <c r="R24" t="n">
        <v>200.89</v>
      </c>
      <c r="S24" t="n">
        <v>104.26</v>
      </c>
      <c r="T24" t="n">
        <v>46993.49</v>
      </c>
      <c r="U24" t="n">
        <v>0.52</v>
      </c>
      <c r="V24" t="n">
        <v>0.86</v>
      </c>
      <c r="W24" t="n">
        <v>20.8</v>
      </c>
      <c r="X24" t="n">
        <v>2.89</v>
      </c>
      <c r="Y24" t="n">
        <v>1</v>
      </c>
      <c r="Z24" t="n">
        <v>10</v>
      </c>
      <c r="AA24" t="n">
        <v>2095.984187828528</v>
      </c>
      <c r="AB24" t="n">
        <v>2867.818034083273</v>
      </c>
      <c r="AC24" t="n">
        <v>2594.117505918255</v>
      </c>
      <c r="AD24" t="n">
        <v>2095984.187828528</v>
      </c>
      <c r="AE24" t="n">
        <v>2867818.034083273</v>
      </c>
      <c r="AF24" t="n">
        <v>7.957046322670768e-07</v>
      </c>
      <c r="AG24" t="n">
        <v>19</v>
      </c>
      <c r="AH24" t="n">
        <v>2594117.505918255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1.5884</v>
      </c>
      <c r="E25" t="n">
        <v>62.96</v>
      </c>
      <c r="F25" t="n">
        <v>55.36</v>
      </c>
      <c r="G25" t="n">
        <v>33.89</v>
      </c>
      <c r="H25" t="n">
        <v>0.46</v>
      </c>
      <c r="I25" t="n">
        <v>98</v>
      </c>
      <c r="J25" t="n">
        <v>263.42</v>
      </c>
      <c r="K25" t="n">
        <v>59.19</v>
      </c>
      <c r="L25" t="n">
        <v>6.75</v>
      </c>
      <c r="M25" t="n">
        <v>96</v>
      </c>
      <c r="N25" t="n">
        <v>67.48</v>
      </c>
      <c r="O25" t="n">
        <v>32723.25</v>
      </c>
      <c r="P25" t="n">
        <v>914.21</v>
      </c>
      <c r="Q25" t="n">
        <v>1367.49</v>
      </c>
      <c r="R25" t="n">
        <v>197.12</v>
      </c>
      <c r="S25" t="n">
        <v>104.26</v>
      </c>
      <c r="T25" t="n">
        <v>45128.61</v>
      </c>
      <c r="U25" t="n">
        <v>0.53</v>
      </c>
      <c r="V25" t="n">
        <v>0.87</v>
      </c>
      <c r="W25" t="n">
        <v>20.8</v>
      </c>
      <c r="X25" t="n">
        <v>2.78</v>
      </c>
      <c r="Y25" t="n">
        <v>1</v>
      </c>
      <c r="Z25" t="n">
        <v>10</v>
      </c>
      <c r="AA25" t="n">
        <v>2082.278317413952</v>
      </c>
      <c r="AB25" t="n">
        <v>2849.065057521723</v>
      </c>
      <c r="AC25" t="n">
        <v>2577.154287119772</v>
      </c>
      <c r="AD25" t="n">
        <v>2082278.317413952</v>
      </c>
      <c r="AE25" t="n">
        <v>2849065.057521723</v>
      </c>
      <c r="AF25" t="n">
        <v>7.996313032348633e-07</v>
      </c>
      <c r="AG25" t="n">
        <v>19</v>
      </c>
      <c r="AH25" t="n">
        <v>2577154.287119772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1.594</v>
      </c>
      <c r="E26" t="n">
        <v>62.74</v>
      </c>
      <c r="F26" t="n">
        <v>55.29</v>
      </c>
      <c r="G26" t="n">
        <v>34.92</v>
      </c>
      <c r="H26" t="n">
        <v>0.47</v>
      </c>
      <c r="I26" t="n">
        <v>95</v>
      </c>
      <c r="J26" t="n">
        <v>263.89</v>
      </c>
      <c r="K26" t="n">
        <v>59.19</v>
      </c>
      <c r="L26" t="n">
        <v>7</v>
      </c>
      <c r="M26" t="n">
        <v>93</v>
      </c>
      <c r="N26" t="n">
        <v>67.7</v>
      </c>
      <c r="O26" t="n">
        <v>32780.92</v>
      </c>
      <c r="P26" t="n">
        <v>912.6</v>
      </c>
      <c r="Q26" t="n">
        <v>1367.53</v>
      </c>
      <c r="R26" t="n">
        <v>194.64</v>
      </c>
      <c r="S26" t="n">
        <v>104.26</v>
      </c>
      <c r="T26" t="n">
        <v>43900.27</v>
      </c>
      <c r="U26" t="n">
        <v>0.54</v>
      </c>
      <c r="V26" t="n">
        <v>0.87</v>
      </c>
      <c r="W26" t="n">
        <v>20.8</v>
      </c>
      <c r="X26" t="n">
        <v>2.7</v>
      </c>
      <c r="Y26" t="n">
        <v>1</v>
      </c>
      <c r="Z26" t="n">
        <v>10</v>
      </c>
      <c r="AA26" t="n">
        <v>2072.821831483566</v>
      </c>
      <c r="AB26" t="n">
        <v>2836.126276281054</v>
      </c>
      <c r="AC26" t="n">
        <v>2565.450365001018</v>
      </c>
      <c r="AD26" t="n">
        <v>2072821.831483566</v>
      </c>
      <c r="AE26" t="n">
        <v>2836126.276281054</v>
      </c>
      <c r="AF26" t="n">
        <v>8.024504516219921e-07</v>
      </c>
      <c r="AG26" t="n">
        <v>19</v>
      </c>
      <c r="AH26" t="n">
        <v>2565450.365001018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1.6022</v>
      </c>
      <c r="E27" t="n">
        <v>62.42</v>
      </c>
      <c r="F27" t="n">
        <v>55.16</v>
      </c>
      <c r="G27" t="n">
        <v>36.37</v>
      </c>
      <c r="H27" t="n">
        <v>0.49</v>
      </c>
      <c r="I27" t="n">
        <v>91</v>
      </c>
      <c r="J27" t="n">
        <v>264.36</v>
      </c>
      <c r="K27" t="n">
        <v>59.19</v>
      </c>
      <c r="L27" t="n">
        <v>7.25</v>
      </c>
      <c r="M27" t="n">
        <v>89</v>
      </c>
      <c r="N27" t="n">
        <v>67.92</v>
      </c>
      <c r="O27" t="n">
        <v>32838.68</v>
      </c>
      <c r="P27" t="n">
        <v>909.92</v>
      </c>
      <c r="Q27" t="n">
        <v>1367.61</v>
      </c>
      <c r="R27" t="n">
        <v>190.44</v>
      </c>
      <c r="S27" t="n">
        <v>104.26</v>
      </c>
      <c r="T27" t="n">
        <v>41822.8</v>
      </c>
      <c r="U27" t="n">
        <v>0.55</v>
      </c>
      <c r="V27" t="n">
        <v>0.87</v>
      </c>
      <c r="W27" t="n">
        <v>20.79</v>
      </c>
      <c r="X27" t="n">
        <v>2.58</v>
      </c>
      <c r="Y27" t="n">
        <v>1</v>
      </c>
      <c r="Z27" t="n">
        <v>10</v>
      </c>
      <c r="AA27" t="n">
        <v>2058.388221984257</v>
      </c>
      <c r="AB27" t="n">
        <v>2816.377574998188</v>
      </c>
      <c r="AC27" t="n">
        <v>2547.586452051113</v>
      </c>
      <c r="AD27" t="n">
        <v>2058388.221984257</v>
      </c>
      <c r="AE27" t="n">
        <v>2816377.574998188</v>
      </c>
      <c r="AF27" t="n">
        <v>8.065784903317161e-07</v>
      </c>
      <c r="AG27" t="n">
        <v>19</v>
      </c>
      <c r="AH27" t="n">
        <v>2547586.452051113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1.6077</v>
      </c>
      <c r="E28" t="n">
        <v>62.2</v>
      </c>
      <c r="F28" t="n">
        <v>55.09</v>
      </c>
      <c r="G28" t="n">
        <v>37.56</v>
      </c>
      <c r="H28" t="n">
        <v>0.5</v>
      </c>
      <c r="I28" t="n">
        <v>88</v>
      </c>
      <c r="J28" t="n">
        <v>264.83</v>
      </c>
      <c r="K28" t="n">
        <v>59.19</v>
      </c>
      <c r="L28" t="n">
        <v>7.5</v>
      </c>
      <c r="M28" t="n">
        <v>86</v>
      </c>
      <c r="N28" t="n">
        <v>68.14</v>
      </c>
      <c r="O28" t="n">
        <v>32896.51</v>
      </c>
      <c r="P28" t="n">
        <v>908.39</v>
      </c>
      <c r="Q28" t="n">
        <v>1367.52</v>
      </c>
      <c r="R28" t="n">
        <v>187.85</v>
      </c>
      <c r="S28" t="n">
        <v>104.26</v>
      </c>
      <c r="T28" t="n">
        <v>40540.83</v>
      </c>
      <c r="U28" t="n">
        <v>0.5600000000000001</v>
      </c>
      <c r="V28" t="n">
        <v>0.87</v>
      </c>
      <c r="W28" t="n">
        <v>20.8</v>
      </c>
      <c r="X28" t="n">
        <v>2.51</v>
      </c>
      <c r="Y28" t="n">
        <v>1</v>
      </c>
      <c r="Z28" t="n">
        <v>10</v>
      </c>
      <c r="AA28" t="n">
        <v>2036.487781110356</v>
      </c>
      <c r="AB28" t="n">
        <v>2786.412425615257</v>
      </c>
      <c r="AC28" t="n">
        <v>2520.481134468937</v>
      </c>
      <c r="AD28" t="n">
        <v>2036487.781110356</v>
      </c>
      <c r="AE28" t="n">
        <v>2786412.425615257</v>
      </c>
      <c r="AF28" t="n">
        <v>8.093472967833604e-07</v>
      </c>
      <c r="AG28" t="n">
        <v>18</v>
      </c>
      <c r="AH28" t="n">
        <v>2520481.134468937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1.6141</v>
      </c>
      <c r="E29" t="n">
        <v>61.95</v>
      </c>
      <c r="F29" t="n">
        <v>54.99</v>
      </c>
      <c r="G29" t="n">
        <v>38.82</v>
      </c>
      <c r="H29" t="n">
        <v>0.52</v>
      </c>
      <c r="I29" t="n">
        <v>85</v>
      </c>
      <c r="J29" t="n">
        <v>265.3</v>
      </c>
      <c r="K29" t="n">
        <v>59.19</v>
      </c>
      <c r="L29" t="n">
        <v>7.75</v>
      </c>
      <c r="M29" t="n">
        <v>83</v>
      </c>
      <c r="N29" t="n">
        <v>68.36</v>
      </c>
      <c r="O29" t="n">
        <v>32954.43</v>
      </c>
      <c r="P29" t="n">
        <v>906.48</v>
      </c>
      <c r="Q29" t="n">
        <v>1367.58</v>
      </c>
      <c r="R29" t="n">
        <v>184.76</v>
      </c>
      <c r="S29" t="n">
        <v>104.26</v>
      </c>
      <c r="T29" t="n">
        <v>39013.11</v>
      </c>
      <c r="U29" t="n">
        <v>0.5600000000000001</v>
      </c>
      <c r="V29" t="n">
        <v>0.87</v>
      </c>
      <c r="W29" t="n">
        <v>20.79</v>
      </c>
      <c r="X29" t="n">
        <v>2.41</v>
      </c>
      <c r="Y29" t="n">
        <v>1</v>
      </c>
      <c r="Z29" t="n">
        <v>10</v>
      </c>
      <c r="AA29" t="n">
        <v>2025.682579754226</v>
      </c>
      <c r="AB29" t="n">
        <v>2771.628272427957</v>
      </c>
      <c r="AC29" t="n">
        <v>2507.107960112144</v>
      </c>
      <c r="AD29" t="n">
        <v>2025682.579754226</v>
      </c>
      <c r="AE29" t="n">
        <v>2771628.272427957</v>
      </c>
      <c r="AF29" t="n">
        <v>8.125691806543648e-07</v>
      </c>
      <c r="AG29" t="n">
        <v>18</v>
      </c>
      <c r="AH29" t="n">
        <v>2507107.960112144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1.6195</v>
      </c>
      <c r="E30" t="n">
        <v>61.75</v>
      </c>
      <c r="F30" t="n">
        <v>54.93</v>
      </c>
      <c r="G30" t="n">
        <v>40.19</v>
      </c>
      <c r="H30" t="n">
        <v>0.54</v>
      </c>
      <c r="I30" t="n">
        <v>82</v>
      </c>
      <c r="J30" t="n">
        <v>265.77</v>
      </c>
      <c r="K30" t="n">
        <v>59.19</v>
      </c>
      <c r="L30" t="n">
        <v>8</v>
      </c>
      <c r="M30" t="n">
        <v>80</v>
      </c>
      <c r="N30" t="n">
        <v>68.58</v>
      </c>
      <c r="O30" t="n">
        <v>33012.44</v>
      </c>
      <c r="P30" t="n">
        <v>904.87</v>
      </c>
      <c r="Q30" t="n">
        <v>1367.58</v>
      </c>
      <c r="R30" t="n">
        <v>182.71</v>
      </c>
      <c r="S30" t="n">
        <v>104.26</v>
      </c>
      <c r="T30" t="n">
        <v>37999.82</v>
      </c>
      <c r="U30" t="n">
        <v>0.57</v>
      </c>
      <c r="V30" t="n">
        <v>0.87</v>
      </c>
      <c r="W30" t="n">
        <v>20.79</v>
      </c>
      <c r="X30" t="n">
        <v>2.35</v>
      </c>
      <c r="Y30" t="n">
        <v>1</v>
      </c>
      <c r="Z30" t="n">
        <v>10</v>
      </c>
      <c r="AA30" t="n">
        <v>2016.826526546676</v>
      </c>
      <c r="AB30" t="n">
        <v>2759.511029727894</v>
      </c>
      <c r="AC30" t="n">
        <v>2496.147170048718</v>
      </c>
      <c r="AD30" t="n">
        <v>2016826.526546676</v>
      </c>
      <c r="AE30" t="n">
        <v>2759511.029727894</v>
      </c>
      <c r="AF30" t="n">
        <v>8.152876451705245e-07</v>
      </c>
      <c r="AG30" t="n">
        <v>18</v>
      </c>
      <c r="AH30" t="n">
        <v>2496147.170048718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1.6239</v>
      </c>
      <c r="E31" t="n">
        <v>61.58</v>
      </c>
      <c r="F31" t="n">
        <v>54.87</v>
      </c>
      <c r="G31" t="n">
        <v>41.15</v>
      </c>
      <c r="H31" t="n">
        <v>0.55</v>
      </c>
      <c r="I31" t="n">
        <v>80</v>
      </c>
      <c r="J31" t="n">
        <v>266.24</v>
      </c>
      <c r="K31" t="n">
        <v>59.19</v>
      </c>
      <c r="L31" t="n">
        <v>8.25</v>
      </c>
      <c r="M31" t="n">
        <v>78</v>
      </c>
      <c r="N31" t="n">
        <v>68.8</v>
      </c>
      <c r="O31" t="n">
        <v>33070.52</v>
      </c>
      <c r="P31" t="n">
        <v>903.62</v>
      </c>
      <c r="Q31" t="n">
        <v>1367.44</v>
      </c>
      <c r="R31" t="n">
        <v>180.52</v>
      </c>
      <c r="S31" t="n">
        <v>104.26</v>
      </c>
      <c r="T31" t="n">
        <v>36917.95</v>
      </c>
      <c r="U31" t="n">
        <v>0.58</v>
      </c>
      <c r="V31" t="n">
        <v>0.87</v>
      </c>
      <c r="W31" t="n">
        <v>20.78</v>
      </c>
      <c r="X31" t="n">
        <v>2.29</v>
      </c>
      <c r="Y31" t="n">
        <v>1</v>
      </c>
      <c r="Z31" t="n">
        <v>10</v>
      </c>
      <c r="AA31" t="n">
        <v>2009.658835483008</v>
      </c>
      <c r="AB31" t="n">
        <v>2749.703878598372</v>
      </c>
      <c r="AC31" t="n">
        <v>2487.275999658575</v>
      </c>
      <c r="AD31" t="n">
        <v>2009658.835483008</v>
      </c>
      <c r="AE31" t="n">
        <v>2749703.878598372</v>
      </c>
      <c r="AF31" t="n">
        <v>8.175026903318398e-07</v>
      </c>
      <c r="AG31" t="n">
        <v>18</v>
      </c>
      <c r="AH31" t="n">
        <v>2487275.999658575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1.6302</v>
      </c>
      <c r="E32" t="n">
        <v>61.34</v>
      </c>
      <c r="F32" t="n">
        <v>54.77</v>
      </c>
      <c r="G32" t="n">
        <v>42.68</v>
      </c>
      <c r="H32" t="n">
        <v>0.57</v>
      </c>
      <c r="I32" t="n">
        <v>77</v>
      </c>
      <c r="J32" t="n">
        <v>266.71</v>
      </c>
      <c r="K32" t="n">
        <v>59.19</v>
      </c>
      <c r="L32" t="n">
        <v>8.5</v>
      </c>
      <c r="M32" t="n">
        <v>75</v>
      </c>
      <c r="N32" t="n">
        <v>69.02</v>
      </c>
      <c r="O32" t="n">
        <v>33128.7</v>
      </c>
      <c r="P32" t="n">
        <v>901.3</v>
      </c>
      <c r="Q32" t="n">
        <v>1367.51</v>
      </c>
      <c r="R32" t="n">
        <v>177.39</v>
      </c>
      <c r="S32" t="n">
        <v>104.26</v>
      </c>
      <c r="T32" t="n">
        <v>35367.22</v>
      </c>
      <c r="U32" t="n">
        <v>0.59</v>
      </c>
      <c r="V32" t="n">
        <v>0.88</v>
      </c>
      <c r="W32" t="n">
        <v>20.78</v>
      </c>
      <c r="X32" t="n">
        <v>2.19</v>
      </c>
      <c r="Y32" t="n">
        <v>1</v>
      </c>
      <c r="Z32" t="n">
        <v>10</v>
      </c>
      <c r="AA32" t="n">
        <v>1998.566386734386</v>
      </c>
      <c r="AB32" t="n">
        <v>2734.526700856205</v>
      </c>
      <c r="AC32" t="n">
        <v>2473.547310458818</v>
      </c>
      <c r="AD32" t="n">
        <v>1998566.386734386</v>
      </c>
      <c r="AE32" t="n">
        <v>2734526.700856205</v>
      </c>
      <c r="AF32" t="n">
        <v>8.206742322673598e-07</v>
      </c>
      <c r="AG32" t="n">
        <v>18</v>
      </c>
      <c r="AH32" t="n">
        <v>2473547.310458818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1.6344</v>
      </c>
      <c r="E33" t="n">
        <v>61.18</v>
      </c>
      <c r="F33" t="n">
        <v>54.71</v>
      </c>
      <c r="G33" t="n">
        <v>43.77</v>
      </c>
      <c r="H33" t="n">
        <v>0.58</v>
      </c>
      <c r="I33" t="n">
        <v>75</v>
      </c>
      <c r="J33" t="n">
        <v>267.18</v>
      </c>
      <c r="K33" t="n">
        <v>59.19</v>
      </c>
      <c r="L33" t="n">
        <v>8.75</v>
      </c>
      <c r="M33" t="n">
        <v>73</v>
      </c>
      <c r="N33" t="n">
        <v>69.23999999999999</v>
      </c>
      <c r="O33" t="n">
        <v>33186.95</v>
      </c>
      <c r="P33" t="n">
        <v>899.85</v>
      </c>
      <c r="Q33" t="n">
        <v>1367.66</v>
      </c>
      <c r="R33" t="n">
        <v>175.7</v>
      </c>
      <c r="S33" t="n">
        <v>104.26</v>
      </c>
      <c r="T33" t="n">
        <v>34531.59</v>
      </c>
      <c r="U33" t="n">
        <v>0.59</v>
      </c>
      <c r="V33" t="n">
        <v>0.88</v>
      </c>
      <c r="W33" t="n">
        <v>20.77</v>
      </c>
      <c r="X33" t="n">
        <v>2.13</v>
      </c>
      <c r="Y33" t="n">
        <v>1</v>
      </c>
      <c r="Z33" t="n">
        <v>10</v>
      </c>
      <c r="AA33" t="n">
        <v>1991.414034273046</v>
      </c>
      <c r="AB33" t="n">
        <v>2724.740536679079</v>
      </c>
      <c r="AC33" t="n">
        <v>2464.695124055789</v>
      </c>
      <c r="AD33" t="n">
        <v>1991414.034273046</v>
      </c>
      <c r="AE33" t="n">
        <v>2724740.536679079</v>
      </c>
      <c r="AF33" t="n">
        <v>8.227885935577063e-07</v>
      </c>
      <c r="AG33" t="n">
        <v>18</v>
      </c>
      <c r="AH33" t="n">
        <v>2464695.124055789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1.6385</v>
      </c>
      <c r="E34" t="n">
        <v>61.03</v>
      </c>
      <c r="F34" t="n">
        <v>54.66</v>
      </c>
      <c r="G34" t="n">
        <v>44.93</v>
      </c>
      <c r="H34" t="n">
        <v>0.6</v>
      </c>
      <c r="I34" t="n">
        <v>73</v>
      </c>
      <c r="J34" t="n">
        <v>267.66</v>
      </c>
      <c r="K34" t="n">
        <v>59.19</v>
      </c>
      <c r="L34" t="n">
        <v>9</v>
      </c>
      <c r="M34" t="n">
        <v>71</v>
      </c>
      <c r="N34" t="n">
        <v>69.45999999999999</v>
      </c>
      <c r="O34" t="n">
        <v>33245.29</v>
      </c>
      <c r="P34" t="n">
        <v>899.02</v>
      </c>
      <c r="Q34" t="n">
        <v>1367.67</v>
      </c>
      <c r="R34" t="n">
        <v>174.07</v>
      </c>
      <c r="S34" t="n">
        <v>104.26</v>
      </c>
      <c r="T34" t="n">
        <v>33725.07</v>
      </c>
      <c r="U34" t="n">
        <v>0.6</v>
      </c>
      <c r="V34" t="n">
        <v>0.88</v>
      </c>
      <c r="W34" t="n">
        <v>20.76</v>
      </c>
      <c r="X34" t="n">
        <v>2.08</v>
      </c>
      <c r="Y34" t="n">
        <v>1</v>
      </c>
      <c r="Z34" t="n">
        <v>10</v>
      </c>
      <c r="AA34" t="n">
        <v>1985.398346006939</v>
      </c>
      <c r="AB34" t="n">
        <v>2716.509606599957</v>
      </c>
      <c r="AC34" t="n">
        <v>2457.249742391235</v>
      </c>
      <c r="AD34" t="n">
        <v>1985398.346006939</v>
      </c>
      <c r="AE34" t="n">
        <v>2716509.606599957</v>
      </c>
      <c r="AF34" t="n">
        <v>8.248526129125684e-07</v>
      </c>
      <c r="AG34" t="n">
        <v>18</v>
      </c>
      <c r="AH34" t="n">
        <v>2457249.742391235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1.6432</v>
      </c>
      <c r="E35" t="n">
        <v>60.86</v>
      </c>
      <c r="F35" t="n">
        <v>54.58</v>
      </c>
      <c r="G35" t="n">
        <v>46.13</v>
      </c>
      <c r="H35" t="n">
        <v>0.61</v>
      </c>
      <c r="I35" t="n">
        <v>71</v>
      </c>
      <c r="J35" t="n">
        <v>268.13</v>
      </c>
      <c r="K35" t="n">
        <v>59.19</v>
      </c>
      <c r="L35" t="n">
        <v>9.25</v>
      </c>
      <c r="M35" t="n">
        <v>69</v>
      </c>
      <c r="N35" t="n">
        <v>69.69</v>
      </c>
      <c r="O35" t="n">
        <v>33303.72</v>
      </c>
      <c r="P35" t="n">
        <v>896.98</v>
      </c>
      <c r="Q35" t="n">
        <v>1367.45</v>
      </c>
      <c r="R35" t="n">
        <v>171.47</v>
      </c>
      <c r="S35" t="n">
        <v>104.26</v>
      </c>
      <c r="T35" t="n">
        <v>32435.19</v>
      </c>
      <c r="U35" t="n">
        <v>0.61</v>
      </c>
      <c r="V35" t="n">
        <v>0.88</v>
      </c>
      <c r="W35" t="n">
        <v>20.76</v>
      </c>
      <c r="X35" t="n">
        <v>2</v>
      </c>
      <c r="Y35" t="n">
        <v>1</v>
      </c>
      <c r="Z35" t="n">
        <v>10</v>
      </c>
      <c r="AA35" t="n">
        <v>1976.760849517731</v>
      </c>
      <c r="AB35" t="n">
        <v>2704.69140284397</v>
      </c>
      <c r="AC35" t="n">
        <v>2446.559451414766</v>
      </c>
      <c r="AD35" t="n">
        <v>1976760.849517731</v>
      </c>
      <c r="AE35" t="n">
        <v>2704691.402843969</v>
      </c>
      <c r="AF35" t="n">
        <v>8.27218683880337e-07</v>
      </c>
      <c r="AG35" t="n">
        <v>18</v>
      </c>
      <c r="AH35" t="n">
        <v>2446559.451414767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1.6468</v>
      </c>
      <c r="E36" t="n">
        <v>60.72</v>
      </c>
      <c r="F36" t="n">
        <v>54.54</v>
      </c>
      <c r="G36" t="n">
        <v>47.43</v>
      </c>
      <c r="H36" t="n">
        <v>0.63</v>
      </c>
      <c r="I36" t="n">
        <v>69</v>
      </c>
      <c r="J36" t="n">
        <v>268.61</v>
      </c>
      <c r="K36" t="n">
        <v>59.19</v>
      </c>
      <c r="L36" t="n">
        <v>9.5</v>
      </c>
      <c r="M36" t="n">
        <v>67</v>
      </c>
      <c r="N36" t="n">
        <v>69.91</v>
      </c>
      <c r="O36" t="n">
        <v>33362.23</v>
      </c>
      <c r="P36" t="n">
        <v>895.7</v>
      </c>
      <c r="Q36" t="n">
        <v>1367.4</v>
      </c>
      <c r="R36" t="n">
        <v>170.33</v>
      </c>
      <c r="S36" t="n">
        <v>104.26</v>
      </c>
      <c r="T36" t="n">
        <v>31874.76</v>
      </c>
      <c r="U36" t="n">
        <v>0.61</v>
      </c>
      <c r="V36" t="n">
        <v>0.88</v>
      </c>
      <c r="W36" t="n">
        <v>20.76</v>
      </c>
      <c r="X36" t="n">
        <v>1.96</v>
      </c>
      <c r="Y36" t="n">
        <v>1</v>
      </c>
      <c r="Z36" t="n">
        <v>10</v>
      </c>
      <c r="AA36" t="n">
        <v>1970.758104078306</v>
      </c>
      <c r="AB36" t="n">
        <v>2696.47818171131</v>
      </c>
      <c r="AC36" t="n">
        <v>2439.13008857968</v>
      </c>
      <c r="AD36" t="n">
        <v>1970758.104078306</v>
      </c>
      <c r="AE36" t="n">
        <v>2696478.181711311</v>
      </c>
      <c r="AF36" t="n">
        <v>8.29030993557777e-07</v>
      </c>
      <c r="AG36" t="n">
        <v>18</v>
      </c>
      <c r="AH36" t="n">
        <v>2439130.08857968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1.6518</v>
      </c>
      <c r="E37" t="n">
        <v>60.54</v>
      </c>
      <c r="F37" t="n">
        <v>54.46</v>
      </c>
      <c r="G37" t="n">
        <v>48.77</v>
      </c>
      <c r="H37" t="n">
        <v>0.64</v>
      </c>
      <c r="I37" t="n">
        <v>67</v>
      </c>
      <c r="J37" t="n">
        <v>269.08</v>
      </c>
      <c r="K37" t="n">
        <v>59.19</v>
      </c>
      <c r="L37" t="n">
        <v>9.75</v>
      </c>
      <c r="M37" t="n">
        <v>65</v>
      </c>
      <c r="N37" t="n">
        <v>70.14</v>
      </c>
      <c r="O37" t="n">
        <v>33420.83</v>
      </c>
      <c r="P37" t="n">
        <v>894.29</v>
      </c>
      <c r="Q37" t="n">
        <v>1367.48</v>
      </c>
      <c r="R37" t="n">
        <v>167.5</v>
      </c>
      <c r="S37" t="n">
        <v>104.26</v>
      </c>
      <c r="T37" t="n">
        <v>30473.53</v>
      </c>
      <c r="U37" t="n">
        <v>0.62</v>
      </c>
      <c r="V37" t="n">
        <v>0.88</v>
      </c>
      <c r="W37" t="n">
        <v>20.76</v>
      </c>
      <c r="X37" t="n">
        <v>1.88</v>
      </c>
      <c r="Y37" t="n">
        <v>1</v>
      </c>
      <c r="Z37" t="n">
        <v>10</v>
      </c>
      <c r="AA37" t="n">
        <v>1962.81402807243</v>
      </c>
      <c r="AB37" t="n">
        <v>2685.608746452173</v>
      </c>
      <c r="AC37" t="n">
        <v>2429.298016966326</v>
      </c>
      <c r="AD37" t="n">
        <v>1962814.02807243</v>
      </c>
      <c r="AE37" t="n">
        <v>2685608.746452173</v>
      </c>
      <c r="AF37" t="n">
        <v>8.31548090331999e-07</v>
      </c>
      <c r="AG37" t="n">
        <v>18</v>
      </c>
      <c r="AH37" t="n">
        <v>2429298.016966326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1.655</v>
      </c>
      <c r="E38" t="n">
        <v>60.42</v>
      </c>
      <c r="F38" t="n">
        <v>54.44</v>
      </c>
      <c r="G38" t="n">
        <v>50.25</v>
      </c>
      <c r="H38" t="n">
        <v>0.66</v>
      </c>
      <c r="I38" t="n">
        <v>65</v>
      </c>
      <c r="J38" t="n">
        <v>269.56</v>
      </c>
      <c r="K38" t="n">
        <v>59.19</v>
      </c>
      <c r="L38" t="n">
        <v>10</v>
      </c>
      <c r="M38" t="n">
        <v>63</v>
      </c>
      <c r="N38" t="n">
        <v>70.36</v>
      </c>
      <c r="O38" t="n">
        <v>33479.51</v>
      </c>
      <c r="P38" t="n">
        <v>893.4</v>
      </c>
      <c r="Q38" t="n">
        <v>1367.36</v>
      </c>
      <c r="R38" t="n">
        <v>166.7</v>
      </c>
      <c r="S38" t="n">
        <v>104.26</v>
      </c>
      <c r="T38" t="n">
        <v>30081.73</v>
      </c>
      <c r="U38" t="n">
        <v>0.63</v>
      </c>
      <c r="V38" t="n">
        <v>0.88</v>
      </c>
      <c r="W38" t="n">
        <v>20.76</v>
      </c>
      <c r="X38" t="n">
        <v>1.86</v>
      </c>
      <c r="Y38" t="n">
        <v>1</v>
      </c>
      <c r="Z38" t="n">
        <v>10</v>
      </c>
      <c r="AA38" t="n">
        <v>1958.01371332199</v>
      </c>
      <c r="AB38" t="n">
        <v>2679.04074403568</v>
      </c>
      <c r="AC38" t="n">
        <v>2423.356855482214</v>
      </c>
      <c r="AD38" t="n">
        <v>1958013.71332199</v>
      </c>
      <c r="AE38" t="n">
        <v>2679040.74403568</v>
      </c>
      <c r="AF38" t="n">
        <v>8.331590322675011e-07</v>
      </c>
      <c r="AG38" t="n">
        <v>18</v>
      </c>
      <c r="AH38" t="n">
        <v>2423356.855482214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1.6586</v>
      </c>
      <c r="E39" t="n">
        <v>60.29</v>
      </c>
      <c r="F39" t="n">
        <v>54.36</v>
      </c>
      <c r="G39" t="n">
        <v>50.96</v>
      </c>
      <c r="H39" t="n">
        <v>0.68</v>
      </c>
      <c r="I39" t="n">
        <v>64</v>
      </c>
      <c r="J39" t="n">
        <v>270.03</v>
      </c>
      <c r="K39" t="n">
        <v>59.19</v>
      </c>
      <c r="L39" t="n">
        <v>10.25</v>
      </c>
      <c r="M39" t="n">
        <v>62</v>
      </c>
      <c r="N39" t="n">
        <v>70.59</v>
      </c>
      <c r="O39" t="n">
        <v>33538.28</v>
      </c>
      <c r="P39" t="n">
        <v>891.59</v>
      </c>
      <c r="Q39" t="n">
        <v>1367.41</v>
      </c>
      <c r="R39" t="n">
        <v>164.31</v>
      </c>
      <c r="S39" t="n">
        <v>104.26</v>
      </c>
      <c r="T39" t="n">
        <v>28890.6</v>
      </c>
      <c r="U39" t="n">
        <v>0.63</v>
      </c>
      <c r="V39" t="n">
        <v>0.88</v>
      </c>
      <c r="W39" t="n">
        <v>20.75</v>
      </c>
      <c r="X39" t="n">
        <v>1.78</v>
      </c>
      <c r="Y39" t="n">
        <v>1</v>
      </c>
      <c r="Z39" t="n">
        <v>10</v>
      </c>
      <c r="AA39" t="n">
        <v>1951.013725379505</v>
      </c>
      <c r="AB39" t="n">
        <v>2669.4630517151</v>
      </c>
      <c r="AC39" t="n">
        <v>2414.693244674335</v>
      </c>
      <c r="AD39" t="n">
        <v>1951013.725379505</v>
      </c>
      <c r="AE39" t="n">
        <v>2669463.0517151</v>
      </c>
      <c r="AF39" t="n">
        <v>8.349713419449409e-07</v>
      </c>
      <c r="AG39" t="n">
        <v>18</v>
      </c>
      <c r="AH39" t="n">
        <v>2414693.244674335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1.6622</v>
      </c>
      <c r="E40" t="n">
        <v>60.16</v>
      </c>
      <c r="F40" t="n">
        <v>54.32</v>
      </c>
      <c r="G40" t="n">
        <v>52.57</v>
      </c>
      <c r="H40" t="n">
        <v>0.6899999999999999</v>
      </c>
      <c r="I40" t="n">
        <v>62</v>
      </c>
      <c r="J40" t="n">
        <v>270.51</v>
      </c>
      <c r="K40" t="n">
        <v>59.19</v>
      </c>
      <c r="L40" t="n">
        <v>10.5</v>
      </c>
      <c r="M40" t="n">
        <v>60</v>
      </c>
      <c r="N40" t="n">
        <v>70.81999999999999</v>
      </c>
      <c r="O40" t="n">
        <v>33597.14</v>
      </c>
      <c r="P40" t="n">
        <v>890.45</v>
      </c>
      <c r="Q40" t="n">
        <v>1367.34</v>
      </c>
      <c r="R40" t="n">
        <v>163.24</v>
      </c>
      <c r="S40" t="n">
        <v>104.26</v>
      </c>
      <c r="T40" t="n">
        <v>28367.97</v>
      </c>
      <c r="U40" t="n">
        <v>0.64</v>
      </c>
      <c r="V40" t="n">
        <v>0.88</v>
      </c>
      <c r="W40" t="n">
        <v>20.74</v>
      </c>
      <c r="X40" t="n">
        <v>1.75</v>
      </c>
      <c r="Y40" t="n">
        <v>1</v>
      </c>
      <c r="Z40" t="n">
        <v>10</v>
      </c>
      <c r="AA40" t="n">
        <v>1945.326069990582</v>
      </c>
      <c r="AB40" t="n">
        <v>2661.680950690329</v>
      </c>
      <c r="AC40" t="n">
        <v>2407.65385644912</v>
      </c>
      <c r="AD40" t="n">
        <v>1945326.069990582</v>
      </c>
      <c r="AE40" t="n">
        <v>2661680.950690329</v>
      </c>
      <c r="AF40" t="n">
        <v>8.367836516223808e-07</v>
      </c>
      <c r="AG40" t="n">
        <v>18</v>
      </c>
      <c r="AH40" t="n">
        <v>2407653.85644912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1.6648</v>
      </c>
      <c r="E41" t="n">
        <v>60.07</v>
      </c>
      <c r="F41" t="n">
        <v>54.28</v>
      </c>
      <c r="G41" t="n">
        <v>53.39</v>
      </c>
      <c r="H41" t="n">
        <v>0.71</v>
      </c>
      <c r="I41" t="n">
        <v>61</v>
      </c>
      <c r="J41" t="n">
        <v>270.99</v>
      </c>
      <c r="K41" t="n">
        <v>59.19</v>
      </c>
      <c r="L41" t="n">
        <v>10.75</v>
      </c>
      <c r="M41" t="n">
        <v>59</v>
      </c>
      <c r="N41" t="n">
        <v>71.04000000000001</v>
      </c>
      <c r="O41" t="n">
        <v>33656.08</v>
      </c>
      <c r="P41" t="n">
        <v>889.2</v>
      </c>
      <c r="Q41" t="n">
        <v>1367.56</v>
      </c>
      <c r="R41" t="n">
        <v>161.75</v>
      </c>
      <c r="S41" t="n">
        <v>104.26</v>
      </c>
      <c r="T41" t="n">
        <v>27626.73</v>
      </c>
      <c r="U41" t="n">
        <v>0.64</v>
      </c>
      <c r="V41" t="n">
        <v>0.88</v>
      </c>
      <c r="W41" t="n">
        <v>20.74</v>
      </c>
      <c r="X41" t="n">
        <v>1.7</v>
      </c>
      <c r="Y41" t="n">
        <v>1</v>
      </c>
      <c r="Z41" t="n">
        <v>10</v>
      </c>
      <c r="AA41" t="n">
        <v>1940.528575757618</v>
      </c>
      <c r="AB41" t="n">
        <v>2655.116807430279</v>
      </c>
      <c r="AC41" t="n">
        <v>2401.716185808976</v>
      </c>
      <c r="AD41" t="n">
        <v>1940528.575757618</v>
      </c>
      <c r="AE41" t="n">
        <v>2655116.807430279</v>
      </c>
      <c r="AF41" t="n">
        <v>8.380925419449763e-07</v>
      </c>
      <c r="AG41" t="n">
        <v>18</v>
      </c>
      <c r="AH41" t="n">
        <v>2401716.185808976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1.6691</v>
      </c>
      <c r="E42" t="n">
        <v>59.91</v>
      </c>
      <c r="F42" t="n">
        <v>54.22</v>
      </c>
      <c r="G42" t="n">
        <v>55.14</v>
      </c>
      <c r="H42" t="n">
        <v>0.72</v>
      </c>
      <c r="I42" t="n">
        <v>59</v>
      </c>
      <c r="J42" t="n">
        <v>271.47</v>
      </c>
      <c r="K42" t="n">
        <v>59.19</v>
      </c>
      <c r="L42" t="n">
        <v>11</v>
      </c>
      <c r="M42" t="n">
        <v>57</v>
      </c>
      <c r="N42" t="n">
        <v>71.27</v>
      </c>
      <c r="O42" t="n">
        <v>33715.11</v>
      </c>
      <c r="P42" t="n">
        <v>887.9299999999999</v>
      </c>
      <c r="Q42" t="n">
        <v>1367.43</v>
      </c>
      <c r="R42" t="n">
        <v>160.22</v>
      </c>
      <c r="S42" t="n">
        <v>104.26</v>
      </c>
      <c r="T42" t="n">
        <v>26873.44</v>
      </c>
      <c r="U42" t="n">
        <v>0.65</v>
      </c>
      <c r="V42" t="n">
        <v>0.88</v>
      </c>
      <c r="W42" t="n">
        <v>20.73</v>
      </c>
      <c r="X42" t="n">
        <v>1.65</v>
      </c>
      <c r="Y42" t="n">
        <v>1</v>
      </c>
      <c r="Z42" t="n">
        <v>10</v>
      </c>
      <c r="AA42" t="n">
        <v>1933.829466995047</v>
      </c>
      <c r="AB42" t="n">
        <v>2645.95079127751</v>
      </c>
      <c r="AC42" t="n">
        <v>2393.424961373244</v>
      </c>
      <c r="AD42" t="n">
        <v>1933829.466995047</v>
      </c>
      <c r="AE42" t="n">
        <v>2645950.79127751</v>
      </c>
      <c r="AF42" t="n">
        <v>8.402572451708073e-07</v>
      </c>
      <c r="AG42" t="n">
        <v>18</v>
      </c>
      <c r="AH42" t="n">
        <v>2393424.961373243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1.6703</v>
      </c>
      <c r="E43" t="n">
        <v>59.87</v>
      </c>
      <c r="F43" t="n">
        <v>54.23</v>
      </c>
      <c r="G43" t="n">
        <v>56.1</v>
      </c>
      <c r="H43" t="n">
        <v>0.74</v>
      </c>
      <c r="I43" t="n">
        <v>58</v>
      </c>
      <c r="J43" t="n">
        <v>271.95</v>
      </c>
      <c r="K43" t="n">
        <v>59.19</v>
      </c>
      <c r="L43" t="n">
        <v>11.25</v>
      </c>
      <c r="M43" t="n">
        <v>56</v>
      </c>
      <c r="N43" t="n">
        <v>71.5</v>
      </c>
      <c r="O43" t="n">
        <v>33774.23</v>
      </c>
      <c r="P43" t="n">
        <v>888.16</v>
      </c>
      <c r="Q43" t="n">
        <v>1367.51</v>
      </c>
      <c r="R43" t="n">
        <v>160.24</v>
      </c>
      <c r="S43" t="n">
        <v>104.26</v>
      </c>
      <c r="T43" t="n">
        <v>26885.28</v>
      </c>
      <c r="U43" t="n">
        <v>0.65</v>
      </c>
      <c r="V43" t="n">
        <v>0.88</v>
      </c>
      <c r="W43" t="n">
        <v>20.74</v>
      </c>
      <c r="X43" t="n">
        <v>1.65</v>
      </c>
      <c r="Y43" t="n">
        <v>1</v>
      </c>
      <c r="Z43" t="n">
        <v>10</v>
      </c>
      <c r="AA43" t="n">
        <v>1933.016695331024</v>
      </c>
      <c r="AB43" t="n">
        <v>2644.838721229838</v>
      </c>
      <c r="AC43" t="n">
        <v>2392.419025730122</v>
      </c>
      <c r="AD43" t="n">
        <v>1933016.695331024</v>
      </c>
      <c r="AE43" t="n">
        <v>2644838.721229838</v>
      </c>
      <c r="AF43" t="n">
        <v>8.408613483966206e-07</v>
      </c>
      <c r="AG43" t="n">
        <v>18</v>
      </c>
      <c r="AH43" t="n">
        <v>2392419.025730121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1.6724</v>
      </c>
      <c r="E44" t="n">
        <v>59.79</v>
      </c>
      <c r="F44" t="n">
        <v>54.2</v>
      </c>
      <c r="G44" t="n">
        <v>57.06</v>
      </c>
      <c r="H44" t="n">
        <v>0.75</v>
      </c>
      <c r="I44" t="n">
        <v>57</v>
      </c>
      <c r="J44" t="n">
        <v>272.43</v>
      </c>
      <c r="K44" t="n">
        <v>59.19</v>
      </c>
      <c r="L44" t="n">
        <v>11.5</v>
      </c>
      <c r="M44" t="n">
        <v>55</v>
      </c>
      <c r="N44" t="n">
        <v>71.73</v>
      </c>
      <c r="O44" t="n">
        <v>33833.57</v>
      </c>
      <c r="P44" t="n">
        <v>886.74</v>
      </c>
      <c r="Q44" t="n">
        <v>1367.34</v>
      </c>
      <c r="R44" t="n">
        <v>159.45</v>
      </c>
      <c r="S44" t="n">
        <v>104.26</v>
      </c>
      <c r="T44" t="n">
        <v>26495.52</v>
      </c>
      <c r="U44" t="n">
        <v>0.65</v>
      </c>
      <c r="V44" t="n">
        <v>0.88</v>
      </c>
      <c r="W44" t="n">
        <v>20.74</v>
      </c>
      <c r="X44" t="n">
        <v>1.62</v>
      </c>
      <c r="Y44" t="n">
        <v>1</v>
      </c>
      <c r="Z44" t="n">
        <v>10</v>
      </c>
      <c r="AA44" t="n">
        <v>1928.598967147224</v>
      </c>
      <c r="AB44" t="n">
        <v>2638.79419063235</v>
      </c>
      <c r="AC44" t="n">
        <v>2386.951376649305</v>
      </c>
      <c r="AD44" t="n">
        <v>1928598.967147224</v>
      </c>
      <c r="AE44" t="n">
        <v>2638794.19063235</v>
      </c>
      <c r="AF44" t="n">
        <v>8.419185290417939e-07</v>
      </c>
      <c r="AG44" t="n">
        <v>18</v>
      </c>
      <c r="AH44" t="n">
        <v>2386951.376649305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1.6773</v>
      </c>
      <c r="E45" t="n">
        <v>59.62</v>
      </c>
      <c r="F45" t="n">
        <v>54.12</v>
      </c>
      <c r="G45" t="n">
        <v>59.04</v>
      </c>
      <c r="H45" t="n">
        <v>0.77</v>
      </c>
      <c r="I45" t="n">
        <v>55</v>
      </c>
      <c r="J45" t="n">
        <v>272.91</v>
      </c>
      <c r="K45" t="n">
        <v>59.19</v>
      </c>
      <c r="L45" t="n">
        <v>11.75</v>
      </c>
      <c r="M45" t="n">
        <v>53</v>
      </c>
      <c r="N45" t="n">
        <v>71.95999999999999</v>
      </c>
      <c r="O45" t="n">
        <v>33892.87</v>
      </c>
      <c r="P45" t="n">
        <v>885.3200000000001</v>
      </c>
      <c r="Q45" t="n">
        <v>1367.3</v>
      </c>
      <c r="R45" t="n">
        <v>157.04</v>
      </c>
      <c r="S45" t="n">
        <v>104.26</v>
      </c>
      <c r="T45" t="n">
        <v>25299.11</v>
      </c>
      <c r="U45" t="n">
        <v>0.66</v>
      </c>
      <c r="V45" t="n">
        <v>0.89</v>
      </c>
      <c r="W45" t="n">
        <v>20.73</v>
      </c>
      <c r="X45" t="n">
        <v>1.55</v>
      </c>
      <c r="Y45" t="n">
        <v>1</v>
      </c>
      <c r="Z45" t="n">
        <v>10</v>
      </c>
      <c r="AA45" t="n">
        <v>1920.988035625743</v>
      </c>
      <c r="AB45" t="n">
        <v>2628.38057835406</v>
      </c>
      <c r="AC45" t="n">
        <v>2377.531624911258</v>
      </c>
      <c r="AD45" t="n">
        <v>1920988.035625743</v>
      </c>
      <c r="AE45" t="n">
        <v>2628380.57835406</v>
      </c>
      <c r="AF45" t="n">
        <v>8.443852838805315e-07</v>
      </c>
      <c r="AG45" t="n">
        <v>18</v>
      </c>
      <c r="AH45" t="n">
        <v>2377531.624911258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1.6795</v>
      </c>
      <c r="E46" t="n">
        <v>59.54</v>
      </c>
      <c r="F46" t="n">
        <v>54.1</v>
      </c>
      <c r="G46" t="n">
        <v>60.11</v>
      </c>
      <c r="H46" t="n">
        <v>0.78</v>
      </c>
      <c r="I46" t="n">
        <v>54</v>
      </c>
      <c r="J46" t="n">
        <v>273.39</v>
      </c>
      <c r="K46" t="n">
        <v>59.19</v>
      </c>
      <c r="L46" t="n">
        <v>12</v>
      </c>
      <c r="M46" t="n">
        <v>52</v>
      </c>
      <c r="N46" t="n">
        <v>72.2</v>
      </c>
      <c r="O46" t="n">
        <v>33952.26</v>
      </c>
      <c r="P46" t="n">
        <v>884.49</v>
      </c>
      <c r="Q46" t="n">
        <v>1367.26</v>
      </c>
      <c r="R46" t="n">
        <v>155.77</v>
      </c>
      <c r="S46" t="n">
        <v>104.26</v>
      </c>
      <c r="T46" t="n">
        <v>24673.38</v>
      </c>
      <c r="U46" t="n">
        <v>0.67</v>
      </c>
      <c r="V46" t="n">
        <v>0.89</v>
      </c>
      <c r="W46" t="n">
        <v>20.73</v>
      </c>
      <c r="X46" t="n">
        <v>1.52</v>
      </c>
      <c r="Y46" t="n">
        <v>1</v>
      </c>
      <c r="Z46" t="n">
        <v>10</v>
      </c>
      <c r="AA46" t="n">
        <v>1917.429137895082</v>
      </c>
      <c r="AB46" t="n">
        <v>2623.511137471481</v>
      </c>
      <c r="AC46" t="n">
        <v>2373.12691663221</v>
      </c>
      <c r="AD46" t="n">
        <v>1917429.137895082</v>
      </c>
      <c r="AE46" t="n">
        <v>2623511.137471481</v>
      </c>
      <c r="AF46" t="n">
        <v>8.454928064611892e-07</v>
      </c>
      <c r="AG46" t="n">
        <v>18</v>
      </c>
      <c r="AH46" t="n">
        <v>2373126.91663221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1.6812</v>
      </c>
      <c r="E47" t="n">
        <v>59.48</v>
      </c>
      <c r="F47" t="n">
        <v>54.09</v>
      </c>
      <c r="G47" t="n">
        <v>61.23</v>
      </c>
      <c r="H47" t="n">
        <v>0.8</v>
      </c>
      <c r="I47" t="n">
        <v>53</v>
      </c>
      <c r="J47" t="n">
        <v>273.87</v>
      </c>
      <c r="K47" t="n">
        <v>59.19</v>
      </c>
      <c r="L47" t="n">
        <v>12.25</v>
      </c>
      <c r="M47" t="n">
        <v>51</v>
      </c>
      <c r="N47" t="n">
        <v>72.43000000000001</v>
      </c>
      <c r="O47" t="n">
        <v>34011.74</v>
      </c>
      <c r="P47" t="n">
        <v>884.01</v>
      </c>
      <c r="Q47" t="n">
        <v>1367.35</v>
      </c>
      <c r="R47" t="n">
        <v>155.39</v>
      </c>
      <c r="S47" t="n">
        <v>104.26</v>
      </c>
      <c r="T47" t="n">
        <v>24487.86</v>
      </c>
      <c r="U47" t="n">
        <v>0.67</v>
      </c>
      <c r="V47" t="n">
        <v>0.89</v>
      </c>
      <c r="W47" t="n">
        <v>20.74</v>
      </c>
      <c r="X47" t="n">
        <v>1.51</v>
      </c>
      <c r="Y47" t="n">
        <v>1</v>
      </c>
      <c r="Z47" t="n">
        <v>10</v>
      </c>
      <c r="AA47" t="n">
        <v>1914.959009153118</v>
      </c>
      <c r="AB47" t="n">
        <v>2620.131398352337</v>
      </c>
      <c r="AC47" t="n">
        <v>2370.069735071103</v>
      </c>
      <c r="AD47" t="n">
        <v>1914959.009153118</v>
      </c>
      <c r="AE47" t="n">
        <v>2620131.398352337</v>
      </c>
      <c r="AF47" t="n">
        <v>8.463486193644247e-07</v>
      </c>
      <c r="AG47" t="n">
        <v>18</v>
      </c>
      <c r="AH47" t="n">
        <v>2370069.735071104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1.6835</v>
      </c>
      <c r="E48" t="n">
        <v>59.4</v>
      </c>
      <c r="F48" t="n">
        <v>54.05</v>
      </c>
      <c r="G48" t="n">
        <v>62.37</v>
      </c>
      <c r="H48" t="n">
        <v>0.8100000000000001</v>
      </c>
      <c r="I48" t="n">
        <v>52</v>
      </c>
      <c r="J48" t="n">
        <v>274.35</v>
      </c>
      <c r="K48" t="n">
        <v>59.19</v>
      </c>
      <c r="L48" t="n">
        <v>12.5</v>
      </c>
      <c r="M48" t="n">
        <v>50</v>
      </c>
      <c r="N48" t="n">
        <v>72.66</v>
      </c>
      <c r="O48" t="n">
        <v>34071.31</v>
      </c>
      <c r="P48" t="n">
        <v>883.11</v>
      </c>
      <c r="Q48" t="n">
        <v>1367.36</v>
      </c>
      <c r="R48" t="n">
        <v>154.37</v>
      </c>
      <c r="S48" t="n">
        <v>104.26</v>
      </c>
      <c r="T48" t="n">
        <v>23980.99</v>
      </c>
      <c r="U48" t="n">
        <v>0.68</v>
      </c>
      <c r="V48" t="n">
        <v>0.89</v>
      </c>
      <c r="W48" t="n">
        <v>20.73</v>
      </c>
      <c r="X48" t="n">
        <v>1.47</v>
      </c>
      <c r="Y48" t="n">
        <v>1</v>
      </c>
      <c r="Z48" t="n">
        <v>10</v>
      </c>
      <c r="AA48" t="n">
        <v>1911.06433803349</v>
      </c>
      <c r="AB48" t="n">
        <v>2614.802537505698</v>
      </c>
      <c r="AC48" t="n">
        <v>2365.249453224565</v>
      </c>
      <c r="AD48" t="n">
        <v>1911064.33803349</v>
      </c>
      <c r="AE48" t="n">
        <v>2614802.537505698</v>
      </c>
      <c r="AF48" t="n">
        <v>8.475064838805667e-07</v>
      </c>
      <c r="AG48" t="n">
        <v>18</v>
      </c>
      <c r="AH48" t="n">
        <v>2365249.453224565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1.6859</v>
      </c>
      <c r="E49" t="n">
        <v>59.31</v>
      </c>
      <c r="F49" t="n">
        <v>54.02</v>
      </c>
      <c r="G49" t="n">
        <v>63.55</v>
      </c>
      <c r="H49" t="n">
        <v>0.83</v>
      </c>
      <c r="I49" t="n">
        <v>51</v>
      </c>
      <c r="J49" t="n">
        <v>274.84</v>
      </c>
      <c r="K49" t="n">
        <v>59.19</v>
      </c>
      <c r="L49" t="n">
        <v>12.75</v>
      </c>
      <c r="M49" t="n">
        <v>49</v>
      </c>
      <c r="N49" t="n">
        <v>72.89</v>
      </c>
      <c r="O49" t="n">
        <v>34130.98</v>
      </c>
      <c r="P49" t="n">
        <v>881.67</v>
      </c>
      <c r="Q49" t="n">
        <v>1367.32</v>
      </c>
      <c r="R49" t="n">
        <v>153.63</v>
      </c>
      <c r="S49" t="n">
        <v>104.26</v>
      </c>
      <c r="T49" t="n">
        <v>23615.89</v>
      </c>
      <c r="U49" t="n">
        <v>0.68</v>
      </c>
      <c r="V49" t="n">
        <v>0.89</v>
      </c>
      <c r="W49" t="n">
        <v>20.72</v>
      </c>
      <c r="X49" t="n">
        <v>1.44</v>
      </c>
      <c r="Y49" t="n">
        <v>1</v>
      </c>
      <c r="Z49" t="n">
        <v>10</v>
      </c>
      <c r="AA49" t="n">
        <v>1906.381959748455</v>
      </c>
      <c r="AB49" t="n">
        <v>2608.395900964164</v>
      </c>
      <c r="AC49" t="n">
        <v>2359.454257082783</v>
      </c>
      <c r="AD49" t="n">
        <v>1906381.959748455</v>
      </c>
      <c r="AE49" t="n">
        <v>2608395.900964164</v>
      </c>
      <c r="AF49" t="n">
        <v>8.487146903321934e-07</v>
      </c>
      <c r="AG49" t="n">
        <v>18</v>
      </c>
      <c r="AH49" t="n">
        <v>2359454.257082783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1.6882</v>
      </c>
      <c r="E50" t="n">
        <v>59.23</v>
      </c>
      <c r="F50" t="n">
        <v>53.98</v>
      </c>
      <c r="G50" t="n">
        <v>64.78</v>
      </c>
      <c r="H50" t="n">
        <v>0.84</v>
      </c>
      <c r="I50" t="n">
        <v>50</v>
      </c>
      <c r="J50" t="n">
        <v>275.32</v>
      </c>
      <c r="K50" t="n">
        <v>59.19</v>
      </c>
      <c r="L50" t="n">
        <v>13</v>
      </c>
      <c r="M50" t="n">
        <v>48</v>
      </c>
      <c r="N50" t="n">
        <v>73.13</v>
      </c>
      <c r="O50" t="n">
        <v>34190.73</v>
      </c>
      <c r="P50" t="n">
        <v>881.21</v>
      </c>
      <c r="Q50" t="n">
        <v>1367.33</v>
      </c>
      <c r="R50" t="n">
        <v>152.15</v>
      </c>
      <c r="S50" t="n">
        <v>104.26</v>
      </c>
      <c r="T50" t="n">
        <v>22882.36</v>
      </c>
      <c r="U50" t="n">
        <v>0.6899999999999999</v>
      </c>
      <c r="V50" t="n">
        <v>0.89</v>
      </c>
      <c r="W50" t="n">
        <v>20.73</v>
      </c>
      <c r="X50" t="n">
        <v>1.41</v>
      </c>
      <c r="Y50" t="n">
        <v>1</v>
      </c>
      <c r="Z50" t="n">
        <v>10</v>
      </c>
      <c r="AA50" t="n">
        <v>1903.140195511166</v>
      </c>
      <c r="AB50" t="n">
        <v>2603.96037611816</v>
      </c>
      <c r="AC50" t="n">
        <v>2355.442052502784</v>
      </c>
      <c r="AD50" t="n">
        <v>1903140.195511166</v>
      </c>
      <c r="AE50" t="n">
        <v>2603960.37611816</v>
      </c>
      <c r="AF50" t="n">
        <v>8.498725548483356e-07</v>
      </c>
      <c r="AG50" t="n">
        <v>18</v>
      </c>
      <c r="AH50" t="n">
        <v>2355442.052502784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1.6905</v>
      </c>
      <c r="E51" t="n">
        <v>59.16</v>
      </c>
      <c r="F51" t="n">
        <v>53.95</v>
      </c>
      <c r="G51" t="n">
        <v>66.06999999999999</v>
      </c>
      <c r="H51" t="n">
        <v>0.86</v>
      </c>
      <c r="I51" t="n">
        <v>49</v>
      </c>
      <c r="J51" t="n">
        <v>275.81</v>
      </c>
      <c r="K51" t="n">
        <v>59.19</v>
      </c>
      <c r="L51" t="n">
        <v>13.25</v>
      </c>
      <c r="M51" t="n">
        <v>47</v>
      </c>
      <c r="N51" t="n">
        <v>73.36</v>
      </c>
      <c r="O51" t="n">
        <v>34250.57</v>
      </c>
      <c r="P51" t="n">
        <v>880.12</v>
      </c>
      <c r="Q51" t="n">
        <v>1367.26</v>
      </c>
      <c r="R51" t="n">
        <v>151.12</v>
      </c>
      <c r="S51" t="n">
        <v>104.26</v>
      </c>
      <c r="T51" t="n">
        <v>22372.46</v>
      </c>
      <c r="U51" t="n">
        <v>0.6899999999999999</v>
      </c>
      <c r="V51" t="n">
        <v>0.89</v>
      </c>
      <c r="W51" t="n">
        <v>20.73</v>
      </c>
      <c r="X51" t="n">
        <v>1.38</v>
      </c>
      <c r="Y51" t="n">
        <v>1</v>
      </c>
      <c r="Z51" t="n">
        <v>10</v>
      </c>
      <c r="AA51" t="n">
        <v>1899.081383033044</v>
      </c>
      <c r="AB51" t="n">
        <v>2598.406929823425</v>
      </c>
      <c r="AC51" t="n">
        <v>2350.418619328108</v>
      </c>
      <c r="AD51" t="n">
        <v>1899081.383033044</v>
      </c>
      <c r="AE51" t="n">
        <v>2598406.929823425</v>
      </c>
      <c r="AF51" t="n">
        <v>8.510304193644776e-07</v>
      </c>
      <c r="AG51" t="n">
        <v>18</v>
      </c>
      <c r="AH51" t="n">
        <v>2350418.619328108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53.91</v>
      </c>
      <c r="G52" t="n">
        <v>67.39</v>
      </c>
      <c r="H52" t="n">
        <v>0.87</v>
      </c>
      <c r="I52" t="n">
        <v>48</v>
      </c>
      <c r="J52" t="n">
        <v>276.29</v>
      </c>
      <c r="K52" t="n">
        <v>59.19</v>
      </c>
      <c r="L52" t="n">
        <v>13.5</v>
      </c>
      <c r="M52" t="n">
        <v>46</v>
      </c>
      <c r="N52" t="n">
        <v>73.59999999999999</v>
      </c>
      <c r="O52" t="n">
        <v>34310.51</v>
      </c>
      <c r="P52" t="n">
        <v>878.8099999999999</v>
      </c>
      <c r="Q52" t="n">
        <v>1367.24</v>
      </c>
      <c r="R52" t="n">
        <v>149.9</v>
      </c>
      <c r="S52" t="n">
        <v>104.26</v>
      </c>
      <c r="T52" t="n">
        <v>21765.09</v>
      </c>
      <c r="U52" t="n">
        <v>0.7</v>
      </c>
      <c r="V52" t="n">
        <v>0.89</v>
      </c>
      <c r="W52" t="n">
        <v>20.72</v>
      </c>
      <c r="X52" t="n">
        <v>1.33</v>
      </c>
      <c r="Y52" t="n">
        <v>1</v>
      </c>
      <c r="Z52" t="n">
        <v>10</v>
      </c>
      <c r="AA52" t="n">
        <v>1894.251239250238</v>
      </c>
      <c r="AB52" t="n">
        <v>2591.798114008885</v>
      </c>
      <c r="AC52" t="n">
        <v>2344.440539619376</v>
      </c>
      <c r="AD52" t="n">
        <v>1894251.239250238</v>
      </c>
      <c r="AE52" t="n">
        <v>2591798.114008885</v>
      </c>
      <c r="AF52" t="n">
        <v>8.523896516225576e-07</v>
      </c>
      <c r="AG52" t="n">
        <v>18</v>
      </c>
      <c r="AH52" t="n">
        <v>2344440.539619375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1.6945</v>
      </c>
      <c r="E53" t="n">
        <v>59.01</v>
      </c>
      <c r="F53" t="n">
        <v>53.91</v>
      </c>
      <c r="G53" t="n">
        <v>68.81999999999999</v>
      </c>
      <c r="H53" t="n">
        <v>0.88</v>
      </c>
      <c r="I53" t="n">
        <v>47</v>
      </c>
      <c r="J53" t="n">
        <v>276.78</v>
      </c>
      <c r="K53" t="n">
        <v>59.19</v>
      </c>
      <c r="L53" t="n">
        <v>13.75</v>
      </c>
      <c r="M53" t="n">
        <v>45</v>
      </c>
      <c r="N53" t="n">
        <v>73.84</v>
      </c>
      <c r="O53" t="n">
        <v>34370.54</v>
      </c>
      <c r="P53" t="n">
        <v>878.59</v>
      </c>
      <c r="Q53" t="n">
        <v>1367.39</v>
      </c>
      <c r="R53" t="n">
        <v>149.63</v>
      </c>
      <c r="S53" t="n">
        <v>104.26</v>
      </c>
      <c r="T53" t="n">
        <v>21638.54</v>
      </c>
      <c r="U53" t="n">
        <v>0.7</v>
      </c>
      <c r="V53" t="n">
        <v>0.89</v>
      </c>
      <c r="W53" t="n">
        <v>20.73</v>
      </c>
      <c r="X53" t="n">
        <v>1.33</v>
      </c>
      <c r="Y53" t="n">
        <v>1</v>
      </c>
      <c r="Z53" t="n">
        <v>10</v>
      </c>
      <c r="AA53" t="n">
        <v>1892.662421361041</v>
      </c>
      <c r="AB53" t="n">
        <v>2589.624223279186</v>
      </c>
      <c r="AC53" t="n">
        <v>2342.474121969845</v>
      </c>
      <c r="AD53" t="n">
        <v>1892662.421361041</v>
      </c>
      <c r="AE53" t="n">
        <v>2589624.223279186</v>
      </c>
      <c r="AF53" t="n">
        <v>8.530440967838552e-07</v>
      </c>
      <c r="AG53" t="n">
        <v>18</v>
      </c>
      <c r="AH53" t="n">
        <v>2342474.121969845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1.6969</v>
      </c>
      <c r="E54" t="n">
        <v>58.93</v>
      </c>
      <c r="F54" t="n">
        <v>53.88</v>
      </c>
      <c r="G54" t="n">
        <v>70.28</v>
      </c>
      <c r="H54" t="n">
        <v>0.9</v>
      </c>
      <c r="I54" t="n">
        <v>46</v>
      </c>
      <c r="J54" t="n">
        <v>277.27</v>
      </c>
      <c r="K54" t="n">
        <v>59.19</v>
      </c>
      <c r="L54" t="n">
        <v>14</v>
      </c>
      <c r="M54" t="n">
        <v>44</v>
      </c>
      <c r="N54" t="n">
        <v>74.06999999999999</v>
      </c>
      <c r="O54" t="n">
        <v>34430.66</v>
      </c>
      <c r="P54" t="n">
        <v>877.49</v>
      </c>
      <c r="Q54" t="n">
        <v>1367.27</v>
      </c>
      <c r="R54" t="n">
        <v>148.69</v>
      </c>
      <c r="S54" t="n">
        <v>104.26</v>
      </c>
      <c r="T54" t="n">
        <v>21171.14</v>
      </c>
      <c r="U54" t="n">
        <v>0.7</v>
      </c>
      <c r="V54" t="n">
        <v>0.89</v>
      </c>
      <c r="W54" t="n">
        <v>20.72</v>
      </c>
      <c r="X54" t="n">
        <v>1.3</v>
      </c>
      <c r="Y54" t="n">
        <v>1</v>
      </c>
      <c r="Z54" t="n">
        <v>10</v>
      </c>
      <c r="AA54" t="n">
        <v>1888.521036161529</v>
      </c>
      <c r="AB54" t="n">
        <v>2583.957797344194</v>
      </c>
      <c r="AC54" t="n">
        <v>2337.348491773209</v>
      </c>
      <c r="AD54" t="n">
        <v>1888521.036161529</v>
      </c>
      <c r="AE54" t="n">
        <v>2583957.797344194</v>
      </c>
      <c r="AF54" t="n">
        <v>8.542523032354819e-07</v>
      </c>
      <c r="AG54" t="n">
        <v>18</v>
      </c>
      <c r="AH54" t="n">
        <v>2337348.49177321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1.7001</v>
      </c>
      <c r="E55" t="n">
        <v>58.82</v>
      </c>
      <c r="F55" t="n">
        <v>53.81</v>
      </c>
      <c r="G55" t="n">
        <v>71.75</v>
      </c>
      <c r="H55" t="n">
        <v>0.91</v>
      </c>
      <c r="I55" t="n">
        <v>45</v>
      </c>
      <c r="J55" t="n">
        <v>277.76</v>
      </c>
      <c r="K55" t="n">
        <v>59.19</v>
      </c>
      <c r="L55" t="n">
        <v>14.25</v>
      </c>
      <c r="M55" t="n">
        <v>43</v>
      </c>
      <c r="N55" t="n">
        <v>74.31</v>
      </c>
      <c r="O55" t="n">
        <v>34490.87</v>
      </c>
      <c r="P55" t="n">
        <v>875.9299999999999</v>
      </c>
      <c r="Q55" t="n">
        <v>1367.33</v>
      </c>
      <c r="R55" t="n">
        <v>146.77</v>
      </c>
      <c r="S55" t="n">
        <v>104.26</v>
      </c>
      <c r="T55" t="n">
        <v>20213.99</v>
      </c>
      <c r="U55" t="n">
        <v>0.71</v>
      </c>
      <c r="V55" t="n">
        <v>0.89</v>
      </c>
      <c r="W55" t="n">
        <v>20.71</v>
      </c>
      <c r="X55" t="n">
        <v>1.24</v>
      </c>
      <c r="Y55" t="n">
        <v>1</v>
      </c>
      <c r="Z55" t="n">
        <v>10</v>
      </c>
      <c r="AA55" t="n">
        <v>1882.659405182565</v>
      </c>
      <c r="AB55" t="n">
        <v>2575.937655241868</v>
      </c>
      <c r="AC55" t="n">
        <v>2330.09378077679</v>
      </c>
      <c r="AD55" t="n">
        <v>1882659.405182565</v>
      </c>
      <c r="AE55" t="n">
        <v>2575937.655241868</v>
      </c>
      <c r="AF55" t="n">
        <v>8.55863245170984e-07</v>
      </c>
      <c r="AG55" t="n">
        <v>18</v>
      </c>
      <c r="AH55" t="n">
        <v>2330093.780776789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1.6996</v>
      </c>
      <c r="E56" t="n">
        <v>58.84</v>
      </c>
      <c r="F56" t="n">
        <v>53.83</v>
      </c>
      <c r="G56" t="n">
        <v>71.78</v>
      </c>
      <c r="H56" t="n">
        <v>0.93</v>
      </c>
      <c r="I56" t="n">
        <v>45</v>
      </c>
      <c r="J56" t="n">
        <v>278.25</v>
      </c>
      <c r="K56" t="n">
        <v>59.19</v>
      </c>
      <c r="L56" t="n">
        <v>14.5</v>
      </c>
      <c r="M56" t="n">
        <v>43</v>
      </c>
      <c r="N56" t="n">
        <v>74.55</v>
      </c>
      <c r="O56" t="n">
        <v>34551.18</v>
      </c>
      <c r="P56" t="n">
        <v>875.86</v>
      </c>
      <c r="Q56" t="n">
        <v>1367.25</v>
      </c>
      <c r="R56" t="n">
        <v>147.15</v>
      </c>
      <c r="S56" t="n">
        <v>104.26</v>
      </c>
      <c r="T56" t="n">
        <v>20404.75</v>
      </c>
      <c r="U56" t="n">
        <v>0.71</v>
      </c>
      <c r="V56" t="n">
        <v>0.89</v>
      </c>
      <c r="W56" t="n">
        <v>20.72</v>
      </c>
      <c r="X56" t="n">
        <v>1.26</v>
      </c>
      <c r="Y56" t="n">
        <v>1</v>
      </c>
      <c r="Z56" t="n">
        <v>10</v>
      </c>
      <c r="AA56" t="n">
        <v>1883.195388839066</v>
      </c>
      <c r="AB56" t="n">
        <v>2576.671011726623</v>
      </c>
      <c r="AC56" t="n">
        <v>2330.757146747912</v>
      </c>
      <c r="AD56" t="n">
        <v>1883195.388839066</v>
      </c>
      <c r="AE56" t="n">
        <v>2576671.011726623</v>
      </c>
      <c r="AF56" t="n">
        <v>8.556115354935618e-07</v>
      </c>
      <c r="AG56" t="n">
        <v>18</v>
      </c>
      <c r="AH56" t="n">
        <v>2330757.146747912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1.7011</v>
      </c>
      <c r="E57" t="n">
        <v>58.78</v>
      </c>
      <c r="F57" t="n">
        <v>53.83</v>
      </c>
      <c r="G57" t="n">
        <v>73.40000000000001</v>
      </c>
      <c r="H57" t="n">
        <v>0.9399999999999999</v>
      </c>
      <c r="I57" t="n">
        <v>44</v>
      </c>
      <c r="J57" t="n">
        <v>278.74</v>
      </c>
      <c r="K57" t="n">
        <v>59.19</v>
      </c>
      <c r="L57" t="n">
        <v>14.75</v>
      </c>
      <c r="M57" t="n">
        <v>42</v>
      </c>
      <c r="N57" t="n">
        <v>74.79000000000001</v>
      </c>
      <c r="O57" t="n">
        <v>34611.59</v>
      </c>
      <c r="P57" t="n">
        <v>875.86</v>
      </c>
      <c r="Q57" t="n">
        <v>1367.37</v>
      </c>
      <c r="R57" t="n">
        <v>147.49</v>
      </c>
      <c r="S57" t="n">
        <v>104.26</v>
      </c>
      <c r="T57" t="n">
        <v>20578.76</v>
      </c>
      <c r="U57" t="n">
        <v>0.71</v>
      </c>
      <c r="V57" t="n">
        <v>0.89</v>
      </c>
      <c r="W57" t="n">
        <v>20.71</v>
      </c>
      <c r="X57" t="n">
        <v>1.25</v>
      </c>
      <c r="Y57" t="n">
        <v>1</v>
      </c>
      <c r="Z57" t="n">
        <v>10</v>
      </c>
      <c r="AA57" t="n">
        <v>1881.739921092669</v>
      </c>
      <c r="AB57" t="n">
        <v>2574.679576545298</v>
      </c>
      <c r="AC57" t="n">
        <v>2328.955771345295</v>
      </c>
      <c r="AD57" t="n">
        <v>1881739.921092669</v>
      </c>
      <c r="AE57" t="n">
        <v>2574679.576545298</v>
      </c>
      <c r="AF57" t="n">
        <v>8.563666645258286e-07</v>
      </c>
      <c r="AG57" t="n">
        <v>18</v>
      </c>
      <c r="AH57" t="n">
        <v>2328955.771345295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1.7044</v>
      </c>
      <c r="E58" t="n">
        <v>58.67</v>
      </c>
      <c r="F58" t="n">
        <v>53.76</v>
      </c>
      <c r="G58" t="n">
        <v>75.02</v>
      </c>
      <c r="H58" t="n">
        <v>0.96</v>
      </c>
      <c r="I58" t="n">
        <v>43</v>
      </c>
      <c r="J58" t="n">
        <v>279.23</v>
      </c>
      <c r="K58" t="n">
        <v>59.19</v>
      </c>
      <c r="L58" t="n">
        <v>15</v>
      </c>
      <c r="M58" t="n">
        <v>41</v>
      </c>
      <c r="N58" t="n">
        <v>75.03</v>
      </c>
      <c r="O58" t="n">
        <v>34672.08</v>
      </c>
      <c r="P58" t="n">
        <v>874.53</v>
      </c>
      <c r="Q58" t="n">
        <v>1367.36</v>
      </c>
      <c r="R58" t="n">
        <v>145.23</v>
      </c>
      <c r="S58" t="n">
        <v>104.26</v>
      </c>
      <c r="T58" t="n">
        <v>19456.04</v>
      </c>
      <c r="U58" t="n">
        <v>0.72</v>
      </c>
      <c r="V58" t="n">
        <v>0.89</v>
      </c>
      <c r="W58" t="n">
        <v>20.71</v>
      </c>
      <c r="X58" t="n">
        <v>1.18</v>
      </c>
      <c r="Y58" t="n">
        <v>1</v>
      </c>
      <c r="Z58" t="n">
        <v>10</v>
      </c>
      <c r="AA58" t="n">
        <v>1863.294562997646</v>
      </c>
      <c r="AB58" t="n">
        <v>2549.441823847919</v>
      </c>
      <c r="AC58" t="n">
        <v>2306.126674343946</v>
      </c>
      <c r="AD58" t="n">
        <v>1863294.562997646</v>
      </c>
      <c r="AE58" t="n">
        <v>2549441.823847919</v>
      </c>
      <c r="AF58" t="n">
        <v>8.58027948396815e-07</v>
      </c>
      <c r="AG58" t="n">
        <v>17</v>
      </c>
      <c r="AH58" t="n">
        <v>2306126.674343946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1.7065</v>
      </c>
      <c r="E59" t="n">
        <v>58.6</v>
      </c>
      <c r="F59" t="n">
        <v>53.74</v>
      </c>
      <c r="G59" t="n">
        <v>76.77</v>
      </c>
      <c r="H59" t="n">
        <v>0.97</v>
      </c>
      <c r="I59" t="n">
        <v>42</v>
      </c>
      <c r="J59" t="n">
        <v>279.72</v>
      </c>
      <c r="K59" t="n">
        <v>59.19</v>
      </c>
      <c r="L59" t="n">
        <v>15.25</v>
      </c>
      <c r="M59" t="n">
        <v>40</v>
      </c>
      <c r="N59" t="n">
        <v>75.27</v>
      </c>
      <c r="O59" t="n">
        <v>34732.68</v>
      </c>
      <c r="P59" t="n">
        <v>873.05</v>
      </c>
      <c r="Q59" t="n">
        <v>1367.4</v>
      </c>
      <c r="R59" t="n">
        <v>144.37</v>
      </c>
      <c r="S59" t="n">
        <v>104.26</v>
      </c>
      <c r="T59" t="n">
        <v>19029.75</v>
      </c>
      <c r="U59" t="n">
        <v>0.72</v>
      </c>
      <c r="V59" t="n">
        <v>0.89</v>
      </c>
      <c r="W59" t="n">
        <v>20.71</v>
      </c>
      <c r="X59" t="n">
        <v>1.16</v>
      </c>
      <c r="Y59" t="n">
        <v>1</v>
      </c>
      <c r="Z59" t="n">
        <v>10</v>
      </c>
      <c r="AA59" t="n">
        <v>1859.024852694088</v>
      </c>
      <c r="AB59" t="n">
        <v>2543.599817844267</v>
      </c>
      <c r="AC59" t="n">
        <v>2300.842221193975</v>
      </c>
      <c r="AD59" t="n">
        <v>1859024.852694088</v>
      </c>
      <c r="AE59" t="n">
        <v>2543599.817844267</v>
      </c>
      <c r="AF59" t="n">
        <v>8.590851290419883e-07</v>
      </c>
      <c r="AG59" t="n">
        <v>17</v>
      </c>
      <c r="AH59" t="n">
        <v>2300842.221193975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1.7061</v>
      </c>
      <c r="E60" t="n">
        <v>58.61</v>
      </c>
      <c r="F60" t="n">
        <v>53.75</v>
      </c>
      <c r="G60" t="n">
        <v>76.79000000000001</v>
      </c>
      <c r="H60" t="n">
        <v>0.98</v>
      </c>
      <c r="I60" t="n">
        <v>42</v>
      </c>
      <c r="J60" t="n">
        <v>280.21</v>
      </c>
      <c r="K60" t="n">
        <v>59.19</v>
      </c>
      <c r="L60" t="n">
        <v>15.5</v>
      </c>
      <c r="M60" t="n">
        <v>40</v>
      </c>
      <c r="N60" t="n">
        <v>75.52</v>
      </c>
      <c r="O60" t="n">
        <v>34793.36</v>
      </c>
      <c r="P60" t="n">
        <v>873.49</v>
      </c>
      <c r="Q60" t="n">
        <v>1367.37</v>
      </c>
      <c r="R60" t="n">
        <v>144.75</v>
      </c>
      <c r="S60" t="n">
        <v>104.26</v>
      </c>
      <c r="T60" t="n">
        <v>19222.65</v>
      </c>
      <c r="U60" t="n">
        <v>0.72</v>
      </c>
      <c r="V60" t="n">
        <v>0.89</v>
      </c>
      <c r="W60" t="n">
        <v>20.71</v>
      </c>
      <c r="X60" t="n">
        <v>1.18</v>
      </c>
      <c r="Y60" t="n">
        <v>1</v>
      </c>
      <c r="Z60" t="n">
        <v>10</v>
      </c>
      <c r="AA60" t="n">
        <v>1860.107748526684</v>
      </c>
      <c r="AB60" t="n">
        <v>2545.081483696416</v>
      </c>
      <c r="AC60" t="n">
        <v>2302.182478936727</v>
      </c>
      <c r="AD60" t="n">
        <v>1860107.748526684</v>
      </c>
      <c r="AE60" t="n">
        <v>2545081.483696416</v>
      </c>
      <c r="AF60" t="n">
        <v>8.588837613000505e-07</v>
      </c>
      <c r="AG60" t="n">
        <v>17</v>
      </c>
      <c r="AH60" t="n">
        <v>2302182.478936727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1.7087</v>
      </c>
      <c r="E61" t="n">
        <v>58.52</v>
      </c>
      <c r="F61" t="n">
        <v>53.71</v>
      </c>
      <c r="G61" t="n">
        <v>78.61</v>
      </c>
      <c r="H61" t="n">
        <v>1</v>
      </c>
      <c r="I61" t="n">
        <v>41</v>
      </c>
      <c r="J61" t="n">
        <v>280.7</v>
      </c>
      <c r="K61" t="n">
        <v>59.19</v>
      </c>
      <c r="L61" t="n">
        <v>15.75</v>
      </c>
      <c r="M61" t="n">
        <v>39</v>
      </c>
      <c r="N61" t="n">
        <v>75.76000000000001</v>
      </c>
      <c r="O61" t="n">
        <v>34854.15</v>
      </c>
      <c r="P61" t="n">
        <v>872</v>
      </c>
      <c r="Q61" t="n">
        <v>1367.4</v>
      </c>
      <c r="R61" t="n">
        <v>143.42</v>
      </c>
      <c r="S61" t="n">
        <v>104.26</v>
      </c>
      <c r="T61" t="n">
        <v>18563.7</v>
      </c>
      <c r="U61" t="n">
        <v>0.73</v>
      </c>
      <c r="V61" t="n">
        <v>0.89</v>
      </c>
      <c r="W61" t="n">
        <v>20.71</v>
      </c>
      <c r="X61" t="n">
        <v>1.14</v>
      </c>
      <c r="Y61" t="n">
        <v>1</v>
      </c>
      <c r="Z61" t="n">
        <v>10</v>
      </c>
      <c r="AA61" t="n">
        <v>1855.203925378346</v>
      </c>
      <c r="AB61" t="n">
        <v>2538.371856523453</v>
      </c>
      <c r="AC61" t="n">
        <v>2296.11320916413</v>
      </c>
      <c r="AD61" t="n">
        <v>1855203.925378346</v>
      </c>
      <c r="AE61" t="n">
        <v>2538371.856523453</v>
      </c>
      <c r="AF61" t="n">
        <v>8.60192651622646e-07</v>
      </c>
      <c r="AG61" t="n">
        <v>17</v>
      </c>
      <c r="AH61" t="n">
        <v>2296113.20916413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1.7115</v>
      </c>
      <c r="E62" t="n">
        <v>58.43</v>
      </c>
      <c r="F62" t="n">
        <v>53.67</v>
      </c>
      <c r="G62" t="n">
        <v>80.5</v>
      </c>
      <c r="H62" t="n">
        <v>1.01</v>
      </c>
      <c r="I62" t="n">
        <v>40</v>
      </c>
      <c r="J62" t="n">
        <v>281.2</v>
      </c>
      <c r="K62" t="n">
        <v>59.19</v>
      </c>
      <c r="L62" t="n">
        <v>16</v>
      </c>
      <c r="M62" t="n">
        <v>38</v>
      </c>
      <c r="N62" t="n">
        <v>76</v>
      </c>
      <c r="O62" t="n">
        <v>34915.03</v>
      </c>
      <c r="P62" t="n">
        <v>871.1</v>
      </c>
      <c r="Q62" t="n">
        <v>1367.39</v>
      </c>
      <c r="R62" t="n">
        <v>141.82</v>
      </c>
      <c r="S62" t="n">
        <v>104.26</v>
      </c>
      <c r="T62" t="n">
        <v>17766.24</v>
      </c>
      <c r="U62" t="n">
        <v>0.74</v>
      </c>
      <c r="V62" t="n">
        <v>0.89</v>
      </c>
      <c r="W62" t="n">
        <v>20.71</v>
      </c>
      <c r="X62" t="n">
        <v>1.09</v>
      </c>
      <c r="Y62" t="n">
        <v>1</v>
      </c>
      <c r="Z62" t="n">
        <v>10</v>
      </c>
      <c r="AA62" t="n">
        <v>1850.958234710663</v>
      </c>
      <c r="AB62" t="n">
        <v>2532.562715245276</v>
      </c>
      <c r="AC62" t="n">
        <v>2290.858484176362</v>
      </c>
      <c r="AD62" t="n">
        <v>1850958.234710663</v>
      </c>
      <c r="AE62" t="n">
        <v>2532562.715245276</v>
      </c>
      <c r="AF62" t="n">
        <v>8.616022258162104e-07</v>
      </c>
      <c r="AG62" t="n">
        <v>17</v>
      </c>
      <c r="AH62" t="n">
        <v>2290858.484176362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1.7105</v>
      </c>
      <c r="E63" t="n">
        <v>58.46</v>
      </c>
      <c r="F63" t="n">
        <v>53.7</v>
      </c>
      <c r="G63" t="n">
        <v>80.55</v>
      </c>
      <c r="H63" t="n">
        <v>1.03</v>
      </c>
      <c r="I63" t="n">
        <v>40</v>
      </c>
      <c r="J63" t="n">
        <v>281.69</v>
      </c>
      <c r="K63" t="n">
        <v>59.19</v>
      </c>
      <c r="L63" t="n">
        <v>16.25</v>
      </c>
      <c r="M63" t="n">
        <v>38</v>
      </c>
      <c r="N63" t="n">
        <v>76.25</v>
      </c>
      <c r="O63" t="n">
        <v>34976</v>
      </c>
      <c r="P63" t="n">
        <v>871.78</v>
      </c>
      <c r="Q63" t="n">
        <v>1367.27</v>
      </c>
      <c r="R63" t="n">
        <v>142.94</v>
      </c>
      <c r="S63" t="n">
        <v>104.26</v>
      </c>
      <c r="T63" t="n">
        <v>18327.25</v>
      </c>
      <c r="U63" t="n">
        <v>0.73</v>
      </c>
      <c r="V63" t="n">
        <v>0.89</v>
      </c>
      <c r="W63" t="n">
        <v>20.71</v>
      </c>
      <c r="X63" t="n">
        <v>1.12</v>
      </c>
      <c r="Y63" t="n">
        <v>1</v>
      </c>
      <c r="Z63" t="n">
        <v>10</v>
      </c>
      <c r="AA63" t="n">
        <v>1853.097217863089</v>
      </c>
      <c r="AB63" t="n">
        <v>2535.489366359702</v>
      </c>
      <c r="AC63" t="n">
        <v>2293.505819816007</v>
      </c>
      <c r="AD63" t="n">
        <v>1853097.217863089</v>
      </c>
      <c r="AE63" t="n">
        <v>2535489.366359702</v>
      </c>
      <c r="AF63" t="n">
        <v>8.610988064613659e-07</v>
      </c>
      <c r="AG63" t="n">
        <v>17</v>
      </c>
      <c r="AH63" t="n">
        <v>2293505.819816007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1.7136</v>
      </c>
      <c r="E64" t="n">
        <v>58.36</v>
      </c>
      <c r="F64" t="n">
        <v>53.65</v>
      </c>
      <c r="G64" t="n">
        <v>82.53</v>
      </c>
      <c r="H64" t="n">
        <v>1.04</v>
      </c>
      <c r="I64" t="n">
        <v>39</v>
      </c>
      <c r="J64" t="n">
        <v>282.19</v>
      </c>
      <c r="K64" t="n">
        <v>59.19</v>
      </c>
      <c r="L64" t="n">
        <v>16.5</v>
      </c>
      <c r="M64" t="n">
        <v>37</v>
      </c>
      <c r="N64" t="n">
        <v>76.48999999999999</v>
      </c>
      <c r="O64" t="n">
        <v>35037.08</v>
      </c>
      <c r="P64" t="n">
        <v>870.3</v>
      </c>
      <c r="Q64" t="n">
        <v>1367.27</v>
      </c>
      <c r="R64" t="n">
        <v>141.12</v>
      </c>
      <c r="S64" t="n">
        <v>104.26</v>
      </c>
      <c r="T64" t="n">
        <v>17419.76</v>
      </c>
      <c r="U64" t="n">
        <v>0.74</v>
      </c>
      <c r="V64" t="n">
        <v>0.89</v>
      </c>
      <c r="W64" t="n">
        <v>20.71</v>
      </c>
      <c r="X64" t="n">
        <v>1.07</v>
      </c>
      <c r="Y64" t="n">
        <v>1</v>
      </c>
      <c r="Z64" t="n">
        <v>10</v>
      </c>
      <c r="AA64" t="n">
        <v>1847.681114302009</v>
      </c>
      <c r="AB64" t="n">
        <v>2528.078814525806</v>
      </c>
      <c r="AC64" t="n">
        <v>2286.802520648363</v>
      </c>
      <c r="AD64" t="n">
        <v>1847681.114302009</v>
      </c>
      <c r="AE64" t="n">
        <v>2528078.814525806</v>
      </c>
      <c r="AF64" t="n">
        <v>8.626594064613837e-07</v>
      </c>
      <c r="AG64" t="n">
        <v>17</v>
      </c>
      <c r="AH64" t="n">
        <v>2286802.520648364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1.7125</v>
      </c>
      <c r="E65" t="n">
        <v>58.39</v>
      </c>
      <c r="F65" t="n">
        <v>53.68</v>
      </c>
      <c r="G65" t="n">
        <v>82.59</v>
      </c>
      <c r="H65" t="n">
        <v>1.06</v>
      </c>
      <c r="I65" t="n">
        <v>39</v>
      </c>
      <c r="J65" t="n">
        <v>282.68</v>
      </c>
      <c r="K65" t="n">
        <v>59.19</v>
      </c>
      <c r="L65" t="n">
        <v>16.75</v>
      </c>
      <c r="M65" t="n">
        <v>37</v>
      </c>
      <c r="N65" t="n">
        <v>76.73999999999999</v>
      </c>
      <c r="O65" t="n">
        <v>35098.25</v>
      </c>
      <c r="P65" t="n">
        <v>870.37</v>
      </c>
      <c r="Q65" t="n">
        <v>1367.31</v>
      </c>
      <c r="R65" t="n">
        <v>142.35</v>
      </c>
      <c r="S65" t="n">
        <v>104.26</v>
      </c>
      <c r="T65" t="n">
        <v>18035.61</v>
      </c>
      <c r="U65" t="n">
        <v>0.73</v>
      </c>
      <c r="V65" t="n">
        <v>0.89</v>
      </c>
      <c r="W65" t="n">
        <v>20.71</v>
      </c>
      <c r="X65" t="n">
        <v>1.1</v>
      </c>
      <c r="Y65" t="n">
        <v>1</v>
      </c>
      <c r="Z65" t="n">
        <v>10</v>
      </c>
      <c r="AA65" t="n">
        <v>1849.049213883623</v>
      </c>
      <c r="AB65" t="n">
        <v>2529.950708729665</v>
      </c>
      <c r="AC65" t="n">
        <v>2288.495763896627</v>
      </c>
      <c r="AD65" t="n">
        <v>1849049.213883623</v>
      </c>
      <c r="AE65" t="n">
        <v>2529950.708729665</v>
      </c>
      <c r="AF65" t="n">
        <v>8.621056451710547e-07</v>
      </c>
      <c r="AG65" t="n">
        <v>17</v>
      </c>
      <c r="AH65" t="n">
        <v>2288495.763896626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1.7158</v>
      </c>
      <c r="E66" t="n">
        <v>58.28</v>
      </c>
      <c r="F66" t="n">
        <v>53.62</v>
      </c>
      <c r="G66" t="n">
        <v>84.66</v>
      </c>
      <c r="H66" t="n">
        <v>1.07</v>
      </c>
      <c r="I66" t="n">
        <v>38</v>
      </c>
      <c r="J66" t="n">
        <v>283.18</v>
      </c>
      <c r="K66" t="n">
        <v>59.19</v>
      </c>
      <c r="L66" t="n">
        <v>17</v>
      </c>
      <c r="M66" t="n">
        <v>36</v>
      </c>
      <c r="N66" t="n">
        <v>76.98</v>
      </c>
      <c r="O66" t="n">
        <v>35159.52</v>
      </c>
      <c r="P66" t="n">
        <v>868.73</v>
      </c>
      <c r="Q66" t="n">
        <v>1367.27</v>
      </c>
      <c r="R66" t="n">
        <v>140.33</v>
      </c>
      <c r="S66" t="n">
        <v>104.26</v>
      </c>
      <c r="T66" t="n">
        <v>17032.94</v>
      </c>
      <c r="U66" t="n">
        <v>0.74</v>
      </c>
      <c r="V66" t="n">
        <v>0.89</v>
      </c>
      <c r="W66" t="n">
        <v>20.71</v>
      </c>
      <c r="X66" t="n">
        <v>1.04</v>
      </c>
      <c r="Y66" t="n">
        <v>1</v>
      </c>
      <c r="Z66" t="n">
        <v>10</v>
      </c>
      <c r="AA66" t="n">
        <v>1843.157533831688</v>
      </c>
      <c r="AB66" t="n">
        <v>2521.889452160028</v>
      </c>
      <c r="AC66" t="n">
        <v>2281.203862339951</v>
      </c>
      <c r="AD66" t="n">
        <v>1843157.533831688</v>
      </c>
      <c r="AE66" t="n">
        <v>2521889.452160028</v>
      </c>
      <c r="AF66" t="n">
        <v>8.637669290420414e-07</v>
      </c>
      <c r="AG66" t="n">
        <v>17</v>
      </c>
      <c r="AH66" t="n">
        <v>2281203.862339951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1.718</v>
      </c>
      <c r="E67" t="n">
        <v>58.21</v>
      </c>
      <c r="F67" t="n">
        <v>53.59</v>
      </c>
      <c r="G67" t="n">
        <v>86.91</v>
      </c>
      <c r="H67" t="n">
        <v>1.08</v>
      </c>
      <c r="I67" t="n">
        <v>37</v>
      </c>
      <c r="J67" t="n">
        <v>283.68</v>
      </c>
      <c r="K67" t="n">
        <v>59.19</v>
      </c>
      <c r="L67" t="n">
        <v>17.25</v>
      </c>
      <c r="M67" t="n">
        <v>35</v>
      </c>
      <c r="N67" t="n">
        <v>77.23</v>
      </c>
      <c r="O67" t="n">
        <v>35220.89</v>
      </c>
      <c r="P67" t="n">
        <v>866.99</v>
      </c>
      <c r="Q67" t="n">
        <v>1367.28</v>
      </c>
      <c r="R67" t="n">
        <v>139.46</v>
      </c>
      <c r="S67" t="n">
        <v>104.26</v>
      </c>
      <c r="T67" t="n">
        <v>16599.64</v>
      </c>
      <c r="U67" t="n">
        <v>0.75</v>
      </c>
      <c r="V67" t="n">
        <v>0.89</v>
      </c>
      <c r="W67" t="n">
        <v>20.7</v>
      </c>
      <c r="X67" t="n">
        <v>1.02</v>
      </c>
      <c r="Y67" t="n">
        <v>1</v>
      </c>
      <c r="Z67" t="n">
        <v>10</v>
      </c>
      <c r="AA67" t="n">
        <v>1838.406208047766</v>
      </c>
      <c r="AB67" t="n">
        <v>2515.388478608766</v>
      </c>
      <c r="AC67" t="n">
        <v>2275.323332580248</v>
      </c>
      <c r="AD67" t="n">
        <v>1838406.208047766</v>
      </c>
      <c r="AE67" t="n">
        <v>2515388.478608766</v>
      </c>
      <c r="AF67" t="n">
        <v>8.64874451622699e-07</v>
      </c>
      <c r="AG67" t="n">
        <v>17</v>
      </c>
      <c r="AH67" t="n">
        <v>2275323.332580248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1.7173</v>
      </c>
      <c r="E68" t="n">
        <v>58.23</v>
      </c>
      <c r="F68" t="n">
        <v>53.62</v>
      </c>
      <c r="G68" t="n">
        <v>86.95</v>
      </c>
      <c r="H68" t="n">
        <v>1.1</v>
      </c>
      <c r="I68" t="n">
        <v>37</v>
      </c>
      <c r="J68" t="n">
        <v>284.17</v>
      </c>
      <c r="K68" t="n">
        <v>59.19</v>
      </c>
      <c r="L68" t="n">
        <v>17.5</v>
      </c>
      <c r="M68" t="n">
        <v>35</v>
      </c>
      <c r="N68" t="n">
        <v>77.48</v>
      </c>
      <c r="O68" t="n">
        <v>35282.36</v>
      </c>
      <c r="P68" t="n">
        <v>868.29</v>
      </c>
      <c r="Q68" t="n">
        <v>1367.34</v>
      </c>
      <c r="R68" t="n">
        <v>140.4</v>
      </c>
      <c r="S68" t="n">
        <v>104.26</v>
      </c>
      <c r="T68" t="n">
        <v>17071.41</v>
      </c>
      <c r="U68" t="n">
        <v>0.74</v>
      </c>
      <c r="V68" t="n">
        <v>0.89</v>
      </c>
      <c r="W68" t="n">
        <v>20.7</v>
      </c>
      <c r="X68" t="n">
        <v>1.04</v>
      </c>
      <c r="Y68" t="n">
        <v>1</v>
      </c>
      <c r="Z68" t="n">
        <v>10</v>
      </c>
      <c r="AA68" t="n">
        <v>1841.119854951302</v>
      </c>
      <c r="AB68" t="n">
        <v>2519.101410019836</v>
      </c>
      <c r="AC68" t="n">
        <v>2278.681907028577</v>
      </c>
      <c r="AD68" t="n">
        <v>1841119.854951302</v>
      </c>
      <c r="AE68" t="n">
        <v>2519101.410019836</v>
      </c>
      <c r="AF68" t="n">
        <v>8.64522058074308e-07</v>
      </c>
      <c r="AG68" t="n">
        <v>17</v>
      </c>
      <c r="AH68" t="n">
        <v>2278681.907028577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1.7202</v>
      </c>
      <c r="E69" t="n">
        <v>58.13</v>
      </c>
      <c r="F69" t="n">
        <v>53.57</v>
      </c>
      <c r="G69" t="n">
        <v>89.28</v>
      </c>
      <c r="H69" t="n">
        <v>1.11</v>
      </c>
      <c r="I69" t="n">
        <v>36</v>
      </c>
      <c r="J69" t="n">
        <v>284.67</v>
      </c>
      <c r="K69" t="n">
        <v>59.19</v>
      </c>
      <c r="L69" t="n">
        <v>17.75</v>
      </c>
      <c r="M69" t="n">
        <v>34</v>
      </c>
      <c r="N69" t="n">
        <v>77.73</v>
      </c>
      <c r="O69" t="n">
        <v>35343.92</v>
      </c>
      <c r="P69" t="n">
        <v>866.3099999999999</v>
      </c>
      <c r="Q69" t="n">
        <v>1367.27</v>
      </c>
      <c r="R69" t="n">
        <v>138.74</v>
      </c>
      <c r="S69" t="n">
        <v>104.26</v>
      </c>
      <c r="T69" t="n">
        <v>16246.28</v>
      </c>
      <c r="U69" t="n">
        <v>0.75</v>
      </c>
      <c r="V69" t="n">
        <v>0.89</v>
      </c>
      <c r="W69" t="n">
        <v>20.7</v>
      </c>
      <c r="X69" t="n">
        <v>0.99</v>
      </c>
      <c r="Y69" t="n">
        <v>1</v>
      </c>
      <c r="Z69" t="n">
        <v>10</v>
      </c>
      <c r="AA69" t="n">
        <v>1835.231611256217</v>
      </c>
      <c r="AB69" t="n">
        <v>2511.044855225242</v>
      </c>
      <c r="AC69" t="n">
        <v>2271.394258516134</v>
      </c>
      <c r="AD69" t="n">
        <v>1835231.611256217</v>
      </c>
      <c r="AE69" t="n">
        <v>2511044.855225242</v>
      </c>
      <c r="AF69" t="n">
        <v>8.659819742033566e-07</v>
      </c>
      <c r="AG69" t="n">
        <v>17</v>
      </c>
      <c r="AH69" t="n">
        <v>2271394.258516134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1.7203</v>
      </c>
      <c r="E70" t="n">
        <v>58.13</v>
      </c>
      <c r="F70" t="n">
        <v>53.57</v>
      </c>
      <c r="G70" t="n">
        <v>89.28</v>
      </c>
      <c r="H70" t="n">
        <v>1.12</v>
      </c>
      <c r="I70" t="n">
        <v>36</v>
      </c>
      <c r="J70" t="n">
        <v>285.17</v>
      </c>
      <c r="K70" t="n">
        <v>59.19</v>
      </c>
      <c r="L70" t="n">
        <v>18</v>
      </c>
      <c r="M70" t="n">
        <v>34</v>
      </c>
      <c r="N70" t="n">
        <v>77.98</v>
      </c>
      <c r="O70" t="n">
        <v>35405.59</v>
      </c>
      <c r="P70" t="n">
        <v>866.62</v>
      </c>
      <c r="Q70" t="n">
        <v>1367.23</v>
      </c>
      <c r="R70" t="n">
        <v>138.71</v>
      </c>
      <c r="S70" t="n">
        <v>104.26</v>
      </c>
      <c r="T70" t="n">
        <v>16231.9</v>
      </c>
      <c r="U70" t="n">
        <v>0.75</v>
      </c>
      <c r="V70" t="n">
        <v>0.89</v>
      </c>
      <c r="W70" t="n">
        <v>20.7</v>
      </c>
      <c r="X70" t="n">
        <v>0.99</v>
      </c>
      <c r="Y70" t="n">
        <v>1</v>
      </c>
      <c r="Z70" t="n">
        <v>10</v>
      </c>
      <c r="AA70" t="n">
        <v>1835.573547838796</v>
      </c>
      <c r="AB70" t="n">
        <v>2511.512707942704</v>
      </c>
      <c r="AC70" t="n">
        <v>2271.817460026876</v>
      </c>
      <c r="AD70" t="n">
        <v>1835573.547838796</v>
      </c>
      <c r="AE70" t="n">
        <v>2511512.707942704</v>
      </c>
      <c r="AF70" t="n">
        <v>8.660323161388412e-07</v>
      </c>
      <c r="AG70" t="n">
        <v>17</v>
      </c>
      <c r="AH70" t="n">
        <v>2271817.460026876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1.7223</v>
      </c>
      <c r="E71" t="n">
        <v>58.06</v>
      </c>
      <c r="F71" t="n">
        <v>53.55</v>
      </c>
      <c r="G71" t="n">
        <v>91.79000000000001</v>
      </c>
      <c r="H71" t="n">
        <v>1.14</v>
      </c>
      <c r="I71" t="n">
        <v>35</v>
      </c>
      <c r="J71" t="n">
        <v>285.67</v>
      </c>
      <c r="K71" t="n">
        <v>59.19</v>
      </c>
      <c r="L71" t="n">
        <v>18.25</v>
      </c>
      <c r="M71" t="n">
        <v>33</v>
      </c>
      <c r="N71" t="n">
        <v>78.23</v>
      </c>
      <c r="O71" t="n">
        <v>35467.36</v>
      </c>
      <c r="P71" t="n">
        <v>865.24</v>
      </c>
      <c r="Q71" t="n">
        <v>1367.23</v>
      </c>
      <c r="R71" t="n">
        <v>138.16</v>
      </c>
      <c r="S71" t="n">
        <v>104.26</v>
      </c>
      <c r="T71" t="n">
        <v>15961.63</v>
      </c>
      <c r="U71" t="n">
        <v>0.75</v>
      </c>
      <c r="V71" t="n">
        <v>0.9</v>
      </c>
      <c r="W71" t="n">
        <v>20.7</v>
      </c>
      <c r="X71" t="n">
        <v>0.97</v>
      </c>
      <c r="Y71" t="n">
        <v>1</v>
      </c>
      <c r="Z71" t="n">
        <v>10</v>
      </c>
      <c r="AA71" t="n">
        <v>1831.611055806497</v>
      </c>
      <c r="AB71" t="n">
        <v>2506.091051531303</v>
      </c>
      <c r="AC71" t="n">
        <v>2266.913238894037</v>
      </c>
      <c r="AD71" t="n">
        <v>1831611.055806497</v>
      </c>
      <c r="AE71" t="n">
        <v>2506091.051531303</v>
      </c>
      <c r="AF71" t="n">
        <v>8.670391548485299e-07</v>
      </c>
      <c r="AG71" t="n">
        <v>17</v>
      </c>
      <c r="AH71" t="n">
        <v>2266913.238894037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1.7209</v>
      </c>
      <c r="E72" t="n">
        <v>58.11</v>
      </c>
      <c r="F72" t="n">
        <v>53.59</v>
      </c>
      <c r="G72" t="n">
        <v>91.88</v>
      </c>
      <c r="H72" t="n">
        <v>1.15</v>
      </c>
      <c r="I72" t="n">
        <v>35</v>
      </c>
      <c r="J72" t="n">
        <v>286.18</v>
      </c>
      <c r="K72" t="n">
        <v>59.19</v>
      </c>
      <c r="L72" t="n">
        <v>18.5</v>
      </c>
      <c r="M72" t="n">
        <v>33</v>
      </c>
      <c r="N72" t="n">
        <v>78.48</v>
      </c>
      <c r="O72" t="n">
        <v>35529.23</v>
      </c>
      <c r="P72" t="n">
        <v>866.3200000000001</v>
      </c>
      <c r="Q72" t="n">
        <v>1367.34</v>
      </c>
      <c r="R72" t="n">
        <v>139.49</v>
      </c>
      <c r="S72" t="n">
        <v>104.26</v>
      </c>
      <c r="T72" t="n">
        <v>16627.98</v>
      </c>
      <c r="U72" t="n">
        <v>0.75</v>
      </c>
      <c r="V72" t="n">
        <v>0.89</v>
      </c>
      <c r="W72" t="n">
        <v>20.71</v>
      </c>
      <c r="X72" t="n">
        <v>1.02</v>
      </c>
      <c r="Y72" t="n">
        <v>1</v>
      </c>
      <c r="Z72" t="n">
        <v>10</v>
      </c>
      <c r="AA72" t="n">
        <v>1834.73686243935</v>
      </c>
      <c r="AB72" t="n">
        <v>2510.367918067227</v>
      </c>
      <c r="AC72" t="n">
        <v>2270.781927290393</v>
      </c>
      <c r="AD72" t="n">
        <v>1834736.86243935</v>
      </c>
      <c r="AE72" t="n">
        <v>2510367.918067228</v>
      </c>
      <c r="AF72" t="n">
        <v>8.663343677517478e-07</v>
      </c>
      <c r="AG72" t="n">
        <v>17</v>
      </c>
      <c r="AH72" t="n">
        <v>2270781.927290393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1.7242</v>
      </c>
      <c r="E73" t="n">
        <v>58</v>
      </c>
      <c r="F73" t="n">
        <v>53.53</v>
      </c>
      <c r="G73" t="n">
        <v>94.45999999999999</v>
      </c>
      <c r="H73" t="n">
        <v>1.16</v>
      </c>
      <c r="I73" t="n">
        <v>34</v>
      </c>
      <c r="J73" t="n">
        <v>286.68</v>
      </c>
      <c r="K73" t="n">
        <v>59.19</v>
      </c>
      <c r="L73" t="n">
        <v>18.75</v>
      </c>
      <c r="M73" t="n">
        <v>32</v>
      </c>
      <c r="N73" t="n">
        <v>78.73999999999999</v>
      </c>
      <c r="O73" t="n">
        <v>35591.33</v>
      </c>
      <c r="P73" t="n">
        <v>864.08</v>
      </c>
      <c r="Q73" t="n">
        <v>1367.26</v>
      </c>
      <c r="R73" t="n">
        <v>137.52</v>
      </c>
      <c r="S73" t="n">
        <v>104.26</v>
      </c>
      <c r="T73" t="n">
        <v>15645.49</v>
      </c>
      <c r="U73" t="n">
        <v>0.76</v>
      </c>
      <c r="V73" t="n">
        <v>0.9</v>
      </c>
      <c r="W73" t="n">
        <v>20.7</v>
      </c>
      <c r="X73" t="n">
        <v>0.95</v>
      </c>
      <c r="Y73" t="n">
        <v>1</v>
      </c>
      <c r="Z73" t="n">
        <v>10</v>
      </c>
      <c r="AA73" t="n">
        <v>1828.059619181878</v>
      </c>
      <c r="AB73" t="n">
        <v>2501.231819263172</v>
      </c>
      <c r="AC73" t="n">
        <v>2262.517764933601</v>
      </c>
      <c r="AD73" t="n">
        <v>1828059.619181878</v>
      </c>
      <c r="AE73" t="n">
        <v>2501231.819263172</v>
      </c>
      <c r="AF73" t="n">
        <v>8.679956516227343e-07</v>
      </c>
      <c r="AG73" t="n">
        <v>17</v>
      </c>
      <c r="AH73" t="n">
        <v>2262517.764933601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1.7244</v>
      </c>
      <c r="E74" t="n">
        <v>57.99</v>
      </c>
      <c r="F74" t="n">
        <v>53.53</v>
      </c>
      <c r="G74" t="n">
        <v>94.45999999999999</v>
      </c>
      <c r="H74" t="n">
        <v>1.18</v>
      </c>
      <c r="I74" t="n">
        <v>34</v>
      </c>
      <c r="J74" t="n">
        <v>287.18</v>
      </c>
      <c r="K74" t="n">
        <v>59.19</v>
      </c>
      <c r="L74" t="n">
        <v>19</v>
      </c>
      <c r="M74" t="n">
        <v>32</v>
      </c>
      <c r="N74" t="n">
        <v>78.98999999999999</v>
      </c>
      <c r="O74" t="n">
        <v>35653.4</v>
      </c>
      <c r="P74" t="n">
        <v>863.95</v>
      </c>
      <c r="Q74" t="n">
        <v>1367.35</v>
      </c>
      <c r="R74" t="n">
        <v>137.4</v>
      </c>
      <c r="S74" t="n">
        <v>104.26</v>
      </c>
      <c r="T74" t="n">
        <v>15584.02</v>
      </c>
      <c r="U74" t="n">
        <v>0.76</v>
      </c>
      <c r="V74" t="n">
        <v>0.9</v>
      </c>
      <c r="W74" t="n">
        <v>20.7</v>
      </c>
      <c r="X74" t="n">
        <v>0.95</v>
      </c>
      <c r="Y74" t="n">
        <v>1</v>
      </c>
      <c r="Z74" t="n">
        <v>10</v>
      </c>
      <c r="AA74" t="n">
        <v>1827.690746075551</v>
      </c>
      <c r="AB74" t="n">
        <v>2500.727110805563</v>
      </c>
      <c r="AC74" t="n">
        <v>2262.061225142823</v>
      </c>
      <c r="AD74" t="n">
        <v>1827690.746075551</v>
      </c>
      <c r="AE74" t="n">
        <v>2500727.110805563</v>
      </c>
      <c r="AF74" t="n">
        <v>8.680963354937033e-07</v>
      </c>
      <c r="AG74" t="n">
        <v>17</v>
      </c>
      <c r="AH74" t="n">
        <v>2262061.225142824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1.7241</v>
      </c>
      <c r="E75" t="n">
        <v>58</v>
      </c>
      <c r="F75" t="n">
        <v>53.53</v>
      </c>
      <c r="G75" t="n">
        <v>94.47</v>
      </c>
      <c r="H75" t="n">
        <v>1.19</v>
      </c>
      <c r="I75" t="n">
        <v>34</v>
      </c>
      <c r="J75" t="n">
        <v>287.69</v>
      </c>
      <c r="K75" t="n">
        <v>59.19</v>
      </c>
      <c r="L75" t="n">
        <v>19.25</v>
      </c>
      <c r="M75" t="n">
        <v>32</v>
      </c>
      <c r="N75" t="n">
        <v>79.23999999999999</v>
      </c>
      <c r="O75" t="n">
        <v>35715.58</v>
      </c>
      <c r="P75" t="n">
        <v>864.08</v>
      </c>
      <c r="Q75" t="n">
        <v>1367.25</v>
      </c>
      <c r="R75" t="n">
        <v>137.67</v>
      </c>
      <c r="S75" t="n">
        <v>104.26</v>
      </c>
      <c r="T75" t="n">
        <v>15719.65</v>
      </c>
      <c r="U75" t="n">
        <v>0.76</v>
      </c>
      <c r="V75" t="n">
        <v>0.9</v>
      </c>
      <c r="W75" t="n">
        <v>20.7</v>
      </c>
      <c r="X75" t="n">
        <v>0.96</v>
      </c>
      <c r="Y75" t="n">
        <v>1</v>
      </c>
      <c r="Z75" t="n">
        <v>10</v>
      </c>
      <c r="AA75" t="n">
        <v>1828.152902782537</v>
      </c>
      <c r="AB75" t="n">
        <v>2501.359454000976</v>
      </c>
      <c r="AC75" t="n">
        <v>2262.633218391165</v>
      </c>
      <c r="AD75" t="n">
        <v>1828152.902782537</v>
      </c>
      <c r="AE75" t="n">
        <v>2501359.454000976</v>
      </c>
      <c r="AF75" t="n">
        <v>8.679453096872499e-07</v>
      </c>
      <c r="AG75" t="n">
        <v>17</v>
      </c>
      <c r="AH75" t="n">
        <v>2262633.218391165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1.727</v>
      </c>
      <c r="E76" t="n">
        <v>57.9</v>
      </c>
      <c r="F76" t="n">
        <v>53.49</v>
      </c>
      <c r="G76" t="n">
        <v>97.25</v>
      </c>
      <c r="H76" t="n">
        <v>1.2</v>
      </c>
      <c r="I76" t="n">
        <v>33</v>
      </c>
      <c r="J76" t="n">
        <v>288.19</v>
      </c>
      <c r="K76" t="n">
        <v>59.19</v>
      </c>
      <c r="L76" t="n">
        <v>19.5</v>
      </c>
      <c r="M76" t="n">
        <v>31</v>
      </c>
      <c r="N76" t="n">
        <v>79.5</v>
      </c>
      <c r="O76" t="n">
        <v>35777.86</v>
      </c>
      <c r="P76" t="n">
        <v>863.03</v>
      </c>
      <c r="Q76" t="n">
        <v>1367.16</v>
      </c>
      <c r="R76" t="n">
        <v>136.06</v>
      </c>
      <c r="S76" t="n">
        <v>104.26</v>
      </c>
      <c r="T76" t="n">
        <v>14919.85</v>
      </c>
      <c r="U76" t="n">
        <v>0.77</v>
      </c>
      <c r="V76" t="n">
        <v>0.9</v>
      </c>
      <c r="W76" t="n">
        <v>20.7</v>
      </c>
      <c r="X76" t="n">
        <v>0.91</v>
      </c>
      <c r="Y76" t="n">
        <v>1</v>
      </c>
      <c r="Z76" t="n">
        <v>10</v>
      </c>
      <c r="AA76" t="n">
        <v>1823.685969640368</v>
      </c>
      <c r="AB76" t="n">
        <v>2495.247599008679</v>
      </c>
      <c r="AC76" t="n">
        <v>2257.104670261291</v>
      </c>
      <c r="AD76" t="n">
        <v>1823685.969640368</v>
      </c>
      <c r="AE76" t="n">
        <v>2495247.599008679</v>
      </c>
      <c r="AF76" t="n">
        <v>8.694052258162989e-07</v>
      </c>
      <c r="AG76" t="n">
        <v>17</v>
      </c>
      <c r="AH76" t="n">
        <v>2257104.670261291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1.7274</v>
      </c>
      <c r="E77" t="n">
        <v>57.89</v>
      </c>
      <c r="F77" t="n">
        <v>53.47</v>
      </c>
      <c r="G77" t="n">
        <v>97.22</v>
      </c>
      <c r="H77" t="n">
        <v>1.22</v>
      </c>
      <c r="I77" t="n">
        <v>33</v>
      </c>
      <c r="J77" t="n">
        <v>288.7</v>
      </c>
      <c r="K77" t="n">
        <v>59.19</v>
      </c>
      <c r="L77" t="n">
        <v>19.75</v>
      </c>
      <c r="M77" t="n">
        <v>31</v>
      </c>
      <c r="N77" t="n">
        <v>79.75</v>
      </c>
      <c r="O77" t="n">
        <v>35840.25</v>
      </c>
      <c r="P77" t="n">
        <v>862.72</v>
      </c>
      <c r="Q77" t="n">
        <v>1367.33</v>
      </c>
      <c r="R77" t="n">
        <v>135.76</v>
      </c>
      <c r="S77" t="n">
        <v>104.26</v>
      </c>
      <c r="T77" t="n">
        <v>14770.29</v>
      </c>
      <c r="U77" t="n">
        <v>0.77</v>
      </c>
      <c r="V77" t="n">
        <v>0.9</v>
      </c>
      <c r="W77" t="n">
        <v>20.69</v>
      </c>
      <c r="X77" t="n">
        <v>0.9</v>
      </c>
      <c r="Y77" t="n">
        <v>1</v>
      </c>
      <c r="Z77" t="n">
        <v>10</v>
      </c>
      <c r="AA77" t="n">
        <v>1822.732753832716</v>
      </c>
      <c r="AB77" t="n">
        <v>2493.943367087735</v>
      </c>
      <c r="AC77" t="n">
        <v>2255.924912404381</v>
      </c>
      <c r="AD77" t="n">
        <v>1822732.753832716</v>
      </c>
      <c r="AE77" t="n">
        <v>2493943.367087735</v>
      </c>
      <c r="AF77" t="n">
        <v>8.696065935582365e-07</v>
      </c>
      <c r="AG77" t="n">
        <v>17</v>
      </c>
      <c r="AH77" t="n">
        <v>2255924.912404381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1.729</v>
      </c>
      <c r="E78" t="n">
        <v>57.84</v>
      </c>
      <c r="F78" t="n">
        <v>53.47</v>
      </c>
      <c r="G78" t="n">
        <v>100.25</v>
      </c>
      <c r="H78" t="n">
        <v>1.23</v>
      </c>
      <c r="I78" t="n">
        <v>32</v>
      </c>
      <c r="J78" t="n">
        <v>289.2</v>
      </c>
      <c r="K78" t="n">
        <v>59.19</v>
      </c>
      <c r="L78" t="n">
        <v>20</v>
      </c>
      <c r="M78" t="n">
        <v>30</v>
      </c>
      <c r="N78" t="n">
        <v>80.01000000000001</v>
      </c>
      <c r="O78" t="n">
        <v>35902.74</v>
      </c>
      <c r="P78" t="n">
        <v>862.17</v>
      </c>
      <c r="Q78" t="n">
        <v>1367.21</v>
      </c>
      <c r="R78" t="n">
        <v>135.51</v>
      </c>
      <c r="S78" t="n">
        <v>104.26</v>
      </c>
      <c r="T78" t="n">
        <v>14648.94</v>
      </c>
      <c r="U78" t="n">
        <v>0.77</v>
      </c>
      <c r="V78" t="n">
        <v>0.9</v>
      </c>
      <c r="W78" t="n">
        <v>20.7</v>
      </c>
      <c r="X78" t="n">
        <v>0.89</v>
      </c>
      <c r="Y78" t="n">
        <v>1</v>
      </c>
      <c r="Z78" t="n">
        <v>10</v>
      </c>
      <c r="AA78" t="n">
        <v>1820.479996372699</v>
      </c>
      <c r="AB78" t="n">
        <v>2490.861044946295</v>
      </c>
      <c r="AC78" t="n">
        <v>2253.136762762053</v>
      </c>
      <c r="AD78" t="n">
        <v>1820479.996372699</v>
      </c>
      <c r="AE78" t="n">
        <v>2490861.044946295</v>
      </c>
      <c r="AF78" t="n">
        <v>8.704120645259875e-07</v>
      </c>
      <c r="AG78" t="n">
        <v>17</v>
      </c>
      <c r="AH78" t="n">
        <v>2253136.762762053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1.729</v>
      </c>
      <c r="E79" t="n">
        <v>57.84</v>
      </c>
      <c r="F79" t="n">
        <v>53.47</v>
      </c>
      <c r="G79" t="n">
        <v>100.25</v>
      </c>
      <c r="H79" t="n">
        <v>1.24</v>
      </c>
      <c r="I79" t="n">
        <v>32</v>
      </c>
      <c r="J79" t="n">
        <v>289.71</v>
      </c>
      <c r="K79" t="n">
        <v>59.19</v>
      </c>
      <c r="L79" t="n">
        <v>20.25</v>
      </c>
      <c r="M79" t="n">
        <v>30</v>
      </c>
      <c r="N79" t="n">
        <v>80.27</v>
      </c>
      <c r="O79" t="n">
        <v>35965.33</v>
      </c>
      <c r="P79" t="n">
        <v>861.67</v>
      </c>
      <c r="Q79" t="n">
        <v>1367.3</v>
      </c>
      <c r="R79" t="n">
        <v>135.5</v>
      </c>
      <c r="S79" t="n">
        <v>104.26</v>
      </c>
      <c r="T79" t="n">
        <v>14648.18</v>
      </c>
      <c r="U79" t="n">
        <v>0.77</v>
      </c>
      <c r="V79" t="n">
        <v>0.9</v>
      </c>
      <c r="W79" t="n">
        <v>20.7</v>
      </c>
      <c r="X79" t="n">
        <v>0.89</v>
      </c>
      <c r="Y79" t="n">
        <v>1</v>
      </c>
      <c r="Z79" t="n">
        <v>10</v>
      </c>
      <c r="AA79" t="n">
        <v>1819.780560787974</v>
      </c>
      <c r="AB79" t="n">
        <v>2489.904046322354</v>
      </c>
      <c r="AC79" t="n">
        <v>2252.271098743625</v>
      </c>
      <c r="AD79" t="n">
        <v>1819780.560787974</v>
      </c>
      <c r="AE79" t="n">
        <v>2489904.046322354</v>
      </c>
      <c r="AF79" t="n">
        <v>8.704120645259875e-07</v>
      </c>
      <c r="AG79" t="n">
        <v>17</v>
      </c>
      <c r="AH79" t="n">
        <v>2252271.098743625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1.7289</v>
      </c>
      <c r="E80" t="n">
        <v>57.84</v>
      </c>
      <c r="F80" t="n">
        <v>53.47</v>
      </c>
      <c r="G80" t="n">
        <v>100.26</v>
      </c>
      <c r="H80" t="n">
        <v>1.26</v>
      </c>
      <c r="I80" t="n">
        <v>32</v>
      </c>
      <c r="J80" t="n">
        <v>290.22</v>
      </c>
      <c r="K80" t="n">
        <v>59.19</v>
      </c>
      <c r="L80" t="n">
        <v>20.5</v>
      </c>
      <c r="M80" t="n">
        <v>30</v>
      </c>
      <c r="N80" t="n">
        <v>80.53</v>
      </c>
      <c r="O80" t="n">
        <v>36028.03</v>
      </c>
      <c r="P80" t="n">
        <v>860.6</v>
      </c>
      <c r="Q80" t="n">
        <v>1367.27</v>
      </c>
      <c r="R80" t="n">
        <v>135.42</v>
      </c>
      <c r="S80" t="n">
        <v>104.26</v>
      </c>
      <c r="T80" t="n">
        <v>14604.55</v>
      </c>
      <c r="U80" t="n">
        <v>0.77</v>
      </c>
      <c r="V80" t="n">
        <v>0.9</v>
      </c>
      <c r="W80" t="n">
        <v>20.7</v>
      </c>
      <c r="X80" t="n">
        <v>0.89</v>
      </c>
      <c r="Y80" t="n">
        <v>1</v>
      </c>
      <c r="Z80" t="n">
        <v>10</v>
      </c>
      <c r="AA80" t="n">
        <v>1818.376227813502</v>
      </c>
      <c r="AB80" t="n">
        <v>2487.982575991883</v>
      </c>
      <c r="AC80" t="n">
        <v>2250.533010844694</v>
      </c>
      <c r="AD80" t="n">
        <v>1818376.227813502</v>
      </c>
      <c r="AE80" t="n">
        <v>2487982.575991883</v>
      </c>
      <c r="AF80" t="n">
        <v>8.703617225905032e-07</v>
      </c>
      <c r="AG80" t="n">
        <v>17</v>
      </c>
      <c r="AH80" t="n">
        <v>2250533.010844694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1.7315</v>
      </c>
      <c r="E81" t="n">
        <v>57.75</v>
      </c>
      <c r="F81" t="n">
        <v>53.43</v>
      </c>
      <c r="G81" t="n">
        <v>103.42</v>
      </c>
      <c r="H81" t="n">
        <v>1.27</v>
      </c>
      <c r="I81" t="n">
        <v>31</v>
      </c>
      <c r="J81" t="n">
        <v>290.73</v>
      </c>
      <c r="K81" t="n">
        <v>59.19</v>
      </c>
      <c r="L81" t="n">
        <v>20.75</v>
      </c>
      <c r="M81" t="n">
        <v>29</v>
      </c>
      <c r="N81" t="n">
        <v>80.79000000000001</v>
      </c>
      <c r="O81" t="n">
        <v>36090.84</v>
      </c>
      <c r="P81" t="n">
        <v>860.67</v>
      </c>
      <c r="Q81" t="n">
        <v>1367.26</v>
      </c>
      <c r="R81" t="n">
        <v>134.48</v>
      </c>
      <c r="S81" t="n">
        <v>104.26</v>
      </c>
      <c r="T81" t="n">
        <v>14139.64</v>
      </c>
      <c r="U81" t="n">
        <v>0.78</v>
      </c>
      <c r="V81" t="n">
        <v>0.9</v>
      </c>
      <c r="W81" t="n">
        <v>20.69</v>
      </c>
      <c r="X81" t="n">
        <v>0.86</v>
      </c>
      <c r="Y81" t="n">
        <v>1</v>
      </c>
      <c r="Z81" t="n">
        <v>10</v>
      </c>
      <c r="AA81" t="n">
        <v>1815.778728889669</v>
      </c>
      <c r="AB81" t="n">
        <v>2484.42856337073</v>
      </c>
      <c r="AC81" t="n">
        <v>2247.318188200015</v>
      </c>
      <c r="AD81" t="n">
        <v>1815778.728889669</v>
      </c>
      <c r="AE81" t="n">
        <v>2484428.56337073</v>
      </c>
      <c r="AF81" t="n">
        <v>8.716706129130986e-07</v>
      </c>
      <c r="AG81" t="n">
        <v>17</v>
      </c>
      <c r="AH81" t="n">
        <v>2247318.188200016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1.7317</v>
      </c>
      <c r="E82" t="n">
        <v>57.75</v>
      </c>
      <c r="F82" t="n">
        <v>53.43</v>
      </c>
      <c r="G82" t="n">
        <v>103.41</v>
      </c>
      <c r="H82" t="n">
        <v>1.28</v>
      </c>
      <c r="I82" t="n">
        <v>31</v>
      </c>
      <c r="J82" t="n">
        <v>291.24</v>
      </c>
      <c r="K82" t="n">
        <v>59.19</v>
      </c>
      <c r="L82" t="n">
        <v>21</v>
      </c>
      <c r="M82" t="n">
        <v>29</v>
      </c>
      <c r="N82" t="n">
        <v>81.05</v>
      </c>
      <c r="O82" t="n">
        <v>36153.75</v>
      </c>
      <c r="P82" t="n">
        <v>860.35</v>
      </c>
      <c r="Q82" t="n">
        <v>1367.26</v>
      </c>
      <c r="R82" t="n">
        <v>134.27</v>
      </c>
      <c r="S82" t="n">
        <v>104.26</v>
      </c>
      <c r="T82" t="n">
        <v>14038.3</v>
      </c>
      <c r="U82" t="n">
        <v>0.78</v>
      </c>
      <c r="V82" t="n">
        <v>0.9</v>
      </c>
      <c r="W82" t="n">
        <v>20.69</v>
      </c>
      <c r="X82" t="n">
        <v>0.85</v>
      </c>
      <c r="Y82" t="n">
        <v>1</v>
      </c>
      <c r="Z82" t="n">
        <v>10</v>
      </c>
      <c r="AA82" t="n">
        <v>1815.147458014594</v>
      </c>
      <c r="AB82" t="n">
        <v>2483.564830709746</v>
      </c>
      <c r="AC82" t="n">
        <v>2246.53688897194</v>
      </c>
      <c r="AD82" t="n">
        <v>1815147.458014594</v>
      </c>
      <c r="AE82" t="n">
        <v>2483564.830709746</v>
      </c>
      <c r="AF82" t="n">
        <v>8.717712967840674e-07</v>
      </c>
      <c r="AG82" t="n">
        <v>17</v>
      </c>
      <c r="AH82" t="n">
        <v>2246536.88897194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1.7337</v>
      </c>
      <c r="E83" t="n">
        <v>57.68</v>
      </c>
      <c r="F83" t="n">
        <v>53.41</v>
      </c>
      <c r="G83" t="n">
        <v>106.81</v>
      </c>
      <c r="H83" t="n">
        <v>1.3</v>
      </c>
      <c r="I83" t="n">
        <v>30</v>
      </c>
      <c r="J83" t="n">
        <v>291.75</v>
      </c>
      <c r="K83" t="n">
        <v>59.19</v>
      </c>
      <c r="L83" t="n">
        <v>21.25</v>
      </c>
      <c r="M83" t="n">
        <v>28</v>
      </c>
      <c r="N83" t="n">
        <v>81.31</v>
      </c>
      <c r="O83" t="n">
        <v>36216.77</v>
      </c>
      <c r="P83" t="n">
        <v>858.45</v>
      </c>
      <c r="Q83" t="n">
        <v>1367.22</v>
      </c>
      <c r="R83" t="n">
        <v>133.29</v>
      </c>
      <c r="S83" t="n">
        <v>104.26</v>
      </c>
      <c r="T83" t="n">
        <v>13550.2</v>
      </c>
      <c r="U83" t="n">
        <v>0.78</v>
      </c>
      <c r="V83" t="n">
        <v>0.9</v>
      </c>
      <c r="W83" t="n">
        <v>20.7</v>
      </c>
      <c r="X83" t="n">
        <v>0.83</v>
      </c>
      <c r="Y83" t="n">
        <v>1</v>
      </c>
      <c r="Z83" t="n">
        <v>10</v>
      </c>
      <c r="AA83" t="n">
        <v>1810.509144039506</v>
      </c>
      <c r="AB83" t="n">
        <v>2477.218484901061</v>
      </c>
      <c r="AC83" t="n">
        <v>2240.796229500083</v>
      </c>
      <c r="AD83" t="n">
        <v>1810509.144039506</v>
      </c>
      <c r="AE83" t="n">
        <v>2477218.484901061</v>
      </c>
      <c r="AF83" t="n">
        <v>8.727781354937564e-07</v>
      </c>
      <c r="AG83" t="n">
        <v>17</v>
      </c>
      <c r="AH83" t="n">
        <v>2240796.229500083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1.7343</v>
      </c>
      <c r="E84" t="n">
        <v>57.66</v>
      </c>
      <c r="F84" t="n">
        <v>53.39</v>
      </c>
      <c r="G84" t="n">
        <v>106.77</v>
      </c>
      <c r="H84" t="n">
        <v>1.31</v>
      </c>
      <c r="I84" t="n">
        <v>30</v>
      </c>
      <c r="J84" t="n">
        <v>292.26</v>
      </c>
      <c r="K84" t="n">
        <v>59.19</v>
      </c>
      <c r="L84" t="n">
        <v>21.5</v>
      </c>
      <c r="M84" t="n">
        <v>28</v>
      </c>
      <c r="N84" t="n">
        <v>81.56999999999999</v>
      </c>
      <c r="O84" t="n">
        <v>36279.9</v>
      </c>
      <c r="P84" t="n">
        <v>858.85</v>
      </c>
      <c r="Q84" t="n">
        <v>1367.25</v>
      </c>
      <c r="R84" t="n">
        <v>132.78</v>
      </c>
      <c r="S84" t="n">
        <v>104.26</v>
      </c>
      <c r="T84" t="n">
        <v>13297.7</v>
      </c>
      <c r="U84" t="n">
        <v>0.79</v>
      </c>
      <c r="V84" t="n">
        <v>0.9</v>
      </c>
      <c r="W84" t="n">
        <v>20.69</v>
      </c>
      <c r="X84" t="n">
        <v>0.8100000000000001</v>
      </c>
      <c r="Y84" t="n">
        <v>1</v>
      </c>
      <c r="Z84" t="n">
        <v>10</v>
      </c>
      <c r="AA84" t="n">
        <v>1810.369477076606</v>
      </c>
      <c r="AB84" t="n">
        <v>2477.02738640075</v>
      </c>
      <c r="AC84" t="n">
        <v>2240.623369172433</v>
      </c>
      <c r="AD84" t="n">
        <v>1810369.477076606</v>
      </c>
      <c r="AE84" t="n">
        <v>2477027.38640075</v>
      </c>
      <c r="AF84" t="n">
        <v>8.73080187106663e-07</v>
      </c>
      <c r="AG84" t="n">
        <v>17</v>
      </c>
      <c r="AH84" t="n">
        <v>2240623.369172433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1.7332</v>
      </c>
      <c r="E85" t="n">
        <v>57.7</v>
      </c>
      <c r="F85" t="n">
        <v>53.42</v>
      </c>
      <c r="G85" t="n">
        <v>106.85</v>
      </c>
      <c r="H85" t="n">
        <v>1.32</v>
      </c>
      <c r="I85" t="n">
        <v>30</v>
      </c>
      <c r="J85" t="n">
        <v>292.77</v>
      </c>
      <c r="K85" t="n">
        <v>59.19</v>
      </c>
      <c r="L85" t="n">
        <v>21.75</v>
      </c>
      <c r="M85" t="n">
        <v>28</v>
      </c>
      <c r="N85" t="n">
        <v>81.83</v>
      </c>
      <c r="O85" t="n">
        <v>36343.13</v>
      </c>
      <c r="P85" t="n">
        <v>858.9299999999999</v>
      </c>
      <c r="Q85" t="n">
        <v>1367.31</v>
      </c>
      <c r="R85" t="n">
        <v>134.05</v>
      </c>
      <c r="S85" t="n">
        <v>104.26</v>
      </c>
      <c r="T85" t="n">
        <v>13930.97</v>
      </c>
      <c r="U85" t="n">
        <v>0.78</v>
      </c>
      <c r="V85" t="n">
        <v>0.9</v>
      </c>
      <c r="W85" t="n">
        <v>20.69</v>
      </c>
      <c r="X85" t="n">
        <v>0.85</v>
      </c>
      <c r="Y85" t="n">
        <v>1</v>
      </c>
      <c r="Z85" t="n">
        <v>10</v>
      </c>
      <c r="AA85" t="n">
        <v>1811.711511587965</v>
      </c>
      <c r="AB85" t="n">
        <v>2478.863617225575</v>
      </c>
      <c r="AC85" t="n">
        <v>2242.284352704503</v>
      </c>
      <c r="AD85" t="n">
        <v>1811711.511587965</v>
      </c>
      <c r="AE85" t="n">
        <v>2478863.617225575</v>
      </c>
      <c r="AF85" t="n">
        <v>8.725264258163341e-07</v>
      </c>
      <c r="AG85" t="n">
        <v>17</v>
      </c>
      <c r="AH85" t="n">
        <v>2242284.352704503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1.7364</v>
      </c>
      <c r="E86" t="n">
        <v>57.59</v>
      </c>
      <c r="F86" t="n">
        <v>53.37</v>
      </c>
      <c r="G86" t="n">
        <v>110.41</v>
      </c>
      <c r="H86" t="n">
        <v>1.34</v>
      </c>
      <c r="I86" t="n">
        <v>29</v>
      </c>
      <c r="J86" t="n">
        <v>293.29</v>
      </c>
      <c r="K86" t="n">
        <v>59.19</v>
      </c>
      <c r="L86" t="n">
        <v>22</v>
      </c>
      <c r="M86" t="n">
        <v>27</v>
      </c>
      <c r="N86" t="n">
        <v>82.09</v>
      </c>
      <c r="O86" t="n">
        <v>36406.47</v>
      </c>
      <c r="P86" t="n">
        <v>857.58</v>
      </c>
      <c r="Q86" t="n">
        <v>1367.2</v>
      </c>
      <c r="R86" t="n">
        <v>132.22</v>
      </c>
      <c r="S86" t="n">
        <v>104.26</v>
      </c>
      <c r="T86" t="n">
        <v>13023.05</v>
      </c>
      <c r="U86" t="n">
        <v>0.79</v>
      </c>
      <c r="V86" t="n">
        <v>0.9</v>
      </c>
      <c r="W86" t="n">
        <v>20.69</v>
      </c>
      <c r="X86" t="n">
        <v>0.79</v>
      </c>
      <c r="Y86" t="n">
        <v>1</v>
      </c>
      <c r="Z86" t="n">
        <v>10</v>
      </c>
      <c r="AA86" t="n">
        <v>1806.529807749452</v>
      </c>
      <c r="AB86" t="n">
        <v>2471.773781433082</v>
      </c>
      <c r="AC86" t="n">
        <v>2235.871160889399</v>
      </c>
      <c r="AD86" t="n">
        <v>1806529.807749452</v>
      </c>
      <c r="AE86" t="n">
        <v>2471773.781433082</v>
      </c>
      <c r="AF86" t="n">
        <v>8.741373677518362e-07</v>
      </c>
      <c r="AG86" t="n">
        <v>17</v>
      </c>
      <c r="AH86" t="n">
        <v>2235871.160889399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1.7363</v>
      </c>
      <c r="E87" t="n">
        <v>57.6</v>
      </c>
      <c r="F87" t="n">
        <v>53.37</v>
      </c>
      <c r="G87" t="n">
        <v>110.43</v>
      </c>
      <c r="H87" t="n">
        <v>1.35</v>
      </c>
      <c r="I87" t="n">
        <v>29</v>
      </c>
      <c r="J87" t="n">
        <v>293.8</v>
      </c>
      <c r="K87" t="n">
        <v>59.19</v>
      </c>
      <c r="L87" t="n">
        <v>22.25</v>
      </c>
      <c r="M87" t="n">
        <v>27</v>
      </c>
      <c r="N87" t="n">
        <v>82.36</v>
      </c>
      <c r="O87" t="n">
        <v>36469.92</v>
      </c>
      <c r="P87" t="n">
        <v>857.84</v>
      </c>
      <c r="Q87" t="n">
        <v>1367.25</v>
      </c>
      <c r="R87" t="n">
        <v>132.34</v>
      </c>
      <c r="S87" t="n">
        <v>104.26</v>
      </c>
      <c r="T87" t="n">
        <v>13083.27</v>
      </c>
      <c r="U87" t="n">
        <v>0.79</v>
      </c>
      <c r="V87" t="n">
        <v>0.9</v>
      </c>
      <c r="W87" t="n">
        <v>20.69</v>
      </c>
      <c r="X87" t="n">
        <v>0.8</v>
      </c>
      <c r="Y87" t="n">
        <v>1</v>
      </c>
      <c r="Z87" t="n">
        <v>10</v>
      </c>
      <c r="AA87" t="n">
        <v>1806.983373273998</v>
      </c>
      <c r="AB87" t="n">
        <v>2472.394369793664</v>
      </c>
      <c r="AC87" t="n">
        <v>2236.432521167848</v>
      </c>
      <c r="AD87" t="n">
        <v>1806983.373273998</v>
      </c>
      <c r="AE87" t="n">
        <v>2472394.369793664</v>
      </c>
      <c r="AF87" t="n">
        <v>8.740870258163517e-07</v>
      </c>
      <c r="AG87" t="n">
        <v>17</v>
      </c>
      <c r="AH87" t="n">
        <v>2236432.521167848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1.7359</v>
      </c>
      <c r="E88" t="n">
        <v>57.61</v>
      </c>
      <c r="F88" t="n">
        <v>53.38</v>
      </c>
      <c r="G88" t="n">
        <v>110.45</v>
      </c>
      <c r="H88" t="n">
        <v>1.36</v>
      </c>
      <c r="I88" t="n">
        <v>29</v>
      </c>
      <c r="J88" t="n">
        <v>294.32</v>
      </c>
      <c r="K88" t="n">
        <v>59.19</v>
      </c>
      <c r="L88" t="n">
        <v>22.5</v>
      </c>
      <c r="M88" t="n">
        <v>27</v>
      </c>
      <c r="N88" t="n">
        <v>82.62</v>
      </c>
      <c r="O88" t="n">
        <v>36533.49</v>
      </c>
      <c r="P88" t="n">
        <v>857.92</v>
      </c>
      <c r="Q88" t="n">
        <v>1367.21</v>
      </c>
      <c r="R88" t="n">
        <v>132.91</v>
      </c>
      <c r="S88" t="n">
        <v>104.26</v>
      </c>
      <c r="T88" t="n">
        <v>13365.12</v>
      </c>
      <c r="U88" t="n">
        <v>0.78</v>
      </c>
      <c r="V88" t="n">
        <v>0.9</v>
      </c>
      <c r="W88" t="n">
        <v>20.69</v>
      </c>
      <c r="X88" t="n">
        <v>0.8100000000000001</v>
      </c>
      <c r="Y88" t="n">
        <v>1</v>
      </c>
      <c r="Z88" t="n">
        <v>10</v>
      </c>
      <c r="AA88" t="n">
        <v>1807.534095445499</v>
      </c>
      <c r="AB88" t="n">
        <v>2473.14789216486</v>
      </c>
      <c r="AC88" t="n">
        <v>2237.114128421512</v>
      </c>
      <c r="AD88" t="n">
        <v>1807534.095445499</v>
      </c>
      <c r="AE88" t="n">
        <v>2473147.892164859</v>
      </c>
      <c r="AF88" t="n">
        <v>8.738856580744139e-07</v>
      </c>
      <c r="AG88" t="n">
        <v>17</v>
      </c>
      <c r="AH88" t="n">
        <v>2237114.128421512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1.7381</v>
      </c>
      <c r="E89" t="n">
        <v>57.54</v>
      </c>
      <c r="F89" t="n">
        <v>53.36</v>
      </c>
      <c r="G89" t="n">
        <v>114.35</v>
      </c>
      <c r="H89" t="n">
        <v>1.37</v>
      </c>
      <c r="I89" t="n">
        <v>28</v>
      </c>
      <c r="J89" t="n">
        <v>294.83</v>
      </c>
      <c r="K89" t="n">
        <v>59.19</v>
      </c>
      <c r="L89" t="n">
        <v>22.75</v>
      </c>
      <c r="M89" t="n">
        <v>26</v>
      </c>
      <c r="N89" t="n">
        <v>82.89</v>
      </c>
      <c r="O89" t="n">
        <v>36597.16</v>
      </c>
      <c r="P89" t="n">
        <v>856.33</v>
      </c>
      <c r="Q89" t="n">
        <v>1367.33</v>
      </c>
      <c r="R89" t="n">
        <v>132.19</v>
      </c>
      <c r="S89" t="n">
        <v>104.26</v>
      </c>
      <c r="T89" t="n">
        <v>13009.07</v>
      </c>
      <c r="U89" t="n">
        <v>0.79</v>
      </c>
      <c r="V89" t="n">
        <v>0.9</v>
      </c>
      <c r="W89" t="n">
        <v>20.69</v>
      </c>
      <c r="X89" t="n">
        <v>0.78</v>
      </c>
      <c r="Y89" t="n">
        <v>1</v>
      </c>
      <c r="Z89" t="n">
        <v>10</v>
      </c>
      <c r="AA89" t="n">
        <v>1803.16496095243</v>
      </c>
      <c r="AB89" t="n">
        <v>2467.169849598833</v>
      </c>
      <c r="AC89" t="n">
        <v>2231.706621847752</v>
      </c>
      <c r="AD89" t="n">
        <v>1803164.96095243</v>
      </c>
      <c r="AE89" t="n">
        <v>2467169.849598833</v>
      </c>
      <c r="AF89" t="n">
        <v>8.749931806550716e-07</v>
      </c>
      <c r="AG89" t="n">
        <v>17</v>
      </c>
      <c r="AH89" t="n">
        <v>2231706.621847752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1.738</v>
      </c>
      <c r="E90" t="n">
        <v>57.54</v>
      </c>
      <c r="F90" t="n">
        <v>53.36</v>
      </c>
      <c r="G90" t="n">
        <v>114.35</v>
      </c>
      <c r="H90" t="n">
        <v>1.39</v>
      </c>
      <c r="I90" t="n">
        <v>28</v>
      </c>
      <c r="J90" t="n">
        <v>295.35</v>
      </c>
      <c r="K90" t="n">
        <v>59.19</v>
      </c>
      <c r="L90" t="n">
        <v>23</v>
      </c>
      <c r="M90" t="n">
        <v>26</v>
      </c>
      <c r="N90" t="n">
        <v>83.16</v>
      </c>
      <c r="O90" t="n">
        <v>36660.94</v>
      </c>
      <c r="P90" t="n">
        <v>856.23</v>
      </c>
      <c r="Q90" t="n">
        <v>1367.28</v>
      </c>
      <c r="R90" t="n">
        <v>131.88</v>
      </c>
      <c r="S90" t="n">
        <v>104.26</v>
      </c>
      <c r="T90" t="n">
        <v>12857.63</v>
      </c>
      <c r="U90" t="n">
        <v>0.79</v>
      </c>
      <c r="V90" t="n">
        <v>0.9</v>
      </c>
      <c r="W90" t="n">
        <v>20.69</v>
      </c>
      <c r="X90" t="n">
        <v>0.79</v>
      </c>
      <c r="Y90" t="n">
        <v>1</v>
      </c>
      <c r="Z90" t="n">
        <v>10</v>
      </c>
      <c r="AA90" t="n">
        <v>1803.116903394821</v>
      </c>
      <c r="AB90" t="n">
        <v>2467.104095128362</v>
      </c>
      <c r="AC90" t="n">
        <v>2231.647142891655</v>
      </c>
      <c r="AD90" t="n">
        <v>1803116.903394821</v>
      </c>
      <c r="AE90" t="n">
        <v>2467104.095128362</v>
      </c>
      <c r="AF90" t="n">
        <v>8.749428387195873e-07</v>
      </c>
      <c r="AG90" t="n">
        <v>17</v>
      </c>
      <c r="AH90" t="n">
        <v>2231647.142891655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53.34</v>
      </c>
      <c r="G91" t="n">
        <v>114.31</v>
      </c>
      <c r="H91" t="n">
        <v>1.4</v>
      </c>
      <c r="I91" t="n">
        <v>28</v>
      </c>
      <c r="J91" t="n">
        <v>295.87</v>
      </c>
      <c r="K91" t="n">
        <v>59.19</v>
      </c>
      <c r="L91" t="n">
        <v>23.25</v>
      </c>
      <c r="M91" t="n">
        <v>26</v>
      </c>
      <c r="N91" t="n">
        <v>83.43000000000001</v>
      </c>
      <c r="O91" t="n">
        <v>36724.83</v>
      </c>
      <c r="P91" t="n">
        <v>855.78</v>
      </c>
      <c r="Q91" t="n">
        <v>1367.32</v>
      </c>
      <c r="R91" t="n">
        <v>131.35</v>
      </c>
      <c r="S91" t="n">
        <v>104.26</v>
      </c>
      <c r="T91" t="n">
        <v>12590.19</v>
      </c>
      <c r="U91" t="n">
        <v>0.79</v>
      </c>
      <c r="V91" t="n">
        <v>0.9</v>
      </c>
      <c r="W91" t="n">
        <v>20.69</v>
      </c>
      <c r="X91" t="n">
        <v>0.77</v>
      </c>
      <c r="Y91" t="n">
        <v>1</v>
      </c>
      <c r="Z91" t="n">
        <v>10</v>
      </c>
      <c r="AA91" t="n">
        <v>1801.797657976925</v>
      </c>
      <c r="AB91" t="n">
        <v>2465.299045346597</v>
      </c>
      <c r="AC91" t="n">
        <v>2230.014364527659</v>
      </c>
      <c r="AD91" t="n">
        <v>1801797.657976925</v>
      </c>
      <c r="AE91" t="n">
        <v>2465299.045346597</v>
      </c>
      <c r="AF91" t="n">
        <v>8.752448903324938e-07</v>
      </c>
      <c r="AG91" t="n">
        <v>17</v>
      </c>
      <c r="AH91" t="n">
        <v>2230014.364527659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1.7381</v>
      </c>
      <c r="E92" t="n">
        <v>57.53</v>
      </c>
      <c r="F92" t="n">
        <v>53.36</v>
      </c>
      <c r="G92" t="n">
        <v>114.34</v>
      </c>
      <c r="H92" t="n">
        <v>1.41</v>
      </c>
      <c r="I92" t="n">
        <v>28</v>
      </c>
      <c r="J92" t="n">
        <v>296.39</v>
      </c>
      <c r="K92" t="n">
        <v>59.19</v>
      </c>
      <c r="L92" t="n">
        <v>23.5</v>
      </c>
      <c r="M92" t="n">
        <v>26</v>
      </c>
      <c r="N92" t="n">
        <v>83.69</v>
      </c>
      <c r="O92" t="n">
        <v>36788.84</v>
      </c>
      <c r="P92" t="n">
        <v>855.48</v>
      </c>
      <c r="Q92" t="n">
        <v>1367.29</v>
      </c>
      <c r="R92" t="n">
        <v>131.97</v>
      </c>
      <c r="S92" t="n">
        <v>104.26</v>
      </c>
      <c r="T92" t="n">
        <v>12899.13</v>
      </c>
      <c r="U92" t="n">
        <v>0.79</v>
      </c>
      <c r="V92" t="n">
        <v>0.9</v>
      </c>
      <c r="W92" t="n">
        <v>20.69</v>
      </c>
      <c r="X92" t="n">
        <v>0.78</v>
      </c>
      <c r="Y92" t="n">
        <v>1</v>
      </c>
      <c r="Z92" t="n">
        <v>10</v>
      </c>
      <c r="AA92" t="n">
        <v>1801.982145801297</v>
      </c>
      <c r="AB92" t="n">
        <v>2465.551469726931</v>
      </c>
      <c r="AC92" t="n">
        <v>2230.242697879414</v>
      </c>
      <c r="AD92" t="n">
        <v>1801982.145801297</v>
      </c>
      <c r="AE92" t="n">
        <v>2465551.469726931</v>
      </c>
      <c r="AF92" t="n">
        <v>8.749931806550716e-07</v>
      </c>
      <c r="AG92" t="n">
        <v>17</v>
      </c>
      <c r="AH92" t="n">
        <v>2230242.697879414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1.7405</v>
      </c>
      <c r="E93" t="n">
        <v>57.45</v>
      </c>
      <c r="F93" t="n">
        <v>53.33</v>
      </c>
      <c r="G93" t="n">
        <v>118.51</v>
      </c>
      <c r="H93" t="n">
        <v>1.42</v>
      </c>
      <c r="I93" t="n">
        <v>27</v>
      </c>
      <c r="J93" t="n">
        <v>296.91</v>
      </c>
      <c r="K93" t="n">
        <v>59.19</v>
      </c>
      <c r="L93" t="n">
        <v>23.75</v>
      </c>
      <c r="M93" t="n">
        <v>25</v>
      </c>
      <c r="N93" t="n">
        <v>83.95999999999999</v>
      </c>
      <c r="O93" t="n">
        <v>36852.96</v>
      </c>
      <c r="P93" t="n">
        <v>854.91</v>
      </c>
      <c r="Q93" t="n">
        <v>1367.19</v>
      </c>
      <c r="R93" t="n">
        <v>130.95</v>
      </c>
      <c r="S93" t="n">
        <v>104.26</v>
      </c>
      <c r="T93" t="n">
        <v>12397.84</v>
      </c>
      <c r="U93" t="n">
        <v>0.8</v>
      </c>
      <c r="V93" t="n">
        <v>0.9</v>
      </c>
      <c r="W93" t="n">
        <v>20.69</v>
      </c>
      <c r="X93" t="n">
        <v>0.75</v>
      </c>
      <c r="Y93" t="n">
        <v>1</v>
      </c>
      <c r="Z93" t="n">
        <v>10</v>
      </c>
      <c r="AA93" t="n">
        <v>1798.788340339988</v>
      </c>
      <c r="AB93" t="n">
        <v>2461.181564194015</v>
      </c>
      <c r="AC93" t="n">
        <v>2226.289849997358</v>
      </c>
      <c r="AD93" t="n">
        <v>1798788.340339988</v>
      </c>
      <c r="AE93" t="n">
        <v>2461181.564194015</v>
      </c>
      <c r="AF93" t="n">
        <v>8.762013871066982e-07</v>
      </c>
      <c r="AG93" t="n">
        <v>17</v>
      </c>
      <c r="AH93" t="n">
        <v>2226289.849997358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1.7412</v>
      </c>
      <c r="E94" t="n">
        <v>57.43</v>
      </c>
      <c r="F94" t="n">
        <v>53.31</v>
      </c>
      <c r="G94" t="n">
        <v>118.46</v>
      </c>
      <c r="H94" t="n">
        <v>1.44</v>
      </c>
      <c r="I94" t="n">
        <v>27</v>
      </c>
      <c r="J94" t="n">
        <v>297.43</v>
      </c>
      <c r="K94" t="n">
        <v>59.19</v>
      </c>
      <c r="L94" t="n">
        <v>24</v>
      </c>
      <c r="M94" t="n">
        <v>25</v>
      </c>
      <c r="N94" t="n">
        <v>84.23999999999999</v>
      </c>
      <c r="O94" t="n">
        <v>36917.19</v>
      </c>
      <c r="P94" t="n">
        <v>853.64</v>
      </c>
      <c r="Q94" t="n">
        <v>1367.41</v>
      </c>
      <c r="R94" t="n">
        <v>130.02</v>
      </c>
      <c r="S94" t="n">
        <v>104.26</v>
      </c>
      <c r="T94" t="n">
        <v>11929.05</v>
      </c>
      <c r="U94" t="n">
        <v>0.8</v>
      </c>
      <c r="V94" t="n">
        <v>0.9</v>
      </c>
      <c r="W94" t="n">
        <v>20.69</v>
      </c>
      <c r="X94" t="n">
        <v>0.73</v>
      </c>
      <c r="Y94" t="n">
        <v>1</v>
      </c>
      <c r="Z94" t="n">
        <v>10</v>
      </c>
      <c r="AA94" t="n">
        <v>1796.242832850694</v>
      </c>
      <c r="AB94" t="n">
        <v>2457.698688547299</v>
      </c>
      <c r="AC94" t="n">
        <v>2223.139375114118</v>
      </c>
      <c r="AD94" t="n">
        <v>1796242.832850694</v>
      </c>
      <c r="AE94" t="n">
        <v>2457698.688547299</v>
      </c>
      <c r="AF94" t="n">
        <v>8.765537806550895e-07</v>
      </c>
      <c r="AG94" t="n">
        <v>17</v>
      </c>
      <c r="AH94" t="n">
        <v>2223139.375114118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1.7412</v>
      </c>
      <c r="E95" t="n">
        <v>57.43</v>
      </c>
      <c r="F95" t="n">
        <v>53.31</v>
      </c>
      <c r="G95" t="n">
        <v>118.46</v>
      </c>
      <c r="H95" t="n">
        <v>1.45</v>
      </c>
      <c r="I95" t="n">
        <v>27</v>
      </c>
      <c r="J95" t="n">
        <v>297.95</v>
      </c>
      <c r="K95" t="n">
        <v>59.19</v>
      </c>
      <c r="L95" t="n">
        <v>24.25</v>
      </c>
      <c r="M95" t="n">
        <v>25</v>
      </c>
      <c r="N95" t="n">
        <v>84.51000000000001</v>
      </c>
      <c r="O95" t="n">
        <v>36981.53</v>
      </c>
      <c r="P95" t="n">
        <v>852.6799999999999</v>
      </c>
      <c r="Q95" t="n">
        <v>1367.27</v>
      </c>
      <c r="R95" t="n">
        <v>130.28</v>
      </c>
      <c r="S95" t="n">
        <v>104.26</v>
      </c>
      <c r="T95" t="n">
        <v>12060.57</v>
      </c>
      <c r="U95" t="n">
        <v>0.8</v>
      </c>
      <c r="V95" t="n">
        <v>0.9</v>
      </c>
      <c r="W95" t="n">
        <v>20.68</v>
      </c>
      <c r="X95" t="n">
        <v>0.73</v>
      </c>
      <c r="Y95" t="n">
        <v>1</v>
      </c>
      <c r="Z95" t="n">
        <v>10</v>
      </c>
      <c r="AA95" t="n">
        <v>1794.909325888885</v>
      </c>
      <c r="AB95" t="n">
        <v>2455.874125491976</v>
      </c>
      <c r="AC95" t="n">
        <v>2221.488945796005</v>
      </c>
      <c r="AD95" t="n">
        <v>1794909.325888885</v>
      </c>
      <c r="AE95" t="n">
        <v>2455874.125491976</v>
      </c>
      <c r="AF95" t="n">
        <v>8.765537806550895e-07</v>
      </c>
      <c r="AG95" t="n">
        <v>17</v>
      </c>
      <c r="AH95" t="n">
        <v>2221488.945796005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1.7432</v>
      </c>
      <c r="E96" t="n">
        <v>57.37</v>
      </c>
      <c r="F96" t="n">
        <v>53.29</v>
      </c>
      <c r="G96" t="n">
        <v>122.98</v>
      </c>
      <c r="H96" t="n">
        <v>1.46</v>
      </c>
      <c r="I96" t="n">
        <v>26</v>
      </c>
      <c r="J96" t="n">
        <v>298.47</v>
      </c>
      <c r="K96" t="n">
        <v>59.19</v>
      </c>
      <c r="L96" t="n">
        <v>24.5</v>
      </c>
      <c r="M96" t="n">
        <v>24</v>
      </c>
      <c r="N96" t="n">
        <v>84.78</v>
      </c>
      <c r="O96" t="n">
        <v>37045.99</v>
      </c>
      <c r="P96" t="n">
        <v>852.29</v>
      </c>
      <c r="Q96" t="n">
        <v>1367.22</v>
      </c>
      <c r="R96" t="n">
        <v>129.86</v>
      </c>
      <c r="S96" t="n">
        <v>104.26</v>
      </c>
      <c r="T96" t="n">
        <v>11858.25</v>
      </c>
      <c r="U96" t="n">
        <v>0.8</v>
      </c>
      <c r="V96" t="n">
        <v>0.9</v>
      </c>
      <c r="W96" t="n">
        <v>20.68</v>
      </c>
      <c r="X96" t="n">
        <v>0.71</v>
      </c>
      <c r="Y96" t="n">
        <v>1</v>
      </c>
      <c r="Z96" t="n">
        <v>10</v>
      </c>
      <c r="AA96" t="n">
        <v>1792.414597909384</v>
      </c>
      <c r="AB96" t="n">
        <v>2452.460728610792</v>
      </c>
      <c r="AC96" t="n">
        <v>2218.401318722429</v>
      </c>
      <c r="AD96" t="n">
        <v>1792414.597909384</v>
      </c>
      <c r="AE96" t="n">
        <v>2452460.728610792</v>
      </c>
      <c r="AF96" t="n">
        <v>8.775606193647782e-07</v>
      </c>
      <c r="AG96" t="n">
        <v>17</v>
      </c>
      <c r="AH96" t="n">
        <v>2218401.318722429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1.7429</v>
      </c>
      <c r="E97" t="n">
        <v>57.37</v>
      </c>
      <c r="F97" t="n">
        <v>53.3</v>
      </c>
      <c r="G97" t="n">
        <v>123</v>
      </c>
      <c r="H97" t="n">
        <v>1.47</v>
      </c>
      <c r="I97" t="n">
        <v>26</v>
      </c>
      <c r="J97" t="n">
        <v>299</v>
      </c>
      <c r="K97" t="n">
        <v>59.19</v>
      </c>
      <c r="L97" t="n">
        <v>24.75</v>
      </c>
      <c r="M97" t="n">
        <v>24</v>
      </c>
      <c r="N97" t="n">
        <v>85.05</v>
      </c>
      <c r="O97" t="n">
        <v>37110.57</v>
      </c>
      <c r="P97" t="n">
        <v>853.3099999999999</v>
      </c>
      <c r="Q97" t="n">
        <v>1367.29</v>
      </c>
      <c r="R97" t="n">
        <v>129.79</v>
      </c>
      <c r="S97" t="n">
        <v>104.26</v>
      </c>
      <c r="T97" t="n">
        <v>11822.87</v>
      </c>
      <c r="U97" t="n">
        <v>0.8</v>
      </c>
      <c r="V97" t="n">
        <v>0.9</v>
      </c>
      <c r="W97" t="n">
        <v>20.69</v>
      </c>
      <c r="X97" t="n">
        <v>0.72</v>
      </c>
      <c r="Y97" t="n">
        <v>1</v>
      </c>
      <c r="Z97" t="n">
        <v>10</v>
      </c>
      <c r="AA97" t="n">
        <v>1794.173984397683</v>
      </c>
      <c r="AB97" t="n">
        <v>2454.867998822737</v>
      </c>
      <c r="AC97" t="n">
        <v>2220.578842443971</v>
      </c>
      <c r="AD97" t="n">
        <v>1794173.984397683</v>
      </c>
      <c r="AE97" t="n">
        <v>2454867.998822737</v>
      </c>
      <c r="AF97" t="n">
        <v>8.774095935583248e-07</v>
      </c>
      <c r="AG97" t="n">
        <v>17</v>
      </c>
      <c r="AH97" t="n">
        <v>2220578.84244397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1.7434</v>
      </c>
      <c r="E98" t="n">
        <v>57.36</v>
      </c>
      <c r="F98" t="n">
        <v>53.28</v>
      </c>
      <c r="G98" t="n">
        <v>122.96</v>
      </c>
      <c r="H98" t="n">
        <v>1.49</v>
      </c>
      <c r="I98" t="n">
        <v>26</v>
      </c>
      <c r="J98" t="n">
        <v>299.52</v>
      </c>
      <c r="K98" t="n">
        <v>59.19</v>
      </c>
      <c r="L98" t="n">
        <v>25</v>
      </c>
      <c r="M98" t="n">
        <v>24</v>
      </c>
      <c r="N98" t="n">
        <v>85.33</v>
      </c>
      <c r="O98" t="n">
        <v>37175.38</v>
      </c>
      <c r="P98" t="n">
        <v>852.42</v>
      </c>
      <c r="Q98" t="n">
        <v>1367.28</v>
      </c>
      <c r="R98" t="n">
        <v>129.55</v>
      </c>
      <c r="S98" t="n">
        <v>104.26</v>
      </c>
      <c r="T98" t="n">
        <v>11701.53</v>
      </c>
      <c r="U98" t="n">
        <v>0.8</v>
      </c>
      <c r="V98" t="n">
        <v>0.9</v>
      </c>
      <c r="W98" t="n">
        <v>20.68</v>
      </c>
      <c r="X98" t="n">
        <v>0.71</v>
      </c>
      <c r="Y98" t="n">
        <v>1</v>
      </c>
      <c r="Z98" t="n">
        <v>10</v>
      </c>
      <c r="AA98" t="n">
        <v>1792.341336772004</v>
      </c>
      <c r="AB98" t="n">
        <v>2452.360489490575</v>
      </c>
      <c r="AC98" t="n">
        <v>2218.310646283158</v>
      </c>
      <c r="AD98" t="n">
        <v>1792341.336772004</v>
      </c>
      <c r="AE98" t="n">
        <v>2452360.489490575</v>
      </c>
      <c r="AF98" t="n">
        <v>8.776613032357471e-07</v>
      </c>
      <c r="AG98" t="n">
        <v>17</v>
      </c>
      <c r="AH98" t="n">
        <v>2218310.646283159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1.743</v>
      </c>
      <c r="E99" t="n">
        <v>57.37</v>
      </c>
      <c r="F99" t="n">
        <v>53.3</v>
      </c>
      <c r="G99" t="n">
        <v>122.99</v>
      </c>
      <c r="H99" t="n">
        <v>1.5</v>
      </c>
      <c r="I99" t="n">
        <v>26</v>
      </c>
      <c r="J99" t="n">
        <v>300.05</v>
      </c>
      <c r="K99" t="n">
        <v>59.19</v>
      </c>
      <c r="L99" t="n">
        <v>25.25</v>
      </c>
      <c r="M99" t="n">
        <v>24</v>
      </c>
      <c r="N99" t="n">
        <v>85.59999999999999</v>
      </c>
      <c r="O99" t="n">
        <v>37240.19</v>
      </c>
      <c r="P99" t="n">
        <v>851.84</v>
      </c>
      <c r="Q99" t="n">
        <v>1367.21</v>
      </c>
      <c r="R99" t="n">
        <v>130.14</v>
      </c>
      <c r="S99" t="n">
        <v>104.26</v>
      </c>
      <c r="T99" t="n">
        <v>11998.04</v>
      </c>
      <c r="U99" t="n">
        <v>0.8</v>
      </c>
      <c r="V99" t="n">
        <v>0.9</v>
      </c>
      <c r="W99" t="n">
        <v>20.68</v>
      </c>
      <c r="X99" t="n">
        <v>0.72</v>
      </c>
      <c r="Y99" t="n">
        <v>1</v>
      </c>
      <c r="Z99" t="n">
        <v>10</v>
      </c>
      <c r="AA99" t="n">
        <v>1792.043832577356</v>
      </c>
      <c r="AB99" t="n">
        <v>2451.9534311265</v>
      </c>
      <c r="AC99" t="n">
        <v>2217.94243699804</v>
      </c>
      <c r="AD99" t="n">
        <v>1792043.832577356</v>
      </c>
      <c r="AE99" t="n">
        <v>2451953.4311265</v>
      </c>
      <c r="AF99" t="n">
        <v>8.774599354938094e-07</v>
      </c>
      <c r="AG99" t="n">
        <v>17</v>
      </c>
      <c r="AH99" t="n">
        <v>2217942.43699804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1.7455</v>
      </c>
      <c r="E100" t="n">
        <v>57.29</v>
      </c>
      <c r="F100" t="n">
        <v>53.26</v>
      </c>
      <c r="G100" t="n">
        <v>127.83</v>
      </c>
      <c r="H100" t="n">
        <v>1.51</v>
      </c>
      <c r="I100" t="n">
        <v>25</v>
      </c>
      <c r="J100" t="n">
        <v>300.57</v>
      </c>
      <c r="K100" t="n">
        <v>59.19</v>
      </c>
      <c r="L100" t="n">
        <v>25.5</v>
      </c>
      <c r="M100" t="n">
        <v>23</v>
      </c>
      <c r="N100" t="n">
        <v>85.88</v>
      </c>
      <c r="O100" t="n">
        <v>37305.12</v>
      </c>
      <c r="P100" t="n">
        <v>851.01</v>
      </c>
      <c r="Q100" t="n">
        <v>1367.17</v>
      </c>
      <c r="R100" t="n">
        <v>128.82</v>
      </c>
      <c r="S100" t="n">
        <v>104.26</v>
      </c>
      <c r="T100" t="n">
        <v>11342.76</v>
      </c>
      <c r="U100" t="n">
        <v>0.8100000000000001</v>
      </c>
      <c r="V100" t="n">
        <v>0.9</v>
      </c>
      <c r="W100" t="n">
        <v>20.68</v>
      </c>
      <c r="X100" t="n">
        <v>0.6899999999999999</v>
      </c>
      <c r="Y100" t="n">
        <v>1</v>
      </c>
      <c r="Z100" t="n">
        <v>10</v>
      </c>
      <c r="AA100" t="n">
        <v>1788.349384047679</v>
      </c>
      <c r="AB100" t="n">
        <v>2446.898523660629</v>
      </c>
      <c r="AC100" t="n">
        <v>2213.369962806105</v>
      </c>
      <c r="AD100" t="n">
        <v>1788349.384047679</v>
      </c>
      <c r="AE100" t="n">
        <v>2446898.523660629</v>
      </c>
      <c r="AF100" t="n">
        <v>8.787184838809205e-07</v>
      </c>
      <c r="AG100" t="n">
        <v>17</v>
      </c>
      <c r="AH100" t="n">
        <v>2213369.962806105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1.7454</v>
      </c>
      <c r="E101" t="n">
        <v>57.29</v>
      </c>
      <c r="F101" t="n">
        <v>53.26</v>
      </c>
      <c r="G101" t="n">
        <v>127.84</v>
      </c>
      <c r="H101" t="n">
        <v>1.52</v>
      </c>
      <c r="I101" t="n">
        <v>25</v>
      </c>
      <c r="J101" t="n">
        <v>301.1</v>
      </c>
      <c r="K101" t="n">
        <v>59.19</v>
      </c>
      <c r="L101" t="n">
        <v>25.75</v>
      </c>
      <c r="M101" t="n">
        <v>23</v>
      </c>
      <c r="N101" t="n">
        <v>86.16</v>
      </c>
      <c r="O101" t="n">
        <v>37370.16</v>
      </c>
      <c r="P101" t="n">
        <v>851.75</v>
      </c>
      <c r="Q101" t="n">
        <v>1367.2</v>
      </c>
      <c r="R101" t="n">
        <v>128.79</v>
      </c>
      <c r="S101" t="n">
        <v>104.26</v>
      </c>
      <c r="T101" t="n">
        <v>11325.98</v>
      </c>
      <c r="U101" t="n">
        <v>0.8100000000000001</v>
      </c>
      <c r="V101" t="n">
        <v>0.9</v>
      </c>
      <c r="W101" t="n">
        <v>20.69</v>
      </c>
      <c r="X101" t="n">
        <v>0.6899999999999999</v>
      </c>
      <c r="Y101" t="n">
        <v>1</v>
      </c>
      <c r="Z101" t="n">
        <v>10</v>
      </c>
      <c r="AA101" t="n">
        <v>1789.464692251443</v>
      </c>
      <c r="AB101" t="n">
        <v>2448.424537548944</v>
      </c>
      <c r="AC101" t="n">
        <v>2214.750336070694</v>
      </c>
      <c r="AD101" t="n">
        <v>1789464.692251443</v>
      </c>
      <c r="AE101" t="n">
        <v>2448424.537548944</v>
      </c>
      <c r="AF101" t="n">
        <v>8.786681419454359e-07</v>
      </c>
      <c r="AG101" t="n">
        <v>17</v>
      </c>
      <c r="AH101" t="n">
        <v>2214750.336070694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1.7452</v>
      </c>
      <c r="E102" t="n">
        <v>57.3</v>
      </c>
      <c r="F102" t="n">
        <v>53.27</v>
      </c>
      <c r="G102" t="n">
        <v>127.86</v>
      </c>
      <c r="H102" t="n">
        <v>1.54</v>
      </c>
      <c r="I102" t="n">
        <v>25</v>
      </c>
      <c r="J102" t="n">
        <v>301.63</v>
      </c>
      <c r="K102" t="n">
        <v>59.19</v>
      </c>
      <c r="L102" t="n">
        <v>26</v>
      </c>
      <c r="M102" t="n">
        <v>23</v>
      </c>
      <c r="N102" t="n">
        <v>86.44</v>
      </c>
      <c r="O102" t="n">
        <v>37435.32</v>
      </c>
      <c r="P102" t="n">
        <v>851.8099999999999</v>
      </c>
      <c r="Q102" t="n">
        <v>1367.19</v>
      </c>
      <c r="R102" t="n">
        <v>129.2</v>
      </c>
      <c r="S102" t="n">
        <v>104.26</v>
      </c>
      <c r="T102" t="n">
        <v>11532.52</v>
      </c>
      <c r="U102" t="n">
        <v>0.8100000000000001</v>
      </c>
      <c r="V102" t="n">
        <v>0.9</v>
      </c>
      <c r="W102" t="n">
        <v>20.68</v>
      </c>
      <c r="X102" t="n">
        <v>0.7</v>
      </c>
      <c r="Y102" t="n">
        <v>1</v>
      </c>
      <c r="Z102" t="n">
        <v>10</v>
      </c>
      <c r="AA102" t="n">
        <v>1789.800858108453</v>
      </c>
      <c r="AB102" t="n">
        <v>2448.884494505096</v>
      </c>
      <c r="AC102" t="n">
        <v>2215.166395380504</v>
      </c>
      <c r="AD102" t="n">
        <v>1789800.858108453</v>
      </c>
      <c r="AE102" t="n">
        <v>2448884.494505096</v>
      </c>
      <c r="AF102" t="n">
        <v>8.785674580744672e-07</v>
      </c>
      <c r="AG102" t="n">
        <v>17</v>
      </c>
      <c r="AH102" t="n">
        <v>2215166.395380504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1.7454</v>
      </c>
      <c r="E103" t="n">
        <v>57.29</v>
      </c>
      <c r="F103" t="n">
        <v>53.27</v>
      </c>
      <c r="G103" t="n">
        <v>127.84</v>
      </c>
      <c r="H103" t="n">
        <v>1.55</v>
      </c>
      <c r="I103" t="n">
        <v>25</v>
      </c>
      <c r="J103" t="n">
        <v>302.16</v>
      </c>
      <c r="K103" t="n">
        <v>59.19</v>
      </c>
      <c r="L103" t="n">
        <v>26.25</v>
      </c>
      <c r="M103" t="n">
        <v>23</v>
      </c>
      <c r="N103" t="n">
        <v>86.72</v>
      </c>
      <c r="O103" t="n">
        <v>37500.6</v>
      </c>
      <c r="P103" t="n">
        <v>849.71</v>
      </c>
      <c r="Q103" t="n">
        <v>1367.16</v>
      </c>
      <c r="R103" t="n">
        <v>128.96</v>
      </c>
      <c r="S103" t="n">
        <v>104.26</v>
      </c>
      <c r="T103" t="n">
        <v>11409.42</v>
      </c>
      <c r="U103" t="n">
        <v>0.8100000000000001</v>
      </c>
      <c r="V103" t="n">
        <v>0.9</v>
      </c>
      <c r="W103" t="n">
        <v>20.68</v>
      </c>
      <c r="X103" t="n">
        <v>0.6899999999999999</v>
      </c>
      <c r="Y103" t="n">
        <v>1</v>
      </c>
      <c r="Z103" t="n">
        <v>10</v>
      </c>
      <c r="AA103" t="n">
        <v>1786.710924518022</v>
      </c>
      <c r="AB103" t="n">
        <v>2444.656711048419</v>
      </c>
      <c r="AC103" t="n">
        <v>2211.342105643201</v>
      </c>
      <c r="AD103" t="n">
        <v>1786710.924518022</v>
      </c>
      <c r="AE103" t="n">
        <v>2444656.711048419</v>
      </c>
      <c r="AF103" t="n">
        <v>8.786681419454359e-07</v>
      </c>
      <c r="AG103" t="n">
        <v>17</v>
      </c>
      <c r="AH103" t="n">
        <v>2211342.105643201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1.7481</v>
      </c>
      <c r="E104" t="n">
        <v>57.2</v>
      </c>
      <c r="F104" t="n">
        <v>53.23</v>
      </c>
      <c r="G104" t="n">
        <v>133.07</v>
      </c>
      <c r="H104" t="n">
        <v>1.56</v>
      </c>
      <c r="I104" t="n">
        <v>24</v>
      </c>
      <c r="J104" t="n">
        <v>302.69</v>
      </c>
      <c r="K104" t="n">
        <v>59.19</v>
      </c>
      <c r="L104" t="n">
        <v>26.5</v>
      </c>
      <c r="M104" t="n">
        <v>22</v>
      </c>
      <c r="N104" t="n">
        <v>87</v>
      </c>
      <c r="O104" t="n">
        <v>37566</v>
      </c>
      <c r="P104" t="n">
        <v>848.47</v>
      </c>
      <c r="Q104" t="n">
        <v>1367.19</v>
      </c>
      <c r="R104" t="n">
        <v>127.61</v>
      </c>
      <c r="S104" t="n">
        <v>104.26</v>
      </c>
      <c r="T104" t="n">
        <v>10743.62</v>
      </c>
      <c r="U104" t="n">
        <v>0.82</v>
      </c>
      <c r="V104" t="n">
        <v>0.9</v>
      </c>
      <c r="W104" t="n">
        <v>20.68</v>
      </c>
      <c r="X104" t="n">
        <v>0.65</v>
      </c>
      <c r="Y104" t="n">
        <v>1</v>
      </c>
      <c r="Z104" t="n">
        <v>10</v>
      </c>
      <c r="AA104" t="n">
        <v>1782.283051859378</v>
      </c>
      <c r="AB104" t="n">
        <v>2438.598300332908</v>
      </c>
      <c r="AC104" t="n">
        <v>2205.861901143346</v>
      </c>
      <c r="AD104" t="n">
        <v>1782283.051859378</v>
      </c>
      <c r="AE104" t="n">
        <v>2438598.300332908</v>
      </c>
      <c r="AF104" t="n">
        <v>8.800273742035158e-07</v>
      </c>
      <c r="AG104" t="n">
        <v>17</v>
      </c>
      <c r="AH104" t="n">
        <v>2205861.901143346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1.7483</v>
      </c>
      <c r="E105" t="n">
        <v>57.2</v>
      </c>
      <c r="F105" t="n">
        <v>53.22</v>
      </c>
      <c r="G105" t="n">
        <v>133.05</v>
      </c>
      <c r="H105" t="n">
        <v>1.57</v>
      </c>
      <c r="I105" t="n">
        <v>24</v>
      </c>
      <c r="J105" t="n">
        <v>303.22</v>
      </c>
      <c r="K105" t="n">
        <v>59.19</v>
      </c>
      <c r="L105" t="n">
        <v>26.75</v>
      </c>
      <c r="M105" t="n">
        <v>22</v>
      </c>
      <c r="N105" t="n">
        <v>87.28</v>
      </c>
      <c r="O105" t="n">
        <v>37631.52</v>
      </c>
      <c r="P105" t="n">
        <v>849.4400000000001</v>
      </c>
      <c r="Q105" t="n">
        <v>1367.21</v>
      </c>
      <c r="R105" t="n">
        <v>127.32</v>
      </c>
      <c r="S105" t="n">
        <v>104.26</v>
      </c>
      <c r="T105" t="n">
        <v>10598.4</v>
      </c>
      <c r="U105" t="n">
        <v>0.82</v>
      </c>
      <c r="V105" t="n">
        <v>0.9</v>
      </c>
      <c r="W105" t="n">
        <v>20.68</v>
      </c>
      <c r="X105" t="n">
        <v>0.64</v>
      </c>
      <c r="Y105" t="n">
        <v>1</v>
      </c>
      <c r="Z105" t="n">
        <v>10</v>
      </c>
      <c r="AA105" t="n">
        <v>1783.373235108229</v>
      </c>
      <c r="AB105" t="n">
        <v>2440.089937149477</v>
      </c>
      <c r="AC105" t="n">
        <v>2207.211178235666</v>
      </c>
      <c r="AD105" t="n">
        <v>1783373.235108229</v>
      </c>
      <c r="AE105" t="n">
        <v>2440089.937149477</v>
      </c>
      <c r="AF105" t="n">
        <v>8.801280580744847e-07</v>
      </c>
      <c r="AG105" t="n">
        <v>17</v>
      </c>
      <c r="AH105" t="n">
        <v>2207211.178235666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1.7475</v>
      </c>
      <c r="E106" t="n">
        <v>57.23</v>
      </c>
      <c r="F106" t="n">
        <v>53.25</v>
      </c>
      <c r="G106" t="n">
        <v>133.12</v>
      </c>
      <c r="H106" t="n">
        <v>1.58</v>
      </c>
      <c r="I106" t="n">
        <v>24</v>
      </c>
      <c r="J106" t="n">
        <v>303.75</v>
      </c>
      <c r="K106" t="n">
        <v>59.19</v>
      </c>
      <c r="L106" t="n">
        <v>27</v>
      </c>
      <c r="M106" t="n">
        <v>22</v>
      </c>
      <c r="N106" t="n">
        <v>87.56</v>
      </c>
      <c r="O106" t="n">
        <v>37697.16</v>
      </c>
      <c r="P106" t="n">
        <v>849.8</v>
      </c>
      <c r="Q106" t="n">
        <v>1367.23</v>
      </c>
      <c r="R106" t="n">
        <v>128.12</v>
      </c>
      <c r="S106" t="n">
        <v>104.26</v>
      </c>
      <c r="T106" t="n">
        <v>10997.06</v>
      </c>
      <c r="U106" t="n">
        <v>0.8100000000000001</v>
      </c>
      <c r="V106" t="n">
        <v>0.9</v>
      </c>
      <c r="W106" t="n">
        <v>20.69</v>
      </c>
      <c r="X106" t="n">
        <v>0.67</v>
      </c>
      <c r="Y106" t="n">
        <v>1</v>
      </c>
      <c r="Z106" t="n">
        <v>10</v>
      </c>
      <c r="AA106" t="n">
        <v>1784.806399632984</v>
      </c>
      <c r="AB106" t="n">
        <v>2442.050856079003</v>
      </c>
      <c r="AC106" t="n">
        <v>2208.984949814725</v>
      </c>
      <c r="AD106" t="n">
        <v>1784806.399632984</v>
      </c>
      <c r="AE106" t="n">
        <v>2442050.856079003</v>
      </c>
      <c r="AF106" t="n">
        <v>8.797253225906092e-07</v>
      </c>
      <c r="AG106" t="n">
        <v>17</v>
      </c>
      <c r="AH106" t="n">
        <v>2208984.949814725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1.7472</v>
      </c>
      <c r="E107" t="n">
        <v>57.24</v>
      </c>
      <c r="F107" t="n">
        <v>53.26</v>
      </c>
      <c r="G107" t="n">
        <v>133.14</v>
      </c>
      <c r="H107" t="n">
        <v>1.6</v>
      </c>
      <c r="I107" t="n">
        <v>24</v>
      </c>
      <c r="J107" t="n">
        <v>304.29</v>
      </c>
      <c r="K107" t="n">
        <v>59.19</v>
      </c>
      <c r="L107" t="n">
        <v>27.25</v>
      </c>
      <c r="M107" t="n">
        <v>22</v>
      </c>
      <c r="N107" t="n">
        <v>87.84</v>
      </c>
      <c r="O107" t="n">
        <v>37762.92</v>
      </c>
      <c r="P107" t="n">
        <v>850.47</v>
      </c>
      <c r="Q107" t="n">
        <v>1367.33</v>
      </c>
      <c r="R107" t="n">
        <v>128.57</v>
      </c>
      <c r="S107" t="n">
        <v>104.26</v>
      </c>
      <c r="T107" t="n">
        <v>11222.33</v>
      </c>
      <c r="U107" t="n">
        <v>0.8100000000000001</v>
      </c>
      <c r="V107" t="n">
        <v>0.9</v>
      </c>
      <c r="W107" t="n">
        <v>20.69</v>
      </c>
      <c r="X107" t="n">
        <v>0.68</v>
      </c>
      <c r="Y107" t="n">
        <v>1</v>
      </c>
      <c r="Z107" t="n">
        <v>10</v>
      </c>
      <c r="AA107" t="n">
        <v>1786.075644918458</v>
      </c>
      <c r="AB107" t="n">
        <v>2443.787493473739</v>
      </c>
      <c r="AC107" t="n">
        <v>2210.555844973894</v>
      </c>
      <c r="AD107" t="n">
        <v>1786075.644918458</v>
      </c>
      <c r="AE107" t="n">
        <v>2443787.493473739</v>
      </c>
      <c r="AF107" t="n">
        <v>8.795742967841558e-07</v>
      </c>
      <c r="AG107" t="n">
        <v>17</v>
      </c>
      <c r="AH107" t="n">
        <v>2210555.844973894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1.7476</v>
      </c>
      <c r="E108" t="n">
        <v>57.22</v>
      </c>
      <c r="F108" t="n">
        <v>53.24</v>
      </c>
      <c r="G108" t="n">
        <v>133.11</v>
      </c>
      <c r="H108" t="n">
        <v>1.61</v>
      </c>
      <c r="I108" t="n">
        <v>24</v>
      </c>
      <c r="J108" t="n">
        <v>304.82</v>
      </c>
      <c r="K108" t="n">
        <v>59.19</v>
      </c>
      <c r="L108" t="n">
        <v>27.5</v>
      </c>
      <c r="M108" t="n">
        <v>22</v>
      </c>
      <c r="N108" t="n">
        <v>88.13</v>
      </c>
      <c r="O108" t="n">
        <v>37828.81</v>
      </c>
      <c r="P108" t="n">
        <v>848.73</v>
      </c>
      <c r="Q108" t="n">
        <v>1367.28</v>
      </c>
      <c r="R108" t="n">
        <v>128.19</v>
      </c>
      <c r="S108" t="n">
        <v>104.26</v>
      </c>
      <c r="T108" t="n">
        <v>11031</v>
      </c>
      <c r="U108" t="n">
        <v>0.8100000000000001</v>
      </c>
      <c r="V108" t="n">
        <v>0.9</v>
      </c>
      <c r="W108" t="n">
        <v>20.68</v>
      </c>
      <c r="X108" t="n">
        <v>0.67</v>
      </c>
      <c r="Y108" t="n">
        <v>1</v>
      </c>
      <c r="Z108" t="n">
        <v>10</v>
      </c>
      <c r="AA108" t="n">
        <v>1783.162960175619</v>
      </c>
      <c r="AB108" t="n">
        <v>2439.802229710004</v>
      </c>
      <c r="AC108" t="n">
        <v>2206.950929190417</v>
      </c>
      <c r="AD108" t="n">
        <v>1783162.960175619</v>
      </c>
      <c r="AE108" t="n">
        <v>2439802.229710004</v>
      </c>
      <c r="AF108" t="n">
        <v>8.797756645260937e-07</v>
      </c>
      <c r="AG108" t="n">
        <v>17</v>
      </c>
      <c r="AH108" t="n">
        <v>2206950.929190417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1.7503</v>
      </c>
      <c r="E109" t="n">
        <v>57.13</v>
      </c>
      <c r="F109" t="n">
        <v>53.2</v>
      </c>
      <c r="G109" t="n">
        <v>138.79</v>
      </c>
      <c r="H109" t="n">
        <v>1.62</v>
      </c>
      <c r="I109" t="n">
        <v>23</v>
      </c>
      <c r="J109" t="n">
        <v>305.36</v>
      </c>
      <c r="K109" t="n">
        <v>59.19</v>
      </c>
      <c r="L109" t="n">
        <v>27.75</v>
      </c>
      <c r="M109" t="n">
        <v>21</v>
      </c>
      <c r="N109" t="n">
        <v>88.41</v>
      </c>
      <c r="O109" t="n">
        <v>37894.82</v>
      </c>
      <c r="P109" t="n">
        <v>848.73</v>
      </c>
      <c r="Q109" t="n">
        <v>1367.26</v>
      </c>
      <c r="R109" t="n">
        <v>126.89</v>
      </c>
      <c r="S109" t="n">
        <v>104.26</v>
      </c>
      <c r="T109" t="n">
        <v>10385.3</v>
      </c>
      <c r="U109" t="n">
        <v>0.82</v>
      </c>
      <c r="V109" t="n">
        <v>0.9</v>
      </c>
      <c r="W109" t="n">
        <v>20.68</v>
      </c>
      <c r="X109" t="n">
        <v>0.63</v>
      </c>
      <c r="Y109" t="n">
        <v>1</v>
      </c>
      <c r="Z109" t="n">
        <v>10</v>
      </c>
      <c r="AA109" t="n">
        <v>1780.459617401013</v>
      </c>
      <c r="AB109" t="n">
        <v>2436.103396862723</v>
      </c>
      <c r="AC109" t="n">
        <v>2203.605107758735</v>
      </c>
      <c r="AD109" t="n">
        <v>1780459.617401013</v>
      </c>
      <c r="AE109" t="n">
        <v>2436103.396862722</v>
      </c>
      <c r="AF109" t="n">
        <v>8.811348967841735e-07</v>
      </c>
      <c r="AG109" t="n">
        <v>17</v>
      </c>
      <c r="AH109" t="n">
        <v>2203605.107758735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1.75</v>
      </c>
      <c r="E110" t="n">
        <v>57.14</v>
      </c>
      <c r="F110" t="n">
        <v>53.22</v>
      </c>
      <c r="G110" t="n">
        <v>138.82</v>
      </c>
      <c r="H110" t="n">
        <v>1.63</v>
      </c>
      <c r="I110" t="n">
        <v>23</v>
      </c>
      <c r="J110" t="n">
        <v>305.89</v>
      </c>
      <c r="K110" t="n">
        <v>59.19</v>
      </c>
      <c r="L110" t="n">
        <v>28</v>
      </c>
      <c r="M110" t="n">
        <v>21</v>
      </c>
      <c r="N110" t="n">
        <v>88.7</v>
      </c>
      <c r="O110" t="n">
        <v>37960.95</v>
      </c>
      <c r="P110" t="n">
        <v>848.8</v>
      </c>
      <c r="Q110" t="n">
        <v>1367.21</v>
      </c>
      <c r="R110" t="n">
        <v>127.33</v>
      </c>
      <c r="S110" t="n">
        <v>104.26</v>
      </c>
      <c r="T110" t="n">
        <v>10604.74</v>
      </c>
      <c r="U110" t="n">
        <v>0.82</v>
      </c>
      <c r="V110" t="n">
        <v>0.9</v>
      </c>
      <c r="W110" t="n">
        <v>20.68</v>
      </c>
      <c r="X110" t="n">
        <v>0.64</v>
      </c>
      <c r="Y110" t="n">
        <v>1</v>
      </c>
      <c r="Z110" t="n">
        <v>10</v>
      </c>
      <c r="AA110" t="n">
        <v>1780.969759463328</v>
      </c>
      <c r="AB110" t="n">
        <v>2436.801395738261</v>
      </c>
      <c r="AC110" t="n">
        <v>2204.23649060124</v>
      </c>
      <c r="AD110" t="n">
        <v>1780969.759463328</v>
      </c>
      <c r="AE110" t="n">
        <v>2436801.395738261</v>
      </c>
      <c r="AF110" t="n">
        <v>8.809838709777202e-07</v>
      </c>
      <c r="AG110" t="n">
        <v>17</v>
      </c>
      <c r="AH110" t="n">
        <v>2204236.49060124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1.7504</v>
      </c>
      <c r="E111" t="n">
        <v>57.13</v>
      </c>
      <c r="F111" t="n">
        <v>53.2</v>
      </c>
      <c r="G111" t="n">
        <v>138.79</v>
      </c>
      <c r="H111" t="n">
        <v>1.64</v>
      </c>
      <c r="I111" t="n">
        <v>23</v>
      </c>
      <c r="J111" t="n">
        <v>306.43</v>
      </c>
      <c r="K111" t="n">
        <v>59.19</v>
      </c>
      <c r="L111" t="n">
        <v>28.25</v>
      </c>
      <c r="M111" t="n">
        <v>21</v>
      </c>
      <c r="N111" t="n">
        <v>88.98999999999999</v>
      </c>
      <c r="O111" t="n">
        <v>38027.2</v>
      </c>
      <c r="P111" t="n">
        <v>848.24</v>
      </c>
      <c r="Q111" t="n">
        <v>1367.3</v>
      </c>
      <c r="R111" t="n">
        <v>126.82</v>
      </c>
      <c r="S111" t="n">
        <v>104.26</v>
      </c>
      <c r="T111" t="n">
        <v>10352.37</v>
      </c>
      <c r="U111" t="n">
        <v>0.82</v>
      </c>
      <c r="V111" t="n">
        <v>0.9</v>
      </c>
      <c r="W111" t="n">
        <v>20.68</v>
      </c>
      <c r="X111" t="n">
        <v>0.62</v>
      </c>
      <c r="Y111" t="n">
        <v>1</v>
      </c>
      <c r="Z111" t="n">
        <v>10</v>
      </c>
      <c r="AA111" t="n">
        <v>1779.693388025334</v>
      </c>
      <c r="AB111" t="n">
        <v>2435.055008027264</v>
      </c>
      <c r="AC111" t="n">
        <v>2202.65677568231</v>
      </c>
      <c r="AD111" t="n">
        <v>1779693.388025334</v>
      </c>
      <c r="AE111" t="n">
        <v>2435055.008027264</v>
      </c>
      <c r="AF111" t="n">
        <v>8.811852387196579e-07</v>
      </c>
      <c r="AG111" t="n">
        <v>17</v>
      </c>
      <c r="AH111" t="n">
        <v>2202656.77568231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1.7495</v>
      </c>
      <c r="E112" t="n">
        <v>57.16</v>
      </c>
      <c r="F112" t="n">
        <v>53.23</v>
      </c>
      <c r="G112" t="n">
        <v>138.86</v>
      </c>
      <c r="H112" t="n">
        <v>1.65</v>
      </c>
      <c r="I112" t="n">
        <v>23</v>
      </c>
      <c r="J112" t="n">
        <v>306.97</v>
      </c>
      <c r="K112" t="n">
        <v>59.19</v>
      </c>
      <c r="L112" t="n">
        <v>28.5</v>
      </c>
      <c r="M112" t="n">
        <v>21</v>
      </c>
      <c r="N112" t="n">
        <v>89.27</v>
      </c>
      <c r="O112" t="n">
        <v>38093.58</v>
      </c>
      <c r="P112" t="n">
        <v>848.12</v>
      </c>
      <c r="Q112" t="n">
        <v>1367.23</v>
      </c>
      <c r="R112" t="n">
        <v>127.9</v>
      </c>
      <c r="S112" t="n">
        <v>104.26</v>
      </c>
      <c r="T112" t="n">
        <v>10888.94</v>
      </c>
      <c r="U112" t="n">
        <v>0.82</v>
      </c>
      <c r="V112" t="n">
        <v>0.9</v>
      </c>
      <c r="W112" t="n">
        <v>20.68</v>
      </c>
      <c r="X112" t="n">
        <v>0.65</v>
      </c>
      <c r="Y112" t="n">
        <v>1</v>
      </c>
      <c r="Z112" t="n">
        <v>10</v>
      </c>
      <c r="AA112" t="n">
        <v>1780.54880591683</v>
      </c>
      <c r="AB112" t="n">
        <v>2436.225428524783</v>
      </c>
      <c r="AC112" t="n">
        <v>2203.715492890241</v>
      </c>
      <c r="AD112" t="n">
        <v>1780548.80591683</v>
      </c>
      <c r="AE112" t="n">
        <v>2436225.428524783</v>
      </c>
      <c r="AF112" t="n">
        <v>8.80732161300298e-07</v>
      </c>
      <c r="AG112" t="n">
        <v>17</v>
      </c>
      <c r="AH112" t="n">
        <v>2203715.492890242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1.7495</v>
      </c>
      <c r="E113" t="n">
        <v>57.16</v>
      </c>
      <c r="F113" t="n">
        <v>53.23</v>
      </c>
      <c r="G113" t="n">
        <v>138.86</v>
      </c>
      <c r="H113" t="n">
        <v>1.67</v>
      </c>
      <c r="I113" t="n">
        <v>23</v>
      </c>
      <c r="J113" t="n">
        <v>307.51</v>
      </c>
      <c r="K113" t="n">
        <v>59.19</v>
      </c>
      <c r="L113" t="n">
        <v>28.75</v>
      </c>
      <c r="M113" t="n">
        <v>21</v>
      </c>
      <c r="N113" t="n">
        <v>89.56</v>
      </c>
      <c r="O113" t="n">
        <v>38160.09</v>
      </c>
      <c r="P113" t="n">
        <v>846.54</v>
      </c>
      <c r="Q113" t="n">
        <v>1367.23</v>
      </c>
      <c r="R113" t="n">
        <v>127.78</v>
      </c>
      <c r="S113" t="n">
        <v>104.26</v>
      </c>
      <c r="T113" t="n">
        <v>10830.55</v>
      </c>
      <c r="U113" t="n">
        <v>0.82</v>
      </c>
      <c r="V113" t="n">
        <v>0.9</v>
      </c>
      <c r="W113" t="n">
        <v>20.68</v>
      </c>
      <c r="X113" t="n">
        <v>0.65</v>
      </c>
      <c r="Y113" t="n">
        <v>1</v>
      </c>
      <c r="Z113" t="n">
        <v>10</v>
      </c>
      <c r="AA113" t="n">
        <v>1778.36448797563</v>
      </c>
      <c r="AB113" t="n">
        <v>2433.236748352326</v>
      </c>
      <c r="AC113" t="n">
        <v>2201.012048158805</v>
      </c>
      <c r="AD113" t="n">
        <v>1778364.48797563</v>
      </c>
      <c r="AE113" t="n">
        <v>2433236.748352326</v>
      </c>
      <c r="AF113" t="n">
        <v>8.80732161300298e-07</v>
      </c>
      <c r="AG113" t="n">
        <v>17</v>
      </c>
      <c r="AH113" t="n">
        <v>2201012.048158804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1.7528</v>
      </c>
      <c r="E114" t="n">
        <v>57.05</v>
      </c>
      <c r="F114" t="n">
        <v>53.17</v>
      </c>
      <c r="G114" t="n">
        <v>145.01</v>
      </c>
      <c r="H114" t="n">
        <v>1.68</v>
      </c>
      <c r="I114" t="n">
        <v>22</v>
      </c>
      <c r="J114" t="n">
        <v>308.05</v>
      </c>
      <c r="K114" t="n">
        <v>59.19</v>
      </c>
      <c r="L114" t="n">
        <v>29</v>
      </c>
      <c r="M114" t="n">
        <v>20</v>
      </c>
      <c r="N114" t="n">
        <v>89.84999999999999</v>
      </c>
      <c r="O114" t="n">
        <v>38226.72</v>
      </c>
      <c r="P114" t="n">
        <v>846.27</v>
      </c>
      <c r="Q114" t="n">
        <v>1367.15</v>
      </c>
      <c r="R114" t="n">
        <v>125.88</v>
      </c>
      <c r="S114" t="n">
        <v>104.26</v>
      </c>
      <c r="T114" t="n">
        <v>9886.34</v>
      </c>
      <c r="U114" t="n">
        <v>0.83</v>
      </c>
      <c r="V114" t="n">
        <v>0.9</v>
      </c>
      <c r="W114" t="n">
        <v>20.68</v>
      </c>
      <c r="X114" t="n">
        <v>0.59</v>
      </c>
      <c r="Y114" t="n">
        <v>1</v>
      </c>
      <c r="Z114" t="n">
        <v>10</v>
      </c>
      <c r="AA114" t="n">
        <v>1774.620685526749</v>
      </c>
      <c r="AB114" t="n">
        <v>2428.114312676861</v>
      </c>
      <c r="AC114" t="n">
        <v>2196.378490554822</v>
      </c>
      <c r="AD114" t="n">
        <v>1774620.685526749</v>
      </c>
      <c r="AE114" t="n">
        <v>2428114.31267686</v>
      </c>
      <c r="AF114" t="n">
        <v>8.823934451712844e-07</v>
      </c>
      <c r="AG114" t="n">
        <v>17</v>
      </c>
      <c r="AH114" t="n">
        <v>2196378.490554822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1.7531</v>
      </c>
      <c r="E115" t="n">
        <v>57.04</v>
      </c>
      <c r="F115" t="n">
        <v>53.16</v>
      </c>
      <c r="G115" t="n">
        <v>144.98</v>
      </c>
      <c r="H115" t="n">
        <v>1.69</v>
      </c>
      <c r="I115" t="n">
        <v>22</v>
      </c>
      <c r="J115" t="n">
        <v>308.59</v>
      </c>
      <c r="K115" t="n">
        <v>59.19</v>
      </c>
      <c r="L115" t="n">
        <v>29.25</v>
      </c>
      <c r="M115" t="n">
        <v>20</v>
      </c>
      <c r="N115" t="n">
        <v>90.14</v>
      </c>
      <c r="O115" t="n">
        <v>38293.47</v>
      </c>
      <c r="P115" t="n">
        <v>846.3099999999999</v>
      </c>
      <c r="Q115" t="n">
        <v>1367.2</v>
      </c>
      <c r="R115" t="n">
        <v>125.36</v>
      </c>
      <c r="S115" t="n">
        <v>104.26</v>
      </c>
      <c r="T115" t="n">
        <v>9627.559999999999</v>
      </c>
      <c r="U115" t="n">
        <v>0.83</v>
      </c>
      <c r="V115" t="n">
        <v>0.9</v>
      </c>
      <c r="W115" t="n">
        <v>20.68</v>
      </c>
      <c r="X115" t="n">
        <v>0.58</v>
      </c>
      <c r="Y115" t="n">
        <v>1</v>
      </c>
      <c r="Z115" t="n">
        <v>10</v>
      </c>
      <c r="AA115" t="n">
        <v>1774.336999833039</v>
      </c>
      <c r="AB115" t="n">
        <v>2427.726161395397</v>
      </c>
      <c r="AC115" t="n">
        <v>2196.027383886887</v>
      </c>
      <c r="AD115" t="n">
        <v>1774336.999833039</v>
      </c>
      <c r="AE115" t="n">
        <v>2427726.161395397</v>
      </c>
      <c r="AF115" t="n">
        <v>8.825444709777379e-07</v>
      </c>
      <c r="AG115" t="n">
        <v>17</v>
      </c>
      <c r="AH115" t="n">
        <v>2196027.383886888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1.7527</v>
      </c>
      <c r="E116" t="n">
        <v>57.06</v>
      </c>
      <c r="F116" t="n">
        <v>53.17</v>
      </c>
      <c r="G116" t="n">
        <v>145.02</v>
      </c>
      <c r="H116" t="n">
        <v>1.7</v>
      </c>
      <c r="I116" t="n">
        <v>22</v>
      </c>
      <c r="J116" t="n">
        <v>309.13</v>
      </c>
      <c r="K116" t="n">
        <v>59.19</v>
      </c>
      <c r="L116" t="n">
        <v>29.5</v>
      </c>
      <c r="M116" t="n">
        <v>20</v>
      </c>
      <c r="N116" t="n">
        <v>90.44</v>
      </c>
      <c r="O116" t="n">
        <v>38360.36</v>
      </c>
      <c r="P116" t="n">
        <v>846.38</v>
      </c>
      <c r="Q116" t="n">
        <v>1367.25</v>
      </c>
      <c r="R116" t="n">
        <v>126.12</v>
      </c>
      <c r="S116" t="n">
        <v>104.26</v>
      </c>
      <c r="T116" t="n">
        <v>10005.22</v>
      </c>
      <c r="U116" t="n">
        <v>0.83</v>
      </c>
      <c r="V116" t="n">
        <v>0.9</v>
      </c>
      <c r="W116" t="n">
        <v>20.68</v>
      </c>
      <c r="X116" t="n">
        <v>0.6</v>
      </c>
      <c r="Y116" t="n">
        <v>1</v>
      </c>
      <c r="Z116" t="n">
        <v>10</v>
      </c>
      <c r="AA116" t="n">
        <v>1774.861193126593</v>
      </c>
      <c r="AB116" t="n">
        <v>2428.443385785413</v>
      </c>
      <c r="AC116" t="n">
        <v>2196.676157387752</v>
      </c>
      <c r="AD116" t="n">
        <v>1774861.193126593</v>
      </c>
      <c r="AE116" t="n">
        <v>2428443.385785413</v>
      </c>
      <c r="AF116" t="n">
        <v>8.823431032358001e-07</v>
      </c>
      <c r="AG116" t="n">
        <v>17</v>
      </c>
      <c r="AH116" t="n">
        <v>2196676.157387752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1.7527</v>
      </c>
      <c r="E117" t="n">
        <v>57.05</v>
      </c>
      <c r="F117" t="n">
        <v>53.17</v>
      </c>
      <c r="G117" t="n">
        <v>145.02</v>
      </c>
      <c r="H117" t="n">
        <v>1.71</v>
      </c>
      <c r="I117" t="n">
        <v>22</v>
      </c>
      <c r="J117" t="n">
        <v>309.67</v>
      </c>
      <c r="K117" t="n">
        <v>59.19</v>
      </c>
      <c r="L117" t="n">
        <v>29.75</v>
      </c>
      <c r="M117" t="n">
        <v>20</v>
      </c>
      <c r="N117" t="n">
        <v>90.73</v>
      </c>
      <c r="O117" t="n">
        <v>38427.37</v>
      </c>
      <c r="P117" t="n">
        <v>846.26</v>
      </c>
      <c r="Q117" t="n">
        <v>1367.28</v>
      </c>
      <c r="R117" t="n">
        <v>125.84</v>
      </c>
      <c r="S117" t="n">
        <v>104.26</v>
      </c>
      <c r="T117" t="n">
        <v>9864.16</v>
      </c>
      <c r="U117" t="n">
        <v>0.83</v>
      </c>
      <c r="V117" t="n">
        <v>0.9</v>
      </c>
      <c r="W117" t="n">
        <v>20.68</v>
      </c>
      <c r="X117" t="n">
        <v>0.6</v>
      </c>
      <c r="Y117" t="n">
        <v>1</v>
      </c>
      <c r="Z117" t="n">
        <v>10</v>
      </c>
      <c r="AA117" t="n">
        <v>1774.695598449674</v>
      </c>
      <c r="AB117" t="n">
        <v>2428.21681184293</v>
      </c>
      <c r="AC117" t="n">
        <v>2196.471207344341</v>
      </c>
      <c r="AD117" t="n">
        <v>1774695.598449674</v>
      </c>
      <c r="AE117" t="n">
        <v>2428216.811842931</v>
      </c>
      <c r="AF117" t="n">
        <v>8.823431032358001e-07</v>
      </c>
      <c r="AG117" t="n">
        <v>17</v>
      </c>
      <c r="AH117" t="n">
        <v>2196471.207344341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1.7527</v>
      </c>
      <c r="E118" t="n">
        <v>57.05</v>
      </c>
      <c r="F118" t="n">
        <v>53.17</v>
      </c>
      <c r="G118" t="n">
        <v>145.02</v>
      </c>
      <c r="H118" t="n">
        <v>1.72</v>
      </c>
      <c r="I118" t="n">
        <v>22</v>
      </c>
      <c r="J118" t="n">
        <v>310.22</v>
      </c>
      <c r="K118" t="n">
        <v>59.19</v>
      </c>
      <c r="L118" t="n">
        <v>30</v>
      </c>
      <c r="M118" t="n">
        <v>20</v>
      </c>
      <c r="N118" t="n">
        <v>91.02</v>
      </c>
      <c r="O118" t="n">
        <v>38494.52</v>
      </c>
      <c r="P118" t="n">
        <v>844.85</v>
      </c>
      <c r="Q118" t="n">
        <v>1367.25</v>
      </c>
      <c r="R118" t="n">
        <v>125.97</v>
      </c>
      <c r="S118" t="n">
        <v>104.26</v>
      </c>
      <c r="T118" t="n">
        <v>9930.719999999999</v>
      </c>
      <c r="U118" t="n">
        <v>0.83</v>
      </c>
      <c r="V118" t="n">
        <v>0.9</v>
      </c>
      <c r="W118" t="n">
        <v>20.68</v>
      </c>
      <c r="X118" t="n">
        <v>0.6</v>
      </c>
      <c r="Y118" t="n">
        <v>1</v>
      </c>
      <c r="Z118" t="n">
        <v>10</v>
      </c>
      <c r="AA118" t="n">
        <v>1772.749860995863</v>
      </c>
      <c r="AB118" t="n">
        <v>2425.554568018748</v>
      </c>
      <c r="AC118" t="n">
        <v>2194.063044334256</v>
      </c>
      <c r="AD118" t="n">
        <v>1772749.860995863</v>
      </c>
      <c r="AE118" t="n">
        <v>2425554.568018748</v>
      </c>
      <c r="AF118" t="n">
        <v>8.823431032358001e-07</v>
      </c>
      <c r="AG118" t="n">
        <v>17</v>
      </c>
      <c r="AH118" t="n">
        <v>2194063.044334256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1.755</v>
      </c>
      <c r="E119" t="n">
        <v>56.98</v>
      </c>
      <c r="F119" t="n">
        <v>53.15</v>
      </c>
      <c r="G119" t="n">
        <v>151.85</v>
      </c>
      <c r="H119" t="n">
        <v>1.73</v>
      </c>
      <c r="I119" t="n">
        <v>21</v>
      </c>
      <c r="J119" t="n">
        <v>310.76</v>
      </c>
      <c r="K119" t="n">
        <v>59.19</v>
      </c>
      <c r="L119" t="n">
        <v>30.25</v>
      </c>
      <c r="M119" t="n">
        <v>19</v>
      </c>
      <c r="N119" t="n">
        <v>91.31999999999999</v>
      </c>
      <c r="O119" t="n">
        <v>38561.79</v>
      </c>
      <c r="P119" t="n">
        <v>843.74</v>
      </c>
      <c r="Q119" t="n">
        <v>1367.21</v>
      </c>
      <c r="R119" t="n">
        <v>125.22</v>
      </c>
      <c r="S119" t="n">
        <v>104.26</v>
      </c>
      <c r="T119" t="n">
        <v>9560.08</v>
      </c>
      <c r="U119" t="n">
        <v>0.83</v>
      </c>
      <c r="V119" t="n">
        <v>0.9</v>
      </c>
      <c r="W119" t="n">
        <v>20.68</v>
      </c>
      <c r="X119" t="n">
        <v>0.57</v>
      </c>
      <c r="Y119" t="n">
        <v>1</v>
      </c>
      <c r="Z119" t="n">
        <v>10</v>
      </c>
      <c r="AA119" t="n">
        <v>1769.039424833049</v>
      </c>
      <c r="AB119" t="n">
        <v>2420.477785567896</v>
      </c>
      <c r="AC119" t="n">
        <v>2189.470782875204</v>
      </c>
      <c r="AD119" t="n">
        <v>1769039.424833049</v>
      </c>
      <c r="AE119" t="n">
        <v>2420477.785567896</v>
      </c>
      <c r="AF119" t="n">
        <v>8.835009677519422e-07</v>
      </c>
      <c r="AG119" t="n">
        <v>17</v>
      </c>
      <c r="AH119" t="n">
        <v>2189470.782875204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1.7554</v>
      </c>
      <c r="E120" t="n">
        <v>56.97</v>
      </c>
      <c r="F120" t="n">
        <v>53.14</v>
      </c>
      <c r="G120" t="n">
        <v>151.82</v>
      </c>
      <c r="H120" t="n">
        <v>1.75</v>
      </c>
      <c r="I120" t="n">
        <v>21</v>
      </c>
      <c r="J120" t="n">
        <v>311.31</v>
      </c>
      <c r="K120" t="n">
        <v>59.19</v>
      </c>
      <c r="L120" t="n">
        <v>30.5</v>
      </c>
      <c r="M120" t="n">
        <v>19</v>
      </c>
      <c r="N120" t="n">
        <v>91.62</v>
      </c>
      <c r="O120" t="n">
        <v>38629.19</v>
      </c>
      <c r="P120" t="n">
        <v>843.65</v>
      </c>
      <c r="Q120" t="n">
        <v>1367.29</v>
      </c>
      <c r="R120" t="n">
        <v>124.61</v>
      </c>
      <c r="S120" t="n">
        <v>104.26</v>
      </c>
      <c r="T120" t="n">
        <v>9256.969999999999</v>
      </c>
      <c r="U120" t="n">
        <v>0.84</v>
      </c>
      <c r="V120" t="n">
        <v>0.9</v>
      </c>
      <c r="W120" t="n">
        <v>20.68</v>
      </c>
      <c r="X120" t="n">
        <v>0.5600000000000001</v>
      </c>
      <c r="Y120" t="n">
        <v>1</v>
      </c>
      <c r="Z120" t="n">
        <v>10</v>
      </c>
      <c r="AA120" t="n">
        <v>1768.489688293997</v>
      </c>
      <c r="AB120" t="n">
        <v>2419.7256117825</v>
      </c>
      <c r="AC120" t="n">
        <v>2188.790395500203</v>
      </c>
      <c r="AD120" t="n">
        <v>1768489.688293997</v>
      </c>
      <c r="AE120" t="n">
        <v>2419725.6117825</v>
      </c>
      <c r="AF120" t="n">
        <v>8.837023354938799e-07</v>
      </c>
      <c r="AG120" t="n">
        <v>17</v>
      </c>
      <c r="AH120" t="n">
        <v>2188790.395500204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1.7554</v>
      </c>
      <c r="E121" t="n">
        <v>56.97</v>
      </c>
      <c r="F121" t="n">
        <v>53.14</v>
      </c>
      <c r="G121" t="n">
        <v>151.82</v>
      </c>
      <c r="H121" t="n">
        <v>1.76</v>
      </c>
      <c r="I121" t="n">
        <v>21</v>
      </c>
      <c r="J121" t="n">
        <v>311.86</v>
      </c>
      <c r="K121" t="n">
        <v>59.19</v>
      </c>
      <c r="L121" t="n">
        <v>30.75</v>
      </c>
      <c r="M121" t="n">
        <v>19</v>
      </c>
      <c r="N121" t="n">
        <v>91.91</v>
      </c>
      <c r="O121" t="n">
        <v>38696.85</v>
      </c>
      <c r="P121" t="n">
        <v>844.29</v>
      </c>
      <c r="Q121" t="n">
        <v>1367.16</v>
      </c>
      <c r="R121" t="n">
        <v>124.89</v>
      </c>
      <c r="S121" t="n">
        <v>104.26</v>
      </c>
      <c r="T121" t="n">
        <v>9396.84</v>
      </c>
      <c r="U121" t="n">
        <v>0.83</v>
      </c>
      <c r="V121" t="n">
        <v>0.9</v>
      </c>
      <c r="W121" t="n">
        <v>20.67</v>
      </c>
      <c r="X121" t="n">
        <v>0.5600000000000001</v>
      </c>
      <c r="Y121" t="n">
        <v>1</v>
      </c>
      <c r="Z121" t="n">
        <v>10</v>
      </c>
      <c r="AA121" t="n">
        <v>1769.371501488293</v>
      </c>
      <c r="AB121" t="n">
        <v>2420.93214749779</v>
      </c>
      <c r="AC121" t="n">
        <v>2189.881781140209</v>
      </c>
      <c r="AD121" t="n">
        <v>1769371.501488293</v>
      </c>
      <c r="AE121" t="n">
        <v>2420932.147497789</v>
      </c>
      <c r="AF121" t="n">
        <v>8.837023354938799e-07</v>
      </c>
      <c r="AG121" t="n">
        <v>17</v>
      </c>
      <c r="AH121" t="n">
        <v>2189881.781140209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1.7555</v>
      </c>
      <c r="E122" t="n">
        <v>56.96</v>
      </c>
      <c r="F122" t="n">
        <v>53.13</v>
      </c>
      <c r="G122" t="n">
        <v>151.81</v>
      </c>
      <c r="H122" t="n">
        <v>1.77</v>
      </c>
      <c r="I122" t="n">
        <v>21</v>
      </c>
      <c r="J122" t="n">
        <v>312.41</v>
      </c>
      <c r="K122" t="n">
        <v>59.19</v>
      </c>
      <c r="L122" t="n">
        <v>31</v>
      </c>
      <c r="M122" t="n">
        <v>19</v>
      </c>
      <c r="N122" t="n">
        <v>92.20999999999999</v>
      </c>
      <c r="O122" t="n">
        <v>38764.53</v>
      </c>
      <c r="P122" t="n">
        <v>844.36</v>
      </c>
      <c r="Q122" t="n">
        <v>1367.24</v>
      </c>
      <c r="R122" t="n">
        <v>124.49</v>
      </c>
      <c r="S122" t="n">
        <v>104.26</v>
      </c>
      <c r="T122" t="n">
        <v>9197.629999999999</v>
      </c>
      <c r="U122" t="n">
        <v>0.84</v>
      </c>
      <c r="V122" t="n">
        <v>0.9</v>
      </c>
      <c r="W122" t="n">
        <v>20.68</v>
      </c>
      <c r="X122" t="n">
        <v>0.5600000000000001</v>
      </c>
      <c r="Y122" t="n">
        <v>1</v>
      </c>
      <c r="Z122" t="n">
        <v>10</v>
      </c>
      <c r="AA122" t="n">
        <v>1769.306977250972</v>
      </c>
      <c r="AB122" t="n">
        <v>2420.843862589678</v>
      </c>
      <c r="AC122" t="n">
        <v>2189.801922019819</v>
      </c>
      <c r="AD122" t="n">
        <v>1769306.977250972</v>
      </c>
      <c r="AE122" t="n">
        <v>2420843.862589678</v>
      </c>
      <c r="AF122" t="n">
        <v>8.837526774293645e-07</v>
      </c>
      <c r="AG122" t="n">
        <v>17</v>
      </c>
      <c r="AH122" t="n">
        <v>2189801.922019819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1.755</v>
      </c>
      <c r="E123" t="n">
        <v>56.98</v>
      </c>
      <c r="F123" t="n">
        <v>53.15</v>
      </c>
      <c r="G123" t="n">
        <v>151.86</v>
      </c>
      <c r="H123" t="n">
        <v>1.78</v>
      </c>
      <c r="I123" t="n">
        <v>21</v>
      </c>
      <c r="J123" t="n">
        <v>312.96</v>
      </c>
      <c r="K123" t="n">
        <v>59.19</v>
      </c>
      <c r="L123" t="n">
        <v>31.25</v>
      </c>
      <c r="M123" t="n">
        <v>19</v>
      </c>
      <c r="N123" t="n">
        <v>92.51000000000001</v>
      </c>
      <c r="O123" t="n">
        <v>38832.33</v>
      </c>
      <c r="P123" t="n">
        <v>843.39</v>
      </c>
      <c r="Q123" t="n">
        <v>1367.16</v>
      </c>
      <c r="R123" t="n">
        <v>125.27</v>
      </c>
      <c r="S123" t="n">
        <v>104.26</v>
      </c>
      <c r="T123" t="n">
        <v>9588.23</v>
      </c>
      <c r="U123" t="n">
        <v>0.83</v>
      </c>
      <c r="V123" t="n">
        <v>0.9</v>
      </c>
      <c r="W123" t="n">
        <v>20.68</v>
      </c>
      <c r="X123" t="n">
        <v>0.57</v>
      </c>
      <c r="Y123" t="n">
        <v>1</v>
      </c>
      <c r="Z123" t="n">
        <v>10</v>
      </c>
      <c r="AA123" t="n">
        <v>1768.557073329805</v>
      </c>
      <c r="AB123" t="n">
        <v>2419.817810961311</v>
      </c>
      <c r="AC123" t="n">
        <v>2188.873795318791</v>
      </c>
      <c r="AD123" t="n">
        <v>1768557.073329805</v>
      </c>
      <c r="AE123" t="n">
        <v>2419817.810961311</v>
      </c>
      <c r="AF123" t="n">
        <v>8.835009677519422e-07</v>
      </c>
      <c r="AG123" t="n">
        <v>17</v>
      </c>
      <c r="AH123" t="n">
        <v>2188873.795318791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1.7552</v>
      </c>
      <c r="E124" t="n">
        <v>56.97</v>
      </c>
      <c r="F124" t="n">
        <v>53.14</v>
      </c>
      <c r="G124" t="n">
        <v>151.84</v>
      </c>
      <c r="H124" t="n">
        <v>1.79</v>
      </c>
      <c r="I124" t="n">
        <v>21</v>
      </c>
      <c r="J124" t="n">
        <v>313.51</v>
      </c>
      <c r="K124" t="n">
        <v>59.19</v>
      </c>
      <c r="L124" t="n">
        <v>31.5</v>
      </c>
      <c r="M124" t="n">
        <v>19</v>
      </c>
      <c r="N124" t="n">
        <v>92.81</v>
      </c>
      <c r="O124" t="n">
        <v>38900.27</v>
      </c>
      <c r="P124" t="n">
        <v>841.96</v>
      </c>
      <c r="Q124" t="n">
        <v>1367.28</v>
      </c>
      <c r="R124" t="n">
        <v>125.03</v>
      </c>
      <c r="S124" t="n">
        <v>104.26</v>
      </c>
      <c r="T124" t="n">
        <v>9466.25</v>
      </c>
      <c r="U124" t="n">
        <v>0.83</v>
      </c>
      <c r="V124" t="n">
        <v>0.9</v>
      </c>
      <c r="W124" t="n">
        <v>20.68</v>
      </c>
      <c r="X124" t="n">
        <v>0.57</v>
      </c>
      <c r="Y124" t="n">
        <v>1</v>
      </c>
      <c r="Z124" t="n">
        <v>10</v>
      </c>
      <c r="AA124" t="n">
        <v>1766.337358633426</v>
      </c>
      <c r="AB124" t="n">
        <v>2416.780699386823</v>
      </c>
      <c r="AC124" t="n">
        <v>2186.12654141036</v>
      </c>
      <c r="AD124" t="n">
        <v>1766337.358633426</v>
      </c>
      <c r="AE124" t="n">
        <v>2416780.699386823</v>
      </c>
      <c r="AF124" t="n">
        <v>8.836016516229112e-07</v>
      </c>
      <c r="AG124" t="n">
        <v>17</v>
      </c>
      <c r="AH124" t="n">
        <v>2186126.54141036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1.7575</v>
      </c>
      <c r="E125" t="n">
        <v>56.9</v>
      </c>
      <c r="F125" t="n">
        <v>53.12</v>
      </c>
      <c r="G125" t="n">
        <v>159.35</v>
      </c>
      <c r="H125" t="n">
        <v>1.8</v>
      </c>
      <c r="I125" t="n">
        <v>20</v>
      </c>
      <c r="J125" t="n">
        <v>314.06</v>
      </c>
      <c r="K125" t="n">
        <v>59.19</v>
      </c>
      <c r="L125" t="n">
        <v>31.75</v>
      </c>
      <c r="M125" t="n">
        <v>18</v>
      </c>
      <c r="N125" t="n">
        <v>93.12</v>
      </c>
      <c r="O125" t="n">
        <v>38968.34</v>
      </c>
      <c r="P125" t="n">
        <v>841.5599999999999</v>
      </c>
      <c r="Q125" t="n">
        <v>1367.23</v>
      </c>
      <c r="R125" t="n">
        <v>123.83</v>
      </c>
      <c r="S125" t="n">
        <v>104.26</v>
      </c>
      <c r="T125" t="n">
        <v>8871.700000000001</v>
      </c>
      <c r="U125" t="n">
        <v>0.84</v>
      </c>
      <c r="V125" t="n">
        <v>0.9</v>
      </c>
      <c r="W125" t="n">
        <v>20.68</v>
      </c>
      <c r="X125" t="n">
        <v>0.54</v>
      </c>
      <c r="Y125" t="n">
        <v>1</v>
      </c>
      <c r="Z125" t="n">
        <v>10</v>
      </c>
      <c r="AA125" t="n">
        <v>1763.617684976869</v>
      </c>
      <c r="AB125" t="n">
        <v>2413.059521906388</v>
      </c>
      <c r="AC125" t="n">
        <v>2182.760507885952</v>
      </c>
      <c r="AD125" t="n">
        <v>1763617.684976869</v>
      </c>
      <c r="AE125" t="n">
        <v>2413059.521906388</v>
      </c>
      <c r="AF125" t="n">
        <v>8.847595161390534e-07</v>
      </c>
      <c r="AG125" t="n">
        <v>17</v>
      </c>
      <c r="AH125" t="n">
        <v>2182760.507885952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1.7578</v>
      </c>
      <c r="E126" t="n">
        <v>56.89</v>
      </c>
      <c r="F126" t="n">
        <v>53.11</v>
      </c>
      <c r="G126" t="n">
        <v>159.32</v>
      </c>
      <c r="H126" t="n">
        <v>1.81</v>
      </c>
      <c r="I126" t="n">
        <v>20</v>
      </c>
      <c r="J126" t="n">
        <v>314.61</v>
      </c>
      <c r="K126" t="n">
        <v>59.19</v>
      </c>
      <c r="L126" t="n">
        <v>32</v>
      </c>
      <c r="M126" t="n">
        <v>18</v>
      </c>
      <c r="N126" t="n">
        <v>93.42</v>
      </c>
      <c r="O126" t="n">
        <v>39036.55</v>
      </c>
      <c r="P126" t="n">
        <v>842.6900000000001</v>
      </c>
      <c r="Q126" t="n">
        <v>1367.19</v>
      </c>
      <c r="R126" t="n">
        <v>123.73</v>
      </c>
      <c r="S126" t="n">
        <v>104.26</v>
      </c>
      <c r="T126" t="n">
        <v>8821.389999999999</v>
      </c>
      <c r="U126" t="n">
        <v>0.84</v>
      </c>
      <c r="V126" t="n">
        <v>0.9</v>
      </c>
      <c r="W126" t="n">
        <v>20.68</v>
      </c>
      <c r="X126" t="n">
        <v>0.53</v>
      </c>
      <c r="Y126" t="n">
        <v>1</v>
      </c>
      <c r="Z126" t="n">
        <v>10</v>
      </c>
      <c r="AA126" t="n">
        <v>1764.836423232178</v>
      </c>
      <c r="AB126" t="n">
        <v>2414.72705335424</v>
      </c>
      <c r="AC126" t="n">
        <v>2184.268892472816</v>
      </c>
      <c r="AD126" t="n">
        <v>1764836.423232178</v>
      </c>
      <c r="AE126" t="n">
        <v>2414727.05335424</v>
      </c>
      <c r="AF126" t="n">
        <v>8.849105419455067e-07</v>
      </c>
      <c r="AG126" t="n">
        <v>17</v>
      </c>
      <c r="AH126" t="n">
        <v>2184268.892472816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1.7578</v>
      </c>
      <c r="E127" t="n">
        <v>56.89</v>
      </c>
      <c r="F127" t="n">
        <v>53.11</v>
      </c>
      <c r="G127" t="n">
        <v>159.32</v>
      </c>
      <c r="H127" t="n">
        <v>1.82</v>
      </c>
      <c r="I127" t="n">
        <v>20</v>
      </c>
      <c r="J127" t="n">
        <v>315.17</v>
      </c>
      <c r="K127" t="n">
        <v>59.19</v>
      </c>
      <c r="L127" t="n">
        <v>32.25</v>
      </c>
      <c r="M127" t="n">
        <v>18</v>
      </c>
      <c r="N127" t="n">
        <v>93.72</v>
      </c>
      <c r="O127" t="n">
        <v>39104.89</v>
      </c>
      <c r="P127" t="n">
        <v>844</v>
      </c>
      <c r="Q127" t="n">
        <v>1367.2</v>
      </c>
      <c r="R127" t="n">
        <v>123.84</v>
      </c>
      <c r="S127" t="n">
        <v>104.26</v>
      </c>
      <c r="T127" t="n">
        <v>8876.16</v>
      </c>
      <c r="U127" t="n">
        <v>0.84</v>
      </c>
      <c r="V127" t="n">
        <v>0.9</v>
      </c>
      <c r="W127" t="n">
        <v>20.67</v>
      </c>
      <c r="X127" t="n">
        <v>0.53</v>
      </c>
      <c r="Y127" t="n">
        <v>1</v>
      </c>
      <c r="Z127" t="n">
        <v>10</v>
      </c>
      <c r="AA127" t="n">
        <v>1766.638920222789</v>
      </c>
      <c r="AB127" t="n">
        <v>2417.193309257349</v>
      </c>
      <c r="AC127" t="n">
        <v>2186.499772373944</v>
      </c>
      <c r="AD127" t="n">
        <v>1766638.920222789</v>
      </c>
      <c r="AE127" t="n">
        <v>2417193.309257349</v>
      </c>
      <c r="AF127" t="n">
        <v>8.849105419455067e-07</v>
      </c>
      <c r="AG127" t="n">
        <v>17</v>
      </c>
      <c r="AH127" t="n">
        <v>2186499.772373944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1.7576</v>
      </c>
      <c r="E128" t="n">
        <v>56.9</v>
      </c>
      <c r="F128" t="n">
        <v>53.11</v>
      </c>
      <c r="G128" t="n">
        <v>159.34</v>
      </c>
      <c r="H128" t="n">
        <v>1.83</v>
      </c>
      <c r="I128" t="n">
        <v>20</v>
      </c>
      <c r="J128" t="n">
        <v>315.72</v>
      </c>
      <c r="K128" t="n">
        <v>59.19</v>
      </c>
      <c r="L128" t="n">
        <v>32.5</v>
      </c>
      <c r="M128" t="n">
        <v>18</v>
      </c>
      <c r="N128" t="n">
        <v>94.03</v>
      </c>
      <c r="O128" t="n">
        <v>39173.37</v>
      </c>
      <c r="P128" t="n">
        <v>844.49</v>
      </c>
      <c r="Q128" t="n">
        <v>1367.17</v>
      </c>
      <c r="R128" t="n">
        <v>124.05</v>
      </c>
      <c r="S128" t="n">
        <v>104.26</v>
      </c>
      <c r="T128" t="n">
        <v>8979.190000000001</v>
      </c>
      <c r="U128" t="n">
        <v>0.84</v>
      </c>
      <c r="V128" t="n">
        <v>0.9</v>
      </c>
      <c r="W128" t="n">
        <v>20.67</v>
      </c>
      <c r="X128" t="n">
        <v>0.54</v>
      </c>
      <c r="Y128" t="n">
        <v>1</v>
      </c>
      <c r="Z128" t="n">
        <v>10</v>
      </c>
      <c r="AA128" t="n">
        <v>1767.48923543414</v>
      </c>
      <c r="AB128" t="n">
        <v>2418.35674804278</v>
      </c>
      <c r="AC128" t="n">
        <v>2187.552174194589</v>
      </c>
      <c r="AD128" t="n">
        <v>1767489.235434141</v>
      </c>
      <c r="AE128" t="n">
        <v>2418356.74804278</v>
      </c>
      <c r="AF128" t="n">
        <v>8.848098580745377e-07</v>
      </c>
      <c r="AG128" t="n">
        <v>17</v>
      </c>
      <c r="AH128" t="n">
        <v>2187552.17419459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1.7573</v>
      </c>
      <c r="E129" t="n">
        <v>56.91</v>
      </c>
      <c r="F129" t="n">
        <v>53.12</v>
      </c>
      <c r="G129" t="n">
        <v>159.37</v>
      </c>
      <c r="H129" t="n">
        <v>1.84</v>
      </c>
      <c r="I129" t="n">
        <v>20</v>
      </c>
      <c r="J129" t="n">
        <v>316.28</v>
      </c>
      <c r="K129" t="n">
        <v>59.19</v>
      </c>
      <c r="L129" t="n">
        <v>32.75</v>
      </c>
      <c r="M129" t="n">
        <v>18</v>
      </c>
      <c r="N129" t="n">
        <v>94.33</v>
      </c>
      <c r="O129" t="n">
        <v>39241.99</v>
      </c>
      <c r="P129" t="n">
        <v>844.11</v>
      </c>
      <c r="Q129" t="n">
        <v>1367.24</v>
      </c>
      <c r="R129" t="n">
        <v>124.33</v>
      </c>
      <c r="S129" t="n">
        <v>104.26</v>
      </c>
      <c r="T129" t="n">
        <v>9120.1</v>
      </c>
      <c r="U129" t="n">
        <v>0.84</v>
      </c>
      <c r="V129" t="n">
        <v>0.9</v>
      </c>
      <c r="W129" t="n">
        <v>20.68</v>
      </c>
      <c r="X129" t="n">
        <v>0.55</v>
      </c>
      <c r="Y129" t="n">
        <v>1</v>
      </c>
      <c r="Z129" t="n">
        <v>10</v>
      </c>
      <c r="AA129" t="n">
        <v>1767.30306889965</v>
      </c>
      <c r="AB129" t="n">
        <v>2418.102026777202</v>
      </c>
      <c r="AC129" t="n">
        <v>2187.321763169096</v>
      </c>
      <c r="AD129" t="n">
        <v>1767303.06889965</v>
      </c>
      <c r="AE129" t="n">
        <v>2418102.026777202</v>
      </c>
      <c r="AF129" t="n">
        <v>8.846588322680844e-07</v>
      </c>
      <c r="AG129" t="n">
        <v>17</v>
      </c>
      <c r="AH129" t="n">
        <v>2187321.763169096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1.7576</v>
      </c>
      <c r="E130" t="n">
        <v>56.9</v>
      </c>
      <c r="F130" t="n">
        <v>53.11</v>
      </c>
      <c r="G130" t="n">
        <v>159.34</v>
      </c>
      <c r="H130" t="n">
        <v>1.86</v>
      </c>
      <c r="I130" t="n">
        <v>20</v>
      </c>
      <c r="J130" t="n">
        <v>316.84</v>
      </c>
      <c r="K130" t="n">
        <v>59.19</v>
      </c>
      <c r="L130" t="n">
        <v>33</v>
      </c>
      <c r="M130" t="n">
        <v>18</v>
      </c>
      <c r="N130" t="n">
        <v>94.64</v>
      </c>
      <c r="O130" t="n">
        <v>39310.75</v>
      </c>
      <c r="P130" t="n">
        <v>843.08</v>
      </c>
      <c r="Q130" t="n">
        <v>1367.15</v>
      </c>
      <c r="R130" t="n">
        <v>124.02</v>
      </c>
      <c r="S130" t="n">
        <v>104.26</v>
      </c>
      <c r="T130" t="n">
        <v>8965.629999999999</v>
      </c>
      <c r="U130" t="n">
        <v>0.84</v>
      </c>
      <c r="V130" t="n">
        <v>0.9</v>
      </c>
      <c r="W130" t="n">
        <v>20.68</v>
      </c>
      <c r="X130" t="n">
        <v>0.54</v>
      </c>
      <c r="Y130" t="n">
        <v>1</v>
      </c>
      <c r="Z130" t="n">
        <v>10</v>
      </c>
      <c r="AA130" t="n">
        <v>1765.548922487342</v>
      </c>
      <c r="AB130" t="n">
        <v>2415.701926268403</v>
      </c>
      <c r="AC130" t="n">
        <v>2185.150724884295</v>
      </c>
      <c r="AD130" t="n">
        <v>1765548.922487342</v>
      </c>
      <c r="AE130" t="n">
        <v>2415701.926268403</v>
      </c>
      <c r="AF130" t="n">
        <v>8.848098580745377e-07</v>
      </c>
      <c r="AG130" t="n">
        <v>17</v>
      </c>
      <c r="AH130" t="n">
        <v>2185150.724884294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1.7568</v>
      </c>
      <c r="E131" t="n">
        <v>56.92</v>
      </c>
      <c r="F131" t="n">
        <v>53.14</v>
      </c>
      <c r="G131" t="n">
        <v>159.41</v>
      </c>
      <c r="H131" t="n">
        <v>1.87</v>
      </c>
      <c r="I131" t="n">
        <v>20</v>
      </c>
      <c r="J131" t="n">
        <v>317.39</v>
      </c>
      <c r="K131" t="n">
        <v>59.19</v>
      </c>
      <c r="L131" t="n">
        <v>33.25</v>
      </c>
      <c r="M131" t="n">
        <v>18</v>
      </c>
      <c r="N131" t="n">
        <v>94.95</v>
      </c>
      <c r="O131" t="n">
        <v>39379.65</v>
      </c>
      <c r="P131" t="n">
        <v>840.38</v>
      </c>
      <c r="Q131" t="n">
        <v>1367.23</v>
      </c>
      <c r="R131" t="n">
        <v>124.57</v>
      </c>
      <c r="S131" t="n">
        <v>104.26</v>
      </c>
      <c r="T131" t="n">
        <v>9239.65</v>
      </c>
      <c r="U131" t="n">
        <v>0.84</v>
      </c>
      <c r="V131" t="n">
        <v>0.9</v>
      </c>
      <c r="W131" t="n">
        <v>20.68</v>
      </c>
      <c r="X131" t="n">
        <v>0.5600000000000001</v>
      </c>
      <c r="Y131" t="n">
        <v>1</v>
      </c>
      <c r="Z131" t="n">
        <v>10</v>
      </c>
      <c r="AA131" t="n">
        <v>1762.753574073094</v>
      </c>
      <c r="AB131" t="n">
        <v>2411.877207245962</v>
      </c>
      <c r="AC131" t="n">
        <v>2181.691031677328</v>
      </c>
      <c r="AD131" t="n">
        <v>1762753.574073094</v>
      </c>
      <c r="AE131" t="n">
        <v>2411877.207245962</v>
      </c>
      <c r="AF131" t="n">
        <v>8.844071225906621e-07</v>
      </c>
      <c r="AG131" t="n">
        <v>17</v>
      </c>
      <c r="AH131" t="n">
        <v>2181691.031677328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1.7597</v>
      </c>
      <c r="E132" t="n">
        <v>56.83</v>
      </c>
      <c r="F132" t="n">
        <v>53.09</v>
      </c>
      <c r="G132" t="n">
        <v>167.66</v>
      </c>
      <c r="H132" t="n">
        <v>1.88</v>
      </c>
      <c r="I132" t="n">
        <v>19</v>
      </c>
      <c r="J132" t="n">
        <v>317.95</v>
      </c>
      <c r="K132" t="n">
        <v>59.19</v>
      </c>
      <c r="L132" t="n">
        <v>33.5</v>
      </c>
      <c r="M132" t="n">
        <v>17</v>
      </c>
      <c r="N132" t="n">
        <v>95.26000000000001</v>
      </c>
      <c r="O132" t="n">
        <v>39448.69</v>
      </c>
      <c r="P132" t="n">
        <v>839.76</v>
      </c>
      <c r="Q132" t="n">
        <v>1367.13</v>
      </c>
      <c r="R132" t="n">
        <v>123.26</v>
      </c>
      <c r="S132" t="n">
        <v>104.26</v>
      </c>
      <c r="T132" t="n">
        <v>8593.41</v>
      </c>
      <c r="U132" t="n">
        <v>0.85</v>
      </c>
      <c r="V132" t="n">
        <v>0.9</v>
      </c>
      <c r="W132" t="n">
        <v>20.68</v>
      </c>
      <c r="X132" t="n">
        <v>0.52</v>
      </c>
      <c r="Y132" t="n">
        <v>1</v>
      </c>
      <c r="Z132" t="n">
        <v>10</v>
      </c>
      <c r="AA132" t="n">
        <v>1758.995926197295</v>
      </c>
      <c r="AB132" t="n">
        <v>2406.735827646569</v>
      </c>
      <c r="AC132" t="n">
        <v>2177.040338130929</v>
      </c>
      <c r="AD132" t="n">
        <v>1758995.926197295</v>
      </c>
      <c r="AE132" t="n">
        <v>2406735.827646569</v>
      </c>
      <c r="AF132" t="n">
        <v>8.858670387197109e-07</v>
      </c>
      <c r="AG132" t="n">
        <v>17</v>
      </c>
      <c r="AH132" t="n">
        <v>2177040.338130929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1.7599</v>
      </c>
      <c r="E133" t="n">
        <v>56.82</v>
      </c>
      <c r="F133" t="n">
        <v>53.09</v>
      </c>
      <c r="G133" t="n">
        <v>167.64</v>
      </c>
      <c r="H133" t="n">
        <v>1.89</v>
      </c>
      <c r="I133" t="n">
        <v>19</v>
      </c>
      <c r="J133" t="n">
        <v>318.52</v>
      </c>
      <c r="K133" t="n">
        <v>59.19</v>
      </c>
      <c r="L133" t="n">
        <v>33.75</v>
      </c>
      <c r="M133" t="n">
        <v>17</v>
      </c>
      <c r="N133" t="n">
        <v>95.56999999999999</v>
      </c>
      <c r="O133" t="n">
        <v>39517.87</v>
      </c>
      <c r="P133" t="n">
        <v>840.16</v>
      </c>
      <c r="Q133" t="n">
        <v>1367.16</v>
      </c>
      <c r="R133" t="n">
        <v>123.32</v>
      </c>
      <c r="S133" t="n">
        <v>104.26</v>
      </c>
      <c r="T133" t="n">
        <v>8619.780000000001</v>
      </c>
      <c r="U133" t="n">
        <v>0.85</v>
      </c>
      <c r="V133" t="n">
        <v>0.9</v>
      </c>
      <c r="W133" t="n">
        <v>20.67</v>
      </c>
      <c r="X133" t="n">
        <v>0.51</v>
      </c>
      <c r="Y133" t="n">
        <v>1</v>
      </c>
      <c r="Z133" t="n">
        <v>10</v>
      </c>
      <c r="AA133" t="n">
        <v>1759.370726769826</v>
      </c>
      <c r="AB133" t="n">
        <v>2407.24864632494</v>
      </c>
      <c r="AC133" t="n">
        <v>2177.504214114382</v>
      </c>
      <c r="AD133" t="n">
        <v>1759370.726769826</v>
      </c>
      <c r="AE133" t="n">
        <v>2407248.64632494</v>
      </c>
      <c r="AF133" t="n">
        <v>8.859677225906799e-07</v>
      </c>
      <c r="AG133" t="n">
        <v>17</v>
      </c>
      <c r="AH133" t="n">
        <v>2177504.214114382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1.7596</v>
      </c>
      <c r="E134" t="n">
        <v>56.83</v>
      </c>
      <c r="F134" t="n">
        <v>53.1</v>
      </c>
      <c r="G134" t="n">
        <v>167.68</v>
      </c>
      <c r="H134" t="n">
        <v>1.9</v>
      </c>
      <c r="I134" t="n">
        <v>19</v>
      </c>
      <c r="J134" t="n">
        <v>319.08</v>
      </c>
      <c r="K134" t="n">
        <v>59.19</v>
      </c>
      <c r="L134" t="n">
        <v>34</v>
      </c>
      <c r="M134" t="n">
        <v>17</v>
      </c>
      <c r="N134" t="n">
        <v>95.88</v>
      </c>
      <c r="O134" t="n">
        <v>39587.19</v>
      </c>
      <c r="P134" t="n">
        <v>840.64</v>
      </c>
      <c r="Q134" t="n">
        <v>1367.18</v>
      </c>
      <c r="R134" t="n">
        <v>123.53</v>
      </c>
      <c r="S134" t="n">
        <v>104.26</v>
      </c>
      <c r="T134" t="n">
        <v>8723.940000000001</v>
      </c>
      <c r="U134" t="n">
        <v>0.84</v>
      </c>
      <c r="V134" t="n">
        <v>0.9</v>
      </c>
      <c r="W134" t="n">
        <v>20.67</v>
      </c>
      <c r="X134" t="n">
        <v>0.52</v>
      </c>
      <c r="Y134" t="n">
        <v>1</v>
      </c>
      <c r="Z134" t="n">
        <v>10</v>
      </c>
      <c r="AA134" t="n">
        <v>1760.365527572875</v>
      </c>
      <c r="AB134" t="n">
        <v>2408.609776671186</v>
      </c>
      <c r="AC134" t="n">
        <v>2178.735440090741</v>
      </c>
      <c r="AD134" t="n">
        <v>1760365.527572875</v>
      </c>
      <c r="AE134" t="n">
        <v>2408609.776671186</v>
      </c>
      <c r="AF134" t="n">
        <v>8.858166967842266e-07</v>
      </c>
      <c r="AG134" t="n">
        <v>17</v>
      </c>
      <c r="AH134" t="n">
        <v>2178735.440090741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1.7598</v>
      </c>
      <c r="E135" t="n">
        <v>56.82</v>
      </c>
      <c r="F135" t="n">
        <v>53.09</v>
      </c>
      <c r="G135" t="n">
        <v>167.66</v>
      </c>
      <c r="H135" t="n">
        <v>1.91</v>
      </c>
      <c r="I135" t="n">
        <v>19</v>
      </c>
      <c r="J135" t="n">
        <v>319.64</v>
      </c>
      <c r="K135" t="n">
        <v>59.19</v>
      </c>
      <c r="L135" t="n">
        <v>34.25</v>
      </c>
      <c r="M135" t="n">
        <v>17</v>
      </c>
      <c r="N135" t="n">
        <v>96.2</v>
      </c>
      <c r="O135" t="n">
        <v>39656.65</v>
      </c>
      <c r="P135" t="n">
        <v>840.88</v>
      </c>
      <c r="Q135" t="n">
        <v>1367.3</v>
      </c>
      <c r="R135" t="n">
        <v>123.17</v>
      </c>
      <c r="S135" t="n">
        <v>104.26</v>
      </c>
      <c r="T135" t="n">
        <v>8545.709999999999</v>
      </c>
      <c r="U135" t="n">
        <v>0.85</v>
      </c>
      <c r="V135" t="n">
        <v>0.9</v>
      </c>
      <c r="W135" t="n">
        <v>20.68</v>
      </c>
      <c r="X135" t="n">
        <v>0.51</v>
      </c>
      <c r="Y135" t="n">
        <v>1</v>
      </c>
      <c r="Z135" t="n">
        <v>10</v>
      </c>
      <c r="AA135" t="n">
        <v>1760.447774222992</v>
      </c>
      <c r="AB135" t="n">
        <v>2408.722310166342</v>
      </c>
      <c r="AC135" t="n">
        <v>2178.837233547061</v>
      </c>
      <c r="AD135" t="n">
        <v>1760447.774222992</v>
      </c>
      <c r="AE135" t="n">
        <v>2408722.310166342</v>
      </c>
      <c r="AF135" t="n">
        <v>8.859173806551954e-07</v>
      </c>
      <c r="AG135" t="n">
        <v>17</v>
      </c>
      <c r="AH135" t="n">
        <v>2178837.233547061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1.7598</v>
      </c>
      <c r="E136" t="n">
        <v>56.83</v>
      </c>
      <c r="F136" t="n">
        <v>53.09</v>
      </c>
      <c r="G136" t="n">
        <v>167.66</v>
      </c>
      <c r="H136" t="n">
        <v>1.92</v>
      </c>
      <c r="I136" t="n">
        <v>19</v>
      </c>
      <c r="J136" t="n">
        <v>320.21</v>
      </c>
      <c r="K136" t="n">
        <v>59.19</v>
      </c>
      <c r="L136" t="n">
        <v>34.5</v>
      </c>
      <c r="M136" t="n">
        <v>17</v>
      </c>
      <c r="N136" t="n">
        <v>96.51000000000001</v>
      </c>
      <c r="O136" t="n">
        <v>39726.26</v>
      </c>
      <c r="P136" t="n">
        <v>840.55</v>
      </c>
      <c r="Q136" t="n">
        <v>1367.2</v>
      </c>
      <c r="R136" t="n">
        <v>123.17</v>
      </c>
      <c r="S136" t="n">
        <v>104.26</v>
      </c>
      <c r="T136" t="n">
        <v>8548.73</v>
      </c>
      <c r="U136" t="n">
        <v>0.85</v>
      </c>
      <c r="V136" t="n">
        <v>0.9</v>
      </c>
      <c r="W136" t="n">
        <v>20.68</v>
      </c>
      <c r="X136" t="n">
        <v>0.52</v>
      </c>
      <c r="Y136" t="n">
        <v>1</v>
      </c>
      <c r="Z136" t="n">
        <v>10</v>
      </c>
      <c r="AA136" t="n">
        <v>1759.99422613619</v>
      </c>
      <c r="AB136" t="n">
        <v>2408.10174566485</v>
      </c>
      <c r="AC136" t="n">
        <v>2178.275894850623</v>
      </c>
      <c r="AD136" t="n">
        <v>1759994.22613619</v>
      </c>
      <c r="AE136" t="n">
        <v>2408101.74566485</v>
      </c>
      <c r="AF136" t="n">
        <v>8.859173806551954e-07</v>
      </c>
      <c r="AG136" t="n">
        <v>17</v>
      </c>
      <c r="AH136" t="n">
        <v>2178275.894850623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1.7597</v>
      </c>
      <c r="E137" t="n">
        <v>56.83</v>
      </c>
      <c r="F137" t="n">
        <v>53.09</v>
      </c>
      <c r="G137" t="n">
        <v>167.67</v>
      </c>
      <c r="H137" t="n">
        <v>1.93</v>
      </c>
      <c r="I137" t="n">
        <v>19</v>
      </c>
      <c r="J137" t="n">
        <v>320.77</v>
      </c>
      <c r="K137" t="n">
        <v>59.19</v>
      </c>
      <c r="L137" t="n">
        <v>34.75</v>
      </c>
      <c r="M137" t="n">
        <v>17</v>
      </c>
      <c r="N137" t="n">
        <v>96.83</v>
      </c>
      <c r="O137" t="n">
        <v>39796.01</v>
      </c>
      <c r="P137" t="n">
        <v>839.78</v>
      </c>
      <c r="Q137" t="n">
        <v>1367.21</v>
      </c>
      <c r="R137" t="n">
        <v>123.5</v>
      </c>
      <c r="S137" t="n">
        <v>104.26</v>
      </c>
      <c r="T137" t="n">
        <v>8712.190000000001</v>
      </c>
      <c r="U137" t="n">
        <v>0.84</v>
      </c>
      <c r="V137" t="n">
        <v>0.9</v>
      </c>
      <c r="W137" t="n">
        <v>20.67</v>
      </c>
      <c r="X137" t="n">
        <v>0.52</v>
      </c>
      <c r="Y137" t="n">
        <v>1</v>
      </c>
      <c r="Z137" t="n">
        <v>10</v>
      </c>
      <c r="AA137" t="n">
        <v>1759.023415522203</v>
      </c>
      <c r="AB137" t="n">
        <v>2406.773439753651</v>
      </c>
      <c r="AC137" t="n">
        <v>2177.0743605913</v>
      </c>
      <c r="AD137" t="n">
        <v>1759023.415522203</v>
      </c>
      <c r="AE137" t="n">
        <v>2406773.439753651</v>
      </c>
      <c r="AF137" t="n">
        <v>8.858670387197109e-07</v>
      </c>
      <c r="AG137" t="n">
        <v>17</v>
      </c>
      <c r="AH137" t="n">
        <v>2177074.3605913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1.7596</v>
      </c>
      <c r="E138" t="n">
        <v>56.83</v>
      </c>
      <c r="F138" t="n">
        <v>53.1</v>
      </c>
      <c r="G138" t="n">
        <v>167.67</v>
      </c>
      <c r="H138" t="n">
        <v>1.94</v>
      </c>
      <c r="I138" t="n">
        <v>19</v>
      </c>
      <c r="J138" t="n">
        <v>321.34</v>
      </c>
      <c r="K138" t="n">
        <v>59.19</v>
      </c>
      <c r="L138" t="n">
        <v>35</v>
      </c>
      <c r="M138" t="n">
        <v>17</v>
      </c>
      <c r="N138" t="n">
        <v>97.14</v>
      </c>
      <c r="O138" t="n">
        <v>39865.91</v>
      </c>
      <c r="P138" t="n">
        <v>838.55</v>
      </c>
      <c r="Q138" t="n">
        <v>1367.17</v>
      </c>
      <c r="R138" t="n">
        <v>123.45</v>
      </c>
      <c r="S138" t="n">
        <v>104.26</v>
      </c>
      <c r="T138" t="n">
        <v>8686.07</v>
      </c>
      <c r="U138" t="n">
        <v>0.84</v>
      </c>
      <c r="V138" t="n">
        <v>0.9</v>
      </c>
      <c r="W138" t="n">
        <v>20.67</v>
      </c>
      <c r="X138" t="n">
        <v>0.52</v>
      </c>
      <c r="Y138" t="n">
        <v>1</v>
      </c>
      <c r="Z138" t="n">
        <v>10</v>
      </c>
      <c r="AA138" t="n">
        <v>1757.492729865076</v>
      </c>
      <c r="AB138" t="n">
        <v>2404.679088108487</v>
      </c>
      <c r="AC138" t="n">
        <v>2175.179890927709</v>
      </c>
      <c r="AD138" t="n">
        <v>1757492.729865076</v>
      </c>
      <c r="AE138" t="n">
        <v>2404679.088108486</v>
      </c>
      <c r="AF138" t="n">
        <v>8.858166967842266e-07</v>
      </c>
      <c r="AG138" t="n">
        <v>17</v>
      </c>
      <c r="AH138" t="n">
        <v>2175179.890927709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1.7623</v>
      </c>
      <c r="E139" t="n">
        <v>56.74</v>
      </c>
      <c r="F139" t="n">
        <v>53.06</v>
      </c>
      <c r="G139" t="n">
        <v>176.86</v>
      </c>
      <c r="H139" t="n">
        <v>1.95</v>
      </c>
      <c r="I139" t="n">
        <v>18</v>
      </c>
      <c r="J139" t="n">
        <v>321.91</v>
      </c>
      <c r="K139" t="n">
        <v>59.19</v>
      </c>
      <c r="L139" t="n">
        <v>35.25</v>
      </c>
      <c r="M139" t="n">
        <v>16</v>
      </c>
      <c r="N139" t="n">
        <v>97.45999999999999</v>
      </c>
      <c r="O139" t="n">
        <v>39935.96</v>
      </c>
      <c r="P139" t="n">
        <v>837.53</v>
      </c>
      <c r="Q139" t="n">
        <v>1367.2</v>
      </c>
      <c r="R139" t="n">
        <v>122.04</v>
      </c>
      <c r="S139" t="n">
        <v>104.26</v>
      </c>
      <c r="T139" t="n">
        <v>7984.01</v>
      </c>
      <c r="U139" t="n">
        <v>0.85</v>
      </c>
      <c r="V139" t="n">
        <v>0.9</v>
      </c>
      <c r="W139" t="n">
        <v>20.68</v>
      </c>
      <c r="X139" t="n">
        <v>0.48</v>
      </c>
      <c r="Y139" t="n">
        <v>1</v>
      </c>
      <c r="Z139" t="n">
        <v>10</v>
      </c>
      <c r="AA139" t="n">
        <v>1753.447236785819</v>
      </c>
      <c r="AB139" t="n">
        <v>2399.143866002888</v>
      </c>
      <c r="AC139" t="n">
        <v>2170.172942651136</v>
      </c>
      <c r="AD139" t="n">
        <v>1753447.236785819</v>
      </c>
      <c r="AE139" t="n">
        <v>2399143.866002887</v>
      </c>
      <c r="AF139" t="n">
        <v>8.871759290423064e-07</v>
      </c>
      <c r="AG139" t="n">
        <v>17</v>
      </c>
      <c r="AH139" t="n">
        <v>2170172.942651135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1.7621</v>
      </c>
      <c r="E140" t="n">
        <v>56.75</v>
      </c>
      <c r="F140" t="n">
        <v>53.07</v>
      </c>
      <c r="G140" t="n">
        <v>176.89</v>
      </c>
      <c r="H140" t="n">
        <v>1.96</v>
      </c>
      <c r="I140" t="n">
        <v>18</v>
      </c>
      <c r="J140" t="n">
        <v>322.47</v>
      </c>
      <c r="K140" t="n">
        <v>59.19</v>
      </c>
      <c r="L140" t="n">
        <v>35.5</v>
      </c>
      <c r="M140" t="n">
        <v>16</v>
      </c>
      <c r="N140" t="n">
        <v>97.78</v>
      </c>
      <c r="O140" t="n">
        <v>40006.15</v>
      </c>
      <c r="P140" t="n">
        <v>837.9</v>
      </c>
      <c r="Q140" t="n">
        <v>1367.19</v>
      </c>
      <c r="R140" t="n">
        <v>122.42</v>
      </c>
      <c r="S140" t="n">
        <v>104.26</v>
      </c>
      <c r="T140" t="n">
        <v>8178.57</v>
      </c>
      <c r="U140" t="n">
        <v>0.85</v>
      </c>
      <c r="V140" t="n">
        <v>0.9</v>
      </c>
      <c r="W140" t="n">
        <v>20.67</v>
      </c>
      <c r="X140" t="n">
        <v>0.49</v>
      </c>
      <c r="Y140" t="n">
        <v>1</v>
      </c>
      <c r="Z140" t="n">
        <v>10</v>
      </c>
      <c r="AA140" t="n">
        <v>1754.201594722755</v>
      </c>
      <c r="AB140" t="n">
        <v>2400.176011812127</v>
      </c>
      <c r="AC140" t="n">
        <v>2171.106581912966</v>
      </c>
      <c r="AD140" t="n">
        <v>1754201.594722755</v>
      </c>
      <c r="AE140" t="n">
        <v>2400176.011812127</v>
      </c>
      <c r="AF140" t="n">
        <v>8.870752451713376e-07</v>
      </c>
      <c r="AG140" t="n">
        <v>17</v>
      </c>
      <c r="AH140" t="n">
        <v>2171106.581912966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1.7618</v>
      </c>
      <c r="E141" t="n">
        <v>56.76</v>
      </c>
      <c r="F141" t="n">
        <v>53.07</v>
      </c>
      <c r="G141" t="n">
        <v>176.91</v>
      </c>
      <c r="H141" t="n">
        <v>1.97</v>
      </c>
      <c r="I141" t="n">
        <v>18</v>
      </c>
      <c r="J141" t="n">
        <v>323.04</v>
      </c>
      <c r="K141" t="n">
        <v>59.19</v>
      </c>
      <c r="L141" t="n">
        <v>35.75</v>
      </c>
      <c r="M141" t="n">
        <v>16</v>
      </c>
      <c r="N141" t="n">
        <v>98.09999999999999</v>
      </c>
      <c r="O141" t="n">
        <v>40076.49</v>
      </c>
      <c r="P141" t="n">
        <v>839.54</v>
      </c>
      <c r="Q141" t="n">
        <v>1367.2</v>
      </c>
      <c r="R141" t="n">
        <v>122.71</v>
      </c>
      <c r="S141" t="n">
        <v>104.26</v>
      </c>
      <c r="T141" t="n">
        <v>8321.530000000001</v>
      </c>
      <c r="U141" t="n">
        <v>0.85</v>
      </c>
      <c r="V141" t="n">
        <v>0.9</v>
      </c>
      <c r="W141" t="n">
        <v>20.67</v>
      </c>
      <c r="X141" t="n">
        <v>0.5</v>
      </c>
      <c r="Y141" t="n">
        <v>1</v>
      </c>
      <c r="Z141" t="n">
        <v>10</v>
      </c>
      <c r="AA141" t="n">
        <v>1756.714318354041</v>
      </c>
      <c r="AB141" t="n">
        <v>2403.614031137995</v>
      </c>
      <c r="AC141" t="n">
        <v>2174.216481499664</v>
      </c>
      <c r="AD141" t="n">
        <v>1756714.318354041</v>
      </c>
      <c r="AE141" t="n">
        <v>2403614.031137995</v>
      </c>
      <c r="AF141" t="n">
        <v>8.869242193648843e-07</v>
      </c>
      <c r="AG141" t="n">
        <v>17</v>
      </c>
      <c r="AH141" t="n">
        <v>2174216.481499664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1.7615</v>
      </c>
      <c r="E142" t="n">
        <v>56.77</v>
      </c>
      <c r="F142" t="n">
        <v>53.09</v>
      </c>
      <c r="G142" t="n">
        <v>176.95</v>
      </c>
      <c r="H142" t="n">
        <v>1.98</v>
      </c>
      <c r="I142" t="n">
        <v>18</v>
      </c>
      <c r="J142" t="n">
        <v>323.62</v>
      </c>
      <c r="K142" t="n">
        <v>59.19</v>
      </c>
      <c r="L142" t="n">
        <v>36</v>
      </c>
      <c r="M142" t="n">
        <v>16</v>
      </c>
      <c r="N142" t="n">
        <v>98.42</v>
      </c>
      <c r="O142" t="n">
        <v>40147.11</v>
      </c>
      <c r="P142" t="n">
        <v>839.5700000000001</v>
      </c>
      <c r="Q142" t="n">
        <v>1367.23</v>
      </c>
      <c r="R142" t="n">
        <v>122.95</v>
      </c>
      <c r="S142" t="n">
        <v>104.26</v>
      </c>
      <c r="T142" t="n">
        <v>8440.6</v>
      </c>
      <c r="U142" t="n">
        <v>0.85</v>
      </c>
      <c r="V142" t="n">
        <v>0.9</v>
      </c>
      <c r="W142" t="n">
        <v>20.68</v>
      </c>
      <c r="X142" t="n">
        <v>0.51</v>
      </c>
      <c r="Y142" t="n">
        <v>1</v>
      </c>
      <c r="Z142" t="n">
        <v>10</v>
      </c>
      <c r="AA142" t="n">
        <v>1757.162163423163</v>
      </c>
      <c r="AB142" t="n">
        <v>2404.226792519098</v>
      </c>
      <c r="AC142" t="n">
        <v>2174.770761794571</v>
      </c>
      <c r="AD142" t="n">
        <v>1757162.163423163</v>
      </c>
      <c r="AE142" t="n">
        <v>2404226.792519098</v>
      </c>
      <c r="AF142" t="n">
        <v>8.86773193558431e-07</v>
      </c>
      <c r="AG142" t="n">
        <v>17</v>
      </c>
      <c r="AH142" t="n">
        <v>2174770.761794571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1.7621</v>
      </c>
      <c r="E143" t="n">
        <v>56.75</v>
      </c>
      <c r="F143" t="n">
        <v>53.07</v>
      </c>
      <c r="G143" t="n">
        <v>176.89</v>
      </c>
      <c r="H143" t="n">
        <v>1.99</v>
      </c>
      <c r="I143" t="n">
        <v>18</v>
      </c>
      <c r="J143" t="n">
        <v>324.19</v>
      </c>
      <c r="K143" t="n">
        <v>59.19</v>
      </c>
      <c r="L143" t="n">
        <v>36.25</v>
      </c>
      <c r="M143" t="n">
        <v>16</v>
      </c>
      <c r="N143" t="n">
        <v>98.75</v>
      </c>
      <c r="O143" t="n">
        <v>40217.75</v>
      </c>
      <c r="P143" t="n">
        <v>839.35</v>
      </c>
      <c r="Q143" t="n">
        <v>1367.19</v>
      </c>
      <c r="R143" t="n">
        <v>122.52</v>
      </c>
      <c r="S143" t="n">
        <v>104.26</v>
      </c>
      <c r="T143" t="n">
        <v>8224.93</v>
      </c>
      <c r="U143" t="n">
        <v>0.85</v>
      </c>
      <c r="V143" t="n">
        <v>0.9</v>
      </c>
      <c r="W143" t="n">
        <v>20.67</v>
      </c>
      <c r="X143" t="n">
        <v>0.49</v>
      </c>
      <c r="Y143" t="n">
        <v>1</v>
      </c>
      <c r="Z143" t="n">
        <v>10</v>
      </c>
      <c r="AA143" t="n">
        <v>1756.191856322763</v>
      </c>
      <c r="AB143" t="n">
        <v>2402.899175537402</v>
      </c>
      <c r="AC143" t="n">
        <v>2173.569850714286</v>
      </c>
      <c r="AD143" t="n">
        <v>1756191.856322763</v>
      </c>
      <c r="AE143" t="n">
        <v>2402899.175537402</v>
      </c>
      <c r="AF143" t="n">
        <v>8.870752451713376e-07</v>
      </c>
      <c r="AG143" t="n">
        <v>17</v>
      </c>
      <c r="AH143" t="n">
        <v>2173569.850714286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1.7622</v>
      </c>
      <c r="E144" t="n">
        <v>56.75</v>
      </c>
      <c r="F144" t="n">
        <v>53.06</v>
      </c>
      <c r="G144" t="n">
        <v>176.87</v>
      </c>
      <c r="H144" t="n">
        <v>2</v>
      </c>
      <c r="I144" t="n">
        <v>18</v>
      </c>
      <c r="J144" t="n">
        <v>324.76</v>
      </c>
      <c r="K144" t="n">
        <v>59.19</v>
      </c>
      <c r="L144" t="n">
        <v>36.5</v>
      </c>
      <c r="M144" t="n">
        <v>16</v>
      </c>
      <c r="N144" t="n">
        <v>99.06999999999999</v>
      </c>
      <c r="O144" t="n">
        <v>40288.55</v>
      </c>
      <c r="P144" t="n">
        <v>839.21</v>
      </c>
      <c r="Q144" t="n">
        <v>1367.23</v>
      </c>
      <c r="R144" t="n">
        <v>122.37</v>
      </c>
      <c r="S144" t="n">
        <v>104.26</v>
      </c>
      <c r="T144" t="n">
        <v>8149.7</v>
      </c>
      <c r="U144" t="n">
        <v>0.85</v>
      </c>
      <c r="V144" t="n">
        <v>0.9</v>
      </c>
      <c r="W144" t="n">
        <v>20.67</v>
      </c>
      <c r="X144" t="n">
        <v>0.49</v>
      </c>
      <c r="Y144" t="n">
        <v>1</v>
      </c>
      <c r="Z144" t="n">
        <v>10</v>
      </c>
      <c r="AA144" t="n">
        <v>1755.840096893063</v>
      </c>
      <c r="AB144" t="n">
        <v>2402.417882767156</v>
      </c>
      <c r="AC144" t="n">
        <v>2173.134491850534</v>
      </c>
      <c r="AD144" t="n">
        <v>1755840.096893063</v>
      </c>
      <c r="AE144" t="n">
        <v>2402417.882767156</v>
      </c>
      <c r="AF144" t="n">
        <v>8.87125587106822e-07</v>
      </c>
      <c r="AG144" t="n">
        <v>17</v>
      </c>
      <c r="AH144" t="n">
        <v>2173134.491850534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1.7623</v>
      </c>
      <c r="E145" t="n">
        <v>56.74</v>
      </c>
      <c r="F145" t="n">
        <v>53.06</v>
      </c>
      <c r="G145" t="n">
        <v>176.86</v>
      </c>
      <c r="H145" t="n">
        <v>2.01</v>
      </c>
      <c r="I145" t="n">
        <v>18</v>
      </c>
      <c r="J145" t="n">
        <v>325.34</v>
      </c>
      <c r="K145" t="n">
        <v>59.19</v>
      </c>
      <c r="L145" t="n">
        <v>36.75</v>
      </c>
      <c r="M145" t="n">
        <v>16</v>
      </c>
      <c r="N145" t="n">
        <v>99.40000000000001</v>
      </c>
      <c r="O145" t="n">
        <v>40359.5</v>
      </c>
      <c r="P145" t="n">
        <v>838.5</v>
      </c>
      <c r="Q145" t="n">
        <v>1367.19</v>
      </c>
      <c r="R145" t="n">
        <v>122.03</v>
      </c>
      <c r="S145" t="n">
        <v>104.26</v>
      </c>
      <c r="T145" t="n">
        <v>7978.93</v>
      </c>
      <c r="U145" t="n">
        <v>0.85</v>
      </c>
      <c r="V145" t="n">
        <v>0.9</v>
      </c>
      <c r="W145" t="n">
        <v>20.68</v>
      </c>
      <c r="X145" t="n">
        <v>0.48</v>
      </c>
      <c r="Y145" t="n">
        <v>1</v>
      </c>
      <c r="Z145" t="n">
        <v>10</v>
      </c>
      <c r="AA145" t="n">
        <v>1754.778502066658</v>
      </c>
      <c r="AB145" t="n">
        <v>2400.96536189141</v>
      </c>
      <c r="AC145" t="n">
        <v>2171.820597528543</v>
      </c>
      <c r="AD145" t="n">
        <v>1754778.502066658</v>
      </c>
      <c r="AE145" t="n">
        <v>2400965.36189141</v>
      </c>
      <c r="AF145" t="n">
        <v>8.871759290423064e-07</v>
      </c>
      <c r="AG145" t="n">
        <v>17</v>
      </c>
      <c r="AH145" t="n">
        <v>2171820.597528543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1.762</v>
      </c>
      <c r="E146" t="n">
        <v>56.75</v>
      </c>
      <c r="F146" t="n">
        <v>53.07</v>
      </c>
      <c r="G146" t="n">
        <v>176.89</v>
      </c>
      <c r="H146" t="n">
        <v>2.02</v>
      </c>
      <c r="I146" t="n">
        <v>18</v>
      </c>
      <c r="J146" t="n">
        <v>325.92</v>
      </c>
      <c r="K146" t="n">
        <v>59.19</v>
      </c>
      <c r="L146" t="n">
        <v>37</v>
      </c>
      <c r="M146" t="n">
        <v>16</v>
      </c>
      <c r="N146" t="n">
        <v>99.72</v>
      </c>
      <c r="O146" t="n">
        <v>40430.6</v>
      </c>
      <c r="P146" t="n">
        <v>838.11</v>
      </c>
      <c r="Q146" t="n">
        <v>1367.17</v>
      </c>
      <c r="R146" t="n">
        <v>122.53</v>
      </c>
      <c r="S146" t="n">
        <v>104.26</v>
      </c>
      <c r="T146" t="n">
        <v>8230.049999999999</v>
      </c>
      <c r="U146" t="n">
        <v>0.85</v>
      </c>
      <c r="V146" t="n">
        <v>0.9</v>
      </c>
      <c r="W146" t="n">
        <v>20.67</v>
      </c>
      <c r="X146" t="n">
        <v>0.49</v>
      </c>
      <c r="Y146" t="n">
        <v>1</v>
      </c>
      <c r="Z146" t="n">
        <v>10</v>
      </c>
      <c r="AA146" t="n">
        <v>1754.576941253043</v>
      </c>
      <c r="AB146" t="n">
        <v>2400.689577493986</v>
      </c>
      <c r="AC146" t="n">
        <v>2171.571133606944</v>
      </c>
      <c r="AD146" t="n">
        <v>1754576.941253043</v>
      </c>
      <c r="AE146" t="n">
        <v>2400689.577493986</v>
      </c>
      <c r="AF146" t="n">
        <v>8.870249032358531e-07</v>
      </c>
      <c r="AG146" t="n">
        <v>17</v>
      </c>
      <c r="AH146" t="n">
        <v>2171571.133606944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1.7618</v>
      </c>
      <c r="E147" t="n">
        <v>56.76</v>
      </c>
      <c r="F147" t="n">
        <v>53.07</v>
      </c>
      <c r="G147" t="n">
        <v>176.91</v>
      </c>
      <c r="H147" t="n">
        <v>2.03</v>
      </c>
      <c r="I147" t="n">
        <v>18</v>
      </c>
      <c r="J147" t="n">
        <v>326.49</v>
      </c>
      <c r="K147" t="n">
        <v>59.19</v>
      </c>
      <c r="L147" t="n">
        <v>37.25</v>
      </c>
      <c r="M147" t="n">
        <v>16</v>
      </c>
      <c r="N147" t="n">
        <v>100.05</v>
      </c>
      <c r="O147" t="n">
        <v>40501.85</v>
      </c>
      <c r="P147" t="n">
        <v>837.15</v>
      </c>
      <c r="Q147" t="n">
        <v>1367.15</v>
      </c>
      <c r="R147" t="n">
        <v>122.8</v>
      </c>
      <c r="S147" t="n">
        <v>104.26</v>
      </c>
      <c r="T147" t="n">
        <v>8366.040000000001</v>
      </c>
      <c r="U147" t="n">
        <v>0.85</v>
      </c>
      <c r="V147" t="n">
        <v>0.9</v>
      </c>
      <c r="W147" t="n">
        <v>20.67</v>
      </c>
      <c r="X147" t="n">
        <v>0.5</v>
      </c>
      <c r="Y147" t="n">
        <v>1</v>
      </c>
      <c r="Z147" t="n">
        <v>10</v>
      </c>
      <c r="AA147" t="n">
        <v>1753.433259594684</v>
      </c>
      <c r="AB147" t="n">
        <v>2399.124741793346</v>
      </c>
      <c r="AC147" t="n">
        <v>2170.155643629312</v>
      </c>
      <c r="AD147" t="n">
        <v>1753433.259594684</v>
      </c>
      <c r="AE147" t="n">
        <v>2399124.741793346</v>
      </c>
      <c r="AF147" t="n">
        <v>8.869242193648843e-07</v>
      </c>
      <c r="AG147" t="n">
        <v>17</v>
      </c>
      <c r="AH147" t="n">
        <v>2170155.643629312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1.7641</v>
      </c>
      <c r="E148" t="n">
        <v>56.69</v>
      </c>
      <c r="F148" t="n">
        <v>53.05</v>
      </c>
      <c r="G148" t="n">
        <v>187.24</v>
      </c>
      <c r="H148" t="n">
        <v>2.04</v>
      </c>
      <c r="I148" t="n">
        <v>17</v>
      </c>
      <c r="J148" t="n">
        <v>327.07</v>
      </c>
      <c r="K148" t="n">
        <v>59.19</v>
      </c>
      <c r="L148" t="n">
        <v>37.5</v>
      </c>
      <c r="M148" t="n">
        <v>15</v>
      </c>
      <c r="N148" t="n">
        <v>100.38</v>
      </c>
      <c r="O148" t="n">
        <v>40573.27</v>
      </c>
      <c r="P148" t="n">
        <v>836.53</v>
      </c>
      <c r="Q148" t="n">
        <v>1367.14</v>
      </c>
      <c r="R148" t="n">
        <v>121.82</v>
      </c>
      <c r="S148" t="n">
        <v>104.26</v>
      </c>
      <c r="T148" t="n">
        <v>7879.14</v>
      </c>
      <c r="U148" t="n">
        <v>0.86</v>
      </c>
      <c r="V148" t="n">
        <v>0.9</v>
      </c>
      <c r="W148" t="n">
        <v>20.68</v>
      </c>
      <c r="X148" t="n">
        <v>0.48</v>
      </c>
      <c r="Y148" t="n">
        <v>1</v>
      </c>
      <c r="Z148" t="n">
        <v>10</v>
      </c>
      <c r="AA148" t="n">
        <v>1750.43895675525</v>
      </c>
      <c r="AB148" t="n">
        <v>2395.027804549115</v>
      </c>
      <c r="AC148" t="n">
        <v>2166.449712325582</v>
      </c>
      <c r="AD148" t="n">
        <v>1750438.95675525</v>
      </c>
      <c r="AE148" t="n">
        <v>2395027.804549115</v>
      </c>
      <c r="AF148" t="n">
        <v>8.880820838810264e-07</v>
      </c>
      <c r="AG148" t="n">
        <v>17</v>
      </c>
      <c r="AH148" t="n">
        <v>2166449.712325582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1.7646</v>
      </c>
      <c r="E149" t="n">
        <v>56.67</v>
      </c>
      <c r="F149" t="n">
        <v>53.04</v>
      </c>
      <c r="G149" t="n">
        <v>187.18</v>
      </c>
      <c r="H149" t="n">
        <v>2.05</v>
      </c>
      <c r="I149" t="n">
        <v>17</v>
      </c>
      <c r="J149" t="n">
        <v>327.65</v>
      </c>
      <c r="K149" t="n">
        <v>59.19</v>
      </c>
      <c r="L149" t="n">
        <v>37.75</v>
      </c>
      <c r="M149" t="n">
        <v>15</v>
      </c>
      <c r="N149" t="n">
        <v>100.71</v>
      </c>
      <c r="O149" t="n">
        <v>40644.83</v>
      </c>
      <c r="P149" t="n">
        <v>836.55</v>
      </c>
      <c r="Q149" t="n">
        <v>1367.2</v>
      </c>
      <c r="R149" t="n">
        <v>121.52</v>
      </c>
      <c r="S149" t="n">
        <v>104.26</v>
      </c>
      <c r="T149" t="n">
        <v>7730.59</v>
      </c>
      <c r="U149" t="n">
        <v>0.86</v>
      </c>
      <c r="V149" t="n">
        <v>0.9</v>
      </c>
      <c r="W149" t="n">
        <v>20.67</v>
      </c>
      <c r="X149" t="n">
        <v>0.46</v>
      </c>
      <c r="Y149" t="n">
        <v>1</v>
      </c>
      <c r="Z149" t="n">
        <v>10</v>
      </c>
      <c r="AA149" t="n">
        <v>1749.960330315629</v>
      </c>
      <c r="AB149" t="n">
        <v>2394.372926738916</v>
      </c>
      <c r="AC149" t="n">
        <v>2165.857335134463</v>
      </c>
      <c r="AD149" t="n">
        <v>1749960.330315629</v>
      </c>
      <c r="AE149" t="n">
        <v>2394372.926738916</v>
      </c>
      <c r="AF149" t="n">
        <v>8.883337935584485e-07</v>
      </c>
      <c r="AG149" t="n">
        <v>17</v>
      </c>
      <c r="AH149" t="n">
        <v>2165857.335134462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1.7649</v>
      </c>
      <c r="E150" t="n">
        <v>56.66</v>
      </c>
      <c r="F150" t="n">
        <v>53.02</v>
      </c>
      <c r="G150" t="n">
        <v>187.15</v>
      </c>
      <c r="H150" t="n">
        <v>2.06</v>
      </c>
      <c r="I150" t="n">
        <v>17</v>
      </c>
      <c r="J150" t="n">
        <v>328.23</v>
      </c>
      <c r="K150" t="n">
        <v>59.19</v>
      </c>
      <c r="L150" t="n">
        <v>38</v>
      </c>
      <c r="M150" t="n">
        <v>15</v>
      </c>
      <c r="N150" t="n">
        <v>101.04</v>
      </c>
      <c r="O150" t="n">
        <v>40716.56</v>
      </c>
      <c r="P150" t="n">
        <v>837.03</v>
      </c>
      <c r="Q150" t="n">
        <v>1367.15</v>
      </c>
      <c r="R150" t="n">
        <v>121.04</v>
      </c>
      <c r="S150" t="n">
        <v>104.26</v>
      </c>
      <c r="T150" t="n">
        <v>7492.28</v>
      </c>
      <c r="U150" t="n">
        <v>0.86</v>
      </c>
      <c r="V150" t="n">
        <v>0.9</v>
      </c>
      <c r="W150" t="n">
        <v>20.67</v>
      </c>
      <c r="X150" t="n">
        <v>0.45</v>
      </c>
      <c r="Y150" t="n">
        <v>1</v>
      </c>
      <c r="Z150" t="n">
        <v>10</v>
      </c>
      <c r="AA150" t="n">
        <v>1750.213408515903</v>
      </c>
      <c r="AB150" t="n">
        <v>2394.719199497555</v>
      </c>
      <c r="AC150" t="n">
        <v>2166.170560107013</v>
      </c>
      <c r="AD150" t="n">
        <v>1750213.408515903</v>
      </c>
      <c r="AE150" t="n">
        <v>2394719.199497554</v>
      </c>
      <c r="AF150" t="n">
        <v>8.884848193649018e-07</v>
      </c>
      <c r="AG150" t="n">
        <v>17</v>
      </c>
      <c r="AH150" t="n">
        <v>2166170.560107013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1.765</v>
      </c>
      <c r="E151" t="n">
        <v>56.66</v>
      </c>
      <c r="F151" t="n">
        <v>53.02</v>
      </c>
      <c r="G151" t="n">
        <v>187.13</v>
      </c>
      <c r="H151" t="n">
        <v>2.07</v>
      </c>
      <c r="I151" t="n">
        <v>17</v>
      </c>
      <c r="J151" t="n">
        <v>328.82</v>
      </c>
      <c r="K151" t="n">
        <v>59.19</v>
      </c>
      <c r="L151" t="n">
        <v>38.25</v>
      </c>
      <c r="M151" t="n">
        <v>15</v>
      </c>
      <c r="N151" t="n">
        <v>101.37</v>
      </c>
      <c r="O151" t="n">
        <v>40788.44</v>
      </c>
      <c r="P151" t="n">
        <v>837.6900000000001</v>
      </c>
      <c r="Q151" t="n">
        <v>1367.19</v>
      </c>
      <c r="R151" t="n">
        <v>120.95</v>
      </c>
      <c r="S151" t="n">
        <v>104.26</v>
      </c>
      <c r="T151" t="n">
        <v>7443.93</v>
      </c>
      <c r="U151" t="n">
        <v>0.86</v>
      </c>
      <c r="V151" t="n">
        <v>0.9</v>
      </c>
      <c r="W151" t="n">
        <v>20.67</v>
      </c>
      <c r="X151" t="n">
        <v>0.44</v>
      </c>
      <c r="Y151" t="n">
        <v>1</v>
      </c>
      <c r="Z151" t="n">
        <v>10</v>
      </c>
      <c r="AA151" t="n">
        <v>1751.031120817024</v>
      </c>
      <c r="AB151" t="n">
        <v>2395.838029542868</v>
      </c>
      <c r="AC151" t="n">
        <v>2167.18261058309</v>
      </c>
      <c r="AD151" t="n">
        <v>1751031.120817024</v>
      </c>
      <c r="AE151" t="n">
        <v>2395838.029542868</v>
      </c>
      <c r="AF151" t="n">
        <v>8.885351613003864e-07</v>
      </c>
      <c r="AG151" t="n">
        <v>17</v>
      </c>
      <c r="AH151" t="n">
        <v>2167182.61058309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1.7647</v>
      </c>
      <c r="E152" t="n">
        <v>56.67</v>
      </c>
      <c r="F152" t="n">
        <v>53.03</v>
      </c>
      <c r="G152" t="n">
        <v>187.17</v>
      </c>
      <c r="H152" t="n">
        <v>2.08</v>
      </c>
      <c r="I152" t="n">
        <v>17</v>
      </c>
      <c r="J152" t="n">
        <v>329.4</v>
      </c>
      <c r="K152" t="n">
        <v>59.19</v>
      </c>
      <c r="L152" t="n">
        <v>38.5</v>
      </c>
      <c r="M152" t="n">
        <v>15</v>
      </c>
      <c r="N152" t="n">
        <v>101.71</v>
      </c>
      <c r="O152" t="n">
        <v>40860.49</v>
      </c>
      <c r="P152" t="n">
        <v>837.23</v>
      </c>
      <c r="Q152" t="n">
        <v>1367.19</v>
      </c>
      <c r="R152" t="n">
        <v>121.25</v>
      </c>
      <c r="S152" t="n">
        <v>104.26</v>
      </c>
      <c r="T152" t="n">
        <v>7595.67</v>
      </c>
      <c r="U152" t="n">
        <v>0.86</v>
      </c>
      <c r="V152" t="n">
        <v>0.9</v>
      </c>
      <c r="W152" t="n">
        <v>20.67</v>
      </c>
      <c r="X152" t="n">
        <v>0.46</v>
      </c>
      <c r="Y152" t="n">
        <v>1</v>
      </c>
      <c r="Z152" t="n">
        <v>10</v>
      </c>
      <c r="AA152" t="n">
        <v>1750.73329130175</v>
      </c>
      <c r="AB152" t="n">
        <v>2395.43052606076</v>
      </c>
      <c r="AC152" t="n">
        <v>2166.813998661379</v>
      </c>
      <c r="AD152" t="n">
        <v>1750733.29130175</v>
      </c>
      <c r="AE152" t="n">
        <v>2395430.52606076</v>
      </c>
      <c r="AF152" t="n">
        <v>8.883841354939331e-07</v>
      </c>
      <c r="AG152" t="n">
        <v>17</v>
      </c>
      <c r="AH152" t="n">
        <v>2166813.998661379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1.7645</v>
      </c>
      <c r="E153" t="n">
        <v>56.67</v>
      </c>
      <c r="F153" t="n">
        <v>53.04</v>
      </c>
      <c r="G153" t="n">
        <v>187.19</v>
      </c>
      <c r="H153" t="n">
        <v>2.09</v>
      </c>
      <c r="I153" t="n">
        <v>17</v>
      </c>
      <c r="J153" t="n">
        <v>329.99</v>
      </c>
      <c r="K153" t="n">
        <v>59.19</v>
      </c>
      <c r="L153" t="n">
        <v>38.75</v>
      </c>
      <c r="M153" t="n">
        <v>15</v>
      </c>
      <c r="N153" t="n">
        <v>102.04</v>
      </c>
      <c r="O153" t="n">
        <v>40932.69</v>
      </c>
      <c r="P153" t="n">
        <v>837.37</v>
      </c>
      <c r="Q153" t="n">
        <v>1367.28</v>
      </c>
      <c r="R153" t="n">
        <v>121.55</v>
      </c>
      <c r="S153" t="n">
        <v>104.26</v>
      </c>
      <c r="T153" t="n">
        <v>7744.39</v>
      </c>
      <c r="U153" t="n">
        <v>0.86</v>
      </c>
      <c r="V153" t="n">
        <v>0.9</v>
      </c>
      <c r="W153" t="n">
        <v>20.67</v>
      </c>
      <c r="X153" t="n">
        <v>0.46</v>
      </c>
      <c r="Y153" t="n">
        <v>1</v>
      </c>
      <c r="Z153" t="n">
        <v>10</v>
      </c>
      <c r="AA153" t="n">
        <v>1751.171048305786</v>
      </c>
      <c r="AB153" t="n">
        <v>2396.029484506158</v>
      </c>
      <c r="AC153" t="n">
        <v>2167.355793353392</v>
      </c>
      <c r="AD153" t="n">
        <v>1751171.048305786</v>
      </c>
      <c r="AE153" t="n">
        <v>2396029.484506158</v>
      </c>
      <c r="AF153" t="n">
        <v>8.882834516229642e-07</v>
      </c>
      <c r="AG153" t="n">
        <v>17</v>
      </c>
      <c r="AH153" t="n">
        <v>2167355.793353392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1.7648</v>
      </c>
      <c r="E154" t="n">
        <v>56.66</v>
      </c>
      <c r="F154" t="n">
        <v>53.03</v>
      </c>
      <c r="G154" t="n">
        <v>187.16</v>
      </c>
      <c r="H154" t="n">
        <v>2.1</v>
      </c>
      <c r="I154" t="n">
        <v>17</v>
      </c>
      <c r="J154" t="n">
        <v>330.57</v>
      </c>
      <c r="K154" t="n">
        <v>59.19</v>
      </c>
      <c r="L154" t="n">
        <v>39</v>
      </c>
      <c r="M154" t="n">
        <v>15</v>
      </c>
      <c r="N154" t="n">
        <v>102.38</v>
      </c>
      <c r="O154" t="n">
        <v>41005.06</v>
      </c>
      <c r="P154" t="n">
        <v>836.83</v>
      </c>
      <c r="Q154" t="n">
        <v>1367.2</v>
      </c>
      <c r="R154" t="n">
        <v>121.07</v>
      </c>
      <c r="S154" t="n">
        <v>104.26</v>
      </c>
      <c r="T154" t="n">
        <v>7505.51</v>
      </c>
      <c r="U154" t="n">
        <v>0.86</v>
      </c>
      <c r="V154" t="n">
        <v>0.9</v>
      </c>
      <c r="W154" t="n">
        <v>20.67</v>
      </c>
      <c r="X154" t="n">
        <v>0.45</v>
      </c>
      <c r="Y154" t="n">
        <v>1</v>
      </c>
      <c r="Z154" t="n">
        <v>10</v>
      </c>
      <c r="AA154" t="n">
        <v>1750.098342908787</v>
      </c>
      <c r="AB154" t="n">
        <v>2394.561761657561</v>
      </c>
      <c r="AC154" t="n">
        <v>2166.028147913503</v>
      </c>
      <c r="AD154" t="n">
        <v>1750098.342908787</v>
      </c>
      <c r="AE154" t="n">
        <v>2394561.761657562</v>
      </c>
      <c r="AF154" t="n">
        <v>8.884344774294175e-07</v>
      </c>
      <c r="AG154" t="n">
        <v>17</v>
      </c>
      <c r="AH154" t="n">
        <v>2166028.147913503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1.7646</v>
      </c>
      <c r="E155" t="n">
        <v>56.67</v>
      </c>
      <c r="F155" t="n">
        <v>53.04</v>
      </c>
      <c r="G155" t="n">
        <v>187.18</v>
      </c>
      <c r="H155" t="n">
        <v>2.11</v>
      </c>
      <c r="I155" t="n">
        <v>17</v>
      </c>
      <c r="J155" t="n">
        <v>331.16</v>
      </c>
      <c r="K155" t="n">
        <v>59.19</v>
      </c>
      <c r="L155" t="n">
        <v>39.25</v>
      </c>
      <c r="M155" t="n">
        <v>15</v>
      </c>
      <c r="N155" t="n">
        <v>102.72</v>
      </c>
      <c r="O155" t="n">
        <v>41077.58</v>
      </c>
      <c r="P155" t="n">
        <v>834.9299999999999</v>
      </c>
      <c r="Q155" t="n">
        <v>1367.16</v>
      </c>
      <c r="R155" t="n">
        <v>121.45</v>
      </c>
      <c r="S155" t="n">
        <v>104.26</v>
      </c>
      <c r="T155" t="n">
        <v>7695.16</v>
      </c>
      <c r="U155" t="n">
        <v>0.86</v>
      </c>
      <c r="V155" t="n">
        <v>0.9</v>
      </c>
      <c r="W155" t="n">
        <v>20.67</v>
      </c>
      <c r="X155" t="n">
        <v>0.46</v>
      </c>
      <c r="Y155" t="n">
        <v>1</v>
      </c>
      <c r="Z155" t="n">
        <v>10</v>
      </c>
      <c r="AA155" t="n">
        <v>1747.73987799317</v>
      </c>
      <c r="AB155" t="n">
        <v>2391.334805911886</v>
      </c>
      <c r="AC155" t="n">
        <v>2163.109168295134</v>
      </c>
      <c r="AD155" t="n">
        <v>1747739.87799317</v>
      </c>
      <c r="AE155" t="n">
        <v>2391334.805911886</v>
      </c>
      <c r="AF155" t="n">
        <v>8.883337935584485e-07</v>
      </c>
      <c r="AG155" t="n">
        <v>17</v>
      </c>
      <c r="AH155" t="n">
        <v>2163109.168295134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1.7647</v>
      </c>
      <c r="E156" t="n">
        <v>56.67</v>
      </c>
      <c r="F156" t="n">
        <v>53.03</v>
      </c>
      <c r="G156" t="n">
        <v>187.16</v>
      </c>
      <c r="H156" t="n">
        <v>2.12</v>
      </c>
      <c r="I156" t="n">
        <v>17</v>
      </c>
      <c r="J156" t="n">
        <v>331.75</v>
      </c>
      <c r="K156" t="n">
        <v>59.19</v>
      </c>
      <c r="L156" t="n">
        <v>39.5</v>
      </c>
      <c r="M156" t="n">
        <v>15</v>
      </c>
      <c r="N156" t="n">
        <v>103.06</v>
      </c>
      <c r="O156" t="n">
        <v>41150.28</v>
      </c>
      <c r="P156" t="n">
        <v>834.51</v>
      </c>
      <c r="Q156" t="n">
        <v>1367.18</v>
      </c>
      <c r="R156" t="n">
        <v>121.38</v>
      </c>
      <c r="S156" t="n">
        <v>104.26</v>
      </c>
      <c r="T156" t="n">
        <v>7663.67</v>
      </c>
      <c r="U156" t="n">
        <v>0.86</v>
      </c>
      <c r="V156" t="n">
        <v>0.9</v>
      </c>
      <c r="W156" t="n">
        <v>20.67</v>
      </c>
      <c r="X156" t="n">
        <v>0.45</v>
      </c>
      <c r="Y156" t="n">
        <v>1</v>
      </c>
      <c r="Z156" t="n">
        <v>10</v>
      </c>
      <c r="AA156" t="n">
        <v>1747.005335702844</v>
      </c>
      <c r="AB156" t="n">
        <v>2390.329772744542</v>
      </c>
      <c r="AC156" t="n">
        <v>2162.200054082709</v>
      </c>
      <c r="AD156" t="n">
        <v>1747005.335702844</v>
      </c>
      <c r="AE156" t="n">
        <v>2390329.772744542</v>
      </c>
      <c r="AF156" t="n">
        <v>8.883841354939331e-07</v>
      </c>
      <c r="AG156" t="n">
        <v>17</v>
      </c>
      <c r="AH156" t="n">
        <v>2162200.054082709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1.767</v>
      </c>
      <c r="E157" t="n">
        <v>56.59</v>
      </c>
      <c r="F157" t="n">
        <v>53.01</v>
      </c>
      <c r="G157" t="n">
        <v>198.77</v>
      </c>
      <c r="H157" t="n">
        <v>2.13</v>
      </c>
      <c r="I157" t="n">
        <v>16</v>
      </c>
      <c r="J157" t="n">
        <v>332.34</v>
      </c>
      <c r="K157" t="n">
        <v>59.19</v>
      </c>
      <c r="L157" t="n">
        <v>39.75</v>
      </c>
      <c r="M157" t="n">
        <v>14</v>
      </c>
      <c r="N157" t="n">
        <v>103.4</v>
      </c>
      <c r="O157" t="n">
        <v>41223.13</v>
      </c>
      <c r="P157" t="n">
        <v>833.34</v>
      </c>
      <c r="Q157" t="n">
        <v>1367.19</v>
      </c>
      <c r="R157" t="n">
        <v>120.5</v>
      </c>
      <c r="S157" t="n">
        <v>104.26</v>
      </c>
      <c r="T157" t="n">
        <v>7225.63</v>
      </c>
      <c r="U157" t="n">
        <v>0.87</v>
      </c>
      <c r="V157" t="n">
        <v>0.9</v>
      </c>
      <c r="W157" t="n">
        <v>20.67</v>
      </c>
      <c r="X157" t="n">
        <v>0.43</v>
      </c>
      <c r="Y157" t="n">
        <v>1</v>
      </c>
      <c r="Z157" t="n">
        <v>10</v>
      </c>
      <c r="AA157" t="n">
        <v>1743.271480607946</v>
      </c>
      <c r="AB157" t="n">
        <v>2385.220947477643</v>
      </c>
      <c r="AC157" t="n">
        <v>2157.578807929001</v>
      </c>
      <c r="AD157" t="n">
        <v>1743271.480607946</v>
      </c>
      <c r="AE157" t="n">
        <v>2385220.947477643</v>
      </c>
      <c r="AF157" t="n">
        <v>8.89542000010075e-07</v>
      </c>
      <c r="AG157" t="n">
        <v>17</v>
      </c>
      <c r="AH157" t="n">
        <v>2157578.807929001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1.7669</v>
      </c>
      <c r="E158" t="n">
        <v>56.6</v>
      </c>
      <c r="F158" t="n">
        <v>53.01</v>
      </c>
      <c r="G158" t="n">
        <v>198.79</v>
      </c>
      <c r="H158" t="n">
        <v>2.14</v>
      </c>
      <c r="I158" t="n">
        <v>16</v>
      </c>
      <c r="J158" t="n">
        <v>332.93</v>
      </c>
      <c r="K158" t="n">
        <v>59.19</v>
      </c>
      <c r="L158" t="n">
        <v>40</v>
      </c>
      <c r="M158" t="n">
        <v>14</v>
      </c>
      <c r="N158" t="n">
        <v>103.74</v>
      </c>
      <c r="O158" t="n">
        <v>41296.16</v>
      </c>
      <c r="P158" t="n">
        <v>834.6799999999999</v>
      </c>
      <c r="Q158" t="n">
        <v>1367.25</v>
      </c>
      <c r="R158" t="n">
        <v>120.74</v>
      </c>
      <c r="S158" t="n">
        <v>104.26</v>
      </c>
      <c r="T158" t="n">
        <v>7345.77</v>
      </c>
      <c r="U158" t="n">
        <v>0.86</v>
      </c>
      <c r="V158" t="n">
        <v>0.9</v>
      </c>
      <c r="W158" t="n">
        <v>20.66</v>
      </c>
      <c r="X158" t="n">
        <v>0.43</v>
      </c>
      <c r="Y158" t="n">
        <v>1</v>
      </c>
      <c r="Z158" t="n">
        <v>10</v>
      </c>
      <c r="AA158" t="n">
        <v>1745.191985503353</v>
      </c>
      <c r="AB158" t="n">
        <v>2387.848667002233</v>
      </c>
      <c r="AC158" t="n">
        <v>2159.955741590193</v>
      </c>
      <c r="AD158" t="n">
        <v>1745191.985503353</v>
      </c>
      <c r="AE158" t="n">
        <v>2387848.667002234</v>
      </c>
      <c r="AF158" t="n">
        <v>8.894916580745907e-07</v>
      </c>
      <c r="AG158" t="n">
        <v>17</v>
      </c>
      <c r="AH158" t="n">
        <v>2159955.741590193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1.0903</v>
      </c>
      <c r="E2" t="n">
        <v>91.72</v>
      </c>
      <c r="F2" t="n">
        <v>70.73999999999999</v>
      </c>
      <c r="G2" t="n">
        <v>6.94</v>
      </c>
      <c r="H2" t="n">
        <v>0.12</v>
      </c>
      <c r="I2" t="n">
        <v>612</v>
      </c>
      <c r="J2" t="n">
        <v>150.44</v>
      </c>
      <c r="K2" t="n">
        <v>49.1</v>
      </c>
      <c r="L2" t="n">
        <v>1</v>
      </c>
      <c r="M2" t="n">
        <v>610</v>
      </c>
      <c r="N2" t="n">
        <v>25.34</v>
      </c>
      <c r="O2" t="n">
        <v>18787.76</v>
      </c>
      <c r="P2" t="n">
        <v>847.58</v>
      </c>
      <c r="Q2" t="n">
        <v>1370.27</v>
      </c>
      <c r="R2" t="n">
        <v>697.53</v>
      </c>
      <c r="S2" t="n">
        <v>104.26</v>
      </c>
      <c r="T2" t="n">
        <v>292761.57</v>
      </c>
      <c r="U2" t="n">
        <v>0.15</v>
      </c>
      <c r="V2" t="n">
        <v>0.68</v>
      </c>
      <c r="W2" t="n">
        <v>21.65</v>
      </c>
      <c r="X2" t="n">
        <v>18.1</v>
      </c>
      <c r="Y2" t="n">
        <v>1</v>
      </c>
      <c r="Z2" t="n">
        <v>10</v>
      </c>
      <c r="AA2" t="n">
        <v>2861.649990652194</v>
      </c>
      <c r="AB2" t="n">
        <v>3915.435764298071</v>
      </c>
      <c r="AC2" t="n">
        <v>3541.752070301925</v>
      </c>
      <c r="AD2" t="n">
        <v>2861649.990652194</v>
      </c>
      <c r="AE2" t="n">
        <v>3915435.764298071</v>
      </c>
      <c r="AF2" t="n">
        <v>5.979814441096692e-07</v>
      </c>
      <c r="AG2" t="n">
        <v>27</v>
      </c>
      <c r="AH2" t="n">
        <v>3541752.070301925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1.2167</v>
      </c>
      <c r="E3" t="n">
        <v>82.19</v>
      </c>
      <c r="F3" t="n">
        <v>65.98</v>
      </c>
      <c r="G3" t="n">
        <v>8.68</v>
      </c>
      <c r="H3" t="n">
        <v>0.15</v>
      </c>
      <c r="I3" t="n">
        <v>456</v>
      </c>
      <c r="J3" t="n">
        <v>150.78</v>
      </c>
      <c r="K3" t="n">
        <v>49.1</v>
      </c>
      <c r="L3" t="n">
        <v>1.25</v>
      </c>
      <c r="M3" t="n">
        <v>454</v>
      </c>
      <c r="N3" t="n">
        <v>25.44</v>
      </c>
      <c r="O3" t="n">
        <v>18830.65</v>
      </c>
      <c r="P3" t="n">
        <v>789.66</v>
      </c>
      <c r="Q3" t="n">
        <v>1369.14</v>
      </c>
      <c r="R3" t="n">
        <v>542.58</v>
      </c>
      <c r="S3" t="n">
        <v>104.26</v>
      </c>
      <c r="T3" t="n">
        <v>216063.86</v>
      </c>
      <c r="U3" t="n">
        <v>0.19</v>
      </c>
      <c r="V3" t="n">
        <v>0.73</v>
      </c>
      <c r="W3" t="n">
        <v>21.39</v>
      </c>
      <c r="X3" t="n">
        <v>13.36</v>
      </c>
      <c r="Y3" t="n">
        <v>1</v>
      </c>
      <c r="Z3" t="n">
        <v>10</v>
      </c>
      <c r="AA3" t="n">
        <v>2407.094427421147</v>
      </c>
      <c r="AB3" t="n">
        <v>3293.492789109177</v>
      </c>
      <c r="AC3" t="n">
        <v>2979.166459762634</v>
      </c>
      <c r="AD3" t="n">
        <v>2407094.427421147</v>
      </c>
      <c r="AE3" t="n">
        <v>3293492.789109177</v>
      </c>
      <c r="AF3" t="n">
        <v>6.673062671266939e-07</v>
      </c>
      <c r="AG3" t="n">
        <v>24</v>
      </c>
      <c r="AH3" t="n">
        <v>2979166.459762634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1.3062</v>
      </c>
      <c r="E4" t="n">
        <v>76.56</v>
      </c>
      <c r="F4" t="n">
        <v>63.19</v>
      </c>
      <c r="G4" t="n">
        <v>10.44</v>
      </c>
      <c r="H4" t="n">
        <v>0.18</v>
      </c>
      <c r="I4" t="n">
        <v>363</v>
      </c>
      <c r="J4" t="n">
        <v>151.13</v>
      </c>
      <c r="K4" t="n">
        <v>49.1</v>
      </c>
      <c r="L4" t="n">
        <v>1.5</v>
      </c>
      <c r="M4" t="n">
        <v>361</v>
      </c>
      <c r="N4" t="n">
        <v>25.54</v>
      </c>
      <c r="O4" t="n">
        <v>18873.58</v>
      </c>
      <c r="P4" t="n">
        <v>755.21</v>
      </c>
      <c r="Q4" t="n">
        <v>1368.81</v>
      </c>
      <c r="R4" t="n">
        <v>450.47</v>
      </c>
      <c r="S4" t="n">
        <v>104.26</v>
      </c>
      <c r="T4" t="n">
        <v>170476.79</v>
      </c>
      <c r="U4" t="n">
        <v>0.23</v>
      </c>
      <c r="V4" t="n">
        <v>0.76</v>
      </c>
      <c r="W4" t="n">
        <v>21.26</v>
      </c>
      <c r="X4" t="n">
        <v>10.58</v>
      </c>
      <c r="Y4" t="n">
        <v>1</v>
      </c>
      <c r="Z4" t="n">
        <v>10</v>
      </c>
      <c r="AA4" t="n">
        <v>2164.197829015347</v>
      </c>
      <c r="AB4" t="n">
        <v>2961.150947328538</v>
      </c>
      <c r="AC4" t="n">
        <v>2678.542856916958</v>
      </c>
      <c r="AD4" t="n">
        <v>2164197.829015347</v>
      </c>
      <c r="AE4" t="n">
        <v>2961150.947328538</v>
      </c>
      <c r="AF4" t="n">
        <v>7.163930682344766e-07</v>
      </c>
      <c r="AG4" t="n">
        <v>23</v>
      </c>
      <c r="AH4" t="n">
        <v>2678542.856916958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1.3722</v>
      </c>
      <c r="E5" t="n">
        <v>72.88</v>
      </c>
      <c r="F5" t="n">
        <v>61.37</v>
      </c>
      <c r="G5" t="n">
        <v>12.19</v>
      </c>
      <c r="H5" t="n">
        <v>0.2</v>
      </c>
      <c r="I5" t="n">
        <v>302</v>
      </c>
      <c r="J5" t="n">
        <v>151.48</v>
      </c>
      <c r="K5" t="n">
        <v>49.1</v>
      </c>
      <c r="L5" t="n">
        <v>1.75</v>
      </c>
      <c r="M5" t="n">
        <v>300</v>
      </c>
      <c r="N5" t="n">
        <v>25.64</v>
      </c>
      <c r="O5" t="n">
        <v>18916.54</v>
      </c>
      <c r="P5" t="n">
        <v>732.26</v>
      </c>
      <c r="Q5" t="n">
        <v>1368.62</v>
      </c>
      <c r="R5" t="n">
        <v>392.02</v>
      </c>
      <c r="S5" t="n">
        <v>104.26</v>
      </c>
      <c r="T5" t="n">
        <v>141557.53</v>
      </c>
      <c r="U5" t="n">
        <v>0.27</v>
      </c>
      <c r="V5" t="n">
        <v>0.78</v>
      </c>
      <c r="W5" t="n">
        <v>21.14</v>
      </c>
      <c r="X5" t="n">
        <v>8.76</v>
      </c>
      <c r="Y5" t="n">
        <v>1</v>
      </c>
      <c r="Z5" t="n">
        <v>10</v>
      </c>
      <c r="AA5" t="n">
        <v>2007.411118636238</v>
      </c>
      <c r="AB5" t="n">
        <v>2746.628453246352</v>
      </c>
      <c r="AC5" t="n">
        <v>2484.494088585765</v>
      </c>
      <c r="AD5" t="n">
        <v>2007411.118636238</v>
      </c>
      <c r="AE5" t="n">
        <v>2746628.453246352</v>
      </c>
      <c r="AF5" t="n">
        <v>7.52591156202227e-07</v>
      </c>
      <c r="AG5" t="n">
        <v>22</v>
      </c>
      <c r="AH5" t="n">
        <v>2484494.088585765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</v>
      </c>
      <c r="E6" t="n">
        <v>70.23</v>
      </c>
      <c r="F6" t="n">
        <v>60.07</v>
      </c>
      <c r="G6" t="n">
        <v>13.97</v>
      </c>
      <c r="H6" t="n">
        <v>0.23</v>
      </c>
      <c r="I6" t="n">
        <v>258</v>
      </c>
      <c r="J6" t="n">
        <v>151.83</v>
      </c>
      <c r="K6" t="n">
        <v>49.1</v>
      </c>
      <c r="L6" t="n">
        <v>2</v>
      </c>
      <c r="M6" t="n">
        <v>256</v>
      </c>
      <c r="N6" t="n">
        <v>25.73</v>
      </c>
      <c r="O6" t="n">
        <v>18959.54</v>
      </c>
      <c r="P6" t="n">
        <v>715.47</v>
      </c>
      <c r="Q6" t="n">
        <v>1368.2</v>
      </c>
      <c r="R6" t="n">
        <v>349.6</v>
      </c>
      <c r="S6" t="n">
        <v>104.26</v>
      </c>
      <c r="T6" t="n">
        <v>120567.05</v>
      </c>
      <c r="U6" t="n">
        <v>0.3</v>
      </c>
      <c r="V6" t="n">
        <v>0.8</v>
      </c>
      <c r="W6" t="n">
        <v>21.07</v>
      </c>
      <c r="X6" t="n">
        <v>7.47</v>
      </c>
      <c r="Y6" t="n">
        <v>1</v>
      </c>
      <c r="Z6" t="n">
        <v>10</v>
      </c>
      <c r="AA6" t="n">
        <v>1894.249214351253</v>
      </c>
      <c r="AB6" t="n">
        <v>2591.795343452761</v>
      </c>
      <c r="AC6" t="n">
        <v>2344.43803348124</v>
      </c>
      <c r="AD6" t="n">
        <v>1894249.214351253</v>
      </c>
      <c r="AE6" t="n">
        <v>2591795.343452761</v>
      </c>
      <c r="AF6" t="n">
        <v>7.81001170698128e-07</v>
      </c>
      <c r="AG6" t="n">
        <v>21</v>
      </c>
      <c r="AH6" t="n">
        <v>2344438.03348124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1.4658</v>
      </c>
      <c r="E7" t="n">
        <v>68.22</v>
      </c>
      <c r="F7" t="n">
        <v>59.07</v>
      </c>
      <c r="G7" t="n">
        <v>15.75</v>
      </c>
      <c r="H7" t="n">
        <v>0.26</v>
      </c>
      <c r="I7" t="n">
        <v>225</v>
      </c>
      <c r="J7" t="n">
        <v>152.18</v>
      </c>
      <c r="K7" t="n">
        <v>49.1</v>
      </c>
      <c r="L7" t="n">
        <v>2.25</v>
      </c>
      <c r="M7" t="n">
        <v>223</v>
      </c>
      <c r="N7" t="n">
        <v>25.83</v>
      </c>
      <c r="O7" t="n">
        <v>19002.56</v>
      </c>
      <c r="P7" t="n">
        <v>702.39</v>
      </c>
      <c r="Q7" t="n">
        <v>1368.26</v>
      </c>
      <c r="R7" t="n">
        <v>317.19</v>
      </c>
      <c r="S7" t="n">
        <v>104.26</v>
      </c>
      <c r="T7" t="n">
        <v>104523.76</v>
      </c>
      <c r="U7" t="n">
        <v>0.33</v>
      </c>
      <c r="V7" t="n">
        <v>0.8100000000000001</v>
      </c>
      <c r="W7" t="n">
        <v>21.02</v>
      </c>
      <c r="X7" t="n">
        <v>6.47</v>
      </c>
      <c r="Y7" t="n">
        <v>1</v>
      </c>
      <c r="Z7" t="n">
        <v>10</v>
      </c>
      <c r="AA7" t="n">
        <v>1807.010461281787</v>
      </c>
      <c r="AB7" t="n">
        <v>2472.43143280096</v>
      </c>
      <c r="AC7" t="n">
        <v>2236.466046933745</v>
      </c>
      <c r="AD7" t="n">
        <v>1807010.461281787</v>
      </c>
      <c r="AE7" t="n">
        <v>2472431.432800959</v>
      </c>
      <c r="AF7" t="n">
        <v>8.039266264110364e-07</v>
      </c>
      <c r="AG7" t="n">
        <v>20</v>
      </c>
      <c r="AH7" t="n">
        <v>2236466.046933745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1.4986</v>
      </c>
      <c r="E8" t="n">
        <v>66.73</v>
      </c>
      <c r="F8" t="n">
        <v>58.34</v>
      </c>
      <c r="G8" t="n">
        <v>17.5</v>
      </c>
      <c r="H8" t="n">
        <v>0.29</v>
      </c>
      <c r="I8" t="n">
        <v>200</v>
      </c>
      <c r="J8" t="n">
        <v>152.53</v>
      </c>
      <c r="K8" t="n">
        <v>49.1</v>
      </c>
      <c r="L8" t="n">
        <v>2.5</v>
      </c>
      <c r="M8" t="n">
        <v>198</v>
      </c>
      <c r="N8" t="n">
        <v>25.93</v>
      </c>
      <c r="O8" t="n">
        <v>19045.63</v>
      </c>
      <c r="P8" t="n">
        <v>692.38</v>
      </c>
      <c r="Q8" t="n">
        <v>1368.16</v>
      </c>
      <c r="R8" t="n">
        <v>293.63</v>
      </c>
      <c r="S8" t="n">
        <v>104.26</v>
      </c>
      <c r="T8" t="n">
        <v>92871.56</v>
      </c>
      <c r="U8" t="n">
        <v>0.36</v>
      </c>
      <c r="V8" t="n">
        <v>0.82</v>
      </c>
      <c r="W8" t="n">
        <v>20.97</v>
      </c>
      <c r="X8" t="n">
        <v>5.75</v>
      </c>
      <c r="Y8" t="n">
        <v>1</v>
      </c>
      <c r="Z8" t="n">
        <v>10</v>
      </c>
      <c r="AA8" t="n">
        <v>1751.492399738077</v>
      </c>
      <c r="AB8" t="n">
        <v>2396.469171712842</v>
      </c>
      <c r="AC8" t="n">
        <v>2167.753517430176</v>
      </c>
      <c r="AD8" t="n">
        <v>1751492.399738077</v>
      </c>
      <c r="AE8" t="n">
        <v>2396469.171712842</v>
      </c>
      <c r="AF8" t="n">
        <v>8.219159792192518e-07</v>
      </c>
      <c r="AG8" t="n">
        <v>20</v>
      </c>
      <c r="AH8" t="n">
        <v>2167753.517430176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1.5262</v>
      </c>
      <c r="E9" t="n">
        <v>65.52</v>
      </c>
      <c r="F9" t="n">
        <v>57.75</v>
      </c>
      <c r="G9" t="n">
        <v>19.25</v>
      </c>
      <c r="H9" t="n">
        <v>0.32</v>
      </c>
      <c r="I9" t="n">
        <v>180</v>
      </c>
      <c r="J9" t="n">
        <v>152.88</v>
      </c>
      <c r="K9" t="n">
        <v>49.1</v>
      </c>
      <c r="L9" t="n">
        <v>2.75</v>
      </c>
      <c r="M9" t="n">
        <v>178</v>
      </c>
      <c r="N9" t="n">
        <v>26.03</v>
      </c>
      <c r="O9" t="n">
        <v>19088.72</v>
      </c>
      <c r="P9" t="n">
        <v>684.16</v>
      </c>
      <c r="Q9" t="n">
        <v>1367.95</v>
      </c>
      <c r="R9" t="n">
        <v>274.43</v>
      </c>
      <c r="S9" t="n">
        <v>104.26</v>
      </c>
      <c r="T9" t="n">
        <v>83370.89999999999</v>
      </c>
      <c r="U9" t="n">
        <v>0.38</v>
      </c>
      <c r="V9" t="n">
        <v>0.83</v>
      </c>
      <c r="W9" t="n">
        <v>20.93</v>
      </c>
      <c r="X9" t="n">
        <v>5.15</v>
      </c>
      <c r="Y9" t="n">
        <v>1</v>
      </c>
      <c r="Z9" t="n">
        <v>10</v>
      </c>
      <c r="AA9" t="n">
        <v>1695.37809259197</v>
      </c>
      <c r="AB9" t="n">
        <v>2319.691101087025</v>
      </c>
      <c r="AC9" t="n">
        <v>2098.303038106188</v>
      </c>
      <c r="AD9" t="n">
        <v>1695378.09259197</v>
      </c>
      <c r="AE9" t="n">
        <v>2319691.101087025</v>
      </c>
      <c r="AF9" t="n">
        <v>8.370533614603111e-07</v>
      </c>
      <c r="AG9" t="n">
        <v>19</v>
      </c>
      <c r="AH9" t="n">
        <v>2098303.038106188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1.5494</v>
      </c>
      <c r="E10" t="n">
        <v>64.54000000000001</v>
      </c>
      <c r="F10" t="n">
        <v>57.28</v>
      </c>
      <c r="G10" t="n">
        <v>21.09</v>
      </c>
      <c r="H10" t="n">
        <v>0.35</v>
      </c>
      <c r="I10" t="n">
        <v>163</v>
      </c>
      <c r="J10" t="n">
        <v>153.23</v>
      </c>
      <c r="K10" t="n">
        <v>49.1</v>
      </c>
      <c r="L10" t="n">
        <v>3</v>
      </c>
      <c r="M10" t="n">
        <v>161</v>
      </c>
      <c r="N10" t="n">
        <v>26.13</v>
      </c>
      <c r="O10" t="n">
        <v>19131.85</v>
      </c>
      <c r="P10" t="n">
        <v>677.21</v>
      </c>
      <c r="Q10" t="n">
        <v>1367.89</v>
      </c>
      <c r="R10" t="n">
        <v>258.52</v>
      </c>
      <c r="S10" t="n">
        <v>104.26</v>
      </c>
      <c r="T10" t="n">
        <v>75499.95</v>
      </c>
      <c r="U10" t="n">
        <v>0.4</v>
      </c>
      <c r="V10" t="n">
        <v>0.84</v>
      </c>
      <c r="W10" t="n">
        <v>20.93</v>
      </c>
      <c r="X10" t="n">
        <v>4.69</v>
      </c>
      <c r="Y10" t="n">
        <v>1</v>
      </c>
      <c r="Z10" t="n">
        <v>10</v>
      </c>
      <c r="AA10" t="n">
        <v>1659.401655578784</v>
      </c>
      <c r="AB10" t="n">
        <v>2270.4665527972</v>
      </c>
      <c r="AC10" t="n">
        <v>2053.776411618056</v>
      </c>
      <c r="AD10" t="n">
        <v>1659401.655578784</v>
      </c>
      <c r="AE10" t="n">
        <v>2270466.5527972</v>
      </c>
      <c r="AF10" t="n">
        <v>8.497775378368537e-07</v>
      </c>
      <c r="AG10" t="n">
        <v>19</v>
      </c>
      <c r="AH10" t="n">
        <v>2053776.411618056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1.5708</v>
      </c>
      <c r="E11" t="n">
        <v>63.66</v>
      </c>
      <c r="F11" t="n">
        <v>56.83</v>
      </c>
      <c r="G11" t="n">
        <v>22.89</v>
      </c>
      <c r="H11" t="n">
        <v>0.37</v>
      </c>
      <c r="I11" t="n">
        <v>149</v>
      </c>
      <c r="J11" t="n">
        <v>153.58</v>
      </c>
      <c r="K11" t="n">
        <v>49.1</v>
      </c>
      <c r="L11" t="n">
        <v>3.25</v>
      </c>
      <c r="M11" t="n">
        <v>147</v>
      </c>
      <c r="N11" t="n">
        <v>26.23</v>
      </c>
      <c r="O11" t="n">
        <v>19175.02</v>
      </c>
      <c r="P11" t="n">
        <v>670.55</v>
      </c>
      <c r="Q11" t="n">
        <v>1367.63</v>
      </c>
      <c r="R11" t="n">
        <v>244.61</v>
      </c>
      <c r="S11" t="n">
        <v>104.26</v>
      </c>
      <c r="T11" t="n">
        <v>68617.06</v>
      </c>
      <c r="U11" t="n">
        <v>0.43</v>
      </c>
      <c r="V11" t="n">
        <v>0.84</v>
      </c>
      <c r="W11" t="n">
        <v>20.89</v>
      </c>
      <c r="X11" t="n">
        <v>4.25</v>
      </c>
      <c r="Y11" t="n">
        <v>1</v>
      </c>
      <c r="Z11" t="n">
        <v>10</v>
      </c>
      <c r="AA11" t="n">
        <v>1626.667829010463</v>
      </c>
      <c r="AB11" t="n">
        <v>2225.678687171916</v>
      </c>
      <c r="AC11" t="n">
        <v>2013.263037027885</v>
      </c>
      <c r="AD11" t="n">
        <v>1626667.829010463</v>
      </c>
      <c r="AE11" t="n">
        <v>2225678.687171916</v>
      </c>
      <c r="AF11" t="n">
        <v>8.615144936324575e-07</v>
      </c>
      <c r="AG11" t="n">
        <v>19</v>
      </c>
      <c r="AH11" t="n">
        <v>2013263.037027885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1.5869</v>
      </c>
      <c r="E12" t="n">
        <v>63.02</v>
      </c>
      <c r="F12" t="n">
        <v>56.52</v>
      </c>
      <c r="G12" t="n">
        <v>24.58</v>
      </c>
      <c r="H12" t="n">
        <v>0.4</v>
      </c>
      <c r="I12" t="n">
        <v>138</v>
      </c>
      <c r="J12" t="n">
        <v>153.93</v>
      </c>
      <c r="K12" t="n">
        <v>49.1</v>
      </c>
      <c r="L12" t="n">
        <v>3.5</v>
      </c>
      <c r="M12" t="n">
        <v>136</v>
      </c>
      <c r="N12" t="n">
        <v>26.33</v>
      </c>
      <c r="O12" t="n">
        <v>19218.22</v>
      </c>
      <c r="P12" t="n">
        <v>665.6900000000001</v>
      </c>
      <c r="Q12" t="n">
        <v>1367.82</v>
      </c>
      <c r="R12" t="n">
        <v>234.72</v>
      </c>
      <c r="S12" t="n">
        <v>104.26</v>
      </c>
      <c r="T12" t="n">
        <v>63728.13</v>
      </c>
      <c r="U12" t="n">
        <v>0.44</v>
      </c>
      <c r="V12" t="n">
        <v>0.85</v>
      </c>
      <c r="W12" t="n">
        <v>20.86</v>
      </c>
      <c r="X12" t="n">
        <v>3.93</v>
      </c>
      <c r="Y12" t="n">
        <v>1</v>
      </c>
      <c r="Z12" t="n">
        <v>10</v>
      </c>
      <c r="AA12" t="n">
        <v>1603.036328439501</v>
      </c>
      <c r="AB12" t="n">
        <v>2193.3450255425</v>
      </c>
      <c r="AC12" t="n">
        <v>1984.015254683801</v>
      </c>
      <c r="AD12" t="n">
        <v>1603036.328439501</v>
      </c>
      <c r="AE12" t="n">
        <v>2193345.025542499</v>
      </c>
      <c r="AF12" t="n">
        <v>8.703446332730753e-07</v>
      </c>
      <c r="AG12" t="n">
        <v>19</v>
      </c>
      <c r="AH12" t="n">
        <v>1984015.254683801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1.6019</v>
      </c>
      <c r="E13" t="n">
        <v>62.42</v>
      </c>
      <c r="F13" t="n">
        <v>56.24</v>
      </c>
      <c r="G13" t="n">
        <v>26.36</v>
      </c>
      <c r="H13" t="n">
        <v>0.43</v>
      </c>
      <c r="I13" t="n">
        <v>128</v>
      </c>
      <c r="J13" t="n">
        <v>154.28</v>
      </c>
      <c r="K13" t="n">
        <v>49.1</v>
      </c>
      <c r="L13" t="n">
        <v>3.75</v>
      </c>
      <c r="M13" t="n">
        <v>126</v>
      </c>
      <c r="N13" t="n">
        <v>26.43</v>
      </c>
      <c r="O13" t="n">
        <v>19261.45</v>
      </c>
      <c r="P13" t="n">
        <v>660.8099999999999</v>
      </c>
      <c r="Q13" t="n">
        <v>1367.66</v>
      </c>
      <c r="R13" t="n">
        <v>224.77</v>
      </c>
      <c r="S13" t="n">
        <v>104.26</v>
      </c>
      <c r="T13" t="n">
        <v>58799.77</v>
      </c>
      <c r="U13" t="n">
        <v>0.46</v>
      </c>
      <c r="V13" t="n">
        <v>0.85</v>
      </c>
      <c r="W13" t="n">
        <v>20.86</v>
      </c>
      <c r="X13" t="n">
        <v>3.65</v>
      </c>
      <c r="Y13" t="n">
        <v>1</v>
      </c>
      <c r="Z13" t="n">
        <v>10</v>
      </c>
      <c r="AA13" t="n">
        <v>1580.971585117592</v>
      </c>
      <c r="AB13" t="n">
        <v>2163.155070301691</v>
      </c>
      <c r="AC13" t="n">
        <v>1956.706586399306</v>
      </c>
      <c r="AD13" t="n">
        <v>1580971.585117592</v>
      </c>
      <c r="AE13" t="n">
        <v>2163155.070301691</v>
      </c>
      <c r="AF13" t="n">
        <v>8.785714714475641e-07</v>
      </c>
      <c r="AG13" t="n">
        <v>19</v>
      </c>
      <c r="AH13" t="n">
        <v>1956706.586399306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1.6158</v>
      </c>
      <c r="E14" t="n">
        <v>61.89</v>
      </c>
      <c r="F14" t="n">
        <v>55.98</v>
      </c>
      <c r="G14" t="n">
        <v>28.22</v>
      </c>
      <c r="H14" t="n">
        <v>0.46</v>
      </c>
      <c r="I14" t="n">
        <v>119</v>
      </c>
      <c r="J14" t="n">
        <v>154.63</v>
      </c>
      <c r="K14" t="n">
        <v>49.1</v>
      </c>
      <c r="L14" t="n">
        <v>4</v>
      </c>
      <c r="M14" t="n">
        <v>117</v>
      </c>
      <c r="N14" t="n">
        <v>26.53</v>
      </c>
      <c r="O14" t="n">
        <v>19304.72</v>
      </c>
      <c r="P14" t="n">
        <v>656.48</v>
      </c>
      <c r="Q14" t="n">
        <v>1367.88</v>
      </c>
      <c r="R14" t="n">
        <v>216.49</v>
      </c>
      <c r="S14" t="n">
        <v>104.26</v>
      </c>
      <c r="T14" t="n">
        <v>54707.79</v>
      </c>
      <c r="U14" t="n">
        <v>0.48</v>
      </c>
      <c r="V14" t="n">
        <v>0.86</v>
      </c>
      <c r="W14" t="n">
        <v>20.85</v>
      </c>
      <c r="X14" t="n">
        <v>3.39</v>
      </c>
      <c r="Y14" t="n">
        <v>1</v>
      </c>
      <c r="Z14" t="n">
        <v>10</v>
      </c>
      <c r="AA14" t="n">
        <v>1549.443815540577</v>
      </c>
      <c r="AB14" t="n">
        <v>2120.01738505939</v>
      </c>
      <c r="AC14" t="n">
        <v>1917.685901292409</v>
      </c>
      <c r="AD14" t="n">
        <v>1549443.815540577</v>
      </c>
      <c r="AE14" t="n">
        <v>2120017.38505939</v>
      </c>
      <c r="AF14" t="n">
        <v>8.861950081559236e-07</v>
      </c>
      <c r="AG14" t="n">
        <v>18</v>
      </c>
      <c r="AH14" t="n">
        <v>1917685.901292409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1.6279</v>
      </c>
      <c r="E15" t="n">
        <v>61.43</v>
      </c>
      <c r="F15" t="n">
        <v>55.76</v>
      </c>
      <c r="G15" t="n">
        <v>30.14</v>
      </c>
      <c r="H15" t="n">
        <v>0.49</v>
      </c>
      <c r="I15" t="n">
        <v>111</v>
      </c>
      <c r="J15" t="n">
        <v>154.98</v>
      </c>
      <c r="K15" t="n">
        <v>49.1</v>
      </c>
      <c r="L15" t="n">
        <v>4.25</v>
      </c>
      <c r="M15" t="n">
        <v>109</v>
      </c>
      <c r="N15" t="n">
        <v>26.63</v>
      </c>
      <c r="O15" t="n">
        <v>19348.03</v>
      </c>
      <c r="P15" t="n">
        <v>652.48</v>
      </c>
      <c r="Q15" t="n">
        <v>1367.61</v>
      </c>
      <c r="R15" t="n">
        <v>209.66</v>
      </c>
      <c r="S15" t="n">
        <v>104.26</v>
      </c>
      <c r="T15" t="n">
        <v>51331.95</v>
      </c>
      <c r="U15" t="n">
        <v>0.5</v>
      </c>
      <c r="V15" t="n">
        <v>0.86</v>
      </c>
      <c r="W15" t="n">
        <v>20.83</v>
      </c>
      <c r="X15" t="n">
        <v>3.18</v>
      </c>
      <c r="Y15" t="n">
        <v>1</v>
      </c>
      <c r="Z15" t="n">
        <v>10</v>
      </c>
      <c r="AA15" t="n">
        <v>1532.182893182335</v>
      </c>
      <c r="AB15" t="n">
        <v>2096.400229590693</v>
      </c>
      <c r="AC15" t="n">
        <v>1896.322733994758</v>
      </c>
      <c r="AD15" t="n">
        <v>1532182.893182335</v>
      </c>
      <c r="AE15" t="n">
        <v>2096400.229590693</v>
      </c>
      <c r="AF15" t="n">
        <v>8.928313242833443e-07</v>
      </c>
      <c r="AG15" t="n">
        <v>18</v>
      </c>
      <c r="AH15" t="n">
        <v>1896322.733994758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1.6378</v>
      </c>
      <c r="E16" t="n">
        <v>61.06</v>
      </c>
      <c r="F16" t="n">
        <v>55.57</v>
      </c>
      <c r="G16" t="n">
        <v>31.76</v>
      </c>
      <c r="H16" t="n">
        <v>0.51</v>
      </c>
      <c r="I16" t="n">
        <v>105</v>
      </c>
      <c r="J16" t="n">
        <v>155.33</v>
      </c>
      <c r="K16" t="n">
        <v>49.1</v>
      </c>
      <c r="L16" t="n">
        <v>4.5</v>
      </c>
      <c r="M16" t="n">
        <v>103</v>
      </c>
      <c r="N16" t="n">
        <v>26.74</v>
      </c>
      <c r="O16" t="n">
        <v>19391.36</v>
      </c>
      <c r="P16" t="n">
        <v>649.12</v>
      </c>
      <c r="Q16" t="n">
        <v>1367.78</v>
      </c>
      <c r="R16" t="n">
        <v>204.05</v>
      </c>
      <c r="S16" t="n">
        <v>104.26</v>
      </c>
      <c r="T16" t="n">
        <v>48556.66</v>
      </c>
      <c r="U16" t="n">
        <v>0.51</v>
      </c>
      <c r="V16" t="n">
        <v>0.86</v>
      </c>
      <c r="W16" t="n">
        <v>20.81</v>
      </c>
      <c r="X16" t="n">
        <v>2.99</v>
      </c>
      <c r="Y16" t="n">
        <v>1</v>
      </c>
      <c r="Z16" t="n">
        <v>10</v>
      </c>
      <c r="AA16" t="n">
        <v>1518.058727717137</v>
      </c>
      <c r="AB16" t="n">
        <v>2077.074923287005</v>
      </c>
      <c r="AC16" t="n">
        <v>1878.841807801457</v>
      </c>
      <c r="AD16" t="n">
        <v>1518058.727717137</v>
      </c>
      <c r="AE16" t="n">
        <v>2077074.923287005</v>
      </c>
      <c r="AF16" t="n">
        <v>8.982610374785069e-07</v>
      </c>
      <c r="AG16" t="n">
        <v>18</v>
      </c>
      <c r="AH16" t="n">
        <v>1878841.807801457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1.6475</v>
      </c>
      <c r="E17" t="n">
        <v>60.7</v>
      </c>
      <c r="F17" t="n">
        <v>55.4</v>
      </c>
      <c r="G17" t="n">
        <v>33.57</v>
      </c>
      <c r="H17" t="n">
        <v>0.54</v>
      </c>
      <c r="I17" t="n">
        <v>99</v>
      </c>
      <c r="J17" t="n">
        <v>155.68</v>
      </c>
      <c r="K17" t="n">
        <v>49.1</v>
      </c>
      <c r="L17" t="n">
        <v>4.75</v>
      </c>
      <c r="M17" t="n">
        <v>97</v>
      </c>
      <c r="N17" t="n">
        <v>26.84</v>
      </c>
      <c r="O17" t="n">
        <v>19434.74</v>
      </c>
      <c r="P17" t="n">
        <v>645.63</v>
      </c>
      <c r="Q17" t="n">
        <v>1367.67</v>
      </c>
      <c r="R17" t="n">
        <v>198.09</v>
      </c>
      <c r="S17" t="n">
        <v>104.26</v>
      </c>
      <c r="T17" t="n">
        <v>45604.94</v>
      </c>
      <c r="U17" t="n">
        <v>0.53</v>
      </c>
      <c r="V17" t="n">
        <v>0.87</v>
      </c>
      <c r="W17" t="n">
        <v>20.8</v>
      </c>
      <c r="X17" t="n">
        <v>2.81</v>
      </c>
      <c r="Y17" t="n">
        <v>1</v>
      </c>
      <c r="Z17" t="n">
        <v>10</v>
      </c>
      <c r="AA17" t="n">
        <v>1504.194315141492</v>
      </c>
      <c r="AB17" t="n">
        <v>2058.105022346293</v>
      </c>
      <c r="AC17" t="n">
        <v>1861.682367582103</v>
      </c>
      <c r="AD17" t="n">
        <v>1504194.315141492</v>
      </c>
      <c r="AE17" t="n">
        <v>2058105.022346294</v>
      </c>
      <c r="AF17" t="n">
        <v>9.035810594980097e-07</v>
      </c>
      <c r="AG17" t="n">
        <v>18</v>
      </c>
      <c r="AH17" t="n">
        <v>1861682.367582103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1.6571</v>
      </c>
      <c r="E18" t="n">
        <v>60.35</v>
      </c>
      <c r="F18" t="n">
        <v>55.23</v>
      </c>
      <c r="G18" t="n">
        <v>35.63</v>
      </c>
      <c r="H18" t="n">
        <v>0.57</v>
      </c>
      <c r="I18" t="n">
        <v>93</v>
      </c>
      <c r="J18" t="n">
        <v>156.03</v>
      </c>
      <c r="K18" t="n">
        <v>49.1</v>
      </c>
      <c r="L18" t="n">
        <v>5</v>
      </c>
      <c r="M18" t="n">
        <v>91</v>
      </c>
      <c r="N18" t="n">
        <v>26.94</v>
      </c>
      <c r="O18" t="n">
        <v>19478.15</v>
      </c>
      <c r="P18" t="n">
        <v>642.26</v>
      </c>
      <c r="Q18" t="n">
        <v>1367.53</v>
      </c>
      <c r="R18" t="n">
        <v>192.54</v>
      </c>
      <c r="S18" t="n">
        <v>104.26</v>
      </c>
      <c r="T18" t="n">
        <v>42859.69</v>
      </c>
      <c r="U18" t="n">
        <v>0.54</v>
      </c>
      <c r="V18" t="n">
        <v>0.87</v>
      </c>
      <c r="W18" t="n">
        <v>20.8</v>
      </c>
      <c r="X18" t="n">
        <v>2.65</v>
      </c>
      <c r="Y18" t="n">
        <v>1</v>
      </c>
      <c r="Z18" t="n">
        <v>10</v>
      </c>
      <c r="AA18" t="n">
        <v>1490.744469153373</v>
      </c>
      <c r="AB18" t="n">
        <v>2039.702349700021</v>
      </c>
      <c r="AC18" t="n">
        <v>1845.036020184878</v>
      </c>
      <c r="AD18" t="n">
        <v>1490744.469153373</v>
      </c>
      <c r="AE18" t="n">
        <v>2039702.349700021</v>
      </c>
      <c r="AF18" t="n">
        <v>9.088462359296825e-07</v>
      </c>
      <c r="AG18" t="n">
        <v>18</v>
      </c>
      <c r="AH18" t="n">
        <v>1845036.020184878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1.6638</v>
      </c>
      <c r="E19" t="n">
        <v>60.1</v>
      </c>
      <c r="F19" t="n">
        <v>55.11</v>
      </c>
      <c r="G19" t="n">
        <v>37.15</v>
      </c>
      <c r="H19" t="n">
        <v>0.59</v>
      </c>
      <c r="I19" t="n">
        <v>89</v>
      </c>
      <c r="J19" t="n">
        <v>156.39</v>
      </c>
      <c r="K19" t="n">
        <v>49.1</v>
      </c>
      <c r="L19" t="n">
        <v>5.25</v>
      </c>
      <c r="M19" t="n">
        <v>87</v>
      </c>
      <c r="N19" t="n">
        <v>27.04</v>
      </c>
      <c r="O19" t="n">
        <v>19521.59</v>
      </c>
      <c r="P19" t="n">
        <v>639.26</v>
      </c>
      <c r="Q19" t="n">
        <v>1367.51</v>
      </c>
      <c r="R19" t="n">
        <v>188.88</v>
      </c>
      <c r="S19" t="n">
        <v>104.26</v>
      </c>
      <c r="T19" t="n">
        <v>41053.26</v>
      </c>
      <c r="U19" t="n">
        <v>0.55</v>
      </c>
      <c r="V19" t="n">
        <v>0.87</v>
      </c>
      <c r="W19" t="n">
        <v>20.79</v>
      </c>
      <c r="X19" t="n">
        <v>2.53</v>
      </c>
      <c r="Y19" t="n">
        <v>1</v>
      </c>
      <c r="Z19" t="n">
        <v>10</v>
      </c>
      <c r="AA19" t="n">
        <v>1480.499218376778</v>
      </c>
      <c r="AB19" t="n">
        <v>2025.68434559892</v>
      </c>
      <c r="AC19" t="n">
        <v>1832.355874720793</v>
      </c>
      <c r="AD19" t="n">
        <v>1480499.218376778</v>
      </c>
      <c r="AE19" t="n">
        <v>2025684.34559892</v>
      </c>
      <c r="AF19" t="n">
        <v>9.125208903142874e-07</v>
      </c>
      <c r="AG19" t="n">
        <v>18</v>
      </c>
      <c r="AH19" t="n">
        <v>1832355.874720793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1.6716</v>
      </c>
      <c r="E20" t="n">
        <v>59.82</v>
      </c>
      <c r="F20" t="n">
        <v>54.98</v>
      </c>
      <c r="G20" t="n">
        <v>39.27</v>
      </c>
      <c r="H20" t="n">
        <v>0.62</v>
      </c>
      <c r="I20" t="n">
        <v>84</v>
      </c>
      <c r="J20" t="n">
        <v>156.74</v>
      </c>
      <c r="K20" t="n">
        <v>49.1</v>
      </c>
      <c r="L20" t="n">
        <v>5.5</v>
      </c>
      <c r="M20" t="n">
        <v>82</v>
      </c>
      <c r="N20" t="n">
        <v>27.14</v>
      </c>
      <c r="O20" t="n">
        <v>19565.07</v>
      </c>
      <c r="P20" t="n">
        <v>636.6900000000001</v>
      </c>
      <c r="Q20" t="n">
        <v>1367.52</v>
      </c>
      <c r="R20" t="n">
        <v>184.23</v>
      </c>
      <c r="S20" t="n">
        <v>104.26</v>
      </c>
      <c r="T20" t="n">
        <v>38748.97</v>
      </c>
      <c r="U20" t="n">
        <v>0.57</v>
      </c>
      <c r="V20" t="n">
        <v>0.87</v>
      </c>
      <c r="W20" t="n">
        <v>20.79</v>
      </c>
      <c r="X20" t="n">
        <v>2.4</v>
      </c>
      <c r="Y20" t="n">
        <v>1</v>
      </c>
      <c r="Z20" t="n">
        <v>10</v>
      </c>
      <c r="AA20" t="n">
        <v>1470.069525019604</v>
      </c>
      <c r="AB20" t="n">
        <v>2011.413979022038</v>
      </c>
      <c r="AC20" t="n">
        <v>1819.447451901424</v>
      </c>
      <c r="AD20" t="n">
        <v>1470069.525019604</v>
      </c>
      <c r="AE20" t="n">
        <v>2011413.979022038</v>
      </c>
      <c r="AF20" t="n">
        <v>9.167988461650215e-07</v>
      </c>
      <c r="AG20" t="n">
        <v>18</v>
      </c>
      <c r="AH20" t="n">
        <v>1819447.451901424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1.6795</v>
      </c>
      <c r="E21" t="n">
        <v>59.54</v>
      </c>
      <c r="F21" t="n">
        <v>54.82</v>
      </c>
      <c r="G21" t="n">
        <v>41.12</v>
      </c>
      <c r="H21" t="n">
        <v>0.65</v>
      </c>
      <c r="I21" t="n">
        <v>80</v>
      </c>
      <c r="J21" t="n">
        <v>157.09</v>
      </c>
      <c r="K21" t="n">
        <v>49.1</v>
      </c>
      <c r="L21" t="n">
        <v>5.75</v>
      </c>
      <c r="M21" t="n">
        <v>78</v>
      </c>
      <c r="N21" t="n">
        <v>27.25</v>
      </c>
      <c r="O21" t="n">
        <v>19608.58</v>
      </c>
      <c r="P21" t="n">
        <v>633.45</v>
      </c>
      <c r="Q21" t="n">
        <v>1367.47</v>
      </c>
      <c r="R21" t="n">
        <v>179.77</v>
      </c>
      <c r="S21" t="n">
        <v>104.26</v>
      </c>
      <c r="T21" t="n">
        <v>36539.25</v>
      </c>
      <c r="U21" t="n">
        <v>0.58</v>
      </c>
      <c r="V21" t="n">
        <v>0.87</v>
      </c>
      <c r="W21" t="n">
        <v>20.76</v>
      </c>
      <c r="X21" t="n">
        <v>2.24</v>
      </c>
      <c r="Y21" t="n">
        <v>1</v>
      </c>
      <c r="Z21" t="n">
        <v>10</v>
      </c>
      <c r="AA21" t="n">
        <v>1458.514995738275</v>
      </c>
      <c r="AB21" t="n">
        <v>1995.604562309468</v>
      </c>
      <c r="AC21" t="n">
        <v>1805.146863731246</v>
      </c>
      <c r="AD21" t="n">
        <v>1458514.995738275</v>
      </c>
      <c r="AE21" t="n">
        <v>1995604.562309468</v>
      </c>
      <c r="AF21" t="n">
        <v>9.211316476035855e-07</v>
      </c>
      <c r="AG21" t="n">
        <v>18</v>
      </c>
      <c r="AH21" t="n">
        <v>1805146.863731246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1.6834</v>
      </c>
      <c r="E22" t="n">
        <v>59.4</v>
      </c>
      <c r="F22" t="n">
        <v>54.77</v>
      </c>
      <c r="G22" t="n">
        <v>42.68</v>
      </c>
      <c r="H22" t="n">
        <v>0.67</v>
      </c>
      <c r="I22" t="n">
        <v>77</v>
      </c>
      <c r="J22" t="n">
        <v>157.44</v>
      </c>
      <c r="K22" t="n">
        <v>49.1</v>
      </c>
      <c r="L22" t="n">
        <v>6</v>
      </c>
      <c r="M22" t="n">
        <v>75</v>
      </c>
      <c r="N22" t="n">
        <v>27.35</v>
      </c>
      <c r="O22" t="n">
        <v>19652.13</v>
      </c>
      <c r="P22" t="n">
        <v>631.41</v>
      </c>
      <c r="Q22" t="n">
        <v>1367.5</v>
      </c>
      <c r="R22" t="n">
        <v>177.57</v>
      </c>
      <c r="S22" t="n">
        <v>104.26</v>
      </c>
      <c r="T22" t="n">
        <v>35454.94</v>
      </c>
      <c r="U22" t="n">
        <v>0.59</v>
      </c>
      <c r="V22" t="n">
        <v>0.88</v>
      </c>
      <c r="W22" t="n">
        <v>20.78</v>
      </c>
      <c r="X22" t="n">
        <v>2.19</v>
      </c>
      <c r="Y22" t="n">
        <v>1</v>
      </c>
      <c r="Z22" t="n">
        <v>10</v>
      </c>
      <c r="AA22" t="n">
        <v>1452.393964370658</v>
      </c>
      <c r="AB22" t="n">
        <v>1987.229497151448</v>
      </c>
      <c r="AC22" t="n">
        <v>1797.57110303743</v>
      </c>
      <c r="AD22" t="n">
        <v>1452393.964370658</v>
      </c>
      <c r="AE22" t="n">
        <v>1987229.497151448</v>
      </c>
      <c r="AF22" t="n">
        <v>9.232706255289527e-07</v>
      </c>
      <c r="AG22" t="n">
        <v>18</v>
      </c>
      <c r="AH22" t="n">
        <v>1797571.10303743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1.6908</v>
      </c>
      <c r="E23" t="n">
        <v>59.14</v>
      </c>
      <c r="F23" t="n">
        <v>54.64</v>
      </c>
      <c r="G23" t="n">
        <v>44.91</v>
      </c>
      <c r="H23" t="n">
        <v>0.7</v>
      </c>
      <c r="I23" t="n">
        <v>73</v>
      </c>
      <c r="J23" t="n">
        <v>157.8</v>
      </c>
      <c r="K23" t="n">
        <v>49.1</v>
      </c>
      <c r="L23" t="n">
        <v>6.25</v>
      </c>
      <c r="M23" t="n">
        <v>71</v>
      </c>
      <c r="N23" t="n">
        <v>27.45</v>
      </c>
      <c r="O23" t="n">
        <v>19695.71</v>
      </c>
      <c r="P23" t="n">
        <v>628.33</v>
      </c>
      <c r="Q23" t="n">
        <v>1367.45</v>
      </c>
      <c r="R23" t="n">
        <v>173.33</v>
      </c>
      <c r="S23" t="n">
        <v>104.26</v>
      </c>
      <c r="T23" t="n">
        <v>33356.6</v>
      </c>
      <c r="U23" t="n">
        <v>0.6</v>
      </c>
      <c r="V23" t="n">
        <v>0.88</v>
      </c>
      <c r="W23" t="n">
        <v>20.77</v>
      </c>
      <c r="X23" t="n">
        <v>2.06</v>
      </c>
      <c r="Y23" t="n">
        <v>1</v>
      </c>
      <c r="Z23" t="n">
        <v>10</v>
      </c>
      <c r="AA23" t="n">
        <v>1441.776117300363</v>
      </c>
      <c r="AB23" t="n">
        <v>1972.701690363517</v>
      </c>
      <c r="AC23" t="n">
        <v>1784.429809739434</v>
      </c>
      <c r="AD23" t="n">
        <v>1441776.117300363</v>
      </c>
      <c r="AE23" t="n">
        <v>1972701.690363517</v>
      </c>
      <c r="AF23" t="n">
        <v>9.273291990283672e-07</v>
      </c>
      <c r="AG23" t="n">
        <v>18</v>
      </c>
      <c r="AH23" t="n">
        <v>1784429.809739434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1.6966</v>
      </c>
      <c r="E24" t="n">
        <v>58.94</v>
      </c>
      <c r="F24" t="n">
        <v>54.53</v>
      </c>
      <c r="G24" t="n">
        <v>46.74</v>
      </c>
      <c r="H24" t="n">
        <v>0.73</v>
      </c>
      <c r="I24" t="n">
        <v>70</v>
      </c>
      <c r="J24" t="n">
        <v>158.15</v>
      </c>
      <c r="K24" t="n">
        <v>49.1</v>
      </c>
      <c r="L24" t="n">
        <v>6.5</v>
      </c>
      <c r="M24" t="n">
        <v>68</v>
      </c>
      <c r="N24" t="n">
        <v>27.56</v>
      </c>
      <c r="O24" t="n">
        <v>19739.33</v>
      </c>
      <c r="P24" t="n">
        <v>625.8099999999999</v>
      </c>
      <c r="Q24" t="n">
        <v>1367.36</v>
      </c>
      <c r="R24" t="n">
        <v>169.74</v>
      </c>
      <c r="S24" t="n">
        <v>104.26</v>
      </c>
      <c r="T24" t="n">
        <v>31574.8</v>
      </c>
      <c r="U24" t="n">
        <v>0.61</v>
      </c>
      <c r="V24" t="n">
        <v>0.88</v>
      </c>
      <c r="W24" t="n">
        <v>20.76</v>
      </c>
      <c r="X24" t="n">
        <v>1.95</v>
      </c>
      <c r="Y24" t="n">
        <v>1</v>
      </c>
      <c r="Z24" t="n">
        <v>10</v>
      </c>
      <c r="AA24" t="n">
        <v>1433.318881374673</v>
      </c>
      <c r="AB24" t="n">
        <v>1961.130127063073</v>
      </c>
      <c r="AC24" t="n">
        <v>1773.962620199593</v>
      </c>
      <c r="AD24" t="n">
        <v>1433318.881374673</v>
      </c>
      <c r="AE24" t="n">
        <v>1961130.127063073</v>
      </c>
      <c r="AF24" t="n">
        <v>9.305102431225027e-07</v>
      </c>
      <c r="AG24" t="n">
        <v>18</v>
      </c>
      <c r="AH24" t="n">
        <v>1773962.620199593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1.6992</v>
      </c>
      <c r="E25" t="n">
        <v>58.85</v>
      </c>
      <c r="F25" t="n">
        <v>54.5</v>
      </c>
      <c r="G25" t="n">
        <v>48.09</v>
      </c>
      <c r="H25" t="n">
        <v>0.75</v>
      </c>
      <c r="I25" t="n">
        <v>68</v>
      </c>
      <c r="J25" t="n">
        <v>158.51</v>
      </c>
      <c r="K25" t="n">
        <v>49.1</v>
      </c>
      <c r="L25" t="n">
        <v>6.75</v>
      </c>
      <c r="M25" t="n">
        <v>66</v>
      </c>
      <c r="N25" t="n">
        <v>27.66</v>
      </c>
      <c r="O25" t="n">
        <v>19782.99</v>
      </c>
      <c r="P25" t="n">
        <v>624.38</v>
      </c>
      <c r="Q25" t="n">
        <v>1367.43</v>
      </c>
      <c r="R25" t="n">
        <v>168.48</v>
      </c>
      <c r="S25" t="n">
        <v>104.26</v>
      </c>
      <c r="T25" t="n">
        <v>30957.85</v>
      </c>
      <c r="U25" t="n">
        <v>0.62</v>
      </c>
      <c r="V25" t="n">
        <v>0.88</v>
      </c>
      <c r="W25" t="n">
        <v>20.77</v>
      </c>
      <c r="X25" t="n">
        <v>1.92</v>
      </c>
      <c r="Y25" t="n">
        <v>1</v>
      </c>
      <c r="Z25" t="n">
        <v>10</v>
      </c>
      <c r="AA25" t="n">
        <v>1429.235106289872</v>
      </c>
      <c r="AB25" t="n">
        <v>1955.542525828607</v>
      </c>
      <c r="AC25" t="n">
        <v>1768.908291784697</v>
      </c>
      <c r="AD25" t="n">
        <v>1429235.106289872</v>
      </c>
      <c r="AE25" t="n">
        <v>1955542.525828607</v>
      </c>
      <c r="AF25" t="n">
        <v>9.319362284060809e-07</v>
      </c>
      <c r="AG25" t="n">
        <v>18</v>
      </c>
      <c r="AH25" t="n">
        <v>1768908.291784697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1.7045</v>
      </c>
      <c r="E26" t="n">
        <v>58.67</v>
      </c>
      <c r="F26" t="n">
        <v>54.41</v>
      </c>
      <c r="G26" t="n">
        <v>50.22</v>
      </c>
      <c r="H26" t="n">
        <v>0.78</v>
      </c>
      <c r="I26" t="n">
        <v>65</v>
      </c>
      <c r="J26" t="n">
        <v>158.86</v>
      </c>
      <c r="K26" t="n">
        <v>49.1</v>
      </c>
      <c r="L26" t="n">
        <v>7</v>
      </c>
      <c r="M26" t="n">
        <v>63</v>
      </c>
      <c r="N26" t="n">
        <v>27.77</v>
      </c>
      <c r="O26" t="n">
        <v>19826.68</v>
      </c>
      <c r="P26" t="n">
        <v>621.6900000000001</v>
      </c>
      <c r="Q26" t="n">
        <v>1367.37</v>
      </c>
      <c r="R26" t="n">
        <v>166.01</v>
      </c>
      <c r="S26" t="n">
        <v>104.26</v>
      </c>
      <c r="T26" t="n">
        <v>29734.76</v>
      </c>
      <c r="U26" t="n">
        <v>0.63</v>
      </c>
      <c r="V26" t="n">
        <v>0.88</v>
      </c>
      <c r="W26" t="n">
        <v>20.75</v>
      </c>
      <c r="X26" t="n">
        <v>1.83</v>
      </c>
      <c r="Y26" t="n">
        <v>1</v>
      </c>
      <c r="Z26" t="n">
        <v>10</v>
      </c>
      <c r="AA26" t="n">
        <v>1409.364304344194</v>
      </c>
      <c r="AB26" t="n">
        <v>1928.354417968618</v>
      </c>
      <c r="AC26" t="n">
        <v>1744.314978780116</v>
      </c>
      <c r="AD26" t="n">
        <v>1409364.304344194</v>
      </c>
      <c r="AE26" t="n">
        <v>1928354.417968618</v>
      </c>
      <c r="AF26" t="n">
        <v>9.348430445610667e-07</v>
      </c>
      <c r="AG26" t="n">
        <v>17</v>
      </c>
      <c r="AH26" t="n">
        <v>1744314.978780116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1.7072</v>
      </c>
      <c r="E27" t="n">
        <v>58.57</v>
      </c>
      <c r="F27" t="n">
        <v>54.37</v>
      </c>
      <c r="G27" t="n">
        <v>51.78</v>
      </c>
      <c r="H27" t="n">
        <v>0.8100000000000001</v>
      </c>
      <c r="I27" t="n">
        <v>63</v>
      </c>
      <c r="J27" t="n">
        <v>159.22</v>
      </c>
      <c r="K27" t="n">
        <v>49.1</v>
      </c>
      <c r="L27" t="n">
        <v>7.25</v>
      </c>
      <c r="M27" t="n">
        <v>61</v>
      </c>
      <c r="N27" t="n">
        <v>27.87</v>
      </c>
      <c r="O27" t="n">
        <v>19870.53</v>
      </c>
      <c r="P27" t="n">
        <v>620.04</v>
      </c>
      <c r="Q27" t="n">
        <v>1367.44</v>
      </c>
      <c r="R27" t="n">
        <v>164.34</v>
      </c>
      <c r="S27" t="n">
        <v>104.26</v>
      </c>
      <c r="T27" t="n">
        <v>28912.58</v>
      </c>
      <c r="U27" t="n">
        <v>0.63</v>
      </c>
      <c r="V27" t="n">
        <v>0.88</v>
      </c>
      <c r="W27" t="n">
        <v>20.76</v>
      </c>
      <c r="X27" t="n">
        <v>1.79</v>
      </c>
      <c r="Y27" t="n">
        <v>1</v>
      </c>
      <c r="Z27" t="n">
        <v>10</v>
      </c>
      <c r="AA27" t="n">
        <v>1404.875935986601</v>
      </c>
      <c r="AB27" t="n">
        <v>1922.213234368922</v>
      </c>
      <c r="AC27" t="n">
        <v>1738.75990112397</v>
      </c>
      <c r="AD27" t="n">
        <v>1404875.935986601</v>
      </c>
      <c r="AE27" t="n">
        <v>1922213.234368922</v>
      </c>
      <c r="AF27" t="n">
        <v>9.363238754324748e-07</v>
      </c>
      <c r="AG27" t="n">
        <v>17</v>
      </c>
      <c r="AH27" t="n">
        <v>1738759.90112397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1.7133</v>
      </c>
      <c r="E28" t="n">
        <v>58.37</v>
      </c>
      <c r="F28" t="n">
        <v>54.26</v>
      </c>
      <c r="G28" t="n">
        <v>54.26</v>
      </c>
      <c r="H28" t="n">
        <v>0.83</v>
      </c>
      <c r="I28" t="n">
        <v>60</v>
      </c>
      <c r="J28" t="n">
        <v>159.57</v>
      </c>
      <c r="K28" t="n">
        <v>49.1</v>
      </c>
      <c r="L28" t="n">
        <v>7.5</v>
      </c>
      <c r="M28" t="n">
        <v>58</v>
      </c>
      <c r="N28" t="n">
        <v>27.98</v>
      </c>
      <c r="O28" t="n">
        <v>19914.3</v>
      </c>
      <c r="P28" t="n">
        <v>617.39</v>
      </c>
      <c r="Q28" t="n">
        <v>1367.4</v>
      </c>
      <c r="R28" t="n">
        <v>161.16</v>
      </c>
      <c r="S28" t="n">
        <v>104.26</v>
      </c>
      <c r="T28" t="n">
        <v>27335.94</v>
      </c>
      <c r="U28" t="n">
        <v>0.65</v>
      </c>
      <c r="V28" t="n">
        <v>0.88</v>
      </c>
      <c r="W28" t="n">
        <v>20.74</v>
      </c>
      <c r="X28" t="n">
        <v>1.68</v>
      </c>
      <c r="Y28" t="n">
        <v>1</v>
      </c>
      <c r="Z28" t="n">
        <v>10</v>
      </c>
      <c r="AA28" t="n">
        <v>1396.192001161893</v>
      </c>
      <c r="AB28" t="n">
        <v>1910.331491633591</v>
      </c>
      <c r="AC28" t="n">
        <v>1728.012135239169</v>
      </c>
      <c r="AD28" t="n">
        <v>1396192.001161893</v>
      </c>
      <c r="AE28" t="n">
        <v>1910331.491633591</v>
      </c>
      <c r="AF28" t="n">
        <v>9.396694562901001e-07</v>
      </c>
      <c r="AG28" t="n">
        <v>17</v>
      </c>
      <c r="AH28" t="n">
        <v>1728012.135239169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1.7169</v>
      </c>
      <c r="E29" t="n">
        <v>58.24</v>
      </c>
      <c r="F29" t="n">
        <v>54.2</v>
      </c>
      <c r="G29" t="n">
        <v>56.07</v>
      </c>
      <c r="H29" t="n">
        <v>0.86</v>
      </c>
      <c r="I29" t="n">
        <v>58</v>
      </c>
      <c r="J29" t="n">
        <v>159.92</v>
      </c>
      <c r="K29" t="n">
        <v>49.1</v>
      </c>
      <c r="L29" t="n">
        <v>7.75</v>
      </c>
      <c r="M29" t="n">
        <v>56</v>
      </c>
      <c r="N29" t="n">
        <v>28.08</v>
      </c>
      <c r="O29" t="n">
        <v>19958.1</v>
      </c>
      <c r="P29" t="n">
        <v>615.6900000000001</v>
      </c>
      <c r="Q29" t="n">
        <v>1367.43</v>
      </c>
      <c r="R29" t="n">
        <v>159.34</v>
      </c>
      <c r="S29" t="n">
        <v>104.26</v>
      </c>
      <c r="T29" t="n">
        <v>26434.1</v>
      </c>
      <c r="U29" t="n">
        <v>0.65</v>
      </c>
      <c r="V29" t="n">
        <v>0.88</v>
      </c>
      <c r="W29" t="n">
        <v>20.73</v>
      </c>
      <c r="X29" t="n">
        <v>1.62</v>
      </c>
      <c r="Y29" t="n">
        <v>1</v>
      </c>
      <c r="Z29" t="n">
        <v>10</v>
      </c>
      <c r="AA29" t="n">
        <v>1390.933612488088</v>
      </c>
      <c r="AB29" t="n">
        <v>1903.136732266355</v>
      </c>
      <c r="AC29" t="n">
        <v>1721.504033608034</v>
      </c>
      <c r="AD29" t="n">
        <v>1390933.612488088</v>
      </c>
      <c r="AE29" t="n">
        <v>1903136.732266356</v>
      </c>
      <c r="AF29" t="n">
        <v>9.416438974519774e-07</v>
      </c>
      <c r="AG29" t="n">
        <v>17</v>
      </c>
      <c r="AH29" t="n">
        <v>1721504.033608034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1.7198</v>
      </c>
      <c r="E30" t="n">
        <v>58.15</v>
      </c>
      <c r="F30" t="n">
        <v>54.16</v>
      </c>
      <c r="G30" t="n">
        <v>58.03</v>
      </c>
      <c r="H30" t="n">
        <v>0.88</v>
      </c>
      <c r="I30" t="n">
        <v>56</v>
      </c>
      <c r="J30" t="n">
        <v>160.28</v>
      </c>
      <c r="K30" t="n">
        <v>49.1</v>
      </c>
      <c r="L30" t="n">
        <v>8</v>
      </c>
      <c r="M30" t="n">
        <v>54</v>
      </c>
      <c r="N30" t="n">
        <v>28.19</v>
      </c>
      <c r="O30" t="n">
        <v>20001.93</v>
      </c>
      <c r="P30" t="n">
        <v>613.4400000000001</v>
      </c>
      <c r="Q30" t="n">
        <v>1367.36</v>
      </c>
      <c r="R30" t="n">
        <v>157.67</v>
      </c>
      <c r="S30" t="n">
        <v>104.26</v>
      </c>
      <c r="T30" t="n">
        <v>25610.65</v>
      </c>
      <c r="U30" t="n">
        <v>0.66</v>
      </c>
      <c r="V30" t="n">
        <v>0.88</v>
      </c>
      <c r="W30" t="n">
        <v>20.74</v>
      </c>
      <c r="X30" t="n">
        <v>1.58</v>
      </c>
      <c r="Y30" t="n">
        <v>1</v>
      </c>
      <c r="Z30" t="n">
        <v>10</v>
      </c>
      <c r="AA30" t="n">
        <v>1385.524857232225</v>
      </c>
      <c r="AB30" t="n">
        <v>1895.736234707842</v>
      </c>
      <c r="AC30" t="n">
        <v>1714.809829149841</v>
      </c>
      <c r="AD30" t="n">
        <v>1385524.857232225</v>
      </c>
      <c r="AE30" t="n">
        <v>1895736.234707842</v>
      </c>
      <c r="AF30" t="n">
        <v>9.432344194990453e-07</v>
      </c>
      <c r="AG30" t="n">
        <v>17</v>
      </c>
      <c r="AH30" t="n">
        <v>1714809.829149841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1.7214</v>
      </c>
      <c r="E31" t="n">
        <v>58.09</v>
      </c>
      <c r="F31" t="n">
        <v>54.13</v>
      </c>
      <c r="G31" t="n">
        <v>59.06</v>
      </c>
      <c r="H31" t="n">
        <v>0.91</v>
      </c>
      <c r="I31" t="n">
        <v>55</v>
      </c>
      <c r="J31" t="n">
        <v>160.64</v>
      </c>
      <c r="K31" t="n">
        <v>49.1</v>
      </c>
      <c r="L31" t="n">
        <v>8.25</v>
      </c>
      <c r="M31" t="n">
        <v>53</v>
      </c>
      <c r="N31" t="n">
        <v>28.29</v>
      </c>
      <c r="O31" t="n">
        <v>20045.81</v>
      </c>
      <c r="P31" t="n">
        <v>611.62</v>
      </c>
      <c r="Q31" t="n">
        <v>1367.37</v>
      </c>
      <c r="R31" t="n">
        <v>157.14</v>
      </c>
      <c r="S31" t="n">
        <v>104.26</v>
      </c>
      <c r="T31" t="n">
        <v>25348.8</v>
      </c>
      <c r="U31" t="n">
        <v>0.66</v>
      </c>
      <c r="V31" t="n">
        <v>0.89</v>
      </c>
      <c r="W31" t="n">
        <v>20.73</v>
      </c>
      <c r="X31" t="n">
        <v>1.56</v>
      </c>
      <c r="Y31" t="n">
        <v>1</v>
      </c>
      <c r="Z31" t="n">
        <v>10</v>
      </c>
      <c r="AA31" t="n">
        <v>1381.688430656382</v>
      </c>
      <c r="AB31" t="n">
        <v>1890.487066615579</v>
      </c>
      <c r="AC31" t="n">
        <v>1710.06163429305</v>
      </c>
      <c r="AD31" t="n">
        <v>1381688.430656383</v>
      </c>
      <c r="AE31" t="n">
        <v>1890487.066615579</v>
      </c>
      <c r="AF31" t="n">
        <v>9.441119489043242e-07</v>
      </c>
      <c r="AG31" t="n">
        <v>17</v>
      </c>
      <c r="AH31" t="n">
        <v>1710061.634293051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1.7247</v>
      </c>
      <c r="E32" t="n">
        <v>57.98</v>
      </c>
      <c r="F32" t="n">
        <v>54.09</v>
      </c>
      <c r="G32" t="n">
        <v>61.23</v>
      </c>
      <c r="H32" t="n">
        <v>0.9399999999999999</v>
      </c>
      <c r="I32" t="n">
        <v>53</v>
      </c>
      <c r="J32" t="n">
        <v>160.99</v>
      </c>
      <c r="K32" t="n">
        <v>49.1</v>
      </c>
      <c r="L32" t="n">
        <v>8.5</v>
      </c>
      <c r="M32" t="n">
        <v>51</v>
      </c>
      <c r="N32" t="n">
        <v>28.4</v>
      </c>
      <c r="O32" t="n">
        <v>20089.72</v>
      </c>
      <c r="P32" t="n">
        <v>609.4400000000001</v>
      </c>
      <c r="Q32" t="n">
        <v>1367.4</v>
      </c>
      <c r="R32" t="n">
        <v>155.22</v>
      </c>
      <c r="S32" t="n">
        <v>104.26</v>
      </c>
      <c r="T32" t="n">
        <v>24401.21</v>
      </c>
      <c r="U32" t="n">
        <v>0.67</v>
      </c>
      <c r="V32" t="n">
        <v>0.89</v>
      </c>
      <c r="W32" t="n">
        <v>20.74</v>
      </c>
      <c r="X32" t="n">
        <v>1.51</v>
      </c>
      <c r="Y32" t="n">
        <v>1</v>
      </c>
      <c r="Z32" t="n">
        <v>10</v>
      </c>
      <c r="AA32" t="n">
        <v>1376.134896532828</v>
      </c>
      <c r="AB32" t="n">
        <v>1882.888476223098</v>
      </c>
      <c r="AC32" t="n">
        <v>1703.188242702938</v>
      </c>
      <c r="AD32" t="n">
        <v>1376134.896532828</v>
      </c>
      <c r="AE32" t="n">
        <v>1882888.476223098</v>
      </c>
      <c r="AF32" t="n">
        <v>9.459218533027115e-07</v>
      </c>
      <c r="AG32" t="n">
        <v>17</v>
      </c>
      <c r="AH32" t="n">
        <v>1703188.242702938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1.7286</v>
      </c>
      <c r="E33" t="n">
        <v>57.85</v>
      </c>
      <c r="F33" t="n">
        <v>54.02</v>
      </c>
      <c r="G33" t="n">
        <v>63.55</v>
      </c>
      <c r="H33" t="n">
        <v>0.96</v>
      </c>
      <c r="I33" t="n">
        <v>51</v>
      </c>
      <c r="J33" t="n">
        <v>161.35</v>
      </c>
      <c r="K33" t="n">
        <v>49.1</v>
      </c>
      <c r="L33" t="n">
        <v>8.75</v>
      </c>
      <c r="M33" t="n">
        <v>49</v>
      </c>
      <c r="N33" t="n">
        <v>28.5</v>
      </c>
      <c r="O33" t="n">
        <v>20133.66</v>
      </c>
      <c r="P33" t="n">
        <v>607.4</v>
      </c>
      <c r="Q33" t="n">
        <v>1367.32</v>
      </c>
      <c r="R33" t="n">
        <v>153.37</v>
      </c>
      <c r="S33" t="n">
        <v>104.26</v>
      </c>
      <c r="T33" t="n">
        <v>23484.67</v>
      </c>
      <c r="U33" t="n">
        <v>0.68</v>
      </c>
      <c r="V33" t="n">
        <v>0.89</v>
      </c>
      <c r="W33" t="n">
        <v>20.72</v>
      </c>
      <c r="X33" t="n">
        <v>1.44</v>
      </c>
      <c r="Y33" t="n">
        <v>1</v>
      </c>
      <c r="Z33" t="n">
        <v>10</v>
      </c>
      <c r="AA33" t="n">
        <v>1370.215042995844</v>
      </c>
      <c r="AB33" t="n">
        <v>1874.788671448291</v>
      </c>
      <c r="AC33" t="n">
        <v>1695.861471927692</v>
      </c>
      <c r="AD33" t="n">
        <v>1370215.042995844</v>
      </c>
      <c r="AE33" t="n">
        <v>1874788.671448291</v>
      </c>
      <c r="AF33" t="n">
        <v>9.480608312280786e-07</v>
      </c>
      <c r="AG33" t="n">
        <v>17</v>
      </c>
      <c r="AH33" t="n">
        <v>1695861.471927692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1.7298</v>
      </c>
      <c r="E34" t="n">
        <v>57.81</v>
      </c>
      <c r="F34" t="n">
        <v>54.01</v>
      </c>
      <c r="G34" t="n">
        <v>64.81</v>
      </c>
      <c r="H34" t="n">
        <v>0.99</v>
      </c>
      <c r="I34" t="n">
        <v>50</v>
      </c>
      <c r="J34" t="n">
        <v>161.71</v>
      </c>
      <c r="K34" t="n">
        <v>49.1</v>
      </c>
      <c r="L34" t="n">
        <v>9</v>
      </c>
      <c r="M34" t="n">
        <v>48</v>
      </c>
      <c r="N34" t="n">
        <v>28.61</v>
      </c>
      <c r="O34" t="n">
        <v>20177.64</v>
      </c>
      <c r="P34" t="n">
        <v>606.63</v>
      </c>
      <c r="Q34" t="n">
        <v>1367.28</v>
      </c>
      <c r="R34" t="n">
        <v>153.02</v>
      </c>
      <c r="S34" t="n">
        <v>104.26</v>
      </c>
      <c r="T34" t="n">
        <v>23315.43</v>
      </c>
      <c r="U34" t="n">
        <v>0.68</v>
      </c>
      <c r="V34" t="n">
        <v>0.89</v>
      </c>
      <c r="W34" t="n">
        <v>20.73</v>
      </c>
      <c r="X34" t="n">
        <v>1.43</v>
      </c>
      <c r="Y34" t="n">
        <v>1</v>
      </c>
      <c r="Z34" t="n">
        <v>10</v>
      </c>
      <c r="AA34" t="n">
        <v>1368.268128715369</v>
      </c>
      <c r="AB34" t="n">
        <v>1872.124817437949</v>
      </c>
      <c r="AC34" t="n">
        <v>1693.451852405354</v>
      </c>
      <c r="AD34" t="n">
        <v>1368268.128715369</v>
      </c>
      <c r="AE34" t="n">
        <v>1872124.817437949</v>
      </c>
      <c r="AF34" t="n">
        <v>9.487189782820377e-07</v>
      </c>
      <c r="AG34" t="n">
        <v>17</v>
      </c>
      <c r="AH34" t="n">
        <v>1693451.852405354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1.7344</v>
      </c>
      <c r="E35" t="n">
        <v>57.66</v>
      </c>
      <c r="F35" t="n">
        <v>53.91</v>
      </c>
      <c r="G35" t="n">
        <v>67.39</v>
      </c>
      <c r="H35" t="n">
        <v>1.01</v>
      </c>
      <c r="I35" t="n">
        <v>48</v>
      </c>
      <c r="J35" t="n">
        <v>162.06</v>
      </c>
      <c r="K35" t="n">
        <v>49.1</v>
      </c>
      <c r="L35" t="n">
        <v>9.25</v>
      </c>
      <c r="M35" t="n">
        <v>46</v>
      </c>
      <c r="N35" t="n">
        <v>28.72</v>
      </c>
      <c r="O35" t="n">
        <v>20221.66</v>
      </c>
      <c r="P35" t="n">
        <v>603.48</v>
      </c>
      <c r="Q35" t="n">
        <v>1367.34</v>
      </c>
      <c r="R35" t="n">
        <v>149.78</v>
      </c>
      <c r="S35" t="n">
        <v>104.26</v>
      </c>
      <c r="T35" t="n">
        <v>21703.98</v>
      </c>
      <c r="U35" t="n">
        <v>0.7</v>
      </c>
      <c r="V35" t="n">
        <v>0.89</v>
      </c>
      <c r="W35" t="n">
        <v>20.72</v>
      </c>
      <c r="X35" t="n">
        <v>1.33</v>
      </c>
      <c r="Y35" t="n">
        <v>1</v>
      </c>
      <c r="Z35" t="n">
        <v>10</v>
      </c>
      <c r="AA35" t="n">
        <v>1360.189881660436</v>
      </c>
      <c r="AB35" t="n">
        <v>1861.071803430281</v>
      </c>
      <c r="AC35" t="n">
        <v>1683.453722541576</v>
      </c>
      <c r="AD35" t="n">
        <v>1360189.881660436</v>
      </c>
      <c r="AE35" t="n">
        <v>1861071.803430281</v>
      </c>
      <c r="AF35" t="n">
        <v>9.512418753222142e-07</v>
      </c>
      <c r="AG35" t="n">
        <v>17</v>
      </c>
      <c r="AH35" t="n">
        <v>1683453.722541576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1.7359</v>
      </c>
      <c r="E36" t="n">
        <v>57.61</v>
      </c>
      <c r="F36" t="n">
        <v>53.89</v>
      </c>
      <c r="G36" t="n">
        <v>68.8</v>
      </c>
      <c r="H36" t="n">
        <v>1.04</v>
      </c>
      <c r="I36" t="n">
        <v>47</v>
      </c>
      <c r="J36" t="n">
        <v>162.42</v>
      </c>
      <c r="K36" t="n">
        <v>49.1</v>
      </c>
      <c r="L36" t="n">
        <v>9.5</v>
      </c>
      <c r="M36" t="n">
        <v>45</v>
      </c>
      <c r="N36" t="n">
        <v>28.82</v>
      </c>
      <c r="O36" t="n">
        <v>20265.72</v>
      </c>
      <c r="P36" t="n">
        <v>601.5599999999999</v>
      </c>
      <c r="Q36" t="n">
        <v>1367.31</v>
      </c>
      <c r="R36" t="n">
        <v>149.18</v>
      </c>
      <c r="S36" t="n">
        <v>104.26</v>
      </c>
      <c r="T36" t="n">
        <v>21409.27</v>
      </c>
      <c r="U36" t="n">
        <v>0.7</v>
      </c>
      <c r="V36" t="n">
        <v>0.89</v>
      </c>
      <c r="W36" t="n">
        <v>20.72</v>
      </c>
      <c r="X36" t="n">
        <v>1.32</v>
      </c>
      <c r="Y36" t="n">
        <v>1</v>
      </c>
      <c r="Z36" t="n">
        <v>10</v>
      </c>
      <c r="AA36" t="n">
        <v>1356.395192683511</v>
      </c>
      <c r="AB36" t="n">
        <v>1855.879742562191</v>
      </c>
      <c r="AC36" t="n">
        <v>1678.757184675633</v>
      </c>
      <c r="AD36" t="n">
        <v>1356395.192683511</v>
      </c>
      <c r="AE36" t="n">
        <v>1855879.742562191</v>
      </c>
      <c r="AF36" t="n">
        <v>9.520645591396631e-07</v>
      </c>
      <c r="AG36" t="n">
        <v>17</v>
      </c>
      <c r="AH36" t="n">
        <v>1678757.184675633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1.7401</v>
      </c>
      <c r="E37" t="n">
        <v>57.47</v>
      </c>
      <c r="F37" t="n">
        <v>53.82</v>
      </c>
      <c r="G37" t="n">
        <v>71.76000000000001</v>
      </c>
      <c r="H37" t="n">
        <v>1.06</v>
      </c>
      <c r="I37" t="n">
        <v>45</v>
      </c>
      <c r="J37" t="n">
        <v>162.78</v>
      </c>
      <c r="K37" t="n">
        <v>49.1</v>
      </c>
      <c r="L37" t="n">
        <v>9.75</v>
      </c>
      <c r="M37" t="n">
        <v>43</v>
      </c>
      <c r="N37" t="n">
        <v>28.93</v>
      </c>
      <c r="O37" t="n">
        <v>20309.81</v>
      </c>
      <c r="P37" t="n">
        <v>599.4400000000001</v>
      </c>
      <c r="Q37" t="n">
        <v>1367.35</v>
      </c>
      <c r="R37" t="n">
        <v>146.76</v>
      </c>
      <c r="S37" t="n">
        <v>104.26</v>
      </c>
      <c r="T37" t="n">
        <v>20210.28</v>
      </c>
      <c r="U37" t="n">
        <v>0.71</v>
      </c>
      <c r="V37" t="n">
        <v>0.89</v>
      </c>
      <c r="W37" t="n">
        <v>20.71</v>
      </c>
      <c r="X37" t="n">
        <v>1.24</v>
      </c>
      <c r="Y37" t="n">
        <v>1</v>
      </c>
      <c r="Z37" t="n">
        <v>10</v>
      </c>
      <c r="AA37" t="n">
        <v>1350.248294555878</v>
      </c>
      <c r="AB37" t="n">
        <v>1847.469285361957</v>
      </c>
      <c r="AC37" t="n">
        <v>1671.149409706439</v>
      </c>
      <c r="AD37" t="n">
        <v>1350248.294555878</v>
      </c>
      <c r="AE37" t="n">
        <v>1847469.285361957</v>
      </c>
      <c r="AF37" t="n">
        <v>9.5436807382852e-07</v>
      </c>
      <c r="AG37" t="n">
        <v>17</v>
      </c>
      <c r="AH37" t="n">
        <v>1671149.409706439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1.7414</v>
      </c>
      <c r="E38" t="n">
        <v>57.42</v>
      </c>
      <c r="F38" t="n">
        <v>53.8</v>
      </c>
      <c r="G38" t="n">
        <v>73.37</v>
      </c>
      <c r="H38" t="n">
        <v>1.09</v>
      </c>
      <c r="I38" t="n">
        <v>44</v>
      </c>
      <c r="J38" t="n">
        <v>163.13</v>
      </c>
      <c r="K38" t="n">
        <v>49.1</v>
      </c>
      <c r="L38" t="n">
        <v>10</v>
      </c>
      <c r="M38" t="n">
        <v>42</v>
      </c>
      <c r="N38" t="n">
        <v>29.04</v>
      </c>
      <c r="O38" t="n">
        <v>20353.94</v>
      </c>
      <c r="P38" t="n">
        <v>597.87</v>
      </c>
      <c r="Q38" t="n">
        <v>1367.28</v>
      </c>
      <c r="R38" t="n">
        <v>146.27</v>
      </c>
      <c r="S38" t="n">
        <v>104.26</v>
      </c>
      <c r="T38" t="n">
        <v>19972.42</v>
      </c>
      <c r="U38" t="n">
        <v>0.71</v>
      </c>
      <c r="V38" t="n">
        <v>0.89</v>
      </c>
      <c r="W38" t="n">
        <v>20.72</v>
      </c>
      <c r="X38" t="n">
        <v>1.23</v>
      </c>
      <c r="Y38" t="n">
        <v>1</v>
      </c>
      <c r="Z38" t="n">
        <v>10</v>
      </c>
      <c r="AA38" t="n">
        <v>1347.092276613988</v>
      </c>
      <c r="AB38" t="n">
        <v>1843.151082380178</v>
      </c>
      <c r="AC38" t="n">
        <v>1667.243329956605</v>
      </c>
      <c r="AD38" t="n">
        <v>1347092.276613988</v>
      </c>
      <c r="AE38" t="n">
        <v>1843151.082380178</v>
      </c>
      <c r="AF38" t="n">
        <v>9.55081066470309e-07</v>
      </c>
      <c r="AG38" t="n">
        <v>17</v>
      </c>
      <c r="AH38" t="n">
        <v>1667243.329956605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1.7432</v>
      </c>
      <c r="E39" t="n">
        <v>57.37</v>
      </c>
      <c r="F39" t="n">
        <v>53.78</v>
      </c>
      <c r="G39" t="n">
        <v>75.04000000000001</v>
      </c>
      <c r="H39" t="n">
        <v>1.11</v>
      </c>
      <c r="I39" t="n">
        <v>43</v>
      </c>
      <c r="J39" t="n">
        <v>163.49</v>
      </c>
      <c r="K39" t="n">
        <v>49.1</v>
      </c>
      <c r="L39" t="n">
        <v>10.25</v>
      </c>
      <c r="M39" t="n">
        <v>41</v>
      </c>
      <c r="N39" t="n">
        <v>29.15</v>
      </c>
      <c r="O39" t="n">
        <v>20398.1</v>
      </c>
      <c r="P39" t="n">
        <v>596.6799999999999</v>
      </c>
      <c r="Q39" t="n">
        <v>1367.33</v>
      </c>
      <c r="R39" t="n">
        <v>145.15</v>
      </c>
      <c r="S39" t="n">
        <v>104.26</v>
      </c>
      <c r="T39" t="n">
        <v>19413.78</v>
      </c>
      <c r="U39" t="n">
        <v>0.72</v>
      </c>
      <c r="V39" t="n">
        <v>0.89</v>
      </c>
      <c r="W39" t="n">
        <v>20.72</v>
      </c>
      <c r="X39" t="n">
        <v>1.2</v>
      </c>
      <c r="Y39" t="n">
        <v>1</v>
      </c>
      <c r="Z39" t="n">
        <v>10</v>
      </c>
      <c r="AA39" t="n">
        <v>1344.140348159752</v>
      </c>
      <c r="AB39" t="n">
        <v>1839.112123639199</v>
      </c>
      <c r="AC39" t="n">
        <v>1663.589843769151</v>
      </c>
      <c r="AD39" t="n">
        <v>1344140.348159752</v>
      </c>
      <c r="AE39" t="n">
        <v>1839112.123639199</v>
      </c>
      <c r="AF39" t="n">
        <v>9.560682870512477e-07</v>
      </c>
      <c r="AG39" t="n">
        <v>17</v>
      </c>
      <c r="AH39" t="n">
        <v>1663589.843769151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1.745</v>
      </c>
      <c r="E40" t="n">
        <v>57.31</v>
      </c>
      <c r="F40" t="n">
        <v>53.75</v>
      </c>
      <c r="G40" t="n">
        <v>76.78</v>
      </c>
      <c r="H40" t="n">
        <v>1.14</v>
      </c>
      <c r="I40" t="n">
        <v>42</v>
      </c>
      <c r="J40" t="n">
        <v>163.85</v>
      </c>
      <c r="K40" t="n">
        <v>49.1</v>
      </c>
      <c r="L40" t="n">
        <v>10.5</v>
      </c>
      <c r="M40" t="n">
        <v>40</v>
      </c>
      <c r="N40" t="n">
        <v>29.26</v>
      </c>
      <c r="O40" t="n">
        <v>20442.3</v>
      </c>
      <c r="P40" t="n">
        <v>594.7</v>
      </c>
      <c r="Q40" t="n">
        <v>1367.33</v>
      </c>
      <c r="R40" t="n">
        <v>144.53</v>
      </c>
      <c r="S40" t="n">
        <v>104.26</v>
      </c>
      <c r="T40" t="n">
        <v>19113.7</v>
      </c>
      <c r="U40" t="n">
        <v>0.72</v>
      </c>
      <c r="V40" t="n">
        <v>0.89</v>
      </c>
      <c r="W40" t="n">
        <v>20.71</v>
      </c>
      <c r="X40" t="n">
        <v>1.17</v>
      </c>
      <c r="Y40" t="n">
        <v>1</v>
      </c>
      <c r="Z40" t="n">
        <v>10</v>
      </c>
      <c r="AA40" t="n">
        <v>1340.040953714845</v>
      </c>
      <c r="AB40" t="n">
        <v>1833.503151307159</v>
      </c>
      <c r="AC40" t="n">
        <v>1658.516183884238</v>
      </c>
      <c r="AD40" t="n">
        <v>1340040.953714845</v>
      </c>
      <c r="AE40" t="n">
        <v>1833503.151307159</v>
      </c>
      <c r="AF40" t="n">
        <v>9.570555076321862e-07</v>
      </c>
      <c r="AG40" t="n">
        <v>17</v>
      </c>
      <c r="AH40" t="n">
        <v>1658516.183884238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1.7473</v>
      </c>
      <c r="E41" t="n">
        <v>57.23</v>
      </c>
      <c r="F41" t="n">
        <v>53.7</v>
      </c>
      <c r="G41" t="n">
        <v>78.59</v>
      </c>
      <c r="H41" t="n">
        <v>1.16</v>
      </c>
      <c r="I41" t="n">
        <v>41</v>
      </c>
      <c r="J41" t="n">
        <v>164.21</v>
      </c>
      <c r="K41" t="n">
        <v>49.1</v>
      </c>
      <c r="L41" t="n">
        <v>10.75</v>
      </c>
      <c r="M41" t="n">
        <v>39</v>
      </c>
      <c r="N41" t="n">
        <v>29.36</v>
      </c>
      <c r="O41" t="n">
        <v>20486.54</v>
      </c>
      <c r="P41" t="n">
        <v>592.55</v>
      </c>
      <c r="Q41" t="n">
        <v>1367.21</v>
      </c>
      <c r="R41" t="n">
        <v>143.14</v>
      </c>
      <c r="S41" t="n">
        <v>104.26</v>
      </c>
      <c r="T41" t="n">
        <v>18422.88</v>
      </c>
      <c r="U41" t="n">
        <v>0.73</v>
      </c>
      <c r="V41" t="n">
        <v>0.89</v>
      </c>
      <c r="W41" t="n">
        <v>20.71</v>
      </c>
      <c r="X41" t="n">
        <v>1.13</v>
      </c>
      <c r="Y41" t="n">
        <v>1</v>
      </c>
      <c r="Z41" t="n">
        <v>10</v>
      </c>
      <c r="AA41" t="n">
        <v>1335.272879492658</v>
      </c>
      <c r="AB41" t="n">
        <v>1826.979261803774</v>
      </c>
      <c r="AC41" t="n">
        <v>1652.61492523872</v>
      </c>
      <c r="AD41" t="n">
        <v>1335272.879492658</v>
      </c>
      <c r="AE41" t="n">
        <v>1826979.261803774</v>
      </c>
      <c r="AF41" t="n">
        <v>9.583169561522746e-07</v>
      </c>
      <c r="AG41" t="n">
        <v>17</v>
      </c>
      <c r="AH41" t="n">
        <v>1652614.92523872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1.7481</v>
      </c>
      <c r="E42" t="n">
        <v>57.21</v>
      </c>
      <c r="F42" t="n">
        <v>53.71</v>
      </c>
      <c r="G42" t="n">
        <v>80.56</v>
      </c>
      <c r="H42" t="n">
        <v>1.18</v>
      </c>
      <c r="I42" t="n">
        <v>40</v>
      </c>
      <c r="J42" t="n">
        <v>164.57</v>
      </c>
      <c r="K42" t="n">
        <v>49.1</v>
      </c>
      <c r="L42" t="n">
        <v>11</v>
      </c>
      <c r="M42" t="n">
        <v>38</v>
      </c>
      <c r="N42" t="n">
        <v>29.47</v>
      </c>
      <c r="O42" t="n">
        <v>20530.82</v>
      </c>
      <c r="P42" t="n">
        <v>591.83</v>
      </c>
      <c r="Q42" t="n">
        <v>1367.22</v>
      </c>
      <c r="R42" t="n">
        <v>143.14</v>
      </c>
      <c r="S42" t="n">
        <v>104.26</v>
      </c>
      <c r="T42" t="n">
        <v>18425.97</v>
      </c>
      <c r="U42" t="n">
        <v>0.73</v>
      </c>
      <c r="V42" t="n">
        <v>0.89</v>
      </c>
      <c r="W42" t="n">
        <v>20.71</v>
      </c>
      <c r="X42" t="n">
        <v>1.13</v>
      </c>
      <c r="Y42" t="n">
        <v>1</v>
      </c>
      <c r="Z42" t="n">
        <v>10</v>
      </c>
      <c r="AA42" t="n">
        <v>1333.81603482643</v>
      </c>
      <c r="AB42" t="n">
        <v>1824.98594265999</v>
      </c>
      <c r="AC42" t="n">
        <v>1650.811845676378</v>
      </c>
      <c r="AD42" t="n">
        <v>1333816.03482643</v>
      </c>
      <c r="AE42" t="n">
        <v>1824985.94265999</v>
      </c>
      <c r="AF42" t="n">
        <v>9.587557208549139e-07</v>
      </c>
      <c r="AG42" t="n">
        <v>17</v>
      </c>
      <c r="AH42" t="n">
        <v>1650811.845676378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1.7498</v>
      </c>
      <c r="E43" t="n">
        <v>57.15</v>
      </c>
      <c r="F43" t="n">
        <v>53.68</v>
      </c>
      <c r="G43" t="n">
        <v>82.59</v>
      </c>
      <c r="H43" t="n">
        <v>1.21</v>
      </c>
      <c r="I43" t="n">
        <v>39</v>
      </c>
      <c r="J43" t="n">
        <v>164.93</v>
      </c>
      <c r="K43" t="n">
        <v>49.1</v>
      </c>
      <c r="L43" t="n">
        <v>11.25</v>
      </c>
      <c r="M43" t="n">
        <v>37</v>
      </c>
      <c r="N43" t="n">
        <v>29.58</v>
      </c>
      <c r="O43" t="n">
        <v>20575.13</v>
      </c>
      <c r="P43" t="n">
        <v>589.6900000000001</v>
      </c>
      <c r="Q43" t="n">
        <v>1367.32</v>
      </c>
      <c r="R43" t="n">
        <v>142.31</v>
      </c>
      <c r="S43" t="n">
        <v>104.26</v>
      </c>
      <c r="T43" t="n">
        <v>18017.08</v>
      </c>
      <c r="U43" t="n">
        <v>0.73</v>
      </c>
      <c r="V43" t="n">
        <v>0.89</v>
      </c>
      <c r="W43" t="n">
        <v>20.71</v>
      </c>
      <c r="X43" t="n">
        <v>1.1</v>
      </c>
      <c r="Y43" t="n">
        <v>1</v>
      </c>
      <c r="Z43" t="n">
        <v>10</v>
      </c>
      <c r="AA43" t="n">
        <v>1329.582093434523</v>
      </c>
      <c r="AB43" t="n">
        <v>1819.192877259271</v>
      </c>
      <c r="AC43" t="n">
        <v>1645.571662306885</v>
      </c>
      <c r="AD43" t="n">
        <v>1329582.093434523</v>
      </c>
      <c r="AE43" t="n">
        <v>1819192.877259271</v>
      </c>
      <c r="AF43" t="n">
        <v>9.596880958480225e-07</v>
      </c>
      <c r="AG43" t="n">
        <v>17</v>
      </c>
      <c r="AH43" t="n">
        <v>1645571.662306885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1.7527</v>
      </c>
      <c r="E44" t="n">
        <v>57.06</v>
      </c>
      <c r="F44" t="n">
        <v>53.62</v>
      </c>
      <c r="G44" t="n">
        <v>84.66</v>
      </c>
      <c r="H44" t="n">
        <v>1.23</v>
      </c>
      <c r="I44" t="n">
        <v>38</v>
      </c>
      <c r="J44" t="n">
        <v>165.29</v>
      </c>
      <c r="K44" t="n">
        <v>49.1</v>
      </c>
      <c r="L44" t="n">
        <v>11.5</v>
      </c>
      <c r="M44" t="n">
        <v>36</v>
      </c>
      <c r="N44" t="n">
        <v>29.69</v>
      </c>
      <c r="O44" t="n">
        <v>20619.48</v>
      </c>
      <c r="P44" t="n">
        <v>587.5599999999999</v>
      </c>
      <c r="Q44" t="n">
        <v>1367.34</v>
      </c>
      <c r="R44" t="n">
        <v>140.45</v>
      </c>
      <c r="S44" t="n">
        <v>104.26</v>
      </c>
      <c r="T44" t="n">
        <v>17091.62</v>
      </c>
      <c r="U44" t="n">
        <v>0.74</v>
      </c>
      <c r="V44" t="n">
        <v>0.89</v>
      </c>
      <c r="W44" t="n">
        <v>20.7</v>
      </c>
      <c r="X44" t="n">
        <v>1.04</v>
      </c>
      <c r="Y44" t="n">
        <v>1</v>
      </c>
      <c r="Z44" t="n">
        <v>10</v>
      </c>
      <c r="AA44" t="n">
        <v>1324.425326133945</v>
      </c>
      <c r="AB44" t="n">
        <v>1812.137160738104</v>
      </c>
      <c r="AC44" t="n">
        <v>1639.189333467738</v>
      </c>
      <c r="AD44" t="n">
        <v>1324425.326133945</v>
      </c>
      <c r="AE44" t="n">
        <v>1812137.160738104</v>
      </c>
      <c r="AF44" t="n">
        <v>9.612786178950905e-07</v>
      </c>
      <c r="AG44" t="n">
        <v>17</v>
      </c>
      <c r="AH44" t="n">
        <v>1639189.333467738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1.7542</v>
      </c>
      <c r="E45" t="n">
        <v>57</v>
      </c>
      <c r="F45" t="n">
        <v>53.6</v>
      </c>
      <c r="G45" t="n">
        <v>86.92</v>
      </c>
      <c r="H45" t="n">
        <v>1.26</v>
      </c>
      <c r="I45" t="n">
        <v>37</v>
      </c>
      <c r="J45" t="n">
        <v>165.65</v>
      </c>
      <c r="K45" t="n">
        <v>49.1</v>
      </c>
      <c r="L45" t="n">
        <v>11.75</v>
      </c>
      <c r="M45" t="n">
        <v>35</v>
      </c>
      <c r="N45" t="n">
        <v>29.8</v>
      </c>
      <c r="O45" t="n">
        <v>20663.87</v>
      </c>
      <c r="P45" t="n">
        <v>586.09</v>
      </c>
      <c r="Q45" t="n">
        <v>1367.29</v>
      </c>
      <c r="R45" t="n">
        <v>139.71</v>
      </c>
      <c r="S45" t="n">
        <v>104.26</v>
      </c>
      <c r="T45" t="n">
        <v>16726.35</v>
      </c>
      <c r="U45" t="n">
        <v>0.75</v>
      </c>
      <c r="V45" t="n">
        <v>0.89</v>
      </c>
      <c r="W45" t="n">
        <v>20.7</v>
      </c>
      <c r="X45" t="n">
        <v>1.02</v>
      </c>
      <c r="Y45" t="n">
        <v>1</v>
      </c>
      <c r="Z45" t="n">
        <v>10</v>
      </c>
      <c r="AA45" t="n">
        <v>1321.321254734811</v>
      </c>
      <c r="AB45" t="n">
        <v>1807.890033307843</v>
      </c>
      <c r="AC45" t="n">
        <v>1635.34754591854</v>
      </c>
      <c r="AD45" t="n">
        <v>1321321.254734811</v>
      </c>
      <c r="AE45" t="n">
        <v>1807890.033307843</v>
      </c>
      <c r="AF45" t="n">
        <v>9.621013017125394e-07</v>
      </c>
      <c r="AG45" t="n">
        <v>17</v>
      </c>
      <c r="AH45" t="n">
        <v>1635347.54591854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1.756</v>
      </c>
      <c r="E46" t="n">
        <v>56.95</v>
      </c>
      <c r="F46" t="n">
        <v>53.57</v>
      </c>
      <c r="G46" t="n">
        <v>89.29000000000001</v>
      </c>
      <c r="H46" t="n">
        <v>1.28</v>
      </c>
      <c r="I46" t="n">
        <v>36</v>
      </c>
      <c r="J46" t="n">
        <v>166.01</v>
      </c>
      <c r="K46" t="n">
        <v>49.1</v>
      </c>
      <c r="L46" t="n">
        <v>12</v>
      </c>
      <c r="M46" t="n">
        <v>34</v>
      </c>
      <c r="N46" t="n">
        <v>29.91</v>
      </c>
      <c r="O46" t="n">
        <v>20708.3</v>
      </c>
      <c r="P46" t="n">
        <v>584.0599999999999</v>
      </c>
      <c r="Q46" t="n">
        <v>1367.38</v>
      </c>
      <c r="R46" t="n">
        <v>139.18</v>
      </c>
      <c r="S46" t="n">
        <v>104.26</v>
      </c>
      <c r="T46" t="n">
        <v>16467.96</v>
      </c>
      <c r="U46" t="n">
        <v>0.75</v>
      </c>
      <c r="V46" t="n">
        <v>0.89</v>
      </c>
      <c r="W46" t="n">
        <v>20.69</v>
      </c>
      <c r="X46" t="n">
        <v>0.99</v>
      </c>
      <c r="Y46" t="n">
        <v>1</v>
      </c>
      <c r="Z46" t="n">
        <v>10</v>
      </c>
      <c r="AA46" t="n">
        <v>1317.2020626216</v>
      </c>
      <c r="AB46" t="n">
        <v>1802.253972932618</v>
      </c>
      <c r="AC46" t="n">
        <v>1630.249383235266</v>
      </c>
      <c r="AD46" t="n">
        <v>1317202.0626216</v>
      </c>
      <c r="AE46" t="n">
        <v>1802253.972932618</v>
      </c>
      <c r="AF46" t="n">
        <v>9.630885222934779e-07</v>
      </c>
      <c r="AG46" t="n">
        <v>17</v>
      </c>
      <c r="AH46" t="n">
        <v>1630249.383235266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1.7575</v>
      </c>
      <c r="E47" t="n">
        <v>56.9</v>
      </c>
      <c r="F47" t="n">
        <v>53.55</v>
      </c>
      <c r="G47" t="n">
        <v>91.81</v>
      </c>
      <c r="H47" t="n">
        <v>1.3</v>
      </c>
      <c r="I47" t="n">
        <v>35</v>
      </c>
      <c r="J47" t="n">
        <v>166.37</v>
      </c>
      <c r="K47" t="n">
        <v>49.1</v>
      </c>
      <c r="L47" t="n">
        <v>12.25</v>
      </c>
      <c r="M47" t="n">
        <v>33</v>
      </c>
      <c r="N47" t="n">
        <v>30.02</v>
      </c>
      <c r="O47" t="n">
        <v>20752.76</v>
      </c>
      <c r="P47" t="n">
        <v>581.89</v>
      </c>
      <c r="Q47" t="n">
        <v>1367.29</v>
      </c>
      <c r="R47" t="n">
        <v>138.38</v>
      </c>
      <c r="S47" t="n">
        <v>104.26</v>
      </c>
      <c r="T47" t="n">
        <v>16072.61</v>
      </c>
      <c r="U47" t="n">
        <v>0.75</v>
      </c>
      <c r="V47" t="n">
        <v>0.89</v>
      </c>
      <c r="W47" t="n">
        <v>20.7</v>
      </c>
      <c r="X47" t="n">
        <v>0.98</v>
      </c>
      <c r="Y47" t="n">
        <v>1</v>
      </c>
      <c r="Z47" t="n">
        <v>10</v>
      </c>
      <c r="AA47" t="n">
        <v>1313.146653842379</v>
      </c>
      <c r="AB47" t="n">
        <v>1796.705183728879</v>
      </c>
      <c r="AC47" t="n">
        <v>1625.230162685358</v>
      </c>
      <c r="AD47" t="n">
        <v>1313146.653842379</v>
      </c>
      <c r="AE47" t="n">
        <v>1796705.183728879</v>
      </c>
      <c r="AF47" t="n">
        <v>9.63911206110927e-07</v>
      </c>
      <c r="AG47" t="n">
        <v>17</v>
      </c>
      <c r="AH47" t="n">
        <v>1625230.162685357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1.7564</v>
      </c>
      <c r="E48" t="n">
        <v>56.93</v>
      </c>
      <c r="F48" t="n">
        <v>53.59</v>
      </c>
      <c r="G48" t="n">
        <v>91.86</v>
      </c>
      <c r="H48" t="n">
        <v>1.33</v>
      </c>
      <c r="I48" t="n">
        <v>35</v>
      </c>
      <c r="J48" t="n">
        <v>166.73</v>
      </c>
      <c r="K48" t="n">
        <v>49.1</v>
      </c>
      <c r="L48" t="n">
        <v>12.5</v>
      </c>
      <c r="M48" t="n">
        <v>33</v>
      </c>
      <c r="N48" t="n">
        <v>30.13</v>
      </c>
      <c r="O48" t="n">
        <v>20797.26</v>
      </c>
      <c r="P48" t="n">
        <v>580.5599999999999</v>
      </c>
      <c r="Q48" t="n">
        <v>1367.26</v>
      </c>
      <c r="R48" t="n">
        <v>139.35</v>
      </c>
      <c r="S48" t="n">
        <v>104.26</v>
      </c>
      <c r="T48" t="n">
        <v>16556.54</v>
      </c>
      <c r="U48" t="n">
        <v>0.75</v>
      </c>
      <c r="V48" t="n">
        <v>0.89</v>
      </c>
      <c r="W48" t="n">
        <v>20.71</v>
      </c>
      <c r="X48" t="n">
        <v>1.01</v>
      </c>
      <c r="Y48" t="n">
        <v>1</v>
      </c>
      <c r="Z48" t="n">
        <v>10</v>
      </c>
      <c r="AA48" t="n">
        <v>1312.244565582569</v>
      </c>
      <c r="AB48" t="n">
        <v>1795.470906774482</v>
      </c>
      <c r="AC48" t="n">
        <v>1624.113683391169</v>
      </c>
      <c r="AD48" t="n">
        <v>1312244.565582569</v>
      </c>
      <c r="AE48" t="n">
        <v>1795470.906774482</v>
      </c>
      <c r="AF48" t="n">
        <v>9.633079046447977e-07</v>
      </c>
      <c r="AG48" t="n">
        <v>17</v>
      </c>
      <c r="AH48" t="n">
        <v>1624113.683391169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1.7593</v>
      </c>
      <c r="E49" t="n">
        <v>56.84</v>
      </c>
      <c r="F49" t="n">
        <v>53.53</v>
      </c>
      <c r="G49" t="n">
        <v>94.45999999999999</v>
      </c>
      <c r="H49" t="n">
        <v>1.35</v>
      </c>
      <c r="I49" t="n">
        <v>34</v>
      </c>
      <c r="J49" t="n">
        <v>167.09</v>
      </c>
      <c r="K49" t="n">
        <v>49.1</v>
      </c>
      <c r="L49" t="n">
        <v>12.75</v>
      </c>
      <c r="M49" t="n">
        <v>32</v>
      </c>
      <c r="N49" t="n">
        <v>30.25</v>
      </c>
      <c r="O49" t="n">
        <v>20841.8</v>
      </c>
      <c r="P49" t="n">
        <v>578.58</v>
      </c>
      <c r="Q49" t="n">
        <v>1367.25</v>
      </c>
      <c r="R49" t="n">
        <v>137.54</v>
      </c>
      <c r="S49" t="n">
        <v>104.26</v>
      </c>
      <c r="T49" t="n">
        <v>15657.46</v>
      </c>
      <c r="U49" t="n">
        <v>0.76</v>
      </c>
      <c r="V49" t="n">
        <v>0.9</v>
      </c>
      <c r="W49" t="n">
        <v>20.7</v>
      </c>
      <c r="X49" t="n">
        <v>0.95</v>
      </c>
      <c r="Y49" t="n">
        <v>1</v>
      </c>
      <c r="Z49" t="n">
        <v>10</v>
      </c>
      <c r="AA49" t="n">
        <v>1307.341939549969</v>
      </c>
      <c r="AB49" t="n">
        <v>1788.762917548083</v>
      </c>
      <c r="AC49" t="n">
        <v>1618.045895241816</v>
      </c>
      <c r="AD49" t="n">
        <v>1307341.939549969</v>
      </c>
      <c r="AE49" t="n">
        <v>1788762.917548083</v>
      </c>
      <c r="AF49" t="n">
        <v>9.648984266918655e-07</v>
      </c>
      <c r="AG49" t="n">
        <v>17</v>
      </c>
      <c r="AH49" t="n">
        <v>1618045.895241816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1.7612</v>
      </c>
      <c r="E50" t="n">
        <v>56.78</v>
      </c>
      <c r="F50" t="n">
        <v>53.49</v>
      </c>
      <c r="G50" t="n">
        <v>97.26000000000001</v>
      </c>
      <c r="H50" t="n">
        <v>1.38</v>
      </c>
      <c r="I50" t="n">
        <v>33</v>
      </c>
      <c r="J50" t="n">
        <v>167.45</v>
      </c>
      <c r="K50" t="n">
        <v>49.1</v>
      </c>
      <c r="L50" t="n">
        <v>13</v>
      </c>
      <c r="M50" t="n">
        <v>31</v>
      </c>
      <c r="N50" t="n">
        <v>30.36</v>
      </c>
      <c r="O50" t="n">
        <v>20886.38</v>
      </c>
      <c r="P50" t="n">
        <v>577.24</v>
      </c>
      <c r="Q50" t="n">
        <v>1367.35</v>
      </c>
      <c r="R50" t="n">
        <v>136.28</v>
      </c>
      <c r="S50" t="n">
        <v>104.26</v>
      </c>
      <c r="T50" t="n">
        <v>15033.19</v>
      </c>
      <c r="U50" t="n">
        <v>0.77</v>
      </c>
      <c r="V50" t="n">
        <v>0.9</v>
      </c>
      <c r="W50" t="n">
        <v>20.7</v>
      </c>
      <c r="X50" t="n">
        <v>0.92</v>
      </c>
      <c r="Y50" t="n">
        <v>1</v>
      </c>
      <c r="Z50" t="n">
        <v>10</v>
      </c>
      <c r="AA50" t="n">
        <v>1304.075905327688</v>
      </c>
      <c r="AB50" t="n">
        <v>1784.294185437898</v>
      </c>
      <c r="AC50" t="n">
        <v>1614.003652652322</v>
      </c>
      <c r="AD50" t="n">
        <v>1304075.905327688</v>
      </c>
      <c r="AE50" t="n">
        <v>1784294.185437898</v>
      </c>
      <c r="AF50" t="n">
        <v>9.659404928606342e-07</v>
      </c>
      <c r="AG50" t="n">
        <v>17</v>
      </c>
      <c r="AH50" t="n">
        <v>1614003.652652322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1.7613</v>
      </c>
      <c r="E51" t="n">
        <v>56.78</v>
      </c>
      <c r="F51" t="n">
        <v>53.49</v>
      </c>
      <c r="G51" t="n">
        <v>97.26000000000001</v>
      </c>
      <c r="H51" t="n">
        <v>1.4</v>
      </c>
      <c r="I51" t="n">
        <v>33</v>
      </c>
      <c r="J51" t="n">
        <v>167.81</v>
      </c>
      <c r="K51" t="n">
        <v>49.1</v>
      </c>
      <c r="L51" t="n">
        <v>13.25</v>
      </c>
      <c r="M51" t="n">
        <v>31</v>
      </c>
      <c r="N51" t="n">
        <v>30.47</v>
      </c>
      <c r="O51" t="n">
        <v>20930.99</v>
      </c>
      <c r="P51" t="n">
        <v>575.2</v>
      </c>
      <c r="Q51" t="n">
        <v>1367.39</v>
      </c>
      <c r="R51" t="n">
        <v>136.16</v>
      </c>
      <c r="S51" t="n">
        <v>104.26</v>
      </c>
      <c r="T51" t="n">
        <v>14972.68</v>
      </c>
      <c r="U51" t="n">
        <v>0.77</v>
      </c>
      <c r="V51" t="n">
        <v>0.9</v>
      </c>
      <c r="W51" t="n">
        <v>20.7</v>
      </c>
      <c r="X51" t="n">
        <v>0.91</v>
      </c>
      <c r="Y51" t="n">
        <v>1</v>
      </c>
      <c r="Z51" t="n">
        <v>10</v>
      </c>
      <c r="AA51" t="n">
        <v>1301.211906556206</v>
      </c>
      <c r="AB51" t="n">
        <v>1780.375535968047</v>
      </c>
      <c r="AC51" t="n">
        <v>1610.458993588014</v>
      </c>
      <c r="AD51" t="n">
        <v>1301211.906556206</v>
      </c>
      <c r="AE51" t="n">
        <v>1780375.535968047</v>
      </c>
      <c r="AF51" t="n">
        <v>9.659953384484639e-07</v>
      </c>
      <c r="AG51" t="n">
        <v>17</v>
      </c>
      <c r="AH51" t="n">
        <v>1610458.993588015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1.7632</v>
      </c>
      <c r="E52" t="n">
        <v>56.71</v>
      </c>
      <c r="F52" t="n">
        <v>53.46</v>
      </c>
      <c r="G52" t="n">
        <v>100.24</v>
      </c>
      <c r="H52" t="n">
        <v>1.42</v>
      </c>
      <c r="I52" t="n">
        <v>32</v>
      </c>
      <c r="J52" t="n">
        <v>168.18</v>
      </c>
      <c r="K52" t="n">
        <v>49.1</v>
      </c>
      <c r="L52" t="n">
        <v>13.5</v>
      </c>
      <c r="M52" t="n">
        <v>30</v>
      </c>
      <c r="N52" t="n">
        <v>30.58</v>
      </c>
      <c r="O52" t="n">
        <v>20975.64</v>
      </c>
      <c r="P52" t="n">
        <v>573.29</v>
      </c>
      <c r="Q52" t="n">
        <v>1367.24</v>
      </c>
      <c r="R52" t="n">
        <v>135.16</v>
      </c>
      <c r="S52" t="n">
        <v>104.26</v>
      </c>
      <c r="T52" t="n">
        <v>14478.71</v>
      </c>
      <c r="U52" t="n">
        <v>0.77</v>
      </c>
      <c r="V52" t="n">
        <v>0.9</v>
      </c>
      <c r="W52" t="n">
        <v>20.7</v>
      </c>
      <c r="X52" t="n">
        <v>0.88</v>
      </c>
      <c r="Y52" t="n">
        <v>1</v>
      </c>
      <c r="Z52" t="n">
        <v>10</v>
      </c>
      <c r="AA52" t="n">
        <v>1297.232267867383</v>
      </c>
      <c r="AB52" t="n">
        <v>1774.930418744732</v>
      </c>
      <c r="AC52" t="n">
        <v>1605.533550710223</v>
      </c>
      <c r="AD52" t="n">
        <v>1297232.267867383</v>
      </c>
      <c r="AE52" t="n">
        <v>1774930.418744732</v>
      </c>
      <c r="AF52" t="n">
        <v>9.670374046172327e-07</v>
      </c>
      <c r="AG52" t="n">
        <v>17</v>
      </c>
      <c r="AH52" t="n">
        <v>1605533.550710223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1.7652</v>
      </c>
      <c r="E53" t="n">
        <v>56.65</v>
      </c>
      <c r="F53" t="n">
        <v>53.43</v>
      </c>
      <c r="G53" t="n">
        <v>103.41</v>
      </c>
      <c r="H53" t="n">
        <v>1.45</v>
      </c>
      <c r="I53" t="n">
        <v>31</v>
      </c>
      <c r="J53" t="n">
        <v>168.54</v>
      </c>
      <c r="K53" t="n">
        <v>49.1</v>
      </c>
      <c r="L53" t="n">
        <v>13.75</v>
      </c>
      <c r="M53" t="n">
        <v>29</v>
      </c>
      <c r="N53" t="n">
        <v>30.69</v>
      </c>
      <c r="O53" t="n">
        <v>21020.34</v>
      </c>
      <c r="P53" t="n">
        <v>572.17</v>
      </c>
      <c r="Q53" t="n">
        <v>1367.21</v>
      </c>
      <c r="R53" t="n">
        <v>134.36</v>
      </c>
      <c r="S53" t="n">
        <v>104.26</v>
      </c>
      <c r="T53" t="n">
        <v>14082.35</v>
      </c>
      <c r="U53" t="n">
        <v>0.78</v>
      </c>
      <c r="V53" t="n">
        <v>0.9</v>
      </c>
      <c r="W53" t="n">
        <v>20.69</v>
      </c>
      <c r="X53" t="n">
        <v>0.85</v>
      </c>
      <c r="Y53" t="n">
        <v>1</v>
      </c>
      <c r="Z53" t="n">
        <v>10</v>
      </c>
      <c r="AA53" t="n">
        <v>1294.281758156312</v>
      </c>
      <c r="AB53" t="n">
        <v>1770.893401190743</v>
      </c>
      <c r="AC53" t="n">
        <v>1601.881820445596</v>
      </c>
      <c r="AD53" t="n">
        <v>1294281.758156312</v>
      </c>
      <c r="AE53" t="n">
        <v>1770893.401190743</v>
      </c>
      <c r="AF53" t="n">
        <v>9.681343163738311e-07</v>
      </c>
      <c r="AG53" t="n">
        <v>17</v>
      </c>
      <c r="AH53" t="n">
        <v>1601881.820445596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1.7647</v>
      </c>
      <c r="E54" t="n">
        <v>56.67</v>
      </c>
      <c r="F54" t="n">
        <v>53.44</v>
      </c>
      <c r="G54" t="n">
        <v>103.44</v>
      </c>
      <c r="H54" t="n">
        <v>1.47</v>
      </c>
      <c r="I54" t="n">
        <v>31</v>
      </c>
      <c r="J54" t="n">
        <v>168.9</v>
      </c>
      <c r="K54" t="n">
        <v>49.1</v>
      </c>
      <c r="L54" t="n">
        <v>14</v>
      </c>
      <c r="M54" t="n">
        <v>29</v>
      </c>
      <c r="N54" t="n">
        <v>30.81</v>
      </c>
      <c r="O54" t="n">
        <v>21065.06</v>
      </c>
      <c r="P54" t="n">
        <v>570.3099999999999</v>
      </c>
      <c r="Q54" t="n">
        <v>1367.24</v>
      </c>
      <c r="R54" t="n">
        <v>134.46</v>
      </c>
      <c r="S54" t="n">
        <v>104.26</v>
      </c>
      <c r="T54" t="n">
        <v>14133.71</v>
      </c>
      <c r="U54" t="n">
        <v>0.78</v>
      </c>
      <c r="V54" t="n">
        <v>0.9</v>
      </c>
      <c r="W54" t="n">
        <v>20.7</v>
      </c>
      <c r="X54" t="n">
        <v>0.87</v>
      </c>
      <c r="Y54" t="n">
        <v>1</v>
      </c>
      <c r="Z54" t="n">
        <v>10</v>
      </c>
      <c r="AA54" t="n">
        <v>1292.100216345053</v>
      </c>
      <c r="AB54" t="n">
        <v>1767.908519441746</v>
      </c>
      <c r="AC54" t="n">
        <v>1599.181811621417</v>
      </c>
      <c r="AD54" t="n">
        <v>1292100.216345053</v>
      </c>
      <c r="AE54" t="n">
        <v>1767908.519441746</v>
      </c>
      <c r="AF54" t="n">
        <v>9.678600884346814e-07</v>
      </c>
      <c r="AG54" t="n">
        <v>17</v>
      </c>
      <c r="AH54" t="n">
        <v>1599181.811621417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1.7672</v>
      </c>
      <c r="E55" t="n">
        <v>56.59</v>
      </c>
      <c r="F55" t="n">
        <v>53.39</v>
      </c>
      <c r="G55" t="n">
        <v>106.79</v>
      </c>
      <c r="H55" t="n">
        <v>1.49</v>
      </c>
      <c r="I55" t="n">
        <v>30</v>
      </c>
      <c r="J55" t="n">
        <v>169.26</v>
      </c>
      <c r="K55" t="n">
        <v>49.1</v>
      </c>
      <c r="L55" t="n">
        <v>14.25</v>
      </c>
      <c r="M55" t="n">
        <v>28</v>
      </c>
      <c r="N55" t="n">
        <v>30.92</v>
      </c>
      <c r="O55" t="n">
        <v>21109.83</v>
      </c>
      <c r="P55" t="n">
        <v>568.74</v>
      </c>
      <c r="Q55" t="n">
        <v>1367.31</v>
      </c>
      <c r="R55" t="n">
        <v>133.13</v>
      </c>
      <c r="S55" t="n">
        <v>104.26</v>
      </c>
      <c r="T55" t="n">
        <v>13472.43</v>
      </c>
      <c r="U55" t="n">
        <v>0.78</v>
      </c>
      <c r="V55" t="n">
        <v>0.9</v>
      </c>
      <c r="W55" t="n">
        <v>20.69</v>
      </c>
      <c r="X55" t="n">
        <v>0.82</v>
      </c>
      <c r="Y55" t="n">
        <v>1</v>
      </c>
      <c r="Z55" t="n">
        <v>10</v>
      </c>
      <c r="AA55" t="n">
        <v>1288.11853997969</v>
      </c>
      <c r="AB55" t="n">
        <v>1762.460614179492</v>
      </c>
      <c r="AC55" t="n">
        <v>1594.253846791208</v>
      </c>
      <c r="AD55" t="n">
        <v>1288118.53997969</v>
      </c>
      <c r="AE55" t="n">
        <v>1762460.614179492</v>
      </c>
      <c r="AF55" t="n">
        <v>9.692312281304295e-07</v>
      </c>
      <c r="AG55" t="n">
        <v>17</v>
      </c>
      <c r="AH55" t="n">
        <v>1594253.846791208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1.7691</v>
      </c>
      <c r="E56" t="n">
        <v>56.52</v>
      </c>
      <c r="F56" t="n">
        <v>53.36</v>
      </c>
      <c r="G56" t="n">
        <v>110.4</v>
      </c>
      <c r="H56" t="n">
        <v>1.52</v>
      </c>
      <c r="I56" t="n">
        <v>29</v>
      </c>
      <c r="J56" t="n">
        <v>169.63</v>
      </c>
      <c r="K56" t="n">
        <v>49.1</v>
      </c>
      <c r="L56" t="n">
        <v>14.5</v>
      </c>
      <c r="M56" t="n">
        <v>27</v>
      </c>
      <c r="N56" t="n">
        <v>31.03</v>
      </c>
      <c r="O56" t="n">
        <v>21154.64</v>
      </c>
      <c r="P56" t="n">
        <v>566.29</v>
      </c>
      <c r="Q56" t="n">
        <v>1367.24</v>
      </c>
      <c r="R56" t="n">
        <v>132.02</v>
      </c>
      <c r="S56" t="n">
        <v>104.26</v>
      </c>
      <c r="T56" t="n">
        <v>12923.25</v>
      </c>
      <c r="U56" t="n">
        <v>0.79</v>
      </c>
      <c r="V56" t="n">
        <v>0.9</v>
      </c>
      <c r="W56" t="n">
        <v>20.69</v>
      </c>
      <c r="X56" t="n">
        <v>0.79</v>
      </c>
      <c r="Y56" t="n">
        <v>1</v>
      </c>
      <c r="Z56" t="n">
        <v>10</v>
      </c>
      <c r="AA56" t="n">
        <v>1283.42796760068</v>
      </c>
      <c r="AB56" t="n">
        <v>1756.042766117082</v>
      </c>
      <c r="AC56" t="n">
        <v>1588.448509140368</v>
      </c>
      <c r="AD56" t="n">
        <v>1283427.96760068</v>
      </c>
      <c r="AE56" t="n">
        <v>1756042.766117082</v>
      </c>
      <c r="AF56" t="n">
        <v>9.70273294299198e-07</v>
      </c>
      <c r="AG56" t="n">
        <v>17</v>
      </c>
      <c r="AH56" t="n">
        <v>1588448.509140368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1.7685</v>
      </c>
      <c r="E57" t="n">
        <v>56.55</v>
      </c>
      <c r="F57" t="n">
        <v>53.38</v>
      </c>
      <c r="G57" t="n">
        <v>110.45</v>
      </c>
      <c r="H57" t="n">
        <v>1.54</v>
      </c>
      <c r="I57" t="n">
        <v>29</v>
      </c>
      <c r="J57" t="n">
        <v>169.99</v>
      </c>
      <c r="K57" t="n">
        <v>49.1</v>
      </c>
      <c r="L57" t="n">
        <v>14.75</v>
      </c>
      <c r="M57" t="n">
        <v>27</v>
      </c>
      <c r="N57" t="n">
        <v>31.15</v>
      </c>
      <c r="O57" t="n">
        <v>21199.48</v>
      </c>
      <c r="P57" t="n">
        <v>565.9299999999999</v>
      </c>
      <c r="Q57" t="n">
        <v>1367.24</v>
      </c>
      <c r="R57" t="n">
        <v>132.6</v>
      </c>
      <c r="S57" t="n">
        <v>104.26</v>
      </c>
      <c r="T57" t="n">
        <v>13213.35</v>
      </c>
      <c r="U57" t="n">
        <v>0.79</v>
      </c>
      <c r="V57" t="n">
        <v>0.9</v>
      </c>
      <c r="W57" t="n">
        <v>20.7</v>
      </c>
      <c r="X57" t="n">
        <v>0.8100000000000001</v>
      </c>
      <c r="Y57" t="n">
        <v>1</v>
      </c>
      <c r="Z57" t="n">
        <v>10</v>
      </c>
      <c r="AA57" t="n">
        <v>1283.418499369893</v>
      </c>
      <c r="AB57" t="n">
        <v>1756.029811266011</v>
      </c>
      <c r="AC57" t="n">
        <v>1588.436790682101</v>
      </c>
      <c r="AD57" t="n">
        <v>1283418.499369893</v>
      </c>
      <c r="AE57" t="n">
        <v>1756029.811266011</v>
      </c>
      <c r="AF57" t="n">
        <v>9.699442207722187e-07</v>
      </c>
      <c r="AG57" t="n">
        <v>17</v>
      </c>
      <c r="AH57" t="n">
        <v>1588436.790682101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1.7701</v>
      </c>
      <c r="E58" t="n">
        <v>56.49</v>
      </c>
      <c r="F58" t="n">
        <v>53.36</v>
      </c>
      <c r="G58" t="n">
        <v>114.34</v>
      </c>
      <c r="H58" t="n">
        <v>1.56</v>
      </c>
      <c r="I58" t="n">
        <v>28</v>
      </c>
      <c r="J58" t="n">
        <v>170.35</v>
      </c>
      <c r="K58" t="n">
        <v>49.1</v>
      </c>
      <c r="L58" t="n">
        <v>15</v>
      </c>
      <c r="M58" t="n">
        <v>26</v>
      </c>
      <c r="N58" t="n">
        <v>31.26</v>
      </c>
      <c r="O58" t="n">
        <v>21244.37</v>
      </c>
      <c r="P58" t="n">
        <v>563.41</v>
      </c>
      <c r="Q58" t="n">
        <v>1367.23</v>
      </c>
      <c r="R58" t="n">
        <v>131.99</v>
      </c>
      <c r="S58" t="n">
        <v>104.26</v>
      </c>
      <c r="T58" t="n">
        <v>12910.47</v>
      </c>
      <c r="U58" t="n">
        <v>0.79</v>
      </c>
      <c r="V58" t="n">
        <v>0.9</v>
      </c>
      <c r="W58" t="n">
        <v>20.69</v>
      </c>
      <c r="X58" t="n">
        <v>0.78</v>
      </c>
      <c r="Y58" t="n">
        <v>1</v>
      </c>
      <c r="Z58" t="n">
        <v>10</v>
      </c>
      <c r="AA58" t="n">
        <v>1278.881193379061</v>
      </c>
      <c r="AB58" t="n">
        <v>1749.821669037542</v>
      </c>
      <c r="AC58" t="n">
        <v>1582.821144834735</v>
      </c>
      <c r="AD58" t="n">
        <v>1278881.193379061</v>
      </c>
      <c r="AE58" t="n">
        <v>1749821.669037542</v>
      </c>
      <c r="AF58" t="n">
        <v>9.708217501774975e-07</v>
      </c>
      <c r="AG58" t="n">
        <v>17</v>
      </c>
      <c r="AH58" t="n">
        <v>1582821.144834735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1.7711</v>
      </c>
      <c r="E59" t="n">
        <v>56.46</v>
      </c>
      <c r="F59" t="n">
        <v>53.33</v>
      </c>
      <c r="G59" t="n">
        <v>114.28</v>
      </c>
      <c r="H59" t="n">
        <v>1.58</v>
      </c>
      <c r="I59" t="n">
        <v>28</v>
      </c>
      <c r="J59" t="n">
        <v>170.72</v>
      </c>
      <c r="K59" t="n">
        <v>49.1</v>
      </c>
      <c r="L59" t="n">
        <v>15.25</v>
      </c>
      <c r="M59" t="n">
        <v>26</v>
      </c>
      <c r="N59" t="n">
        <v>31.37</v>
      </c>
      <c r="O59" t="n">
        <v>21289.29</v>
      </c>
      <c r="P59" t="n">
        <v>561.5700000000001</v>
      </c>
      <c r="Q59" t="n">
        <v>1367.17</v>
      </c>
      <c r="R59" t="n">
        <v>131.19</v>
      </c>
      <c r="S59" t="n">
        <v>104.26</v>
      </c>
      <c r="T59" t="n">
        <v>12512.14</v>
      </c>
      <c r="U59" t="n">
        <v>0.79</v>
      </c>
      <c r="V59" t="n">
        <v>0.9</v>
      </c>
      <c r="W59" t="n">
        <v>20.68</v>
      </c>
      <c r="X59" t="n">
        <v>0.75</v>
      </c>
      <c r="Y59" t="n">
        <v>1</v>
      </c>
      <c r="Z59" t="n">
        <v>10</v>
      </c>
      <c r="AA59" t="n">
        <v>1275.586645908747</v>
      </c>
      <c r="AB59" t="n">
        <v>1745.313923843481</v>
      </c>
      <c r="AC59" t="n">
        <v>1578.743612515335</v>
      </c>
      <c r="AD59" t="n">
        <v>1275586.645908746</v>
      </c>
      <c r="AE59" t="n">
        <v>1745313.923843481</v>
      </c>
      <c r="AF59" t="n">
        <v>9.713702060557967e-07</v>
      </c>
      <c r="AG59" t="n">
        <v>17</v>
      </c>
      <c r="AH59" t="n">
        <v>1578743.612515335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1.7721</v>
      </c>
      <c r="E60" t="n">
        <v>56.43</v>
      </c>
      <c r="F60" t="n">
        <v>53.33</v>
      </c>
      <c r="G60" t="n">
        <v>118.51</v>
      </c>
      <c r="H60" t="n">
        <v>1.61</v>
      </c>
      <c r="I60" t="n">
        <v>27</v>
      </c>
      <c r="J60" t="n">
        <v>171.08</v>
      </c>
      <c r="K60" t="n">
        <v>49.1</v>
      </c>
      <c r="L60" t="n">
        <v>15.5</v>
      </c>
      <c r="M60" t="n">
        <v>25</v>
      </c>
      <c r="N60" t="n">
        <v>31.49</v>
      </c>
      <c r="O60" t="n">
        <v>21334.25</v>
      </c>
      <c r="P60" t="n">
        <v>560.03</v>
      </c>
      <c r="Q60" t="n">
        <v>1367.24</v>
      </c>
      <c r="R60" t="n">
        <v>130.99</v>
      </c>
      <c r="S60" t="n">
        <v>104.26</v>
      </c>
      <c r="T60" t="n">
        <v>12415.26</v>
      </c>
      <c r="U60" t="n">
        <v>0.8</v>
      </c>
      <c r="V60" t="n">
        <v>0.9</v>
      </c>
      <c r="W60" t="n">
        <v>20.69</v>
      </c>
      <c r="X60" t="n">
        <v>0.75</v>
      </c>
      <c r="Y60" t="n">
        <v>1</v>
      </c>
      <c r="Z60" t="n">
        <v>10</v>
      </c>
      <c r="AA60" t="n">
        <v>1272.878325232521</v>
      </c>
      <c r="AB60" t="n">
        <v>1741.608280011593</v>
      </c>
      <c r="AC60" t="n">
        <v>1575.391630129859</v>
      </c>
      <c r="AD60" t="n">
        <v>1272878.325232521</v>
      </c>
      <c r="AE60" t="n">
        <v>1741608.280011593</v>
      </c>
      <c r="AF60" t="n">
        <v>9.719186619340959e-07</v>
      </c>
      <c r="AG60" t="n">
        <v>17</v>
      </c>
      <c r="AH60" t="n">
        <v>1575391.630129859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1.7724</v>
      </c>
      <c r="E61" t="n">
        <v>56.42</v>
      </c>
      <c r="F61" t="n">
        <v>53.32</v>
      </c>
      <c r="G61" t="n">
        <v>118.49</v>
      </c>
      <c r="H61" t="n">
        <v>1.63</v>
      </c>
      <c r="I61" t="n">
        <v>27</v>
      </c>
      <c r="J61" t="n">
        <v>171.45</v>
      </c>
      <c r="K61" t="n">
        <v>49.1</v>
      </c>
      <c r="L61" t="n">
        <v>15.75</v>
      </c>
      <c r="M61" t="n">
        <v>25</v>
      </c>
      <c r="N61" t="n">
        <v>31.6</v>
      </c>
      <c r="O61" t="n">
        <v>21379.25</v>
      </c>
      <c r="P61" t="n">
        <v>556.88</v>
      </c>
      <c r="Q61" t="n">
        <v>1367.15</v>
      </c>
      <c r="R61" t="n">
        <v>130.61</v>
      </c>
      <c r="S61" t="n">
        <v>104.26</v>
      </c>
      <c r="T61" t="n">
        <v>12224.68</v>
      </c>
      <c r="U61" t="n">
        <v>0.8</v>
      </c>
      <c r="V61" t="n">
        <v>0.9</v>
      </c>
      <c r="W61" t="n">
        <v>20.69</v>
      </c>
      <c r="X61" t="n">
        <v>0.75</v>
      </c>
      <c r="Y61" t="n">
        <v>1</v>
      </c>
      <c r="Z61" t="n">
        <v>10</v>
      </c>
      <c r="AA61" t="n">
        <v>1268.340657943357</v>
      </c>
      <c r="AB61" t="n">
        <v>1735.399643438806</v>
      </c>
      <c r="AC61" t="n">
        <v>1569.775537117702</v>
      </c>
      <c r="AD61" t="n">
        <v>1268340.657943357</v>
      </c>
      <c r="AE61" t="n">
        <v>1735399.643438806</v>
      </c>
      <c r="AF61" t="n">
        <v>9.720831986975856e-07</v>
      </c>
      <c r="AG61" t="n">
        <v>17</v>
      </c>
      <c r="AH61" t="n">
        <v>1569775.537117702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1.7747</v>
      </c>
      <c r="E62" t="n">
        <v>56.35</v>
      </c>
      <c r="F62" t="n">
        <v>53.28</v>
      </c>
      <c r="G62" t="n">
        <v>122.95</v>
      </c>
      <c r="H62" t="n">
        <v>1.65</v>
      </c>
      <c r="I62" t="n">
        <v>26</v>
      </c>
      <c r="J62" t="n">
        <v>171.81</v>
      </c>
      <c r="K62" t="n">
        <v>49.1</v>
      </c>
      <c r="L62" t="n">
        <v>16</v>
      </c>
      <c r="M62" t="n">
        <v>24</v>
      </c>
      <c r="N62" t="n">
        <v>31.72</v>
      </c>
      <c r="O62" t="n">
        <v>21424.29</v>
      </c>
      <c r="P62" t="n">
        <v>555.21</v>
      </c>
      <c r="Q62" t="n">
        <v>1367.27</v>
      </c>
      <c r="R62" t="n">
        <v>129.44</v>
      </c>
      <c r="S62" t="n">
        <v>104.26</v>
      </c>
      <c r="T62" t="n">
        <v>11646.6</v>
      </c>
      <c r="U62" t="n">
        <v>0.8100000000000001</v>
      </c>
      <c r="V62" t="n">
        <v>0.9</v>
      </c>
      <c r="W62" t="n">
        <v>20.68</v>
      </c>
      <c r="X62" t="n">
        <v>0.7</v>
      </c>
      <c r="Y62" t="n">
        <v>1</v>
      </c>
      <c r="Z62" t="n">
        <v>10</v>
      </c>
      <c r="AA62" t="n">
        <v>1264.450889943069</v>
      </c>
      <c r="AB62" t="n">
        <v>1730.077491256359</v>
      </c>
      <c r="AC62" t="n">
        <v>1564.961323669861</v>
      </c>
      <c r="AD62" t="n">
        <v>1264450.889943069</v>
      </c>
      <c r="AE62" t="n">
        <v>1730077.491256359</v>
      </c>
      <c r="AF62" t="n">
        <v>9.733446472176738e-07</v>
      </c>
      <c r="AG62" t="n">
        <v>17</v>
      </c>
      <c r="AH62" t="n">
        <v>1564961.323669862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1.7743</v>
      </c>
      <c r="E63" t="n">
        <v>56.36</v>
      </c>
      <c r="F63" t="n">
        <v>53.29</v>
      </c>
      <c r="G63" t="n">
        <v>122.97</v>
      </c>
      <c r="H63" t="n">
        <v>1.67</v>
      </c>
      <c r="I63" t="n">
        <v>26</v>
      </c>
      <c r="J63" t="n">
        <v>172.18</v>
      </c>
      <c r="K63" t="n">
        <v>49.1</v>
      </c>
      <c r="L63" t="n">
        <v>16.25</v>
      </c>
      <c r="M63" t="n">
        <v>24</v>
      </c>
      <c r="N63" t="n">
        <v>31.83</v>
      </c>
      <c r="O63" t="n">
        <v>21469.36</v>
      </c>
      <c r="P63" t="n">
        <v>555.01</v>
      </c>
      <c r="Q63" t="n">
        <v>1367.23</v>
      </c>
      <c r="R63" t="n">
        <v>129.57</v>
      </c>
      <c r="S63" t="n">
        <v>104.26</v>
      </c>
      <c r="T63" t="n">
        <v>11709.35</v>
      </c>
      <c r="U63" t="n">
        <v>0.8</v>
      </c>
      <c r="V63" t="n">
        <v>0.9</v>
      </c>
      <c r="W63" t="n">
        <v>20.68</v>
      </c>
      <c r="X63" t="n">
        <v>0.71</v>
      </c>
      <c r="Y63" t="n">
        <v>1</v>
      </c>
      <c r="Z63" t="n">
        <v>10</v>
      </c>
      <c r="AA63" t="n">
        <v>1264.475642087138</v>
      </c>
      <c r="AB63" t="n">
        <v>1730.111358231863</v>
      </c>
      <c r="AC63" t="n">
        <v>1564.991958428755</v>
      </c>
      <c r="AD63" t="n">
        <v>1264475.642087138</v>
      </c>
      <c r="AE63" t="n">
        <v>1730111.358231863</v>
      </c>
      <c r="AF63" t="n">
        <v>9.731252648663542e-07</v>
      </c>
      <c r="AG63" t="n">
        <v>17</v>
      </c>
      <c r="AH63" t="n">
        <v>1564991.958428755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1.776</v>
      </c>
      <c r="E64" t="n">
        <v>56.31</v>
      </c>
      <c r="F64" t="n">
        <v>53.27</v>
      </c>
      <c r="G64" t="n">
        <v>127.84</v>
      </c>
      <c r="H64" t="n">
        <v>1.7</v>
      </c>
      <c r="I64" t="n">
        <v>25</v>
      </c>
      <c r="J64" t="n">
        <v>172.54</v>
      </c>
      <c r="K64" t="n">
        <v>49.1</v>
      </c>
      <c r="L64" t="n">
        <v>16.5</v>
      </c>
      <c r="M64" t="n">
        <v>23</v>
      </c>
      <c r="N64" t="n">
        <v>31.95</v>
      </c>
      <c r="O64" t="n">
        <v>21514.48</v>
      </c>
      <c r="P64" t="n">
        <v>551.95</v>
      </c>
      <c r="Q64" t="n">
        <v>1367.25</v>
      </c>
      <c r="R64" t="n">
        <v>128.88</v>
      </c>
      <c r="S64" t="n">
        <v>104.26</v>
      </c>
      <c r="T64" t="n">
        <v>11373.17</v>
      </c>
      <c r="U64" t="n">
        <v>0.8100000000000001</v>
      </c>
      <c r="V64" t="n">
        <v>0.9</v>
      </c>
      <c r="W64" t="n">
        <v>20.68</v>
      </c>
      <c r="X64" t="n">
        <v>0.6899999999999999</v>
      </c>
      <c r="Y64" t="n">
        <v>1</v>
      </c>
      <c r="Z64" t="n">
        <v>10</v>
      </c>
      <c r="AA64" t="n">
        <v>1259.175188599167</v>
      </c>
      <c r="AB64" t="n">
        <v>1722.859043930117</v>
      </c>
      <c r="AC64" t="n">
        <v>1558.431794825281</v>
      </c>
      <c r="AD64" t="n">
        <v>1259175.188599167</v>
      </c>
      <c r="AE64" t="n">
        <v>1722859.043930117</v>
      </c>
      <c r="AF64" t="n">
        <v>9.74057639859463e-07</v>
      </c>
      <c r="AG64" t="n">
        <v>17</v>
      </c>
      <c r="AH64" t="n">
        <v>1558431.794825281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1.7758</v>
      </c>
      <c r="E65" t="n">
        <v>56.31</v>
      </c>
      <c r="F65" t="n">
        <v>53.27</v>
      </c>
      <c r="G65" t="n">
        <v>127.85</v>
      </c>
      <c r="H65" t="n">
        <v>1.72</v>
      </c>
      <c r="I65" t="n">
        <v>25</v>
      </c>
      <c r="J65" t="n">
        <v>172.91</v>
      </c>
      <c r="K65" t="n">
        <v>49.1</v>
      </c>
      <c r="L65" t="n">
        <v>16.75</v>
      </c>
      <c r="M65" t="n">
        <v>23</v>
      </c>
      <c r="N65" t="n">
        <v>32.07</v>
      </c>
      <c r="O65" t="n">
        <v>21559.64</v>
      </c>
      <c r="P65" t="n">
        <v>552.22</v>
      </c>
      <c r="Q65" t="n">
        <v>1367.19</v>
      </c>
      <c r="R65" t="n">
        <v>129.02</v>
      </c>
      <c r="S65" t="n">
        <v>104.26</v>
      </c>
      <c r="T65" t="n">
        <v>11441.21</v>
      </c>
      <c r="U65" t="n">
        <v>0.8100000000000001</v>
      </c>
      <c r="V65" t="n">
        <v>0.9</v>
      </c>
      <c r="W65" t="n">
        <v>20.69</v>
      </c>
      <c r="X65" t="n">
        <v>0.7</v>
      </c>
      <c r="Y65" t="n">
        <v>1</v>
      </c>
      <c r="Z65" t="n">
        <v>10</v>
      </c>
      <c r="AA65" t="n">
        <v>1259.662119609997</v>
      </c>
      <c r="AB65" t="n">
        <v>1723.525284421014</v>
      </c>
      <c r="AC65" t="n">
        <v>1559.034450258801</v>
      </c>
      <c r="AD65" t="n">
        <v>1259662.119609997</v>
      </c>
      <c r="AE65" t="n">
        <v>1723525.284421014</v>
      </c>
      <c r="AF65" t="n">
        <v>9.739479486838031e-07</v>
      </c>
      <c r="AG65" t="n">
        <v>17</v>
      </c>
      <c r="AH65" t="n">
        <v>1559034.450258801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1.7782</v>
      </c>
      <c r="E66" t="n">
        <v>56.24</v>
      </c>
      <c r="F66" t="n">
        <v>53.23</v>
      </c>
      <c r="G66" t="n">
        <v>133.07</v>
      </c>
      <c r="H66" t="n">
        <v>1.74</v>
      </c>
      <c r="I66" t="n">
        <v>24</v>
      </c>
      <c r="J66" t="n">
        <v>173.28</v>
      </c>
      <c r="K66" t="n">
        <v>49.1</v>
      </c>
      <c r="L66" t="n">
        <v>17</v>
      </c>
      <c r="M66" t="n">
        <v>22</v>
      </c>
      <c r="N66" t="n">
        <v>32.18</v>
      </c>
      <c r="O66" t="n">
        <v>21604.83</v>
      </c>
      <c r="P66" t="n">
        <v>546.71</v>
      </c>
      <c r="Q66" t="n">
        <v>1367.25</v>
      </c>
      <c r="R66" t="n">
        <v>127.81</v>
      </c>
      <c r="S66" t="n">
        <v>104.26</v>
      </c>
      <c r="T66" t="n">
        <v>10841.82</v>
      </c>
      <c r="U66" t="n">
        <v>0.82</v>
      </c>
      <c r="V66" t="n">
        <v>0.9</v>
      </c>
      <c r="W66" t="n">
        <v>20.68</v>
      </c>
      <c r="X66" t="n">
        <v>0.65</v>
      </c>
      <c r="Y66" t="n">
        <v>1</v>
      </c>
      <c r="Z66" t="n">
        <v>10</v>
      </c>
      <c r="AA66" t="n">
        <v>1250.50865141567</v>
      </c>
      <c r="AB66" t="n">
        <v>1711.001105415019</v>
      </c>
      <c r="AC66" t="n">
        <v>1547.705561319343</v>
      </c>
      <c r="AD66" t="n">
        <v>1250508.65141567</v>
      </c>
      <c r="AE66" t="n">
        <v>1711001.105415019</v>
      </c>
      <c r="AF66" t="n">
        <v>9.752642427917212e-07</v>
      </c>
      <c r="AG66" t="n">
        <v>17</v>
      </c>
      <c r="AH66" t="n">
        <v>1547705.561319343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1.7782</v>
      </c>
      <c r="E67" t="n">
        <v>56.24</v>
      </c>
      <c r="F67" t="n">
        <v>53.23</v>
      </c>
      <c r="G67" t="n">
        <v>133.06</v>
      </c>
      <c r="H67" t="n">
        <v>1.76</v>
      </c>
      <c r="I67" t="n">
        <v>24</v>
      </c>
      <c r="J67" t="n">
        <v>173.64</v>
      </c>
      <c r="K67" t="n">
        <v>49.1</v>
      </c>
      <c r="L67" t="n">
        <v>17.25</v>
      </c>
      <c r="M67" t="n">
        <v>22</v>
      </c>
      <c r="N67" t="n">
        <v>32.3</v>
      </c>
      <c r="O67" t="n">
        <v>21650.07</v>
      </c>
      <c r="P67" t="n">
        <v>547.29</v>
      </c>
      <c r="Q67" t="n">
        <v>1367.18</v>
      </c>
      <c r="R67" t="n">
        <v>127.46</v>
      </c>
      <c r="S67" t="n">
        <v>104.26</v>
      </c>
      <c r="T67" t="n">
        <v>10666.69</v>
      </c>
      <c r="U67" t="n">
        <v>0.82</v>
      </c>
      <c r="V67" t="n">
        <v>0.9</v>
      </c>
      <c r="W67" t="n">
        <v>20.68</v>
      </c>
      <c r="X67" t="n">
        <v>0.65</v>
      </c>
      <c r="Y67" t="n">
        <v>1</v>
      </c>
      <c r="Z67" t="n">
        <v>10</v>
      </c>
      <c r="AA67" t="n">
        <v>1251.297548044929</v>
      </c>
      <c r="AB67" t="n">
        <v>1712.080508586835</v>
      </c>
      <c r="AC67" t="n">
        <v>1548.681947767392</v>
      </c>
      <c r="AD67" t="n">
        <v>1251297.548044929</v>
      </c>
      <c r="AE67" t="n">
        <v>1712080.508586835</v>
      </c>
      <c r="AF67" t="n">
        <v>9.752642427917212e-07</v>
      </c>
      <c r="AG67" t="n">
        <v>17</v>
      </c>
      <c r="AH67" t="n">
        <v>1548681.947767392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1.7772</v>
      </c>
      <c r="E68" t="n">
        <v>56.27</v>
      </c>
      <c r="F68" t="n">
        <v>53.26</v>
      </c>
      <c r="G68" t="n">
        <v>133.15</v>
      </c>
      <c r="H68" t="n">
        <v>1.78</v>
      </c>
      <c r="I68" t="n">
        <v>24</v>
      </c>
      <c r="J68" t="n">
        <v>174.01</v>
      </c>
      <c r="K68" t="n">
        <v>49.1</v>
      </c>
      <c r="L68" t="n">
        <v>17.5</v>
      </c>
      <c r="M68" t="n">
        <v>22</v>
      </c>
      <c r="N68" t="n">
        <v>32.42</v>
      </c>
      <c r="O68" t="n">
        <v>21695.35</v>
      </c>
      <c r="P68" t="n">
        <v>547.79</v>
      </c>
      <c r="Q68" t="n">
        <v>1367.27</v>
      </c>
      <c r="R68" t="n">
        <v>128.66</v>
      </c>
      <c r="S68" t="n">
        <v>104.26</v>
      </c>
      <c r="T68" t="n">
        <v>11265.54</v>
      </c>
      <c r="U68" t="n">
        <v>0.8100000000000001</v>
      </c>
      <c r="V68" t="n">
        <v>0.9</v>
      </c>
      <c r="W68" t="n">
        <v>20.69</v>
      </c>
      <c r="X68" t="n">
        <v>0.68</v>
      </c>
      <c r="Y68" t="n">
        <v>1</v>
      </c>
      <c r="Z68" t="n">
        <v>10</v>
      </c>
      <c r="AA68" t="n">
        <v>1252.741617773539</v>
      </c>
      <c r="AB68" t="n">
        <v>1714.056348497378</v>
      </c>
      <c r="AC68" t="n">
        <v>1550.469216289983</v>
      </c>
      <c r="AD68" t="n">
        <v>1252741.617773539</v>
      </c>
      <c r="AE68" t="n">
        <v>1714056.348497378</v>
      </c>
      <c r="AF68" t="n">
        <v>9.74715786913422e-07</v>
      </c>
      <c r="AG68" t="n">
        <v>17</v>
      </c>
      <c r="AH68" t="n">
        <v>1550469.216289983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1.7797</v>
      </c>
      <c r="E69" t="n">
        <v>56.19</v>
      </c>
      <c r="F69" t="n">
        <v>53.21</v>
      </c>
      <c r="G69" t="n">
        <v>138.81</v>
      </c>
      <c r="H69" t="n">
        <v>1.8</v>
      </c>
      <c r="I69" t="n">
        <v>23</v>
      </c>
      <c r="J69" t="n">
        <v>174.38</v>
      </c>
      <c r="K69" t="n">
        <v>49.1</v>
      </c>
      <c r="L69" t="n">
        <v>17.75</v>
      </c>
      <c r="M69" t="n">
        <v>21</v>
      </c>
      <c r="N69" t="n">
        <v>32.53</v>
      </c>
      <c r="O69" t="n">
        <v>21740.66</v>
      </c>
      <c r="P69" t="n">
        <v>544.52</v>
      </c>
      <c r="Q69" t="n">
        <v>1367.16</v>
      </c>
      <c r="R69" t="n">
        <v>127.03</v>
      </c>
      <c r="S69" t="n">
        <v>104.26</v>
      </c>
      <c r="T69" t="n">
        <v>10454.43</v>
      </c>
      <c r="U69" t="n">
        <v>0.82</v>
      </c>
      <c r="V69" t="n">
        <v>0.9</v>
      </c>
      <c r="W69" t="n">
        <v>20.68</v>
      </c>
      <c r="X69" t="n">
        <v>0.63</v>
      </c>
      <c r="Y69" t="n">
        <v>1</v>
      </c>
      <c r="Z69" t="n">
        <v>10</v>
      </c>
      <c r="AA69" t="n">
        <v>1246.532861238835</v>
      </c>
      <c r="AB69" t="n">
        <v>1705.561253895591</v>
      </c>
      <c r="AC69" t="n">
        <v>1542.784881594049</v>
      </c>
      <c r="AD69" t="n">
        <v>1246532.861238835</v>
      </c>
      <c r="AE69" t="n">
        <v>1705561.253895591</v>
      </c>
      <c r="AF69" t="n">
        <v>9.760869266091703e-07</v>
      </c>
      <c r="AG69" t="n">
        <v>17</v>
      </c>
      <c r="AH69" t="n">
        <v>1542784.881594049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1.7794</v>
      </c>
      <c r="E70" t="n">
        <v>56.2</v>
      </c>
      <c r="F70" t="n">
        <v>53.22</v>
      </c>
      <c r="G70" t="n">
        <v>138.83</v>
      </c>
      <c r="H70" t="n">
        <v>1.83</v>
      </c>
      <c r="I70" t="n">
        <v>23</v>
      </c>
      <c r="J70" t="n">
        <v>174.75</v>
      </c>
      <c r="K70" t="n">
        <v>49.1</v>
      </c>
      <c r="L70" t="n">
        <v>18</v>
      </c>
      <c r="M70" t="n">
        <v>21</v>
      </c>
      <c r="N70" t="n">
        <v>32.65</v>
      </c>
      <c r="O70" t="n">
        <v>21786.02</v>
      </c>
      <c r="P70" t="n">
        <v>543.33</v>
      </c>
      <c r="Q70" t="n">
        <v>1367.19</v>
      </c>
      <c r="R70" t="n">
        <v>127.44</v>
      </c>
      <c r="S70" t="n">
        <v>104.26</v>
      </c>
      <c r="T70" t="n">
        <v>10663.49</v>
      </c>
      <c r="U70" t="n">
        <v>0.82</v>
      </c>
      <c r="V70" t="n">
        <v>0.9</v>
      </c>
      <c r="W70" t="n">
        <v>20.68</v>
      </c>
      <c r="X70" t="n">
        <v>0.64</v>
      </c>
      <c r="Y70" t="n">
        <v>1</v>
      </c>
      <c r="Z70" t="n">
        <v>10</v>
      </c>
      <c r="AA70" t="n">
        <v>1245.149093929921</v>
      </c>
      <c r="AB70" t="n">
        <v>1703.667922416029</v>
      </c>
      <c r="AC70" t="n">
        <v>1541.072247013589</v>
      </c>
      <c r="AD70" t="n">
        <v>1245149.093929921</v>
      </c>
      <c r="AE70" t="n">
        <v>1703667.922416029</v>
      </c>
      <c r="AF70" t="n">
        <v>9.759223898456805e-07</v>
      </c>
      <c r="AG70" t="n">
        <v>17</v>
      </c>
      <c r="AH70" t="n">
        <v>1541072.247013589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1.7791</v>
      </c>
      <c r="E71" t="n">
        <v>56.21</v>
      </c>
      <c r="F71" t="n">
        <v>53.23</v>
      </c>
      <c r="G71" t="n">
        <v>138.86</v>
      </c>
      <c r="H71" t="n">
        <v>1.85</v>
      </c>
      <c r="I71" t="n">
        <v>23</v>
      </c>
      <c r="J71" t="n">
        <v>175.11</v>
      </c>
      <c r="K71" t="n">
        <v>49.1</v>
      </c>
      <c r="L71" t="n">
        <v>18.25</v>
      </c>
      <c r="M71" t="n">
        <v>21</v>
      </c>
      <c r="N71" t="n">
        <v>32.77</v>
      </c>
      <c r="O71" t="n">
        <v>21831.41</v>
      </c>
      <c r="P71" t="n">
        <v>540.99</v>
      </c>
      <c r="Q71" t="n">
        <v>1367.24</v>
      </c>
      <c r="R71" t="n">
        <v>127.84</v>
      </c>
      <c r="S71" t="n">
        <v>104.26</v>
      </c>
      <c r="T71" t="n">
        <v>10862.5</v>
      </c>
      <c r="U71" t="n">
        <v>0.82</v>
      </c>
      <c r="V71" t="n">
        <v>0.9</v>
      </c>
      <c r="W71" t="n">
        <v>20.68</v>
      </c>
      <c r="X71" t="n">
        <v>0.65</v>
      </c>
      <c r="Y71" t="n">
        <v>1</v>
      </c>
      <c r="Z71" t="n">
        <v>10</v>
      </c>
      <c r="AA71" t="n">
        <v>1242.201459637608</v>
      </c>
      <c r="AB71" t="n">
        <v>1699.634839136839</v>
      </c>
      <c r="AC71" t="n">
        <v>1537.424075542098</v>
      </c>
      <c r="AD71" t="n">
        <v>1242201.459637608</v>
      </c>
      <c r="AE71" t="n">
        <v>1699634.839136839</v>
      </c>
      <c r="AF71" t="n">
        <v>9.757578530821905e-07</v>
      </c>
      <c r="AG71" t="n">
        <v>17</v>
      </c>
      <c r="AH71" t="n">
        <v>1537424.075542098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1.7822</v>
      </c>
      <c r="E72" t="n">
        <v>56.11</v>
      </c>
      <c r="F72" t="n">
        <v>53.16</v>
      </c>
      <c r="G72" t="n">
        <v>144.98</v>
      </c>
      <c r="H72" t="n">
        <v>1.87</v>
      </c>
      <c r="I72" t="n">
        <v>22</v>
      </c>
      <c r="J72" t="n">
        <v>175.48</v>
      </c>
      <c r="K72" t="n">
        <v>49.1</v>
      </c>
      <c r="L72" t="n">
        <v>18.5</v>
      </c>
      <c r="M72" t="n">
        <v>20</v>
      </c>
      <c r="N72" t="n">
        <v>32.89</v>
      </c>
      <c r="O72" t="n">
        <v>21876.85</v>
      </c>
      <c r="P72" t="n">
        <v>539.03</v>
      </c>
      <c r="Q72" t="n">
        <v>1367.2</v>
      </c>
      <c r="R72" t="n">
        <v>125.45</v>
      </c>
      <c r="S72" t="n">
        <v>104.26</v>
      </c>
      <c r="T72" t="n">
        <v>9671.940000000001</v>
      </c>
      <c r="U72" t="n">
        <v>0.83</v>
      </c>
      <c r="V72" t="n">
        <v>0.9</v>
      </c>
      <c r="W72" t="n">
        <v>20.68</v>
      </c>
      <c r="X72" t="n">
        <v>0.58</v>
      </c>
      <c r="Y72" t="n">
        <v>1</v>
      </c>
      <c r="Z72" t="n">
        <v>10</v>
      </c>
      <c r="AA72" t="n">
        <v>1237.328730819762</v>
      </c>
      <c r="AB72" t="n">
        <v>1692.967756598638</v>
      </c>
      <c r="AC72" t="n">
        <v>1531.393290004033</v>
      </c>
      <c r="AD72" t="n">
        <v>1237328.730819762</v>
      </c>
      <c r="AE72" t="n">
        <v>1692967.756598638</v>
      </c>
      <c r="AF72" t="n">
        <v>9.774580663049182e-07</v>
      </c>
      <c r="AG72" t="n">
        <v>17</v>
      </c>
      <c r="AH72" t="n">
        <v>1531393.290004033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1.7815</v>
      </c>
      <c r="E73" t="n">
        <v>56.13</v>
      </c>
      <c r="F73" t="n">
        <v>53.18</v>
      </c>
      <c r="G73" t="n">
        <v>145.04</v>
      </c>
      <c r="H73" t="n">
        <v>1.89</v>
      </c>
      <c r="I73" t="n">
        <v>22</v>
      </c>
      <c r="J73" t="n">
        <v>175.85</v>
      </c>
      <c r="K73" t="n">
        <v>49.1</v>
      </c>
      <c r="L73" t="n">
        <v>18.75</v>
      </c>
      <c r="M73" t="n">
        <v>20</v>
      </c>
      <c r="N73" t="n">
        <v>33.01</v>
      </c>
      <c r="O73" t="n">
        <v>21922.32</v>
      </c>
      <c r="P73" t="n">
        <v>537.73</v>
      </c>
      <c r="Q73" t="n">
        <v>1367.23</v>
      </c>
      <c r="R73" t="n">
        <v>126.05</v>
      </c>
      <c r="S73" t="n">
        <v>104.26</v>
      </c>
      <c r="T73" t="n">
        <v>9969.84</v>
      </c>
      <c r="U73" t="n">
        <v>0.83</v>
      </c>
      <c r="V73" t="n">
        <v>0.9</v>
      </c>
      <c r="W73" t="n">
        <v>20.68</v>
      </c>
      <c r="X73" t="n">
        <v>0.61</v>
      </c>
      <c r="Y73" t="n">
        <v>1</v>
      </c>
      <c r="Z73" t="n">
        <v>10</v>
      </c>
      <c r="AA73" t="n">
        <v>1236.085795326999</v>
      </c>
      <c r="AB73" t="n">
        <v>1691.267117422996</v>
      </c>
      <c r="AC73" t="n">
        <v>1529.854957444453</v>
      </c>
      <c r="AD73" t="n">
        <v>1236085.795326999</v>
      </c>
      <c r="AE73" t="n">
        <v>1691267.117422996</v>
      </c>
      <c r="AF73" t="n">
        <v>9.770741471901088e-07</v>
      </c>
      <c r="AG73" t="n">
        <v>17</v>
      </c>
      <c r="AH73" t="n">
        <v>1529854.957444453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1.7816</v>
      </c>
      <c r="E74" t="n">
        <v>56.13</v>
      </c>
      <c r="F74" t="n">
        <v>53.18</v>
      </c>
      <c r="G74" t="n">
        <v>145.04</v>
      </c>
      <c r="H74" t="n">
        <v>1.91</v>
      </c>
      <c r="I74" t="n">
        <v>22</v>
      </c>
      <c r="J74" t="n">
        <v>176.22</v>
      </c>
      <c r="K74" t="n">
        <v>49.1</v>
      </c>
      <c r="L74" t="n">
        <v>19</v>
      </c>
      <c r="M74" t="n">
        <v>18</v>
      </c>
      <c r="N74" t="n">
        <v>33.13</v>
      </c>
      <c r="O74" t="n">
        <v>21967.84</v>
      </c>
      <c r="P74" t="n">
        <v>535.3</v>
      </c>
      <c r="Q74" t="n">
        <v>1367.18</v>
      </c>
      <c r="R74" t="n">
        <v>126.16</v>
      </c>
      <c r="S74" t="n">
        <v>104.26</v>
      </c>
      <c r="T74" t="n">
        <v>10024.92</v>
      </c>
      <c r="U74" t="n">
        <v>0.83</v>
      </c>
      <c r="V74" t="n">
        <v>0.9</v>
      </c>
      <c r="W74" t="n">
        <v>20.68</v>
      </c>
      <c r="X74" t="n">
        <v>0.6</v>
      </c>
      <c r="Y74" t="n">
        <v>1</v>
      </c>
      <c r="Z74" t="n">
        <v>10</v>
      </c>
      <c r="AA74" t="n">
        <v>1232.728793281935</v>
      </c>
      <c r="AB74" t="n">
        <v>1686.673919124462</v>
      </c>
      <c r="AC74" t="n">
        <v>1525.700127544936</v>
      </c>
      <c r="AD74" t="n">
        <v>1232728.793281935</v>
      </c>
      <c r="AE74" t="n">
        <v>1686673.919124462</v>
      </c>
      <c r="AF74" t="n">
        <v>9.771289927779388e-07</v>
      </c>
      <c r="AG74" t="n">
        <v>17</v>
      </c>
      <c r="AH74" t="n">
        <v>1525700.127544936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1.7841</v>
      </c>
      <c r="E75" t="n">
        <v>56.05</v>
      </c>
      <c r="F75" t="n">
        <v>53.13</v>
      </c>
      <c r="G75" t="n">
        <v>151.81</v>
      </c>
      <c r="H75" t="n">
        <v>1.93</v>
      </c>
      <c r="I75" t="n">
        <v>21</v>
      </c>
      <c r="J75" t="n">
        <v>176.59</v>
      </c>
      <c r="K75" t="n">
        <v>49.1</v>
      </c>
      <c r="L75" t="n">
        <v>19.25</v>
      </c>
      <c r="M75" t="n">
        <v>18</v>
      </c>
      <c r="N75" t="n">
        <v>33.24</v>
      </c>
      <c r="O75" t="n">
        <v>22013.39</v>
      </c>
      <c r="P75" t="n">
        <v>532.5599999999999</v>
      </c>
      <c r="Q75" t="n">
        <v>1367.27</v>
      </c>
      <c r="R75" t="n">
        <v>124.65</v>
      </c>
      <c r="S75" t="n">
        <v>104.26</v>
      </c>
      <c r="T75" t="n">
        <v>9275.719999999999</v>
      </c>
      <c r="U75" t="n">
        <v>0.84</v>
      </c>
      <c r="V75" t="n">
        <v>0.9</v>
      </c>
      <c r="W75" t="n">
        <v>20.68</v>
      </c>
      <c r="X75" t="n">
        <v>0.5600000000000001</v>
      </c>
      <c r="Y75" t="n">
        <v>1</v>
      </c>
      <c r="Z75" t="n">
        <v>10</v>
      </c>
      <c r="AA75" t="n">
        <v>1227.281896600116</v>
      </c>
      <c r="AB75" t="n">
        <v>1679.221234784276</v>
      </c>
      <c r="AC75" t="n">
        <v>1518.958716938269</v>
      </c>
      <c r="AD75" t="n">
        <v>1227281.896600116</v>
      </c>
      <c r="AE75" t="n">
        <v>1679221.234784276</v>
      </c>
      <c r="AF75" t="n">
        <v>9.785001324736867e-07</v>
      </c>
      <c r="AG75" t="n">
        <v>17</v>
      </c>
      <c r="AH75" t="n">
        <v>1518958.716938269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1.7839</v>
      </c>
      <c r="E76" t="n">
        <v>56.06</v>
      </c>
      <c r="F76" t="n">
        <v>53.14</v>
      </c>
      <c r="G76" t="n">
        <v>151.83</v>
      </c>
      <c r="H76" t="n">
        <v>1.95</v>
      </c>
      <c r="I76" t="n">
        <v>21</v>
      </c>
      <c r="J76" t="n">
        <v>176.96</v>
      </c>
      <c r="K76" t="n">
        <v>49.1</v>
      </c>
      <c r="L76" t="n">
        <v>19.5</v>
      </c>
      <c r="M76" t="n">
        <v>19</v>
      </c>
      <c r="N76" t="n">
        <v>33.36</v>
      </c>
      <c r="O76" t="n">
        <v>22058.99</v>
      </c>
      <c r="P76" t="n">
        <v>531.9400000000001</v>
      </c>
      <c r="Q76" t="n">
        <v>1367.26</v>
      </c>
      <c r="R76" t="n">
        <v>124.61</v>
      </c>
      <c r="S76" t="n">
        <v>104.26</v>
      </c>
      <c r="T76" t="n">
        <v>9254.450000000001</v>
      </c>
      <c r="U76" t="n">
        <v>0.84</v>
      </c>
      <c r="V76" t="n">
        <v>0.9</v>
      </c>
      <c r="W76" t="n">
        <v>20.68</v>
      </c>
      <c r="X76" t="n">
        <v>0.5600000000000001</v>
      </c>
      <c r="Y76" t="n">
        <v>1</v>
      </c>
      <c r="Z76" t="n">
        <v>10</v>
      </c>
      <c r="AA76" t="n">
        <v>1226.613663775102</v>
      </c>
      <c r="AB76" t="n">
        <v>1678.30692915274</v>
      </c>
      <c r="AC76" t="n">
        <v>1518.131671352971</v>
      </c>
      <c r="AD76" t="n">
        <v>1226613.663775102</v>
      </c>
      <c r="AE76" t="n">
        <v>1678306.92915274</v>
      </c>
      <c r="AF76" t="n">
        <v>9.78390441298027e-07</v>
      </c>
      <c r="AG76" t="n">
        <v>17</v>
      </c>
      <c r="AH76" t="n">
        <v>1518131.671352971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1.7834</v>
      </c>
      <c r="E77" t="n">
        <v>56.07</v>
      </c>
      <c r="F77" t="n">
        <v>53.15</v>
      </c>
      <c r="G77" t="n">
        <v>151.87</v>
      </c>
      <c r="H77" t="n">
        <v>1.98</v>
      </c>
      <c r="I77" t="n">
        <v>21</v>
      </c>
      <c r="J77" t="n">
        <v>177.33</v>
      </c>
      <c r="K77" t="n">
        <v>49.1</v>
      </c>
      <c r="L77" t="n">
        <v>19.75</v>
      </c>
      <c r="M77" t="n">
        <v>18</v>
      </c>
      <c r="N77" t="n">
        <v>33.48</v>
      </c>
      <c r="O77" t="n">
        <v>22104.63</v>
      </c>
      <c r="P77" t="n">
        <v>529.46</v>
      </c>
      <c r="Q77" t="n">
        <v>1367.22</v>
      </c>
      <c r="R77" t="n">
        <v>125.24</v>
      </c>
      <c r="S77" t="n">
        <v>104.26</v>
      </c>
      <c r="T77" t="n">
        <v>9572.540000000001</v>
      </c>
      <c r="U77" t="n">
        <v>0.83</v>
      </c>
      <c r="V77" t="n">
        <v>0.9</v>
      </c>
      <c r="W77" t="n">
        <v>20.68</v>
      </c>
      <c r="X77" t="n">
        <v>0.58</v>
      </c>
      <c r="Y77" t="n">
        <v>1</v>
      </c>
      <c r="Z77" t="n">
        <v>10</v>
      </c>
      <c r="AA77" t="n">
        <v>1223.595180654239</v>
      </c>
      <c r="AB77" t="n">
        <v>1674.176907380698</v>
      </c>
      <c r="AC77" t="n">
        <v>1514.395813062331</v>
      </c>
      <c r="AD77" t="n">
        <v>1223595.180654239</v>
      </c>
      <c r="AE77" t="n">
        <v>1674176.907380698</v>
      </c>
      <c r="AF77" t="n">
        <v>9.781162133588775e-07</v>
      </c>
      <c r="AG77" t="n">
        <v>17</v>
      </c>
      <c r="AH77" t="n">
        <v>1514395.813062331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1.7859</v>
      </c>
      <c r="E78" t="n">
        <v>55.99</v>
      </c>
      <c r="F78" t="n">
        <v>53.11</v>
      </c>
      <c r="G78" t="n">
        <v>159.32</v>
      </c>
      <c r="H78" t="n">
        <v>2</v>
      </c>
      <c r="I78" t="n">
        <v>20</v>
      </c>
      <c r="J78" t="n">
        <v>177.7</v>
      </c>
      <c r="K78" t="n">
        <v>49.1</v>
      </c>
      <c r="L78" t="n">
        <v>20</v>
      </c>
      <c r="M78" t="n">
        <v>13</v>
      </c>
      <c r="N78" t="n">
        <v>33.61</v>
      </c>
      <c r="O78" t="n">
        <v>22150.3</v>
      </c>
      <c r="P78" t="n">
        <v>527.84</v>
      </c>
      <c r="Q78" t="n">
        <v>1367.25</v>
      </c>
      <c r="R78" t="n">
        <v>123.7</v>
      </c>
      <c r="S78" t="n">
        <v>104.26</v>
      </c>
      <c r="T78" t="n">
        <v>8807.889999999999</v>
      </c>
      <c r="U78" t="n">
        <v>0.84</v>
      </c>
      <c r="V78" t="n">
        <v>0.9</v>
      </c>
      <c r="W78" t="n">
        <v>20.68</v>
      </c>
      <c r="X78" t="n">
        <v>0.53</v>
      </c>
      <c r="Y78" t="n">
        <v>1</v>
      </c>
      <c r="Z78" t="n">
        <v>10</v>
      </c>
      <c r="AA78" t="n">
        <v>1219.740616950139</v>
      </c>
      <c r="AB78" t="n">
        <v>1668.902923269399</v>
      </c>
      <c r="AC78" t="n">
        <v>1509.625170592531</v>
      </c>
      <c r="AD78" t="n">
        <v>1219740.616950139</v>
      </c>
      <c r="AE78" t="n">
        <v>1668902.923269399</v>
      </c>
      <c r="AF78" t="n">
        <v>9.794873530546254e-07</v>
      </c>
      <c r="AG78" t="n">
        <v>17</v>
      </c>
      <c r="AH78" t="n">
        <v>1509625.170592531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1.7856</v>
      </c>
      <c r="E79" t="n">
        <v>56</v>
      </c>
      <c r="F79" t="n">
        <v>53.12</v>
      </c>
      <c r="G79" t="n">
        <v>159.35</v>
      </c>
      <c r="H79" t="n">
        <v>2.02</v>
      </c>
      <c r="I79" t="n">
        <v>20</v>
      </c>
      <c r="J79" t="n">
        <v>178.07</v>
      </c>
      <c r="K79" t="n">
        <v>49.1</v>
      </c>
      <c r="L79" t="n">
        <v>20.25</v>
      </c>
      <c r="M79" t="n">
        <v>12</v>
      </c>
      <c r="N79" t="n">
        <v>33.73</v>
      </c>
      <c r="O79" t="n">
        <v>22196.02</v>
      </c>
      <c r="P79" t="n">
        <v>529.34</v>
      </c>
      <c r="Q79" t="n">
        <v>1367.22</v>
      </c>
      <c r="R79" t="n">
        <v>123.99</v>
      </c>
      <c r="S79" t="n">
        <v>104.26</v>
      </c>
      <c r="T79" t="n">
        <v>8950.559999999999</v>
      </c>
      <c r="U79" t="n">
        <v>0.84</v>
      </c>
      <c r="V79" t="n">
        <v>0.9</v>
      </c>
      <c r="W79" t="n">
        <v>20.68</v>
      </c>
      <c r="X79" t="n">
        <v>0.54</v>
      </c>
      <c r="Y79" t="n">
        <v>1</v>
      </c>
      <c r="Z79" t="n">
        <v>10</v>
      </c>
      <c r="AA79" t="n">
        <v>1222.000837926315</v>
      </c>
      <c r="AB79" t="n">
        <v>1671.995457322916</v>
      </c>
      <c r="AC79" t="n">
        <v>1512.422557536379</v>
      </c>
      <c r="AD79" t="n">
        <v>1222000.837926315</v>
      </c>
      <c r="AE79" t="n">
        <v>1671995.457322916</v>
      </c>
      <c r="AF79" t="n">
        <v>9.793228162911359e-07</v>
      </c>
      <c r="AG79" t="n">
        <v>17</v>
      </c>
      <c r="AH79" t="n">
        <v>1512422.557536379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1.7856</v>
      </c>
      <c r="E80" t="n">
        <v>56</v>
      </c>
      <c r="F80" t="n">
        <v>53.12</v>
      </c>
      <c r="G80" t="n">
        <v>159.35</v>
      </c>
      <c r="H80" t="n">
        <v>2.04</v>
      </c>
      <c r="I80" t="n">
        <v>20</v>
      </c>
      <c r="J80" t="n">
        <v>178.44</v>
      </c>
      <c r="K80" t="n">
        <v>49.1</v>
      </c>
      <c r="L80" t="n">
        <v>20.5</v>
      </c>
      <c r="M80" t="n">
        <v>9</v>
      </c>
      <c r="N80" t="n">
        <v>33.85</v>
      </c>
      <c r="O80" t="n">
        <v>22241.78</v>
      </c>
      <c r="P80" t="n">
        <v>529.99</v>
      </c>
      <c r="Q80" t="n">
        <v>1367.24</v>
      </c>
      <c r="R80" t="n">
        <v>123.63</v>
      </c>
      <c r="S80" t="n">
        <v>104.26</v>
      </c>
      <c r="T80" t="n">
        <v>8770.6</v>
      </c>
      <c r="U80" t="n">
        <v>0.84</v>
      </c>
      <c r="V80" t="n">
        <v>0.9</v>
      </c>
      <c r="W80" t="n">
        <v>20.69</v>
      </c>
      <c r="X80" t="n">
        <v>0.54</v>
      </c>
      <c r="Y80" t="n">
        <v>1</v>
      </c>
      <c r="Z80" t="n">
        <v>10</v>
      </c>
      <c r="AA80" t="n">
        <v>1222.881282238473</v>
      </c>
      <c r="AB80" t="n">
        <v>1673.200120073271</v>
      </c>
      <c r="AC80" t="n">
        <v>1513.512248964595</v>
      </c>
      <c r="AD80" t="n">
        <v>1222881.282238473</v>
      </c>
      <c r="AE80" t="n">
        <v>1673200.120073271</v>
      </c>
      <c r="AF80" t="n">
        <v>9.793228162911359e-07</v>
      </c>
      <c r="AG80" t="n">
        <v>17</v>
      </c>
      <c r="AH80" t="n">
        <v>1513512.248964595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1.7858</v>
      </c>
      <c r="E81" t="n">
        <v>56</v>
      </c>
      <c r="F81" t="n">
        <v>53.11</v>
      </c>
      <c r="G81" t="n">
        <v>159.33</v>
      </c>
      <c r="H81" t="n">
        <v>2.06</v>
      </c>
      <c r="I81" t="n">
        <v>20</v>
      </c>
      <c r="J81" t="n">
        <v>178.81</v>
      </c>
      <c r="K81" t="n">
        <v>49.1</v>
      </c>
      <c r="L81" t="n">
        <v>20.75</v>
      </c>
      <c r="M81" t="n">
        <v>8</v>
      </c>
      <c r="N81" t="n">
        <v>33.97</v>
      </c>
      <c r="O81" t="n">
        <v>22287.58</v>
      </c>
      <c r="P81" t="n">
        <v>530.0599999999999</v>
      </c>
      <c r="Q81" t="n">
        <v>1367.22</v>
      </c>
      <c r="R81" t="n">
        <v>123.58</v>
      </c>
      <c r="S81" t="n">
        <v>104.26</v>
      </c>
      <c r="T81" t="n">
        <v>8744.629999999999</v>
      </c>
      <c r="U81" t="n">
        <v>0.84</v>
      </c>
      <c r="V81" t="n">
        <v>0.9</v>
      </c>
      <c r="W81" t="n">
        <v>20.68</v>
      </c>
      <c r="X81" t="n">
        <v>0.53</v>
      </c>
      <c r="Y81" t="n">
        <v>1</v>
      </c>
      <c r="Z81" t="n">
        <v>10</v>
      </c>
      <c r="AA81" t="n">
        <v>1222.804389037008</v>
      </c>
      <c r="AB81" t="n">
        <v>1673.094911402739</v>
      </c>
      <c r="AC81" t="n">
        <v>1513.417081261917</v>
      </c>
      <c r="AD81" t="n">
        <v>1222804.389037008</v>
      </c>
      <c r="AE81" t="n">
        <v>1673094.911402739</v>
      </c>
      <c r="AF81" t="n">
        <v>9.794325074667956e-07</v>
      </c>
      <c r="AG81" t="n">
        <v>17</v>
      </c>
      <c r="AH81" t="n">
        <v>1513417.081261917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1.7851</v>
      </c>
      <c r="E82" t="n">
        <v>56.02</v>
      </c>
      <c r="F82" t="n">
        <v>53.13</v>
      </c>
      <c r="G82" t="n">
        <v>159.39</v>
      </c>
      <c r="H82" t="n">
        <v>2.08</v>
      </c>
      <c r="I82" t="n">
        <v>20</v>
      </c>
      <c r="J82" t="n">
        <v>179.18</v>
      </c>
      <c r="K82" t="n">
        <v>49.1</v>
      </c>
      <c r="L82" t="n">
        <v>21</v>
      </c>
      <c r="M82" t="n">
        <v>7</v>
      </c>
      <c r="N82" t="n">
        <v>34.09</v>
      </c>
      <c r="O82" t="n">
        <v>22333.43</v>
      </c>
      <c r="P82" t="n">
        <v>530.0599999999999</v>
      </c>
      <c r="Q82" t="n">
        <v>1367.28</v>
      </c>
      <c r="R82" t="n">
        <v>124.07</v>
      </c>
      <c r="S82" t="n">
        <v>104.26</v>
      </c>
      <c r="T82" t="n">
        <v>8991</v>
      </c>
      <c r="U82" t="n">
        <v>0.84</v>
      </c>
      <c r="V82" t="n">
        <v>0.9</v>
      </c>
      <c r="W82" t="n">
        <v>20.69</v>
      </c>
      <c r="X82" t="n">
        <v>0.55</v>
      </c>
      <c r="Y82" t="n">
        <v>1</v>
      </c>
      <c r="Z82" t="n">
        <v>10</v>
      </c>
      <c r="AA82" t="n">
        <v>1223.319646506041</v>
      </c>
      <c r="AB82" t="n">
        <v>1673.799909403425</v>
      </c>
      <c r="AC82" t="n">
        <v>1514.054795242889</v>
      </c>
      <c r="AD82" t="n">
        <v>1223319.646506042</v>
      </c>
      <c r="AE82" t="n">
        <v>1673799.909403425</v>
      </c>
      <c r="AF82" t="n">
        <v>9.790485883519862e-07</v>
      </c>
      <c r="AG82" t="n">
        <v>17</v>
      </c>
      <c r="AH82" t="n">
        <v>1514054.795242889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1.7851</v>
      </c>
      <c r="E83" t="n">
        <v>56.02</v>
      </c>
      <c r="F83" t="n">
        <v>53.13</v>
      </c>
      <c r="G83" t="n">
        <v>159.4</v>
      </c>
      <c r="H83" t="n">
        <v>2.1</v>
      </c>
      <c r="I83" t="n">
        <v>20</v>
      </c>
      <c r="J83" t="n">
        <v>179.56</v>
      </c>
      <c r="K83" t="n">
        <v>49.1</v>
      </c>
      <c r="L83" t="n">
        <v>21.25</v>
      </c>
      <c r="M83" t="n">
        <v>4</v>
      </c>
      <c r="N83" t="n">
        <v>34.21</v>
      </c>
      <c r="O83" t="n">
        <v>22379.31</v>
      </c>
      <c r="P83" t="n">
        <v>530.5599999999999</v>
      </c>
      <c r="Q83" t="n">
        <v>1367.22</v>
      </c>
      <c r="R83" t="n">
        <v>123.92</v>
      </c>
      <c r="S83" t="n">
        <v>104.26</v>
      </c>
      <c r="T83" t="n">
        <v>8916.440000000001</v>
      </c>
      <c r="U83" t="n">
        <v>0.84</v>
      </c>
      <c r="V83" t="n">
        <v>0.9</v>
      </c>
      <c r="W83" t="n">
        <v>20.7</v>
      </c>
      <c r="X83" t="n">
        <v>0.5600000000000001</v>
      </c>
      <c r="Y83" t="n">
        <v>1</v>
      </c>
      <c r="Z83" t="n">
        <v>10</v>
      </c>
      <c r="AA83" t="n">
        <v>1223.997101060964</v>
      </c>
      <c r="AB83" t="n">
        <v>1674.726832612656</v>
      </c>
      <c r="AC83" t="n">
        <v>1514.893254201975</v>
      </c>
      <c r="AD83" t="n">
        <v>1223997.101060964</v>
      </c>
      <c r="AE83" t="n">
        <v>1674726.832612656</v>
      </c>
      <c r="AF83" t="n">
        <v>9.790485883519862e-07</v>
      </c>
      <c r="AG83" t="n">
        <v>17</v>
      </c>
      <c r="AH83" t="n">
        <v>1514893.254201975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1.7849</v>
      </c>
      <c r="E84" t="n">
        <v>56.02</v>
      </c>
      <c r="F84" t="n">
        <v>53.14</v>
      </c>
      <c r="G84" t="n">
        <v>159.41</v>
      </c>
      <c r="H84" t="n">
        <v>2.12</v>
      </c>
      <c r="I84" t="n">
        <v>20</v>
      </c>
      <c r="J84" t="n">
        <v>179.93</v>
      </c>
      <c r="K84" t="n">
        <v>49.1</v>
      </c>
      <c r="L84" t="n">
        <v>21.5</v>
      </c>
      <c r="M84" t="n">
        <v>1</v>
      </c>
      <c r="N84" t="n">
        <v>34.33</v>
      </c>
      <c r="O84" t="n">
        <v>22425.23</v>
      </c>
      <c r="P84" t="n">
        <v>530.77</v>
      </c>
      <c r="Q84" t="n">
        <v>1367.24</v>
      </c>
      <c r="R84" t="n">
        <v>124.05</v>
      </c>
      <c r="S84" t="n">
        <v>104.26</v>
      </c>
      <c r="T84" t="n">
        <v>8982.790000000001</v>
      </c>
      <c r="U84" t="n">
        <v>0.84</v>
      </c>
      <c r="V84" t="n">
        <v>0.9</v>
      </c>
      <c r="W84" t="n">
        <v>20.7</v>
      </c>
      <c r="X84" t="n">
        <v>0.5600000000000001</v>
      </c>
      <c r="Y84" t="n">
        <v>1</v>
      </c>
      <c r="Z84" t="n">
        <v>10</v>
      </c>
      <c r="AA84" t="n">
        <v>1224.453575123093</v>
      </c>
      <c r="AB84" t="n">
        <v>1675.351400562675</v>
      </c>
      <c r="AC84" t="n">
        <v>1515.458214263431</v>
      </c>
      <c r="AD84" t="n">
        <v>1224453.575123093</v>
      </c>
      <c r="AE84" t="n">
        <v>1675351.400562675</v>
      </c>
      <c r="AF84" t="n">
        <v>9.789388971763262e-07</v>
      </c>
      <c r="AG84" t="n">
        <v>17</v>
      </c>
      <c r="AH84" t="n">
        <v>1515458.214263431</v>
      </c>
    </row>
    <row r="85">
      <c r="A85" t="n">
        <v>83</v>
      </c>
      <c r="B85" t="n">
        <v>75</v>
      </c>
      <c r="C85" t="inlineStr">
        <is>
          <t xml:space="preserve">CONCLUIDO	</t>
        </is>
      </c>
      <c r="D85" t="n">
        <v>1.7847</v>
      </c>
      <c r="E85" t="n">
        <v>56.03</v>
      </c>
      <c r="F85" t="n">
        <v>53.15</v>
      </c>
      <c r="G85" t="n">
        <v>159.44</v>
      </c>
      <c r="H85" t="n">
        <v>2.14</v>
      </c>
      <c r="I85" t="n">
        <v>20</v>
      </c>
      <c r="J85" t="n">
        <v>180.3</v>
      </c>
      <c r="K85" t="n">
        <v>49.1</v>
      </c>
      <c r="L85" t="n">
        <v>21.75</v>
      </c>
      <c r="M85" t="n">
        <v>1</v>
      </c>
      <c r="N85" t="n">
        <v>34.46</v>
      </c>
      <c r="O85" t="n">
        <v>22471.2</v>
      </c>
      <c r="P85" t="n">
        <v>531.42</v>
      </c>
      <c r="Q85" t="n">
        <v>1367.21</v>
      </c>
      <c r="R85" t="n">
        <v>124.23</v>
      </c>
      <c r="S85" t="n">
        <v>104.26</v>
      </c>
      <c r="T85" t="n">
        <v>9069.799999999999</v>
      </c>
      <c r="U85" t="n">
        <v>0.84</v>
      </c>
      <c r="V85" t="n">
        <v>0.9</v>
      </c>
      <c r="W85" t="n">
        <v>20.7</v>
      </c>
      <c r="X85" t="n">
        <v>0.57</v>
      </c>
      <c r="Y85" t="n">
        <v>1</v>
      </c>
      <c r="Z85" t="n">
        <v>10</v>
      </c>
      <c r="AA85" t="n">
        <v>1225.506445117589</v>
      </c>
      <c r="AB85" t="n">
        <v>1676.791983738491</v>
      </c>
      <c r="AC85" t="n">
        <v>1516.761310202819</v>
      </c>
      <c r="AD85" t="n">
        <v>1225506.445117589</v>
      </c>
      <c r="AE85" t="n">
        <v>1676791.983738491</v>
      </c>
      <c r="AF85" t="n">
        <v>9.788292060006663e-07</v>
      </c>
      <c r="AG85" t="n">
        <v>17</v>
      </c>
      <c r="AH85" t="n">
        <v>1516761.310202819</v>
      </c>
    </row>
    <row r="86">
      <c r="A86" t="n">
        <v>84</v>
      </c>
      <c r="B86" t="n">
        <v>75</v>
      </c>
      <c r="C86" t="inlineStr">
        <is>
          <t xml:space="preserve">CONCLUIDO	</t>
        </is>
      </c>
      <c r="D86" t="n">
        <v>1.7848</v>
      </c>
      <c r="E86" t="n">
        <v>56.03</v>
      </c>
      <c r="F86" t="n">
        <v>53.14</v>
      </c>
      <c r="G86" t="n">
        <v>159.42</v>
      </c>
      <c r="H86" t="n">
        <v>2.16</v>
      </c>
      <c r="I86" t="n">
        <v>20</v>
      </c>
      <c r="J86" t="n">
        <v>180.67</v>
      </c>
      <c r="K86" t="n">
        <v>49.1</v>
      </c>
      <c r="L86" t="n">
        <v>22</v>
      </c>
      <c r="M86" t="n">
        <v>0</v>
      </c>
      <c r="N86" t="n">
        <v>34.58</v>
      </c>
      <c r="O86" t="n">
        <v>22517.21</v>
      </c>
      <c r="P86" t="n">
        <v>532.3</v>
      </c>
      <c r="Q86" t="n">
        <v>1367.32</v>
      </c>
      <c r="R86" t="n">
        <v>123.94</v>
      </c>
      <c r="S86" t="n">
        <v>104.26</v>
      </c>
      <c r="T86" t="n">
        <v>8924.469999999999</v>
      </c>
      <c r="U86" t="n">
        <v>0.84</v>
      </c>
      <c r="V86" t="n">
        <v>0.9</v>
      </c>
      <c r="W86" t="n">
        <v>20.7</v>
      </c>
      <c r="X86" t="n">
        <v>0.5600000000000001</v>
      </c>
      <c r="Y86" t="n">
        <v>1</v>
      </c>
      <c r="Z86" t="n">
        <v>10</v>
      </c>
      <c r="AA86" t="n">
        <v>1226.58428343477</v>
      </c>
      <c r="AB86" t="n">
        <v>1678.266729674929</v>
      </c>
      <c r="AC86" t="n">
        <v>1518.095308456901</v>
      </c>
      <c r="AD86" t="n">
        <v>1226584.28343477</v>
      </c>
      <c r="AE86" t="n">
        <v>1678266.729674929</v>
      </c>
      <c r="AF86" t="n">
        <v>9.788840515884964e-07</v>
      </c>
      <c r="AG86" t="n">
        <v>17</v>
      </c>
      <c r="AH86" t="n">
        <v>1518095.308456901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74.77</v>
      </c>
      <c r="G2" t="n">
        <v>6.05</v>
      </c>
      <c r="H2" t="n">
        <v>0.1</v>
      </c>
      <c r="I2" t="n">
        <v>741</v>
      </c>
      <c r="J2" t="n">
        <v>185.69</v>
      </c>
      <c r="K2" t="n">
        <v>53.44</v>
      </c>
      <c r="L2" t="n">
        <v>1</v>
      </c>
      <c r="M2" t="n">
        <v>739</v>
      </c>
      <c r="N2" t="n">
        <v>36.26</v>
      </c>
      <c r="O2" t="n">
        <v>23136.14</v>
      </c>
      <c r="P2" t="n">
        <v>1025.37</v>
      </c>
      <c r="Q2" t="n">
        <v>1370.87</v>
      </c>
      <c r="R2" t="n">
        <v>828.9299999999999</v>
      </c>
      <c r="S2" t="n">
        <v>104.26</v>
      </c>
      <c r="T2" t="n">
        <v>357818.44</v>
      </c>
      <c r="U2" t="n">
        <v>0.13</v>
      </c>
      <c r="V2" t="n">
        <v>0.64</v>
      </c>
      <c r="W2" t="n">
        <v>21.88</v>
      </c>
      <c r="X2" t="n">
        <v>22.12</v>
      </c>
      <c r="Y2" t="n">
        <v>1</v>
      </c>
      <c r="Z2" t="n">
        <v>10</v>
      </c>
      <c r="AA2" t="n">
        <v>3859.900631264713</v>
      </c>
      <c r="AB2" t="n">
        <v>5281.286330494296</v>
      </c>
      <c r="AC2" t="n">
        <v>4777.24777544364</v>
      </c>
      <c r="AD2" t="n">
        <v>3859900.631264714</v>
      </c>
      <c r="AE2" t="n">
        <v>5281286.330494296</v>
      </c>
      <c r="AF2" t="n">
        <v>5.050306934664391e-07</v>
      </c>
      <c r="AG2" t="n">
        <v>31</v>
      </c>
      <c r="AH2" t="n">
        <v>4777247.77544364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1.0955</v>
      </c>
      <c r="E3" t="n">
        <v>91.29000000000001</v>
      </c>
      <c r="F3" t="n">
        <v>68.61</v>
      </c>
      <c r="G3" t="n">
        <v>7.58</v>
      </c>
      <c r="H3" t="n">
        <v>0.12</v>
      </c>
      <c r="I3" t="n">
        <v>543</v>
      </c>
      <c r="J3" t="n">
        <v>186.07</v>
      </c>
      <c r="K3" t="n">
        <v>53.44</v>
      </c>
      <c r="L3" t="n">
        <v>1.25</v>
      </c>
      <c r="M3" t="n">
        <v>541</v>
      </c>
      <c r="N3" t="n">
        <v>36.39</v>
      </c>
      <c r="O3" t="n">
        <v>23182.76</v>
      </c>
      <c r="P3" t="n">
        <v>940.59</v>
      </c>
      <c r="Q3" t="n">
        <v>1369.62</v>
      </c>
      <c r="R3" t="n">
        <v>628.45</v>
      </c>
      <c r="S3" t="n">
        <v>104.26</v>
      </c>
      <c r="T3" t="n">
        <v>258565.21</v>
      </c>
      <c r="U3" t="n">
        <v>0.17</v>
      </c>
      <c r="V3" t="n">
        <v>0.7</v>
      </c>
      <c r="W3" t="n">
        <v>21.52</v>
      </c>
      <c r="X3" t="n">
        <v>15.98</v>
      </c>
      <c r="Y3" t="n">
        <v>1</v>
      </c>
      <c r="Z3" t="n">
        <v>10</v>
      </c>
      <c r="AA3" t="n">
        <v>3111.168183647107</v>
      </c>
      <c r="AB3" t="n">
        <v>4256.837563919502</v>
      </c>
      <c r="AC3" t="n">
        <v>3850.570961327909</v>
      </c>
      <c r="AD3" t="n">
        <v>3111168.183647107</v>
      </c>
      <c r="AE3" t="n">
        <v>4256837.563919502</v>
      </c>
      <c r="AF3" t="n">
        <v>5.799382858411783e-07</v>
      </c>
      <c r="AG3" t="n">
        <v>27</v>
      </c>
      <c r="AH3" t="n">
        <v>3850570.961327909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1.196</v>
      </c>
      <c r="E4" t="n">
        <v>83.61</v>
      </c>
      <c r="F4" t="n">
        <v>65.18000000000001</v>
      </c>
      <c r="G4" t="n">
        <v>9.119999999999999</v>
      </c>
      <c r="H4" t="n">
        <v>0.14</v>
      </c>
      <c r="I4" t="n">
        <v>429</v>
      </c>
      <c r="J4" t="n">
        <v>186.45</v>
      </c>
      <c r="K4" t="n">
        <v>53.44</v>
      </c>
      <c r="L4" t="n">
        <v>1.5</v>
      </c>
      <c r="M4" t="n">
        <v>427</v>
      </c>
      <c r="N4" t="n">
        <v>36.51</v>
      </c>
      <c r="O4" t="n">
        <v>23229.42</v>
      </c>
      <c r="P4" t="n">
        <v>893.01</v>
      </c>
      <c r="Q4" t="n">
        <v>1369.16</v>
      </c>
      <c r="R4" t="n">
        <v>515.1</v>
      </c>
      <c r="S4" t="n">
        <v>104.26</v>
      </c>
      <c r="T4" t="n">
        <v>202461.21</v>
      </c>
      <c r="U4" t="n">
        <v>0.2</v>
      </c>
      <c r="V4" t="n">
        <v>0.74</v>
      </c>
      <c r="W4" t="n">
        <v>21.39</v>
      </c>
      <c r="X4" t="n">
        <v>12.56</v>
      </c>
      <c r="Y4" t="n">
        <v>1</v>
      </c>
      <c r="Z4" t="n">
        <v>10</v>
      </c>
      <c r="AA4" t="n">
        <v>2724.663308821006</v>
      </c>
      <c r="AB4" t="n">
        <v>3728.00454279075</v>
      </c>
      <c r="AC4" t="n">
        <v>3372.209021513898</v>
      </c>
      <c r="AD4" t="n">
        <v>2724663.308821007</v>
      </c>
      <c r="AE4" t="n">
        <v>3728004.542790751</v>
      </c>
      <c r="AF4" t="n">
        <v>6.331412048069824e-07</v>
      </c>
      <c r="AG4" t="n">
        <v>25</v>
      </c>
      <c r="AH4" t="n">
        <v>3372209.021513898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1.2721</v>
      </c>
      <c r="E5" t="n">
        <v>78.61</v>
      </c>
      <c r="F5" t="n">
        <v>62.93</v>
      </c>
      <c r="G5" t="n">
        <v>10.64</v>
      </c>
      <c r="H5" t="n">
        <v>0.17</v>
      </c>
      <c r="I5" t="n">
        <v>355</v>
      </c>
      <c r="J5" t="n">
        <v>186.83</v>
      </c>
      <c r="K5" t="n">
        <v>53.44</v>
      </c>
      <c r="L5" t="n">
        <v>1.75</v>
      </c>
      <c r="M5" t="n">
        <v>353</v>
      </c>
      <c r="N5" t="n">
        <v>36.64</v>
      </c>
      <c r="O5" t="n">
        <v>23276.13</v>
      </c>
      <c r="P5" t="n">
        <v>861.48</v>
      </c>
      <c r="Q5" t="n">
        <v>1368.79</v>
      </c>
      <c r="R5" t="n">
        <v>443.07</v>
      </c>
      <c r="S5" t="n">
        <v>104.26</v>
      </c>
      <c r="T5" t="n">
        <v>166816.11</v>
      </c>
      <c r="U5" t="n">
        <v>0.24</v>
      </c>
      <c r="V5" t="n">
        <v>0.76</v>
      </c>
      <c r="W5" t="n">
        <v>21.22</v>
      </c>
      <c r="X5" t="n">
        <v>10.32</v>
      </c>
      <c r="Y5" t="n">
        <v>1</v>
      </c>
      <c r="Z5" t="n">
        <v>10</v>
      </c>
      <c r="AA5" t="n">
        <v>2475.774500860282</v>
      </c>
      <c r="AB5" t="n">
        <v>3387.463895539604</v>
      </c>
      <c r="AC5" t="n">
        <v>3064.169095684613</v>
      </c>
      <c r="AD5" t="n">
        <v>2475774.500860282</v>
      </c>
      <c r="AE5" t="n">
        <v>3387463.895539604</v>
      </c>
      <c r="AF5" t="n">
        <v>6.734271961830788e-07</v>
      </c>
      <c r="AG5" t="n">
        <v>23</v>
      </c>
      <c r="AH5" t="n">
        <v>3064169.095684613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1.3308</v>
      </c>
      <c r="E6" t="n">
        <v>75.14</v>
      </c>
      <c r="F6" t="n">
        <v>61.4</v>
      </c>
      <c r="G6" t="n">
        <v>12.16</v>
      </c>
      <c r="H6" t="n">
        <v>0.19</v>
      </c>
      <c r="I6" t="n">
        <v>303</v>
      </c>
      <c r="J6" t="n">
        <v>187.21</v>
      </c>
      <c r="K6" t="n">
        <v>53.44</v>
      </c>
      <c r="L6" t="n">
        <v>2</v>
      </c>
      <c r="M6" t="n">
        <v>301</v>
      </c>
      <c r="N6" t="n">
        <v>36.77</v>
      </c>
      <c r="O6" t="n">
        <v>23322.88</v>
      </c>
      <c r="P6" t="n">
        <v>839.64</v>
      </c>
      <c r="Q6" t="n">
        <v>1368.69</v>
      </c>
      <c r="R6" t="n">
        <v>393.27</v>
      </c>
      <c r="S6" t="n">
        <v>104.26</v>
      </c>
      <c r="T6" t="n">
        <v>142174.62</v>
      </c>
      <c r="U6" t="n">
        <v>0.27</v>
      </c>
      <c r="V6" t="n">
        <v>0.78</v>
      </c>
      <c r="W6" t="n">
        <v>21.14</v>
      </c>
      <c r="X6" t="n">
        <v>8.789999999999999</v>
      </c>
      <c r="Y6" t="n">
        <v>1</v>
      </c>
      <c r="Z6" t="n">
        <v>10</v>
      </c>
      <c r="AA6" t="n">
        <v>2314.19108192134</v>
      </c>
      <c r="AB6" t="n">
        <v>3166.378333189996</v>
      </c>
      <c r="AC6" t="n">
        <v>2864.183629110126</v>
      </c>
      <c r="AD6" t="n">
        <v>2314191.08192134</v>
      </c>
      <c r="AE6" t="n">
        <v>3166378.333189996</v>
      </c>
      <c r="AF6" t="n">
        <v>7.045019359173346e-07</v>
      </c>
      <c r="AG6" t="n">
        <v>22</v>
      </c>
      <c r="AH6" t="n">
        <v>2864183.629110126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1.3787</v>
      </c>
      <c r="E7" t="n">
        <v>72.53</v>
      </c>
      <c r="F7" t="n">
        <v>60.24</v>
      </c>
      <c r="G7" t="n">
        <v>13.69</v>
      </c>
      <c r="H7" t="n">
        <v>0.21</v>
      </c>
      <c r="I7" t="n">
        <v>264</v>
      </c>
      <c r="J7" t="n">
        <v>187.59</v>
      </c>
      <c r="K7" t="n">
        <v>53.44</v>
      </c>
      <c r="L7" t="n">
        <v>2.25</v>
      </c>
      <c r="M7" t="n">
        <v>262</v>
      </c>
      <c r="N7" t="n">
        <v>36.9</v>
      </c>
      <c r="O7" t="n">
        <v>23369.68</v>
      </c>
      <c r="P7" t="n">
        <v>823.08</v>
      </c>
      <c r="Q7" t="n">
        <v>1368.28</v>
      </c>
      <c r="R7" t="n">
        <v>354.77</v>
      </c>
      <c r="S7" t="n">
        <v>104.26</v>
      </c>
      <c r="T7" t="n">
        <v>123121.86</v>
      </c>
      <c r="U7" t="n">
        <v>0.29</v>
      </c>
      <c r="V7" t="n">
        <v>0.8</v>
      </c>
      <c r="W7" t="n">
        <v>21.09</v>
      </c>
      <c r="X7" t="n">
        <v>7.64</v>
      </c>
      <c r="Y7" t="n">
        <v>1</v>
      </c>
      <c r="Z7" t="n">
        <v>10</v>
      </c>
      <c r="AA7" t="n">
        <v>2192.458030138714</v>
      </c>
      <c r="AB7" t="n">
        <v>2999.817801257783</v>
      </c>
      <c r="AC7" t="n">
        <v>2713.519400576354</v>
      </c>
      <c r="AD7" t="n">
        <v>2192458.030138714</v>
      </c>
      <c r="AE7" t="n">
        <v>2999817.801257783</v>
      </c>
      <c r="AF7" t="n">
        <v>7.2985934704631e-07</v>
      </c>
      <c r="AG7" t="n">
        <v>21</v>
      </c>
      <c r="AH7" t="n">
        <v>2713519.400576354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1.4184</v>
      </c>
      <c r="E8" t="n">
        <v>70.5</v>
      </c>
      <c r="F8" t="n">
        <v>59.33</v>
      </c>
      <c r="G8" t="n">
        <v>15.21</v>
      </c>
      <c r="H8" t="n">
        <v>0.24</v>
      </c>
      <c r="I8" t="n">
        <v>234</v>
      </c>
      <c r="J8" t="n">
        <v>187.97</v>
      </c>
      <c r="K8" t="n">
        <v>53.44</v>
      </c>
      <c r="L8" t="n">
        <v>2.5</v>
      </c>
      <c r="M8" t="n">
        <v>232</v>
      </c>
      <c r="N8" t="n">
        <v>37.03</v>
      </c>
      <c r="O8" t="n">
        <v>23416.52</v>
      </c>
      <c r="P8" t="n">
        <v>809.6</v>
      </c>
      <c r="Q8" t="n">
        <v>1367.95</v>
      </c>
      <c r="R8" t="n">
        <v>326.05</v>
      </c>
      <c r="S8" t="n">
        <v>104.26</v>
      </c>
      <c r="T8" t="n">
        <v>108910.15</v>
      </c>
      <c r="U8" t="n">
        <v>0.32</v>
      </c>
      <c r="V8" t="n">
        <v>0.8100000000000001</v>
      </c>
      <c r="W8" t="n">
        <v>21.02</v>
      </c>
      <c r="X8" t="n">
        <v>6.73</v>
      </c>
      <c r="Y8" t="n">
        <v>1</v>
      </c>
      <c r="Z8" t="n">
        <v>10</v>
      </c>
      <c r="AA8" t="n">
        <v>2108.091107044476</v>
      </c>
      <c r="AB8" t="n">
        <v>2884.383255074114</v>
      </c>
      <c r="AC8" t="n">
        <v>2609.101765467164</v>
      </c>
      <c r="AD8" t="n">
        <v>2108091.107044476</v>
      </c>
      <c r="AE8" t="n">
        <v>2884383.255074114</v>
      </c>
      <c r="AF8" t="n">
        <v>7.508758234934982e-07</v>
      </c>
      <c r="AG8" t="n">
        <v>21</v>
      </c>
      <c r="AH8" t="n">
        <v>2609101.765467164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1.4506</v>
      </c>
      <c r="E9" t="n">
        <v>68.94</v>
      </c>
      <c r="F9" t="n">
        <v>58.65</v>
      </c>
      <c r="G9" t="n">
        <v>16.76</v>
      </c>
      <c r="H9" t="n">
        <v>0.26</v>
      </c>
      <c r="I9" t="n">
        <v>210</v>
      </c>
      <c r="J9" t="n">
        <v>188.35</v>
      </c>
      <c r="K9" t="n">
        <v>53.44</v>
      </c>
      <c r="L9" t="n">
        <v>2.75</v>
      </c>
      <c r="M9" t="n">
        <v>208</v>
      </c>
      <c r="N9" t="n">
        <v>37.16</v>
      </c>
      <c r="O9" t="n">
        <v>23463.4</v>
      </c>
      <c r="P9" t="n">
        <v>799.51</v>
      </c>
      <c r="Q9" t="n">
        <v>1368.06</v>
      </c>
      <c r="R9" t="n">
        <v>303.61</v>
      </c>
      <c r="S9" t="n">
        <v>104.26</v>
      </c>
      <c r="T9" t="n">
        <v>97809.64999999999</v>
      </c>
      <c r="U9" t="n">
        <v>0.34</v>
      </c>
      <c r="V9" t="n">
        <v>0.82</v>
      </c>
      <c r="W9" t="n">
        <v>20.99</v>
      </c>
      <c r="X9" t="n">
        <v>6.06</v>
      </c>
      <c r="Y9" t="n">
        <v>1</v>
      </c>
      <c r="Z9" t="n">
        <v>10</v>
      </c>
      <c r="AA9" t="n">
        <v>2032.732728726415</v>
      </c>
      <c r="AB9" t="n">
        <v>2781.274597282327</v>
      </c>
      <c r="AC9" t="n">
        <v>2515.833653261116</v>
      </c>
      <c r="AD9" t="n">
        <v>2032732.728726415</v>
      </c>
      <c r="AE9" t="n">
        <v>2781274.597282327</v>
      </c>
      <c r="AF9" t="n">
        <v>7.679219328536861e-07</v>
      </c>
      <c r="AG9" t="n">
        <v>20</v>
      </c>
      <c r="AH9" t="n">
        <v>2515833.653261116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1.4793</v>
      </c>
      <c r="E10" t="n">
        <v>67.59999999999999</v>
      </c>
      <c r="F10" t="n">
        <v>58.06</v>
      </c>
      <c r="G10" t="n">
        <v>18.33</v>
      </c>
      <c r="H10" t="n">
        <v>0.28</v>
      </c>
      <c r="I10" t="n">
        <v>190</v>
      </c>
      <c r="J10" t="n">
        <v>188.73</v>
      </c>
      <c r="K10" t="n">
        <v>53.44</v>
      </c>
      <c r="L10" t="n">
        <v>3</v>
      </c>
      <c r="M10" t="n">
        <v>188</v>
      </c>
      <c r="N10" t="n">
        <v>37.29</v>
      </c>
      <c r="O10" t="n">
        <v>23510.33</v>
      </c>
      <c r="P10" t="n">
        <v>790.53</v>
      </c>
      <c r="Q10" t="n">
        <v>1368.22</v>
      </c>
      <c r="R10" t="n">
        <v>284.9</v>
      </c>
      <c r="S10" t="n">
        <v>104.26</v>
      </c>
      <c r="T10" t="n">
        <v>88554.53</v>
      </c>
      <c r="U10" t="n">
        <v>0.37</v>
      </c>
      <c r="V10" t="n">
        <v>0.83</v>
      </c>
      <c r="W10" t="n">
        <v>20.94</v>
      </c>
      <c r="X10" t="n">
        <v>5.46</v>
      </c>
      <c r="Y10" t="n">
        <v>1</v>
      </c>
      <c r="Z10" t="n">
        <v>10</v>
      </c>
      <c r="AA10" t="n">
        <v>1978.882063207287</v>
      </c>
      <c r="AB10" t="n">
        <v>2707.593740995364</v>
      </c>
      <c r="AC10" t="n">
        <v>2449.184794486448</v>
      </c>
      <c r="AD10" t="n">
        <v>1978882.063207287</v>
      </c>
      <c r="AE10" t="n">
        <v>2707593.740995364</v>
      </c>
      <c r="AF10" t="n">
        <v>7.831152042399408e-07</v>
      </c>
      <c r="AG10" t="n">
        <v>20</v>
      </c>
      <c r="AH10" t="n">
        <v>2449184.794486449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1.5036</v>
      </c>
      <c r="E11" t="n">
        <v>66.51000000000001</v>
      </c>
      <c r="F11" t="n">
        <v>57.56</v>
      </c>
      <c r="G11" t="n">
        <v>19.85</v>
      </c>
      <c r="H11" t="n">
        <v>0.3</v>
      </c>
      <c r="I11" t="n">
        <v>174</v>
      </c>
      <c r="J11" t="n">
        <v>189.11</v>
      </c>
      <c r="K11" t="n">
        <v>53.44</v>
      </c>
      <c r="L11" t="n">
        <v>3.25</v>
      </c>
      <c r="M11" t="n">
        <v>172</v>
      </c>
      <c r="N11" t="n">
        <v>37.42</v>
      </c>
      <c r="O11" t="n">
        <v>23557.3</v>
      </c>
      <c r="P11" t="n">
        <v>782.95</v>
      </c>
      <c r="Q11" t="n">
        <v>1367.88</v>
      </c>
      <c r="R11" t="n">
        <v>269.34</v>
      </c>
      <c r="S11" t="n">
        <v>104.26</v>
      </c>
      <c r="T11" t="n">
        <v>80855.7</v>
      </c>
      <c r="U11" t="n">
        <v>0.39</v>
      </c>
      <c r="V11" t="n">
        <v>0.83</v>
      </c>
      <c r="W11" t="n">
        <v>20.9</v>
      </c>
      <c r="X11" t="n">
        <v>4.97</v>
      </c>
      <c r="Y11" t="n">
        <v>1</v>
      </c>
      <c r="Z11" t="n">
        <v>10</v>
      </c>
      <c r="AA11" t="n">
        <v>1934.928460792457</v>
      </c>
      <c r="AB11" t="n">
        <v>2647.454483075309</v>
      </c>
      <c r="AC11" t="n">
        <v>2394.785142936305</v>
      </c>
      <c r="AD11" t="n">
        <v>1934928.460792457</v>
      </c>
      <c r="AE11" t="n">
        <v>2647454.48307531</v>
      </c>
      <c r="AF11" t="n">
        <v>7.959791936018218e-07</v>
      </c>
      <c r="AG11" t="n">
        <v>20</v>
      </c>
      <c r="AH11" t="n">
        <v>2394785.142936306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1.5248</v>
      </c>
      <c r="E12" t="n">
        <v>65.58</v>
      </c>
      <c r="F12" t="n">
        <v>57.16</v>
      </c>
      <c r="G12" t="n">
        <v>21.43</v>
      </c>
      <c r="H12" t="n">
        <v>0.33</v>
      </c>
      <c r="I12" t="n">
        <v>160</v>
      </c>
      <c r="J12" t="n">
        <v>189.49</v>
      </c>
      <c r="K12" t="n">
        <v>53.44</v>
      </c>
      <c r="L12" t="n">
        <v>3.5</v>
      </c>
      <c r="M12" t="n">
        <v>158</v>
      </c>
      <c r="N12" t="n">
        <v>37.55</v>
      </c>
      <c r="O12" t="n">
        <v>23604.32</v>
      </c>
      <c r="P12" t="n">
        <v>776.46</v>
      </c>
      <c r="Q12" t="n">
        <v>1367.81</v>
      </c>
      <c r="R12" t="n">
        <v>255.1</v>
      </c>
      <c r="S12" t="n">
        <v>104.26</v>
      </c>
      <c r="T12" t="n">
        <v>73808.64</v>
      </c>
      <c r="U12" t="n">
        <v>0.41</v>
      </c>
      <c r="V12" t="n">
        <v>0.84</v>
      </c>
      <c r="W12" t="n">
        <v>20.91</v>
      </c>
      <c r="X12" t="n">
        <v>4.57</v>
      </c>
      <c r="Y12" t="n">
        <v>1</v>
      </c>
      <c r="Z12" t="n">
        <v>10</v>
      </c>
      <c r="AA12" t="n">
        <v>1886.0105236738</v>
      </c>
      <c r="AB12" t="n">
        <v>2580.52280340249</v>
      </c>
      <c r="AC12" t="n">
        <v>2334.241328832258</v>
      </c>
      <c r="AD12" t="n">
        <v>1886010.5236738</v>
      </c>
      <c r="AE12" t="n">
        <v>2580522.80340249</v>
      </c>
      <c r="AF12" t="n">
        <v>8.072020979010759e-07</v>
      </c>
      <c r="AG12" t="n">
        <v>19</v>
      </c>
      <c r="AH12" t="n">
        <v>2334241.328832258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1.5416</v>
      </c>
      <c r="E13" t="n">
        <v>64.87</v>
      </c>
      <c r="F13" t="n">
        <v>56.85</v>
      </c>
      <c r="G13" t="n">
        <v>22.89</v>
      </c>
      <c r="H13" t="n">
        <v>0.35</v>
      </c>
      <c r="I13" t="n">
        <v>149</v>
      </c>
      <c r="J13" t="n">
        <v>189.87</v>
      </c>
      <c r="K13" t="n">
        <v>53.44</v>
      </c>
      <c r="L13" t="n">
        <v>3.75</v>
      </c>
      <c r="M13" t="n">
        <v>147</v>
      </c>
      <c r="N13" t="n">
        <v>37.69</v>
      </c>
      <c r="O13" t="n">
        <v>23651.38</v>
      </c>
      <c r="P13" t="n">
        <v>771.37</v>
      </c>
      <c r="Q13" t="n">
        <v>1367.85</v>
      </c>
      <c r="R13" t="n">
        <v>245.15</v>
      </c>
      <c r="S13" t="n">
        <v>104.26</v>
      </c>
      <c r="T13" t="n">
        <v>68888.06</v>
      </c>
      <c r="U13" t="n">
        <v>0.43</v>
      </c>
      <c r="V13" t="n">
        <v>0.84</v>
      </c>
      <c r="W13" t="n">
        <v>20.89</v>
      </c>
      <c r="X13" t="n">
        <v>4.26</v>
      </c>
      <c r="Y13" t="n">
        <v>1</v>
      </c>
      <c r="Z13" t="n">
        <v>10</v>
      </c>
      <c r="AA13" t="n">
        <v>1857.747643444832</v>
      </c>
      <c r="AB13" t="n">
        <v>2541.852283802938</v>
      </c>
      <c r="AC13" t="n">
        <v>2299.261469348873</v>
      </c>
      <c r="AD13" t="n">
        <v>1857747.643444832</v>
      </c>
      <c r="AE13" t="n">
        <v>2541852.283802939</v>
      </c>
      <c r="AF13" t="n">
        <v>8.160957201759566e-07</v>
      </c>
      <c r="AG13" t="n">
        <v>19</v>
      </c>
      <c r="AH13" t="n">
        <v>2299261.469348873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1.5571</v>
      </c>
      <c r="E14" t="n">
        <v>64.22</v>
      </c>
      <c r="F14" t="n">
        <v>56.58</v>
      </c>
      <c r="G14" t="n">
        <v>24.42</v>
      </c>
      <c r="H14" t="n">
        <v>0.37</v>
      </c>
      <c r="I14" t="n">
        <v>139</v>
      </c>
      <c r="J14" t="n">
        <v>190.25</v>
      </c>
      <c r="K14" t="n">
        <v>53.44</v>
      </c>
      <c r="L14" t="n">
        <v>4</v>
      </c>
      <c r="M14" t="n">
        <v>137</v>
      </c>
      <c r="N14" t="n">
        <v>37.82</v>
      </c>
      <c r="O14" t="n">
        <v>23698.48</v>
      </c>
      <c r="P14" t="n">
        <v>766.79</v>
      </c>
      <c r="Q14" t="n">
        <v>1367.87</v>
      </c>
      <c r="R14" t="n">
        <v>236.5</v>
      </c>
      <c r="S14" t="n">
        <v>104.26</v>
      </c>
      <c r="T14" t="n">
        <v>64611.34</v>
      </c>
      <c r="U14" t="n">
        <v>0.44</v>
      </c>
      <c r="V14" t="n">
        <v>0.85</v>
      </c>
      <c r="W14" t="n">
        <v>20.87</v>
      </c>
      <c r="X14" t="n">
        <v>3.99</v>
      </c>
      <c r="Y14" t="n">
        <v>1</v>
      </c>
      <c r="Z14" t="n">
        <v>10</v>
      </c>
      <c r="AA14" t="n">
        <v>1832.508702222168</v>
      </c>
      <c r="AB14" t="n">
        <v>2507.319250958588</v>
      </c>
      <c r="AC14" t="n">
        <v>2268.02422069177</v>
      </c>
      <c r="AD14" t="n">
        <v>1832508.702222168</v>
      </c>
      <c r="AE14" t="n">
        <v>2507319.250958588</v>
      </c>
      <c r="AF14" t="n">
        <v>8.243011454890905e-07</v>
      </c>
      <c r="AG14" t="n">
        <v>19</v>
      </c>
      <c r="AH14" t="n">
        <v>2268024.22069177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1.5714</v>
      </c>
      <c r="E15" t="n">
        <v>63.64</v>
      </c>
      <c r="F15" t="n">
        <v>56.33</v>
      </c>
      <c r="G15" t="n">
        <v>26</v>
      </c>
      <c r="H15" t="n">
        <v>0.4</v>
      </c>
      <c r="I15" t="n">
        <v>130</v>
      </c>
      <c r="J15" t="n">
        <v>190.63</v>
      </c>
      <c r="K15" t="n">
        <v>53.44</v>
      </c>
      <c r="L15" t="n">
        <v>4.25</v>
      </c>
      <c r="M15" t="n">
        <v>128</v>
      </c>
      <c r="N15" t="n">
        <v>37.95</v>
      </c>
      <c r="O15" t="n">
        <v>23745.63</v>
      </c>
      <c r="P15" t="n">
        <v>762.3099999999999</v>
      </c>
      <c r="Q15" t="n">
        <v>1367.72</v>
      </c>
      <c r="R15" t="n">
        <v>228.37</v>
      </c>
      <c r="S15" t="n">
        <v>104.26</v>
      </c>
      <c r="T15" t="n">
        <v>60593.12</v>
      </c>
      <c r="U15" t="n">
        <v>0.46</v>
      </c>
      <c r="V15" t="n">
        <v>0.85</v>
      </c>
      <c r="W15" t="n">
        <v>20.85</v>
      </c>
      <c r="X15" t="n">
        <v>3.74</v>
      </c>
      <c r="Y15" t="n">
        <v>1</v>
      </c>
      <c r="Z15" t="n">
        <v>10</v>
      </c>
      <c r="AA15" t="n">
        <v>1809.267013220802</v>
      </c>
      <c r="AB15" t="n">
        <v>2475.518946715966</v>
      </c>
      <c r="AC15" t="n">
        <v>2239.258892854057</v>
      </c>
      <c r="AD15" t="n">
        <v>1809267.013220802</v>
      </c>
      <c r="AE15" t="n">
        <v>2475518.946715966</v>
      </c>
      <c r="AF15" t="n">
        <v>8.318713120683045e-07</v>
      </c>
      <c r="AG15" t="n">
        <v>19</v>
      </c>
      <c r="AH15" t="n">
        <v>2239258.892854057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1.5857</v>
      </c>
      <c r="E16" t="n">
        <v>63.06</v>
      </c>
      <c r="F16" t="n">
        <v>56.05</v>
      </c>
      <c r="G16" t="n">
        <v>27.57</v>
      </c>
      <c r="H16" t="n">
        <v>0.42</v>
      </c>
      <c r="I16" t="n">
        <v>122</v>
      </c>
      <c r="J16" t="n">
        <v>191.02</v>
      </c>
      <c r="K16" t="n">
        <v>53.44</v>
      </c>
      <c r="L16" t="n">
        <v>4.5</v>
      </c>
      <c r="M16" t="n">
        <v>120</v>
      </c>
      <c r="N16" t="n">
        <v>38.08</v>
      </c>
      <c r="O16" t="n">
        <v>23792.83</v>
      </c>
      <c r="P16" t="n">
        <v>757.61</v>
      </c>
      <c r="Q16" t="n">
        <v>1367.64</v>
      </c>
      <c r="R16" t="n">
        <v>219.58</v>
      </c>
      <c r="S16" t="n">
        <v>104.26</v>
      </c>
      <c r="T16" t="n">
        <v>56237.01</v>
      </c>
      <c r="U16" t="n">
        <v>0.47</v>
      </c>
      <c r="V16" t="n">
        <v>0.86</v>
      </c>
      <c r="W16" t="n">
        <v>20.84</v>
      </c>
      <c r="X16" t="n">
        <v>3.47</v>
      </c>
      <c r="Y16" t="n">
        <v>1</v>
      </c>
      <c r="Z16" t="n">
        <v>10</v>
      </c>
      <c r="AA16" t="n">
        <v>1785.896207658177</v>
      </c>
      <c r="AB16" t="n">
        <v>2443.541979498008</v>
      </c>
      <c r="AC16" t="n">
        <v>2210.333762507425</v>
      </c>
      <c r="AD16" t="n">
        <v>1785896.207658177</v>
      </c>
      <c r="AE16" t="n">
        <v>2443541.979498008</v>
      </c>
      <c r="AF16" t="n">
        <v>8.394414786475184e-07</v>
      </c>
      <c r="AG16" t="n">
        <v>19</v>
      </c>
      <c r="AH16" t="n">
        <v>2210333.762507426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1.597</v>
      </c>
      <c r="E17" t="n">
        <v>62.62</v>
      </c>
      <c r="F17" t="n">
        <v>55.87</v>
      </c>
      <c r="G17" t="n">
        <v>29.15</v>
      </c>
      <c r="H17" t="n">
        <v>0.44</v>
      </c>
      <c r="I17" t="n">
        <v>115</v>
      </c>
      <c r="J17" t="n">
        <v>191.4</v>
      </c>
      <c r="K17" t="n">
        <v>53.44</v>
      </c>
      <c r="L17" t="n">
        <v>4.75</v>
      </c>
      <c r="M17" t="n">
        <v>113</v>
      </c>
      <c r="N17" t="n">
        <v>38.22</v>
      </c>
      <c r="O17" t="n">
        <v>23840.07</v>
      </c>
      <c r="P17" t="n">
        <v>754.15</v>
      </c>
      <c r="Q17" t="n">
        <v>1367.65</v>
      </c>
      <c r="R17" t="n">
        <v>213.54</v>
      </c>
      <c r="S17" t="n">
        <v>104.26</v>
      </c>
      <c r="T17" t="n">
        <v>53251.33</v>
      </c>
      <c r="U17" t="n">
        <v>0.49</v>
      </c>
      <c r="V17" t="n">
        <v>0.86</v>
      </c>
      <c r="W17" t="n">
        <v>20.83</v>
      </c>
      <c r="X17" t="n">
        <v>3.28</v>
      </c>
      <c r="Y17" t="n">
        <v>1</v>
      </c>
      <c r="Z17" t="n">
        <v>10</v>
      </c>
      <c r="AA17" t="n">
        <v>1768.399585464646</v>
      </c>
      <c r="AB17" t="n">
        <v>2419.602329116326</v>
      </c>
      <c r="AC17" t="n">
        <v>2188.678878758661</v>
      </c>
      <c r="AD17" t="n">
        <v>1768399.585464646</v>
      </c>
      <c r="AE17" t="n">
        <v>2419602.329116326</v>
      </c>
      <c r="AF17" t="n">
        <v>8.454234983919322e-07</v>
      </c>
      <c r="AG17" t="n">
        <v>19</v>
      </c>
      <c r="AH17" t="n">
        <v>2188678.878758661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1.6077</v>
      </c>
      <c r="E18" t="n">
        <v>62.2</v>
      </c>
      <c r="F18" t="n">
        <v>55.68</v>
      </c>
      <c r="G18" t="n">
        <v>30.65</v>
      </c>
      <c r="H18" t="n">
        <v>0.46</v>
      </c>
      <c r="I18" t="n">
        <v>109</v>
      </c>
      <c r="J18" t="n">
        <v>191.78</v>
      </c>
      <c r="K18" t="n">
        <v>53.44</v>
      </c>
      <c r="L18" t="n">
        <v>5</v>
      </c>
      <c r="M18" t="n">
        <v>107</v>
      </c>
      <c r="N18" t="n">
        <v>38.35</v>
      </c>
      <c r="O18" t="n">
        <v>23887.36</v>
      </c>
      <c r="P18" t="n">
        <v>750.63</v>
      </c>
      <c r="Q18" t="n">
        <v>1367.52</v>
      </c>
      <c r="R18" t="n">
        <v>207.08</v>
      </c>
      <c r="S18" t="n">
        <v>104.26</v>
      </c>
      <c r="T18" t="n">
        <v>50050.06</v>
      </c>
      <c r="U18" t="n">
        <v>0.5</v>
      </c>
      <c r="V18" t="n">
        <v>0.86</v>
      </c>
      <c r="W18" t="n">
        <v>20.82</v>
      </c>
      <c r="X18" t="n">
        <v>3.09</v>
      </c>
      <c r="Y18" t="n">
        <v>1</v>
      </c>
      <c r="Z18" t="n">
        <v>10</v>
      </c>
      <c r="AA18" t="n">
        <v>1739.377238011286</v>
      </c>
      <c r="AB18" t="n">
        <v>2379.892672955034</v>
      </c>
      <c r="AC18" t="n">
        <v>2152.75905644855</v>
      </c>
      <c r="AD18" t="n">
        <v>1739377.238011286</v>
      </c>
      <c r="AE18" t="n">
        <v>2379892.672955034</v>
      </c>
      <c r="AF18" t="n">
        <v>8.51087888769386e-07</v>
      </c>
      <c r="AG18" t="n">
        <v>18</v>
      </c>
      <c r="AH18" t="n">
        <v>2152759.05644855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1.6178</v>
      </c>
      <c r="E19" t="n">
        <v>61.81</v>
      </c>
      <c r="F19" t="n">
        <v>55.51</v>
      </c>
      <c r="G19" t="n">
        <v>32.34</v>
      </c>
      <c r="H19" t="n">
        <v>0.48</v>
      </c>
      <c r="I19" t="n">
        <v>103</v>
      </c>
      <c r="J19" t="n">
        <v>192.17</v>
      </c>
      <c r="K19" t="n">
        <v>53.44</v>
      </c>
      <c r="L19" t="n">
        <v>5.25</v>
      </c>
      <c r="M19" t="n">
        <v>101</v>
      </c>
      <c r="N19" t="n">
        <v>38.48</v>
      </c>
      <c r="O19" t="n">
        <v>23934.69</v>
      </c>
      <c r="P19" t="n">
        <v>747.5700000000001</v>
      </c>
      <c r="Q19" t="n">
        <v>1367.59</v>
      </c>
      <c r="R19" t="n">
        <v>201.56</v>
      </c>
      <c r="S19" t="n">
        <v>104.26</v>
      </c>
      <c r="T19" t="n">
        <v>47320.19</v>
      </c>
      <c r="U19" t="n">
        <v>0.52</v>
      </c>
      <c r="V19" t="n">
        <v>0.86</v>
      </c>
      <c r="W19" t="n">
        <v>20.82</v>
      </c>
      <c r="X19" t="n">
        <v>2.93</v>
      </c>
      <c r="Y19" t="n">
        <v>1</v>
      </c>
      <c r="Z19" t="n">
        <v>10</v>
      </c>
      <c r="AA19" t="n">
        <v>1724.139451640722</v>
      </c>
      <c r="AB19" t="n">
        <v>2359.043661399139</v>
      </c>
      <c r="AC19" t="n">
        <v>2133.899845293778</v>
      </c>
      <c r="AD19" t="n">
        <v>1724139.451640722</v>
      </c>
      <c r="AE19" t="n">
        <v>2359043.661399139</v>
      </c>
      <c r="AF19" t="n">
        <v>8.564346497798796e-07</v>
      </c>
      <c r="AG19" t="n">
        <v>18</v>
      </c>
      <c r="AH19" t="n">
        <v>2133899.845293778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1.6263</v>
      </c>
      <c r="E20" t="n">
        <v>61.49</v>
      </c>
      <c r="F20" t="n">
        <v>55.37</v>
      </c>
      <c r="G20" t="n">
        <v>33.9</v>
      </c>
      <c r="H20" t="n">
        <v>0.51</v>
      </c>
      <c r="I20" t="n">
        <v>98</v>
      </c>
      <c r="J20" t="n">
        <v>192.55</v>
      </c>
      <c r="K20" t="n">
        <v>53.44</v>
      </c>
      <c r="L20" t="n">
        <v>5.5</v>
      </c>
      <c r="M20" t="n">
        <v>96</v>
      </c>
      <c r="N20" t="n">
        <v>38.62</v>
      </c>
      <c r="O20" t="n">
        <v>23982.06</v>
      </c>
      <c r="P20" t="n">
        <v>744.6799999999999</v>
      </c>
      <c r="Q20" t="n">
        <v>1367.58</v>
      </c>
      <c r="R20" t="n">
        <v>197.33</v>
      </c>
      <c r="S20" t="n">
        <v>104.26</v>
      </c>
      <c r="T20" t="n">
        <v>45231.96</v>
      </c>
      <c r="U20" t="n">
        <v>0.53</v>
      </c>
      <c r="V20" t="n">
        <v>0.87</v>
      </c>
      <c r="W20" t="n">
        <v>20.8</v>
      </c>
      <c r="X20" t="n">
        <v>2.79</v>
      </c>
      <c r="Y20" t="n">
        <v>1</v>
      </c>
      <c r="Z20" t="n">
        <v>10</v>
      </c>
      <c r="AA20" t="n">
        <v>1711.015358638783</v>
      </c>
      <c r="AB20" t="n">
        <v>2341.086698359766</v>
      </c>
      <c r="AC20" t="n">
        <v>2117.656669604126</v>
      </c>
      <c r="AD20" t="n">
        <v>1711015.358638783</v>
      </c>
      <c r="AE20" t="n">
        <v>2341086.698359766</v>
      </c>
      <c r="AF20" t="n">
        <v>8.609343991451468e-07</v>
      </c>
      <c r="AG20" t="n">
        <v>18</v>
      </c>
      <c r="AH20" t="n">
        <v>2117656.669604126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1.6327</v>
      </c>
      <c r="E21" t="n">
        <v>61.25</v>
      </c>
      <c r="F21" t="n">
        <v>55.28</v>
      </c>
      <c r="G21" t="n">
        <v>35.29</v>
      </c>
      <c r="H21" t="n">
        <v>0.53</v>
      </c>
      <c r="I21" t="n">
        <v>94</v>
      </c>
      <c r="J21" t="n">
        <v>192.94</v>
      </c>
      <c r="K21" t="n">
        <v>53.44</v>
      </c>
      <c r="L21" t="n">
        <v>5.75</v>
      </c>
      <c r="M21" t="n">
        <v>92</v>
      </c>
      <c r="N21" t="n">
        <v>38.75</v>
      </c>
      <c r="O21" t="n">
        <v>24029.48</v>
      </c>
      <c r="P21" t="n">
        <v>742.6</v>
      </c>
      <c r="Q21" t="n">
        <v>1367.57</v>
      </c>
      <c r="R21" t="n">
        <v>193.98</v>
      </c>
      <c r="S21" t="n">
        <v>104.26</v>
      </c>
      <c r="T21" t="n">
        <v>43574.54</v>
      </c>
      <c r="U21" t="n">
        <v>0.54</v>
      </c>
      <c r="V21" t="n">
        <v>0.87</v>
      </c>
      <c r="W21" t="n">
        <v>20.81</v>
      </c>
      <c r="X21" t="n">
        <v>2.7</v>
      </c>
      <c r="Y21" t="n">
        <v>1</v>
      </c>
      <c r="Z21" t="n">
        <v>10</v>
      </c>
      <c r="AA21" t="n">
        <v>1701.47222742547</v>
      </c>
      <c r="AB21" t="n">
        <v>2328.029365220474</v>
      </c>
      <c r="AC21" t="n">
        <v>2105.845510013567</v>
      </c>
      <c r="AD21" t="n">
        <v>1701472.22742547</v>
      </c>
      <c r="AE21" t="n">
        <v>2328029.365220474</v>
      </c>
      <c r="AF21" t="n">
        <v>8.643224457260536e-07</v>
      </c>
      <c r="AG21" t="n">
        <v>18</v>
      </c>
      <c r="AH21" t="n">
        <v>2105845.510013567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1.6405</v>
      </c>
      <c r="E22" t="n">
        <v>60.96</v>
      </c>
      <c r="F22" t="n">
        <v>55.14</v>
      </c>
      <c r="G22" t="n">
        <v>36.76</v>
      </c>
      <c r="H22" t="n">
        <v>0.55</v>
      </c>
      <c r="I22" t="n">
        <v>90</v>
      </c>
      <c r="J22" t="n">
        <v>193.32</v>
      </c>
      <c r="K22" t="n">
        <v>53.44</v>
      </c>
      <c r="L22" t="n">
        <v>6</v>
      </c>
      <c r="M22" t="n">
        <v>88</v>
      </c>
      <c r="N22" t="n">
        <v>38.89</v>
      </c>
      <c r="O22" t="n">
        <v>24076.95</v>
      </c>
      <c r="P22" t="n">
        <v>739.64</v>
      </c>
      <c r="Q22" t="n">
        <v>1367.63</v>
      </c>
      <c r="R22" t="n">
        <v>189.39</v>
      </c>
      <c r="S22" t="n">
        <v>104.26</v>
      </c>
      <c r="T22" t="n">
        <v>41299.3</v>
      </c>
      <c r="U22" t="n">
        <v>0.55</v>
      </c>
      <c r="V22" t="n">
        <v>0.87</v>
      </c>
      <c r="W22" t="n">
        <v>20.8</v>
      </c>
      <c r="X22" t="n">
        <v>2.56</v>
      </c>
      <c r="Y22" t="n">
        <v>1</v>
      </c>
      <c r="Z22" t="n">
        <v>10</v>
      </c>
      <c r="AA22" t="n">
        <v>1689.107837036834</v>
      </c>
      <c r="AB22" t="n">
        <v>2311.111860812337</v>
      </c>
      <c r="AC22" t="n">
        <v>2090.542588482276</v>
      </c>
      <c r="AD22" t="n">
        <v>1689107.837036834</v>
      </c>
      <c r="AE22" t="n">
        <v>2311111.860812337</v>
      </c>
      <c r="AF22" t="n">
        <v>8.68451627496534e-07</v>
      </c>
      <c r="AG22" t="n">
        <v>18</v>
      </c>
      <c r="AH22" t="n">
        <v>2090542.588482276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1.6478</v>
      </c>
      <c r="E23" t="n">
        <v>60.69</v>
      </c>
      <c r="F23" t="n">
        <v>55.02</v>
      </c>
      <c r="G23" t="n">
        <v>38.39</v>
      </c>
      <c r="H23" t="n">
        <v>0.57</v>
      </c>
      <c r="I23" t="n">
        <v>86</v>
      </c>
      <c r="J23" t="n">
        <v>193.71</v>
      </c>
      <c r="K23" t="n">
        <v>53.44</v>
      </c>
      <c r="L23" t="n">
        <v>6.25</v>
      </c>
      <c r="M23" t="n">
        <v>84</v>
      </c>
      <c r="N23" t="n">
        <v>39.02</v>
      </c>
      <c r="O23" t="n">
        <v>24124.47</v>
      </c>
      <c r="P23" t="n">
        <v>736.89</v>
      </c>
      <c r="Q23" t="n">
        <v>1367.56</v>
      </c>
      <c r="R23" t="n">
        <v>185.68</v>
      </c>
      <c r="S23" t="n">
        <v>104.26</v>
      </c>
      <c r="T23" t="n">
        <v>39464.09</v>
      </c>
      <c r="U23" t="n">
        <v>0.5600000000000001</v>
      </c>
      <c r="V23" t="n">
        <v>0.87</v>
      </c>
      <c r="W23" t="n">
        <v>20.78</v>
      </c>
      <c r="X23" t="n">
        <v>2.44</v>
      </c>
      <c r="Y23" t="n">
        <v>1</v>
      </c>
      <c r="Z23" t="n">
        <v>10</v>
      </c>
      <c r="AA23" t="n">
        <v>1677.747050824783</v>
      </c>
      <c r="AB23" t="n">
        <v>2295.567531914494</v>
      </c>
      <c r="AC23" t="n">
        <v>2076.481788517841</v>
      </c>
      <c r="AD23" t="n">
        <v>1677747.050824783</v>
      </c>
      <c r="AE23" t="n">
        <v>2295567.531914494</v>
      </c>
      <c r="AF23" t="n">
        <v>8.723161181278809e-07</v>
      </c>
      <c r="AG23" t="n">
        <v>18</v>
      </c>
      <c r="AH23" t="n">
        <v>2076481.788517841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1.6545</v>
      </c>
      <c r="E24" t="n">
        <v>60.44</v>
      </c>
      <c r="F24" t="n">
        <v>54.92</v>
      </c>
      <c r="G24" t="n">
        <v>40.19</v>
      </c>
      <c r="H24" t="n">
        <v>0.59</v>
      </c>
      <c r="I24" t="n">
        <v>82</v>
      </c>
      <c r="J24" t="n">
        <v>194.09</v>
      </c>
      <c r="K24" t="n">
        <v>53.44</v>
      </c>
      <c r="L24" t="n">
        <v>6.5</v>
      </c>
      <c r="M24" t="n">
        <v>80</v>
      </c>
      <c r="N24" t="n">
        <v>39.16</v>
      </c>
      <c r="O24" t="n">
        <v>24172.03</v>
      </c>
      <c r="P24" t="n">
        <v>734.6900000000001</v>
      </c>
      <c r="Q24" t="n">
        <v>1367.52</v>
      </c>
      <c r="R24" t="n">
        <v>182.53</v>
      </c>
      <c r="S24" t="n">
        <v>104.26</v>
      </c>
      <c r="T24" t="n">
        <v>37910.52</v>
      </c>
      <c r="U24" t="n">
        <v>0.57</v>
      </c>
      <c r="V24" t="n">
        <v>0.87</v>
      </c>
      <c r="W24" t="n">
        <v>20.78</v>
      </c>
      <c r="X24" t="n">
        <v>2.34</v>
      </c>
      <c r="Y24" t="n">
        <v>1</v>
      </c>
      <c r="Z24" t="n">
        <v>10</v>
      </c>
      <c r="AA24" t="n">
        <v>1667.950758864132</v>
      </c>
      <c r="AB24" t="n">
        <v>2282.163813072031</v>
      </c>
      <c r="AC24" t="n">
        <v>2064.357301789465</v>
      </c>
      <c r="AD24" t="n">
        <v>1667950.758864132</v>
      </c>
      <c r="AE24" t="n">
        <v>2282163.813072031</v>
      </c>
      <c r="AF24" t="n">
        <v>8.75862979392268e-07</v>
      </c>
      <c r="AG24" t="n">
        <v>18</v>
      </c>
      <c r="AH24" t="n">
        <v>2064357.301789465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1.6606</v>
      </c>
      <c r="E25" t="n">
        <v>60.22</v>
      </c>
      <c r="F25" t="n">
        <v>54.81</v>
      </c>
      <c r="G25" t="n">
        <v>41.63</v>
      </c>
      <c r="H25" t="n">
        <v>0.62</v>
      </c>
      <c r="I25" t="n">
        <v>79</v>
      </c>
      <c r="J25" t="n">
        <v>194.48</v>
      </c>
      <c r="K25" t="n">
        <v>53.44</v>
      </c>
      <c r="L25" t="n">
        <v>6.75</v>
      </c>
      <c r="M25" t="n">
        <v>77</v>
      </c>
      <c r="N25" t="n">
        <v>39.29</v>
      </c>
      <c r="O25" t="n">
        <v>24219.63</v>
      </c>
      <c r="P25" t="n">
        <v>732.3</v>
      </c>
      <c r="Q25" t="n">
        <v>1367.42</v>
      </c>
      <c r="R25" t="n">
        <v>179.06</v>
      </c>
      <c r="S25" t="n">
        <v>104.26</v>
      </c>
      <c r="T25" t="n">
        <v>36189.12</v>
      </c>
      <c r="U25" t="n">
        <v>0.58</v>
      </c>
      <c r="V25" t="n">
        <v>0.87</v>
      </c>
      <c r="W25" t="n">
        <v>20.77</v>
      </c>
      <c r="X25" t="n">
        <v>2.23</v>
      </c>
      <c r="Y25" t="n">
        <v>1</v>
      </c>
      <c r="Z25" t="n">
        <v>10</v>
      </c>
      <c r="AA25" t="n">
        <v>1658.408453394047</v>
      </c>
      <c r="AB25" t="n">
        <v>2269.107609751055</v>
      </c>
      <c r="AC25" t="n">
        <v>2052.547164188946</v>
      </c>
      <c r="AD25" t="n">
        <v>1658408.453394047</v>
      </c>
      <c r="AE25" t="n">
        <v>2269107.609751055</v>
      </c>
      <c r="AF25" t="n">
        <v>8.790922112896949e-07</v>
      </c>
      <c r="AG25" t="n">
        <v>18</v>
      </c>
      <c r="AH25" t="n">
        <v>2052547.164188946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1.6659</v>
      </c>
      <c r="E26" t="n">
        <v>60.03</v>
      </c>
      <c r="F26" t="n">
        <v>54.73</v>
      </c>
      <c r="G26" t="n">
        <v>43.21</v>
      </c>
      <c r="H26" t="n">
        <v>0.64</v>
      </c>
      <c r="I26" t="n">
        <v>76</v>
      </c>
      <c r="J26" t="n">
        <v>194.86</v>
      </c>
      <c r="K26" t="n">
        <v>53.44</v>
      </c>
      <c r="L26" t="n">
        <v>7</v>
      </c>
      <c r="M26" t="n">
        <v>74</v>
      </c>
      <c r="N26" t="n">
        <v>39.43</v>
      </c>
      <c r="O26" t="n">
        <v>24267.28</v>
      </c>
      <c r="P26" t="n">
        <v>730.21</v>
      </c>
      <c r="Q26" t="n">
        <v>1367.39</v>
      </c>
      <c r="R26" t="n">
        <v>176.14</v>
      </c>
      <c r="S26" t="n">
        <v>104.26</v>
      </c>
      <c r="T26" t="n">
        <v>34746.74</v>
      </c>
      <c r="U26" t="n">
        <v>0.59</v>
      </c>
      <c r="V26" t="n">
        <v>0.88</v>
      </c>
      <c r="W26" t="n">
        <v>20.78</v>
      </c>
      <c r="X26" t="n">
        <v>2.15</v>
      </c>
      <c r="Y26" t="n">
        <v>1</v>
      </c>
      <c r="Z26" t="n">
        <v>10</v>
      </c>
      <c r="AA26" t="n">
        <v>1650.259941139631</v>
      </c>
      <c r="AB26" t="n">
        <v>2257.958455797575</v>
      </c>
      <c r="AC26" t="n">
        <v>2042.46206984085</v>
      </c>
      <c r="AD26" t="n">
        <v>1650259.941139631</v>
      </c>
      <c r="AE26" t="n">
        <v>2257958.455797575</v>
      </c>
      <c r="AF26" t="n">
        <v>8.818979373645083e-07</v>
      </c>
      <c r="AG26" t="n">
        <v>18</v>
      </c>
      <c r="AH26" t="n">
        <v>2042462.06984085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1.6713</v>
      </c>
      <c r="E27" t="n">
        <v>59.83</v>
      </c>
      <c r="F27" t="n">
        <v>54.65</v>
      </c>
      <c r="G27" t="n">
        <v>44.92</v>
      </c>
      <c r="H27" t="n">
        <v>0.66</v>
      </c>
      <c r="I27" t="n">
        <v>73</v>
      </c>
      <c r="J27" t="n">
        <v>195.25</v>
      </c>
      <c r="K27" t="n">
        <v>53.44</v>
      </c>
      <c r="L27" t="n">
        <v>7.25</v>
      </c>
      <c r="M27" t="n">
        <v>71</v>
      </c>
      <c r="N27" t="n">
        <v>39.57</v>
      </c>
      <c r="O27" t="n">
        <v>24314.98</v>
      </c>
      <c r="P27" t="n">
        <v>727.86</v>
      </c>
      <c r="Q27" t="n">
        <v>1367.49</v>
      </c>
      <c r="R27" t="n">
        <v>173.37</v>
      </c>
      <c r="S27" t="n">
        <v>104.26</v>
      </c>
      <c r="T27" t="n">
        <v>33375.03</v>
      </c>
      <c r="U27" t="n">
        <v>0.6</v>
      </c>
      <c r="V27" t="n">
        <v>0.88</v>
      </c>
      <c r="W27" t="n">
        <v>20.77</v>
      </c>
      <c r="X27" t="n">
        <v>2.06</v>
      </c>
      <c r="Y27" t="n">
        <v>1</v>
      </c>
      <c r="Z27" t="n">
        <v>10</v>
      </c>
      <c r="AA27" t="n">
        <v>1641.701796380267</v>
      </c>
      <c r="AB27" t="n">
        <v>2246.248824579112</v>
      </c>
      <c r="AC27" t="n">
        <v>2031.869989391307</v>
      </c>
      <c r="AD27" t="n">
        <v>1641701.796380267</v>
      </c>
      <c r="AE27" t="n">
        <v>2246248.824579112</v>
      </c>
      <c r="AF27" t="n">
        <v>8.847566016671486e-07</v>
      </c>
      <c r="AG27" t="n">
        <v>18</v>
      </c>
      <c r="AH27" t="n">
        <v>2031869.989391307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1.6749</v>
      </c>
      <c r="E28" t="n">
        <v>59.7</v>
      </c>
      <c r="F28" t="n">
        <v>54.59</v>
      </c>
      <c r="G28" t="n">
        <v>46.13</v>
      </c>
      <c r="H28" t="n">
        <v>0.68</v>
      </c>
      <c r="I28" t="n">
        <v>71</v>
      </c>
      <c r="J28" t="n">
        <v>195.64</v>
      </c>
      <c r="K28" t="n">
        <v>53.44</v>
      </c>
      <c r="L28" t="n">
        <v>7.5</v>
      </c>
      <c r="M28" t="n">
        <v>69</v>
      </c>
      <c r="N28" t="n">
        <v>39.7</v>
      </c>
      <c r="O28" t="n">
        <v>24362.73</v>
      </c>
      <c r="P28" t="n">
        <v>726.61</v>
      </c>
      <c r="Q28" t="n">
        <v>1367.54</v>
      </c>
      <c r="R28" t="n">
        <v>171.61</v>
      </c>
      <c r="S28" t="n">
        <v>104.26</v>
      </c>
      <c r="T28" t="n">
        <v>32508.24</v>
      </c>
      <c r="U28" t="n">
        <v>0.61</v>
      </c>
      <c r="V28" t="n">
        <v>0.88</v>
      </c>
      <c r="W28" t="n">
        <v>20.77</v>
      </c>
      <c r="X28" t="n">
        <v>2.01</v>
      </c>
      <c r="Y28" t="n">
        <v>1</v>
      </c>
      <c r="Z28" t="n">
        <v>10</v>
      </c>
      <c r="AA28" t="n">
        <v>1636.439549728593</v>
      </c>
      <c r="AB28" t="n">
        <v>2239.048786556355</v>
      </c>
      <c r="AC28" t="n">
        <v>2025.357112892125</v>
      </c>
      <c r="AD28" t="n">
        <v>1636439.549728593</v>
      </c>
      <c r="AE28" t="n">
        <v>2239048.786556355</v>
      </c>
      <c r="AF28" t="n">
        <v>8.866623778689087e-07</v>
      </c>
      <c r="AG28" t="n">
        <v>18</v>
      </c>
      <c r="AH28" t="n">
        <v>2025357.112892125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1.6803</v>
      </c>
      <c r="E29" t="n">
        <v>59.51</v>
      </c>
      <c r="F29" t="n">
        <v>54.51</v>
      </c>
      <c r="G29" t="n">
        <v>48.1</v>
      </c>
      <c r="H29" t="n">
        <v>0.7</v>
      </c>
      <c r="I29" t="n">
        <v>68</v>
      </c>
      <c r="J29" t="n">
        <v>196.03</v>
      </c>
      <c r="K29" t="n">
        <v>53.44</v>
      </c>
      <c r="L29" t="n">
        <v>7.75</v>
      </c>
      <c r="M29" t="n">
        <v>66</v>
      </c>
      <c r="N29" t="n">
        <v>39.84</v>
      </c>
      <c r="O29" t="n">
        <v>24410.52</v>
      </c>
      <c r="P29" t="n">
        <v>724.4400000000001</v>
      </c>
      <c r="Q29" t="n">
        <v>1367.41</v>
      </c>
      <c r="R29" t="n">
        <v>169.55</v>
      </c>
      <c r="S29" t="n">
        <v>104.26</v>
      </c>
      <c r="T29" t="n">
        <v>31491.04</v>
      </c>
      <c r="U29" t="n">
        <v>0.61</v>
      </c>
      <c r="V29" t="n">
        <v>0.88</v>
      </c>
      <c r="W29" t="n">
        <v>20.75</v>
      </c>
      <c r="X29" t="n">
        <v>1.93</v>
      </c>
      <c r="Y29" t="n">
        <v>1</v>
      </c>
      <c r="Z29" t="n">
        <v>10</v>
      </c>
      <c r="AA29" t="n">
        <v>1628.230753360475</v>
      </c>
      <c r="AB29" t="n">
        <v>2227.817149218959</v>
      </c>
      <c r="AC29" t="n">
        <v>2015.197407258507</v>
      </c>
      <c r="AD29" t="n">
        <v>1628230.753360475</v>
      </c>
      <c r="AE29" t="n">
        <v>2227817.149218958</v>
      </c>
      <c r="AF29" t="n">
        <v>8.895210421715488e-07</v>
      </c>
      <c r="AG29" t="n">
        <v>18</v>
      </c>
      <c r="AH29" t="n">
        <v>2015197.407258507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1.6844</v>
      </c>
      <c r="E30" t="n">
        <v>59.37</v>
      </c>
      <c r="F30" t="n">
        <v>54.44</v>
      </c>
      <c r="G30" t="n">
        <v>49.49</v>
      </c>
      <c r="H30" t="n">
        <v>0.72</v>
      </c>
      <c r="I30" t="n">
        <v>66</v>
      </c>
      <c r="J30" t="n">
        <v>196.41</v>
      </c>
      <c r="K30" t="n">
        <v>53.44</v>
      </c>
      <c r="L30" t="n">
        <v>8</v>
      </c>
      <c r="M30" t="n">
        <v>64</v>
      </c>
      <c r="N30" t="n">
        <v>39.98</v>
      </c>
      <c r="O30" t="n">
        <v>24458.36</v>
      </c>
      <c r="P30" t="n">
        <v>722.39</v>
      </c>
      <c r="Q30" t="n">
        <v>1367.38</v>
      </c>
      <c r="R30" t="n">
        <v>167.23</v>
      </c>
      <c r="S30" t="n">
        <v>104.26</v>
      </c>
      <c r="T30" t="n">
        <v>30341.1</v>
      </c>
      <c r="U30" t="n">
        <v>0.62</v>
      </c>
      <c r="V30" t="n">
        <v>0.88</v>
      </c>
      <c r="W30" t="n">
        <v>20.75</v>
      </c>
      <c r="X30" t="n">
        <v>1.86</v>
      </c>
      <c r="Y30" t="n">
        <v>1</v>
      </c>
      <c r="Z30" t="n">
        <v>10</v>
      </c>
      <c r="AA30" t="n">
        <v>1621.393664892321</v>
      </c>
      <c r="AB30" t="n">
        <v>2218.462343145775</v>
      </c>
      <c r="AC30" t="n">
        <v>2006.735410747396</v>
      </c>
      <c r="AD30" t="n">
        <v>1621393.664892321</v>
      </c>
      <c r="AE30" t="n">
        <v>2218462.343145775</v>
      </c>
      <c r="AF30" t="n">
        <v>8.916915095124424e-07</v>
      </c>
      <c r="AG30" t="n">
        <v>18</v>
      </c>
      <c r="AH30" t="n">
        <v>2006735.410747396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1.689</v>
      </c>
      <c r="E31" t="n">
        <v>59.21</v>
      </c>
      <c r="F31" t="n">
        <v>54.36</v>
      </c>
      <c r="G31" t="n">
        <v>50.96</v>
      </c>
      <c r="H31" t="n">
        <v>0.74</v>
      </c>
      <c r="I31" t="n">
        <v>64</v>
      </c>
      <c r="J31" t="n">
        <v>196.8</v>
      </c>
      <c r="K31" t="n">
        <v>53.44</v>
      </c>
      <c r="L31" t="n">
        <v>8.25</v>
      </c>
      <c r="M31" t="n">
        <v>62</v>
      </c>
      <c r="N31" t="n">
        <v>40.12</v>
      </c>
      <c r="O31" t="n">
        <v>24506.24</v>
      </c>
      <c r="P31" t="n">
        <v>720.37</v>
      </c>
      <c r="Q31" t="n">
        <v>1367.4</v>
      </c>
      <c r="R31" t="n">
        <v>164.4</v>
      </c>
      <c r="S31" t="n">
        <v>104.26</v>
      </c>
      <c r="T31" t="n">
        <v>28934.88</v>
      </c>
      <c r="U31" t="n">
        <v>0.63</v>
      </c>
      <c r="V31" t="n">
        <v>0.88</v>
      </c>
      <c r="W31" t="n">
        <v>20.74</v>
      </c>
      <c r="X31" t="n">
        <v>1.77</v>
      </c>
      <c r="Y31" t="n">
        <v>1</v>
      </c>
      <c r="Z31" t="n">
        <v>10</v>
      </c>
      <c r="AA31" t="n">
        <v>1614.153514617958</v>
      </c>
      <c r="AB31" t="n">
        <v>2208.556050127504</v>
      </c>
      <c r="AC31" t="n">
        <v>1997.77456043122</v>
      </c>
      <c r="AD31" t="n">
        <v>1614153.514617958</v>
      </c>
      <c r="AE31" t="n">
        <v>2208556.050127504</v>
      </c>
      <c r="AF31" t="n">
        <v>8.941266679924694e-07</v>
      </c>
      <c r="AG31" t="n">
        <v>18</v>
      </c>
      <c r="AH31" t="n">
        <v>1997774.56043122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1.6917</v>
      </c>
      <c r="E32" t="n">
        <v>59.11</v>
      </c>
      <c r="F32" t="n">
        <v>54.34</v>
      </c>
      <c r="G32" t="n">
        <v>52.58</v>
      </c>
      <c r="H32" t="n">
        <v>0.77</v>
      </c>
      <c r="I32" t="n">
        <v>62</v>
      </c>
      <c r="J32" t="n">
        <v>197.19</v>
      </c>
      <c r="K32" t="n">
        <v>53.44</v>
      </c>
      <c r="L32" t="n">
        <v>8.5</v>
      </c>
      <c r="M32" t="n">
        <v>60</v>
      </c>
      <c r="N32" t="n">
        <v>40.26</v>
      </c>
      <c r="O32" t="n">
        <v>24554.18</v>
      </c>
      <c r="P32" t="n">
        <v>719.36</v>
      </c>
      <c r="Q32" t="n">
        <v>1367.37</v>
      </c>
      <c r="R32" t="n">
        <v>163.72</v>
      </c>
      <c r="S32" t="n">
        <v>104.26</v>
      </c>
      <c r="T32" t="n">
        <v>28607.24</v>
      </c>
      <c r="U32" t="n">
        <v>0.64</v>
      </c>
      <c r="V32" t="n">
        <v>0.88</v>
      </c>
      <c r="W32" t="n">
        <v>20.74</v>
      </c>
      <c r="X32" t="n">
        <v>1.76</v>
      </c>
      <c r="Y32" t="n">
        <v>1</v>
      </c>
      <c r="Z32" t="n">
        <v>10</v>
      </c>
      <c r="AA32" t="n">
        <v>1610.352515933686</v>
      </c>
      <c r="AB32" t="n">
        <v>2203.355356039457</v>
      </c>
      <c r="AC32" t="n">
        <v>1993.070213287715</v>
      </c>
      <c r="AD32" t="n">
        <v>1610352.515933686</v>
      </c>
      <c r="AE32" t="n">
        <v>2203355.356039457</v>
      </c>
      <c r="AF32" t="n">
        <v>8.955560001437895e-07</v>
      </c>
      <c r="AG32" t="n">
        <v>18</v>
      </c>
      <c r="AH32" t="n">
        <v>1993070.213287715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1.6956</v>
      </c>
      <c r="E33" t="n">
        <v>58.98</v>
      </c>
      <c r="F33" t="n">
        <v>54.28</v>
      </c>
      <c r="G33" t="n">
        <v>54.28</v>
      </c>
      <c r="H33" t="n">
        <v>0.79</v>
      </c>
      <c r="I33" t="n">
        <v>60</v>
      </c>
      <c r="J33" t="n">
        <v>197.58</v>
      </c>
      <c r="K33" t="n">
        <v>53.44</v>
      </c>
      <c r="L33" t="n">
        <v>8.75</v>
      </c>
      <c r="M33" t="n">
        <v>58</v>
      </c>
      <c r="N33" t="n">
        <v>40.39</v>
      </c>
      <c r="O33" t="n">
        <v>24602.15</v>
      </c>
      <c r="P33" t="n">
        <v>717.8099999999999</v>
      </c>
      <c r="Q33" t="n">
        <v>1367.33</v>
      </c>
      <c r="R33" t="n">
        <v>161.46</v>
      </c>
      <c r="S33" t="n">
        <v>104.26</v>
      </c>
      <c r="T33" t="n">
        <v>27484.76</v>
      </c>
      <c r="U33" t="n">
        <v>0.65</v>
      </c>
      <c r="V33" t="n">
        <v>0.88</v>
      </c>
      <c r="W33" t="n">
        <v>20.75</v>
      </c>
      <c r="X33" t="n">
        <v>1.7</v>
      </c>
      <c r="Y33" t="n">
        <v>1</v>
      </c>
      <c r="Z33" t="n">
        <v>10</v>
      </c>
      <c r="AA33" t="n">
        <v>1604.547267184747</v>
      </c>
      <c r="AB33" t="n">
        <v>2195.412358591659</v>
      </c>
      <c r="AC33" t="n">
        <v>1985.885284368268</v>
      </c>
      <c r="AD33" t="n">
        <v>1604547.267184747</v>
      </c>
      <c r="AE33" t="n">
        <v>2195412.358591659</v>
      </c>
      <c r="AF33" t="n">
        <v>8.976205910290296e-07</v>
      </c>
      <c r="AG33" t="n">
        <v>18</v>
      </c>
      <c r="AH33" t="n">
        <v>1985885.284368268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1.6997</v>
      </c>
      <c r="E34" t="n">
        <v>58.84</v>
      </c>
      <c r="F34" t="n">
        <v>54.21</v>
      </c>
      <c r="G34" t="n">
        <v>56.08</v>
      </c>
      <c r="H34" t="n">
        <v>0.8100000000000001</v>
      </c>
      <c r="I34" t="n">
        <v>58</v>
      </c>
      <c r="J34" t="n">
        <v>197.97</v>
      </c>
      <c r="K34" t="n">
        <v>53.44</v>
      </c>
      <c r="L34" t="n">
        <v>9</v>
      </c>
      <c r="M34" t="n">
        <v>56</v>
      </c>
      <c r="N34" t="n">
        <v>40.53</v>
      </c>
      <c r="O34" t="n">
        <v>24650.18</v>
      </c>
      <c r="P34" t="n">
        <v>715.8200000000001</v>
      </c>
      <c r="Q34" t="n">
        <v>1367.32</v>
      </c>
      <c r="R34" t="n">
        <v>159.44</v>
      </c>
      <c r="S34" t="n">
        <v>104.26</v>
      </c>
      <c r="T34" t="n">
        <v>26486.61</v>
      </c>
      <c r="U34" t="n">
        <v>0.65</v>
      </c>
      <c r="V34" t="n">
        <v>0.88</v>
      </c>
      <c r="W34" t="n">
        <v>20.74</v>
      </c>
      <c r="X34" t="n">
        <v>1.63</v>
      </c>
      <c r="Y34" t="n">
        <v>1</v>
      </c>
      <c r="Z34" t="n">
        <v>10</v>
      </c>
      <c r="AA34" t="n">
        <v>1597.914231574158</v>
      </c>
      <c r="AB34" t="n">
        <v>2186.336746640373</v>
      </c>
      <c r="AC34" t="n">
        <v>1977.675836083911</v>
      </c>
      <c r="AD34" t="n">
        <v>1597914.231574158</v>
      </c>
      <c r="AE34" t="n">
        <v>2186336.746640373</v>
      </c>
      <c r="AF34" t="n">
        <v>8.997910583699231e-07</v>
      </c>
      <c r="AG34" t="n">
        <v>18</v>
      </c>
      <c r="AH34" t="n">
        <v>1977675.836083911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1.7008</v>
      </c>
      <c r="E35" t="n">
        <v>58.8</v>
      </c>
      <c r="F35" t="n">
        <v>54.21</v>
      </c>
      <c r="G35" t="n">
        <v>57.06</v>
      </c>
      <c r="H35" t="n">
        <v>0.83</v>
      </c>
      <c r="I35" t="n">
        <v>57</v>
      </c>
      <c r="J35" t="n">
        <v>198.36</v>
      </c>
      <c r="K35" t="n">
        <v>53.44</v>
      </c>
      <c r="L35" t="n">
        <v>9.25</v>
      </c>
      <c r="M35" t="n">
        <v>55</v>
      </c>
      <c r="N35" t="n">
        <v>40.67</v>
      </c>
      <c r="O35" t="n">
        <v>24698.26</v>
      </c>
      <c r="P35" t="n">
        <v>714.22</v>
      </c>
      <c r="Q35" t="n">
        <v>1367.31</v>
      </c>
      <c r="R35" t="n">
        <v>159.55</v>
      </c>
      <c r="S35" t="n">
        <v>104.26</v>
      </c>
      <c r="T35" t="n">
        <v>26547.06</v>
      </c>
      <c r="U35" t="n">
        <v>0.65</v>
      </c>
      <c r="V35" t="n">
        <v>0.88</v>
      </c>
      <c r="W35" t="n">
        <v>20.74</v>
      </c>
      <c r="X35" t="n">
        <v>1.63</v>
      </c>
      <c r="Y35" t="n">
        <v>1</v>
      </c>
      <c r="Z35" t="n">
        <v>10</v>
      </c>
      <c r="AA35" t="n">
        <v>1594.748186374798</v>
      </c>
      <c r="AB35" t="n">
        <v>2182.004823922551</v>
      </c>
      <c r="AC35" t="n">
        <v>1973.757345990387</v>
      </c>
      <c r="AD35" t="n">
        <v>1594748.186374797</v>
      </c>
      <c r="AE35" t="n">
        <v>2182004.823922551</v>
      </c>
      <c r="AF35" t="n">
        <v>9.003733788760166e-07</v>
      </c>
      <c r="AG35" t="n">
        <v>18</v>
      </c>
      <c r="AH35" t="n">
        <v>1973757.345990387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1.7054</v>
      </c>
      <c r="E36" t="n">
        <v>58.64</v>
      </c>
      <c r="F36" t="n">
        <v>54.12</v>
      </c>
      <c r="G36" t="n">
        <v>59.04</v>
      </c>
      <c r="H36" t="n">
        <v>0.85</v>
      </c>
      <c r="I36" t="n">
        <v>55</v>
      </c>
      <c r="J36" t="n">
        <v>198.75</v>
      </c>
      <c r="K36" t="n">
        <v>53.44</v>
      </c>
      <c r="L36" t="n">
        <v>9.5</v>
      </c>
      <c r="M36" t="n">
        <v>53</v>
      </c>
      <c r="N36" t="n">
        <v>40.81</v>
      </c>
      <c r="O36" t="n">
        <v>24746.38</v>
      </c>
      <c r="P36" t="n">
        <v>712.88</v>
      </c>
      <c r="Q36" t="n">
        <v>1367.36</v>
      </c>
      <c r="R36" t="n">
        <v>156.8</v>
      </c>
      <c r="S36" t="n">
        <v>104.26</v>
      </c>
      <c r="T36" t="n">
        <v>25183.73</v>
      </c>
      <c r="U36" t="n">
        <v>0.66</v>
      </c>
      <c r="V36" t="n">
        <v>0.89</v>
      </c>
      <c r="W36" t="n">
        <v>20.73</v>
      </c>
      <c r="X36" t="n">
        <v>1.54</v>
      </c>
      <c r="Y36" t="n">
        <v>1</v>
      </c>
      <c r="Z36" t="n">
        <v>10</v>
      </c>
      <c r="AA36" t="n">
        <v>1576.36997340119</v>
      </c>
      <c r="AB36" t="n">
        <v>2156.858942142529</v>
      </c>
      <c r="AC36" t="n">
        <v>1951.011351874983</v>
      </c>
      <c r="AD36" t="n">
        <v>1576369.97340119</v>
      </c>
      <c r="AE36" t="n">
        <v>2156858.942142528</v>
      </c>
      <c r="AF36" t="n">
        <v>9.028085373560432e-07</v>
      </c>
      <c r="AG36" t="n">
        <v>17</v>
      </c>
      <c r="AH36" t="n">
        <v>1951011.351874983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1.7072</v>
      </c>
      <c r="E37" t="n">
        <v>58.58</v>
      </c>
      <c r="F37" t="n">
        <v>54.1</v>
      </c>
      <c r="G37" t="n">
        <v>60.11</v>
      </c>
      <c r="H37" t="n">
        <v>0.87</v>
      </c>
      <c r="I37" t="n">
        <v>54</v>
      </c>
      <c r="J37" t="n">
        <v>199.14</v>
      </c>
      <c r="K37" t="n">
        <v>53.44</v>
      </c>
      <c r="L37" t="n">
        <v>9.75</v>
      </c>
      <c r="M37" t="n">
        <v>52</v>
      </c>
      <c r="N37" t="n">
        <v>40.95</v>
      </c>
      <c r="O37" t="n">
        <v>24794.55</v>
      </c>
      <c r="P37" t="n">
        <v>711.22</v>
      </c>
      <c r="Q37" t="n">
        <v>1367.43</v>
      </c>
      <c r="R37" t="n">
        <v>155.57</v>
      </c>
      <c r="S37" t="n">
        <v>104.26</v>
      </c>
      <c r="T37" t="n">
        <v>24573.64</v>
      </c>
      <c r="U37" t="n">
        <v>0.67</v>
      </c>
      <c r="V37" t="n">
        <v>0.89</v>
      </c>
      <c r="W37" t="n">
        <v>20.74</v>
      </c>
      <c r="X37" t="n">
        <v>1.52</v>
      </c>
      <c r="Y37" t="n">
        <v>1</v>
      </c>
      <c r="Z37" t="n">
        <v>10</v>
      </c>
      <c r="AA37" t="n">
        <v>1572.444222107503</v>
      </c>
      <c r="AB37" t="n">
        <v>2151.487556030581</v>
      </c>
      <c r="AC37" t="n">
        <v>1946.152603314772</v>
      </c>
      <c r="AD37" t="n">
        <v>1572444.222107503</v>
      </c>
      <c r="AE37" t="n">
        <v>2151487.556030581</v>
      </c>
      <c r="AF37" t="n">
        <v>9.037614254569234e-07</v>
      </c>
      <c r="AG37" t="n">
        <v>17</v>
      </c>
      <c r="AH37" t="n">
        <v>1946152.603314772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1.7112</v>
      </c>
      <c r="E38" t="n">
        <v>58.44</v>
      </c>
      <c r="F38" t="n">
        <v>54.03</v>
      </c>
      <c r="G38" t="n">
        <v>62.35</v>
      </c>
      <c r="H38" t="n">
        <v>0.89</v>
      </c>
      <c r="I38" t="n">
        <v>52</v>
      </c>
      <c r="J38" t="n">
        <v>199.53</v>
      </c>
      <c r="K38" t="n">
        <v>53.44</v>
      </c>
      <c r="L38" t="n">
        <v>10</v>
      </c>
      <c r="M38" t="n">
        <v>50</v>
      </c>
      <c r="N38" t="n">
        <v>41.1</v>
      </c>
      <c r="O38" t="n">
        <v>24842.77</v>
      </c>
      <c r="P38" t="n">
        <v>709.58</v>
      </c>
      <c r="Q38" t="n">
        <v>1367.34</v>
      </c>
      <c r="R38" t="n">
        <v>154.08</v>
      </c>
      <c r="S38" t="n">
        <v>104.26</v>
      </c>
      <c r="T38" t="n">
        <v>23837.2</v>
      </c>
      <c r="U38" t="n">
        <v>0.68</v>
      </c>
      <c r="V38" t="n">
        <v>0.89</v>
      </c>
      <c r="W38" t="n">
        <v>20.72</v>
      </c>
      <c r="X38" t="n">
        <v>1.45</v>
      </c>
      <c r="Y38" t="n">
        <v>1</v>
      </c>
      <c r="Z38" t="n">
        <v>10</v>
      </c>
      <c r="AA38" t="n">
        <v>1566.477908670039</v>
      </c>
      <c r="AB38" t="n">
        <v>2143.32418277027</v>
      </c>
      <c r="AC38" t="n">
        <v>1938.768330941059</v>
      </c>
      <c r="AD38" t="n">
        <v>1566477.908670039</v>
      </c>
      <c r="AE38" t="n">
        <v>2143324.18277027</v>
      </c>
      <c r="AF38" t="n">
        <v>9.058789545699903e-07</v>
      </c>
      <c r="AG38" t="n">
        <v>17</v>
      </c>
      <c r="AH38" t="n">
        <v>1938768.330941059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1.7125</v>
      </c>
      <c r="E39" t="n">
        <v>58.39</v>
      </c>
      <c r="F39" t="n">
        <v>54.03</v>
      </c>
      <c r="G39" t="n">
        <v>63.56</v>
      </c>
      <c r="H39" t="n">
        <v>0.91</v>
      </c>
      <c r="I39" t="n">
        <v>51</v>
      </c>
      <c r="J39" t="n">
        <v>199.92</v>
      </c>
      <c r="K39" t="n">
        <v>53.44</v>
      </c>
      <c r="L39" t="n">
        <v>10.25</v>
      </c>
      <c r="M39" t="n">
        <v>49</v>
      </c>
      <c r="N39" t="n">
        <v>41.24</v>
      </c>
      <c r="O39" t="n">
        <v>24891.03</v>
      </c>
      <c r="P39" t="n">
        <v>708.1900000000001</v>
      </c>
      <c r="Q39" t="n">
        <v>1367.26</v>
      </c>
      <c r="R39" t="n">
        <v>153.62</v>
      </c>
      <c r="S39" t="n">
        <v>104.26</v>
      </c>
      <c r="T39" t="n">
        <v>23612.92</v>
      </c>
      <c r="U39" t="n">
        <v>0.68</v>
      </c>
      <c r="V39" t="n">
        <v>0.89</v>
      </c>
      <c r="W39" t="n">
        <v>20.73</v>
      </c>
      <c r="X39" t="n">
        <v>1.45</v>
      </c>
      <c r="Y39" t="n">
        <v>1</v>
      </c>
      <c r="Z39" t="n">
        <v>10</v>
      </c>
      <c r="AA39" t="n">
        <v>1563.483860620295</v>
      </c>
      <c r="AB39" t="n">
        <v>2139.227594140534</v>
      </c>
      <c r="AC39" t="n">
        <v>1935.062714980546</v>
      </c>
      <c r="AD39" t="n">
        <v>1563483.860620295</v>
      </c>
      <c r="AE39" t="n">
        <v>2139227.594140534</v>
      </c>
      <c r="AF39" t="n">
        <v>9.065671515317369e-07</v>
      </c>
      <c r="AG39" t="n">
        <v>17</v>
      </c>
      <c r="AH39" t="n">
        <v>1935062.714980546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1.7142</v>
      </c>
      <c r="E40" t="n">
        <v>58.34</v>
      </c>
      <c r="F40" t="n">
        <v>54.01</v>
      </c>
      <c r="G40" t="n">
        <v>64.81</v>
      </c>
      <c r="H40" t="n">
        <v>0.93</v>
      </c>
      <c r="I40" t="n">
        <v>50</v>
      </c>
      <c r="J40" t="n">
        <v>200.31</v>
      </c>
      <c r="K40" t="n">
        <v>53.44</v>
      </c>
      <c r="L40" t="n">
        <v>10.5</v>
      </c>
      <c r="M40" t="n">
        <v>48</v>
      </c>
      <c r="N40" t="n">
        <v>41.38</v>
      </c>
      <c r="O40" t="n">
        <v>24939.35</v>
      </c>
      <c r="P40" t="n">
        <v>707.51</v>
      </c>
      <c r="Q40" t="n">
        <v>1367.21</v>
      </c>
      <c r="R40" t="n">
        <v>152.92</v>
      </c>
      <c r="S40" t="n">
        <v>104.26</v>
      </c>
      <c r="T40" t="n">
        <v>23268.68</v>
      </c>
      <c r="U40" t="n">
        <v>0.68</v>
      </c>
      <c r="V40" t="n">
        <v>0.89</v>
      </c>
      <c r="W40" t="n">
        <v>20.73</v>
      </c>
      <c r="X40" t="n">
        <v>1.43</v>
      </c>
      <c r="Y40" t="n">
        <v>1</v>
      </c>
      <c r="Z40" t="n">
        <v>10</v>
      </c>
      <c r="AA40" t="n">
        <v>1561.049446442351</v>
      </c>
      <c r="AB40" t="n">
        <v>2135.896721263498</v>
      </c>
      <c r="AC40" t="n">
        <v>1932.049735935985</v>
      </c>
      <c r="AD40" t="n">
        <v>1561049.446442351</v>
      </c>
      <c r="AE40" t="n">
        <v>2135896.721263498</v>
      </c>
      <c r="AF40" t="n">
        <v>9.074671014047904e-07</v>
      </c>
      <c r="AG40" t="n">
        <v>17</v>
      </c>
      <c r="AH40" t="n">
        <v>1932049.735935985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1.7187</v>
      </c>
      <c r="E41" t="n">
        <v>58.18</v>
      </c>
      <c r="F41" t="n">
        <v>53.93</v>
      </c>
      <c r="G41" t="n">
        <v>67.41</v>
      </c>
      <c r="H41" t="n">
        <v>0.95</v>
      </c>
      <c r="I41" t="n">
        <v>48</v>
      </c>
      <c r="J41" t="n">
        <v>200.71</v>
      </c>
      <c r="K41" t="n">
        <v>53.44</v>
      </c>
      <c r="L41" t="n">
        <v>10.75</v>
      </c>
      <c r="M41" t="n">
        <v>46</v>
      </c>
      <c r="N41" t="n">
        <v>41.52</v>
      </c>
      <c r="O41" t="n">
        <v>24987.71</v>
      </c>
      <c r="P41" t="n">
        <v>705.0700000000001</v>
      </c>
      <c r="Q41" t="n">
        <v>1367.29</v>
      </c>
      <c r="R41" t="n">
        <v>150.09</v>
      </c>
      <c r="S41" t="n">
        <v>104.26</v>
      </c>
      <c r="T41" t="n">
        <v>21860.86</v>
      </c>
      <c r="U41" t="n">
        <v>0.6899999999999999</v>
      </c>
      <c r="V41" t="n">
        <v>0.89</v>
      </c>
      <c r="W41" t="n">
        <v>20.73</v>
      </c>
      <c r="X41" t="n">
        <v>1.35</v>
      </c>
      <c r="Y41" t="n">
        <v>1</v>
      </c>
      <c r="Z41" t="n">
        <v>10</v>
      </c>
      <c r="AA41" t="n">
        <v>1553.550973491605</v>
      </c>
      <c r="AB41" t="n">
        <v>2125.636979763007</v>
      </c>
      <c r="AC41" t="n">
        <v>1922.769169764664</v>
      </c>
      <c r="AD41" t="n">
        <v>1553550.973491605</v>
      </c>
      <c r="AE41" t="n">
        <v>2125636.979763007</v>
      </c>
      <c r="AF41" t="n">
        <v>9.098493216569904e-07</v>
      </c>
      <c r="AG41" t="n">
        <v>17</v>
      </c>
      <c r="AH41" t="n">
        <v>1922769.169764664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1.7206</v>
      </c>
      <c r="E42" t="n">
        <v>58.12</v>
      </c>
      <c r="F42" t="n">
        <v>53.9</v>
      </c>
      <c r="G42" t="n">
        <v>68.81</v>
      </c>
      <c r="H42" t="n">
        <v>0.97</v>
      </c>
      <c r="I42" t="n">
        <v>47</v>
      </c>
      <c r="J42" t="n">
        <v>201.1</v>
      </c>
      <c r="K42" t="n">
        <v>53.44</v>
      </c>
      <c r="L42" t="n">
        <v>11</v>
      </c>
      <c r="M42" t="n">
        <v>45</v>
      </c>
      <c r="N42" t="n">
        <v>41.66</v>
      </c>
      <c r="O42" t="n">
        <v>25036.12</v>
      </c>
      <c r="P42" t="n">
        <v>703.67</v>
      </c>
      <c r="Q42" t="n">
        <v>1367.3</v>
      </c>
      <c r="R42" t="n">
        <v>149.56</v>
      </c>
      <c r="S42" t="n">
        <v>104.26</v>
      </c>
      <c r="T42" t="n">
        <v>21599.91</v>
      </c>
      <c r="U42" t="n">
        <v>0.7</v>
      </c>
      <c r="V42" t="n">
        <v>0.89</v>
      </c>
      <c r="W42" t="n">
        <v>20.72</v>
      </c>
      <c r="X42" t="n">
        <v>1.32</v>
      </c>
      <c r="Y42" t="n">
        <v>1</v>
      </c>
      <c r="Z42" t="n">
        <v>10</v>
      </c>
      <c r="AA42" t="n">
        <v>1549.901620911272</v>
      </c>
      <c r="AB42" t="n">
        <v>2120.643774564522</v>
      </c>
      <c r="AC42" t="n">
        <v>1918.252509062315</v>
      </c>
      <c r="AD42" t="n">
        <v>1549901.620911272</v>
      </c>
      <c r="AE42" t="n">
        <v>2120643.774564522</v>
      </c>
      <c r="AF42" t="n">
        <v>9.108551479856973e-07</v>
      </c>
      <c r="AG42" t="n">
        <v>17</v>
      </c>
      <c r="AH42" t="n">
        <v>1918252.509062315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1.7225</v>
      </c>
      <c r="E43" t="n">
        <v>58.05</v>
      </c>
      <c r="F43" t="n">
        <v>53.87</v>
      </c>
      <c r="G43" t="n">
        <v>70.27</v>
      </c>
      <c r="H43" t="n">
        <v>0.99</v>
      </c>
      <c r="I43" t="n">
        <v>46</v>
      </c>
      <c r="J43" t="n">
        <v>201.49</v>
      </c>
      <c r="K43" t="n">
        <v>53.44</v>
      </c>
      <c r="L43" t="n">
        <v>11.25</v>
      </c>
      <c r="M43" t="n">
        <v>44</v>
      </c>
      <c r="N43" t="n">
        <v>41.81</v>
      </c>
      <c r="O43" t="n">
        <v>25084.58</v>
      </c>
      <c r="P43" t="n">
        <v>702.53</v>
      </c>
      <c r="Q43" t="n">
        <v>1367.37</v>
      </c>
      <c r="R43" t="n">
        <v>149.02</v>
      </c>
      <c r="S43" t="n">
        <v>104.26</v>
      </c>
      <c r="T43" t="n">
        <v>21334.51</v>
      </c>
      <c r="U43" t="n">
        <v>0.7</v>
      </c>
      <c r="V43" t="n">
        <v>0.89</v>
      </c>
      <c r="W43" t="n">
        <v>20.71</v>
      </c>
      <c r="X43" t="n">
        <v>1.29</v>
      </c>
      <c r="Y43" t="n">
        <v>1</v>
      </c>
      <c r="Z43" t="n">
        <v>10</v>
      </c>
      <c r="AA43" t="n">
        <v>1546.625398133738</v>
      </c>
      <c r="AB43" t="n">
        <v>2116.161102023552</v>
      </c>
      <c r="AC43" t="n">
        <v>1914.197656497184</v>
      </c>
      <c r="AD43" t="n">
        <v>1546625.398133738</v>
      </c>
      <c r="AE43" t="n">
        <v>2116161.102023552</v>
      </c>
      <c r="AF43" t="n">
        <v>9.11860974314404e-07</v>
      </c>
      <c r="AG43" t="n">
        <v>17</v>
      </c>
      <c r="AH43" t="n">
        <v>1914197.656497184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1.7247</v>
      </c>
      <c r="E44" t="n">
        <v>57.98</v>
      </c>
      <c r="F44" t="n">
        <v>53.84</v>
      </c>
      <c r="G44" t="n">
        <v>71.78</v>
      </c>
      <c r="H44" t="n">
        <v>1.01</v>
      </c>
      <c r="I44" t="n">
        <v>45</v>
      </c>
      <c r="J44" t="n">
        <v>201.88</v>
      </c>
      <c r="K44" t="n">
        <v>53.44</v>
      </c>
      <c r="L44" t="n">
        <v>11.5</v>
      </c>
      <c r="M44" t="n">
        <v>43</v>
      </c>
      <c r="N44" t="n">
        <v>41.95</v>
      </c>
      <c r="O44" t="n">
        <v>25133.09</v>
      </c>
      <c r="P44" t="n">
        <v>701.0599999999999</v>
      </c>
      <c r="Q44" t="n">
        <v>1367.28</v>
      </c>
      <c r="R44" t="n">
        <v>147.76</v>
      </c>
      <c r="S44" t="n">
        <v>104.26</v>
      </c>
      <c r="T44" t="n">
        <v>20713.28</v>
      </c>
      <c r="U44" t="n">
        <v>0.71</v>
      </c>
      <c r="V44" t="n">
        <v>0.89</v>
      </c>
      <c r="W44" t="n">
        <v>20.71</v>
      </c>
      <c r="X44" t="n">
        <v>1.26</v>
      </c>
      <c r="Y44" t="n">
        <v>1</v>
      </c>
      <c r="Z44" t="n">
        <v>10</v>
      </c>
      <c r="AA44" t="n">
        <v>1542.661425326961</v>
      </c>
      <c r="AB44" t="n">
        <v>2110.737419551181</v>
      </c>
      <c r="AC44" t="n">
        <v>1909.291602667791</v>
      </c>
      <c r="AD44" t="n">
        <v>1542661.425326961</v>
      </c>
      <c r="AE44" t="n">
        <v>2110737.419551181</v>
      </c>
      <c r="AF44" t="n">
        <v>9.130256153265906e-07</v>
      </c>
      <c r="AG44" t="n">
        <v>17</v>
      </c>
      <c r="AH44" t="n">
        <v>1909291.602667791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1.726</v>
      </c>
      <c r="E45" t="n">
        <v>57.94</v>
      </c>
      <c r="F45" t="n">
        <v>53.83</v>
      </c>
      <c r="G45" t="n">
        <v>73.41</v>
      </c>
      <c r="H45" t="n">
        <v>1.03</v>
      </c>
      <c r="I45" t="n">
        <v>44</v>
      </c>
      <c r="J45" t="n">
        <v>202.28</v>
      </c>
      <c r="K45" t="n">
        <v>53.44</v>
      </c>
      <c r="L45" t="n">
        <v>11.75</v>
      </c>
      <c r="M45" t="n">
        <v>42</v>
      </c>
      <c r="N45" t="n">
        <v>42.09</v>
      </c>
      <c r="O45" t="n">
        <v>25181.64</v>
      </c>
      <c r="P45" t="n">
        <v>700.14</v>
      </c>
      <c r="Q45" t="n">
        <v>1367.31</v>
      </c>
      <c r="R45" t="n">
        <v>147.15</v>
      </c>
      <c r="S45" t="n">
        <v>104.26</v>
      </c>
      <c r="T45" t="n">
        <v>20410.83</v>
      </c>
      <c r="U45" t="n">
        <v>0.71</v>
      </c>
      <c r="V45" t="n">
        <v>0.89</v>
      </c>
      <c r="W45" t="n">
        <v>20.72</v>
      </c>
      <c r="X45" t="n">
        <v>1.25</v>
      </c>
      <c r="Y45" t="n">
        <v>1</v>
      </c>
      <c r="Z45" t="n">
        <v>10</v>
      </c>
      <c r="AA45" t="n">
        <v>1540.30219524654</v>
      </c>
      <c r="AB45" t="n">
        <v>2107.509416873263</v>
      </c>
      <c r="AC45" t="n">
        <v>1906.371676034923</v>
      </c>
      <c r="AD45" t="n">
        <v>1540302.19524654</v>
      </c>
      <c r="AE45" t="n">
        <v>2107509.416873264</v>
      </c>
      <c r="AF45" t="n">
        <v>9.137138122883376e-07</v>
      </c>
      <c r="AG45" t="n">
        <v>17</v>
      </c>
      <c r="AH45" t="n">
        <v>1906371.676034923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1.7286</v>
      </c>
      <c r="E46" t="n">
        <v>57.85</v>
      </c>
      <c r="F46" t="n">
        <v>53.78</v>
      </c>
      <c r="G46" t="n">
        <v>75.04000000000001</v>
      </c>
      <c r="H46" t="n">
        <v>1.05</v>
      </c>
      <c r="I46" t="n">
        <v>43</v>
      </c>
      <c r="J46" t="n">
        <v>202.67</v>
      </c>
      <c r="K46" t="n">
        <v>53.44</v>
      </c>
      <c r="L46" t="n">
        <v>12</v>
      </c>
      <c r="M46" t="n">
        <v>41</v>
      </c>
      <c r="N46" t="n">
        <v>42.24</v>
      </c>
      <c r="O46" t="n">
        <v>25230.25</v>
      </c>
      <c r="P46" t="n">
        <v>698.62</v>
      </c>
      <c r="Q46" t="n">
        <v>1367.26</v>
      </c>
      <c r="R46" t="n">
        <v>145.15</v>
      </c>
      <c r="S46" t="n">
        <v>104.26</v>
      </c>
      <c r="T46" t="n">
        <v>19415.29</v>
      </c>
      <c r="U46" t="n">
        <v>0.72</v>
      </c>
      <c r="V46" t="n">
        <v>0.89</v>
      </c>
      <c r="W46" t="n">
        <v>20.73</v>
      </c>
      <c r="X46" t="n">
        <v>1.2</v>
      </c>
      <c r="Y46" t="n">
        <v>1</v>
      </c>
      <c r="Z46" t="n">
        <v>10</v>
      </c>
      <c r="AA46" t="n">
        <v>1535.846965222264</v>
      </c>
      <c r="AB46" t="n">
        <v>2101.413574603173</v>
      </c>
      <c r="AC46" t="n">
        <v>1900.857612395522</v>
      </c>
      <c r="AD46" t="n">
        <v>1535846.965222264</v>
      </c>
      <c r="AE46" t="n">
        <v>2101413.574603173</v>
      </c>
      <c r="AF46" t="n">
        <v>9.15090206211831e-07</v>
      </c>
      <c r="AG46" t="n">
        <v>17</v>
      </c>
      <c r="AH46" t="n">
        <v>1900857.612395521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1.7307</v>
      </c>
      <c r="E47" t="n">
        <v>57.78</v>
      </c>
      <c r="F47" t="n">
        <v>53.75</v>
      </c>
      <c r="G47" t="n">
        <v>76.78</v>
      </c>
      <c r="H47" t="n">
        <v>1.07</v>
      </c>
      <c r="I47" t="n">
        <v>42</v>
      </c>
      <c r="J47" t="n">
        <v>203.07</v>
      </c>
      <c r="K47" t="n">
        <v>53.44</v>
      </c>
      <c r="L47" t="n">
        <v>12.25</v>
      </c>
      <c r="M47" t="n">
        <v>40</v>
      </c>
      <c r="N47" t="n">
        <v>42.38</v>
      </c>
      <c r="O47" t="n">
        <v>25279.03</v>
      </c>
      <c r="P47" t="n">
        <v>696.9</v>
      </c>
      <c r="Q47" t="n">
        <v>1367.29</v>
      </c>
      <c r="R47" t="n">
        <v>144.47</v>
      </c>
      <c r="S47" t="n">
        <v>104.26</v>
      </c>
      <c r="T47" t="n">
        <v>19083.42</v>
      </c>
      <c r="U47" t="n">
        <v>0.72</v>
      </c>
      <c r="V47" t="n">
        <v>0.89</v>
      </c>
      <c r="W47" t="n">
        <v>20.71</v>
      </c>
      <c r="X47" t="n">
        <v>1.17</v>
      </c>
      <c r="Y47" t="n">
        <v>1</v>
      </c>
      <c r="Z47" t="n">
        <v>10</v>
      </c>
      <c r="AA47" t="n">
        <v>1531.637756482925</v>
      </c>
      <c r="AB47" t="n">
        <v>2095.654349508826</v>
      </c>
      <c r="AC47" t="n">
        <v>1895.648039661056</v>
      </c>
      <c r="AD47" t="n">
        <v>1531637.756482925</v>
      </c>
      <c r="AE47" t="n">
        <v>2095654.349508826</v>
      </c>
      <c r="AF47" t="n">
        <v>9.162019089961909e-07</v>
      </c>
      <c r="AG47" t="n">
        <v>17</v>
      </c>
      <c r="AH47" t="n">
        <v>1895648.039661056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1.7325</v>
      </c>
      <c r="E48" t="n">
        <v>57.72</v>
      </c>
      <c r="F48" t="n">
        <v>53.73</v>
      </c>
      <c r="G48" t="n">
        <v>78.62</v>
      </c>
      <c r="H48" t="n">
        <v>1.09</v>
      </c>
      <c r="I48" t="n">
        <v>41</v>
      </c>
      <c r="J48" t="n">
        <v>203.46</v>
      </c>
      <c r="K48" t="n">
        <v>53.44</v>
      </c>
      <c r="L48" t="n">
        <v>12.5</v>
      </c>
      <c r="M48" t="n">
        <v>39</v>
      </c>
      <c r="N48" t="n">
        <v>42.53</v>
      </c>
      <c r="O48" t="n">
        <v>25327.74</v>
      </c>
      <c r="P48" t="n">
        <v>695.3099999999999</v>
      </c>
      <c r="Q48" t="n">
        <v>1367.29</v>
      </c>
      <c r="R48" t="n">
        <v>144</v>
      </c>
      <c r="S48" t="n">
        <v>104.26</v>
      </c>
      <c r="T48" t="n">
        <v>18851.33</v>
      </c>
      <c r="U48" t="n">
        <v>0.72</v>
      </c>
      <c r="V48" t="n">
        <v>0.89</v>
      </c>
      <c r="W48" t="n">
        <v>20.71</v>
      </c>
      <c r="X48" t="n">
        <v>1.15</v>
      </c>
      <c r="Y48" t="n">
        <v>1</v>
      </c>
      <c r="Z48" t="n">
        <v>10</v>
      </c>
      <c r="AA48" t="n">
        <v>1527.913531813089</v>
      </c>
      <c r="AB48" t="n">
        <v>2090.558701014359</v>
      </c>
      <c r="AC48" t="n">
        <v>1891.038712707113</v>
      </c>
      <c r="AD48" t="n">
        <v>1527913.531813089</v>
      </c>
      <c r="AE48" t="n">
        <v>2090558.701014359</v>
      </c>
      <c r="AF48" t="n">
        <v>9.17154797097071e-07</v>
      </c>
      <c r="AG48" t="n">
        <v>17</v>
      </c>
      <c r="AH48" t="n">
        <v>1891038.712707113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1.735</v>
      </c>
      <c r="E49" t="n">
        <v>57.64</v>
      </c>
      <c r="F49" t="n">
        <v>53.68</v>
      </c>
      <c r="G49" t="n">
        <v>80.52</v>
      </c>
      <c r="H49" t="n">
        <v>1.11</v>
      </c>
      <c r="I49" t="n">
        <v>40</v>
      </c>
      <c r="J49" t="n">
        <v>203.86</v>
      </c>
      <c r="K49" t="n">
        <v>53.44</v>
      </c>
      <c r="L49" t="n">
        <v>12.75</v>
      </c>
      <c r="M49" t="n">
        <v>38</v>
      </c>
      <c r="N49" t="n">
        <v>42.67</v>
      </c>
      <c r="O49" t="n">
        <v>25376.49</v>
      </c>
      <c r="P49" t="n">
        <v>694.13</v>
      </c>
      <c r="Q49" t="n">
        <v>1367.31</v>
      </c>
      <c r="R49" t="n">
        <v>141.84</v>
      </c>
      <c r="S49" t="n">
        <v>104.26</v>
      </c>
      <c r="T49" t="n">
        <v>17775.09</v>
      </c>
      <c r="U49" t="n">
        <v>0.74</v>
      </c>
      <c r="V49" t="n">
        <v>0.89</v>
      </c>
      <c r="W49" t="n">
        <v>20.72</v>
      </c>
      <c r="X49" t="n">
        <v>1.1</v>
      </c>
      <c r="Y49" t="n">
        <v>1</v>
      </c>
      <c r="Z49" t="n">
        <v>10</v>
      </c>
      <c r="AA49" t="n">
        <v>1524.043320177678</v>
      </c>
      <c r="AB49" t="n">
        <v>2085.263306713103</v>
      </c>
      <c r="AC49" t="n">
        <v>1886.248703405836</v>
      </c>
      <c r="AD49" t="n">
        <v>1524043.320177678</v>
      </c>
      <c r="AE49" t="n">
        <v>2085263.306713103</v>
      </c>
      <c r="AF49" t="n">
        <v>9.18478252792738e-07</v>
      </c>
      <c r="AG49" t="n">
        <v>17</v>
      </c>
      <c r="AH49" t="n">
        <v>1886248.703405836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1.7347</v>
      </c>
      <c r="E50" t="n">
        <v>57.65</v>
      </c>
      <c r="F50" t="n">
        <v>53.69</v>
      </c>
      <c r="G50" t="n">
        <v>80.53</v>
      </c>
      <c r="H50" t="n">
        <v>1.13</v>
      </c>
      <c r="I50" t="n">
        <v>40</v>
      </c>
      <c r="J50" t="n">
        <v>204.25</v>
      </c>
      <c r="K50" t="n">
        <v>53.44</v>
      </c>
      <c r="L50" t="n">
        <v>13</v>
      </c>
      <c r="M50" t="n">
        <v>38</v>
      </c>
      <c r="N50" t="n">
        <v>42.82</v>
      </c>
      <c r="O50" t="n">
        <v>25425.3</v>
      </c>
      <c r="P50" t="n">
        <v>692.9</v>
      </c>
      <c r="Q50" t="n">
        <v>1367.21</v>
      </c>
      <c r="R50" t="n">
        <v>142.7</v>
      </c>
      <c r="S50" t="n">
        <v>104.26</v>
      </c>
      <c r="T50" t="n">
        <v>18207.12</v>
      </c>
      <c r="U50" t="n">
        <v>0.73</v>
      </c>
      <c r="V50" t="n">
        <v>0.89</v>
      </c>
      <c r="W50" t="n">
        <v>20.71</v>
      </c>
      <c r="X50" t="n">
        <v>1.11</v>
      </c>
      <c r="Y50" t="n">
        <v>1</v>
      </c>
      <c r="Z50" t="n">
        <v>10</v>
      </c>
      <c r="AA50" t="n">
        <v>1522.62069899404</v>
      </c>
      <c r="AB50" t="n">
        <v>2083.316813648033</v>
      </c>
      <c r="AC50" t="n">
        <v>1884.487980906976</v>
      </c>
      <c r="AD50" t="n">
        <v>1522620.69899404</v>
      </c>
      <c r="AE50" t="n">
        <v>2083316.813648032</v>
      </c>
      <c r="AF50" t="n">
        <v>9.183194381092578e-07</v>
      </c>
      <c r="AG50" t="n">
        <v>17</v>
      </c>
      <c r="AH50" t="n">
        <v>1884487.980906976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1.7365</v>
      </c>
      <c r="E51" t="n">
        <v>57.59</v>
      </c>
      <c r="F51" t="n">
        <v>53.67</v>
      </c>
      <c r="G51" t="n">
        <v>82.56999999999999</v>
      </c>
      <c r="H51" t="n">
        <v>1.15</v>
      </c>
      <c r="I51" t="n">
        <v>39</v>
      </c>
      <c r="J51" t="n">
        <v>204.65</v>
      </c>
      <c r="K51" t="n">
        <v>53.44</v>
      </c>
      <c r="L51" t="n">
        <v>13.25</v>
      </c>
      <c r="M51" t="n">
        <v>37</v>
      </c>
      <c r="N51" t="n">
        <v>42.96</v>
      </c>
      <c r="O51" t="n">
        <v>25474.16</v>
      </c>
      <c r="P51" t="n">
        <v>692.4400000000001</v>
      </c>
      <c r="Q51" t="n">
        <v>1367.28</v>
      </c>
      <c r="R51" t="n">
        <v>142.05</v>
      </c>
      <c r="S51" t="n">
        <v>104.26</v>
      </c>
      <c r="T51" t="n">
        <v>17888.56</v>
      </c>
      <c r="U51" t="n">
        <v>0.73</v>
      </c>
      <c r="V51" t="n">
        <v>0.89</v>
      </c>
      <c r="W51" t="n">
        <v>20.71</v>
      </c>
      <c r="X51" t="n">
        <v>1.09</v>
      </c>
      <c r="Y51" t="n">
        <v>1</v>
      </c>
      <c r="Z51" t="n">
        <v>10</v>
      </c>
      <c r="AA51" t="n">
        <v>1520.488297029011</v>
      </c>
      <c r="AB51" t="n">
        <v>2080.399167204545</v>
      </c>
      <c r="AC51" t="n">
        <v>1881.848790545112</v>
      </c>
      <c r="AD51" t="n">
        <v>1520488.297029011</v>
      </c>
      <c r="AE51" t="n">
        <v>2080399.167204545</v>
      </c>
      <c r="AF51" t="n">
        <v>9.192723262101379e-07</v>
      </c>
      <c r="AG51" t="n">
        <v>17</v>
      </c>
      <c r="AH51" t="n">
        <v>1881848.790545112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1.7392</v>
      </c>
      <c r="E52" t="n">
        <v>57.5</v>
      </c>
      <c r="F52" t="n">
        <v>53.61</v>
      </c>
      <c r="G52" t="n">
        <v>84.65000000000001</v>
      </c>
      <c r="H52" t="n">
        <v>1.17</v>
      </c>
      <c r="I52" t="n">
        <v>38</v>
      </c>
      <c r="J52" t="n">
        <v>205.05</v>
      </c>
      <c r="K52" t="n">
        <v>53.44</v>
      </c>
      <c r="L52" t="n">
        <v>13.5</v>
      </c>
      <c r="M52" t="n">
        <v>36</v>
      </c>
      <c r="N52" t="n">
        <v>43.11</v>
      </c>
      <c r="O52" t="n">
        <v>25523.06</v>
      </c>
      <c r="P52" t="n">
        <v>690.17</v>
      </c>
      <c r="Q52" t="n">
        <v>1367.35</v>
      </c>
      <c r="R52" t="n">
        <v>140.32</v>
      </c>
      <c r="S52" t="n">
        <v>104.26</v>
      </c>
      <c r="T52" t="n">
        <v>17027</v>
      </c>
      <c r="U52" t="n">
        <v>0.74</v>
      </c>
      <c r="V52" t="n">
        <v>0.89</v>
      </c>
      <c r="W52" t="n">
        <v>20.7</v>
      </c>
      <c r="X52" t="n">
        <v>1.04</v>
      </c>
      <c r="Y52" t="n">
        <v>1</v>
      </c>
      <c r="Z52" t="n">
        <v>10</v>
      </c>
      <c r="AA52" t="n">
        <v>1514.906747700338</v>
      </c>
      <c r="AB52" t="n">
        <v>2072.762245172477</v>
      </c>
      <c r="AC52" t="n">
        <v>1874.940725633298</v>
      </c>
      <c r="AD52" t="n">
        <v>1514906.747700338</v>
      </c>
      <c r="AE52" t="n">
        <v>2072762.245172477</v>
      </c>
      <c r="AF52" t="n">
        <v>9.207016583614581e-07</v>
      </c>
      <c r="AG52" t="n">
        <v>17</v>
      </c>
      <c r="AH52" t="n">
        <v>1874940.725633298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1.7407</v>
      </c>
      <c r="E53" t="n">
        <v>57.45</v>
      </c>
      <c r="F53" t="n">
        <v>53.6</v>
      </c>
      <c r="G53" t="n">
        <v>86.92</v>
      </c>
      <c r="H53" t="n">
        <v>1.19</v>
      </c>
      <c r="I53" t="n">
        <v>37</v>
      </c>
      <c r="J53" t="n">
        <v>205.44</v>
      </c>
      <c r="K53" t="n">
        <v>53.44</v>
      </c>
      <c r="L53" t="n">
        <v>13.75</v>
      </c>
      <c r="M53" t="n">
        <v>35</v>
      </c>
      <c r="N53" t="n">
        <v>43.26</v>
      </c>
      <c r="O53" t="n">
        <v>25572.02</v>
      </c>
      <c r="P53" t="n">
        <v>688.92</v>
      </c>
      <c r="Q53" t="n">
        <v>1367.3</v>
      </c>
      <c r="R53" t="n">
        <v>139.68</v>
      </c>
      <c r="S53" t="n">
        <v>104.26</v>
      </c>
      <c r="T53" t="n">
        <v>16711.99</v>
      </c>
      <c r="U53" t="n">
        <v>0.75</v>
      </c>
      <c r="V53" t="n">
        <v>0.89</v>
      </c>
      <c r="W53" t="n">
        <v>20.7</v>
      </c>
      <c r="X53" t="n">
        <v>1.02</v>
      </c>
      <c r="Y53" t="n">
        <v>1</v>
      </c>
      <c r="Z53" t="n">
        <v>10</v>
      </c>
      <c r="AA53" t="n">
        <v>1511.979541629176</v>
      </c>
      <c r="AB53" t="n">
        <v>2068.757112686696</v>
      </c>
      <c r="AC53" t="n">
        <v>1871.31783737072</v>
      </c>
      <c r="AD53" t="n">
        <v>1511979.541629176</v>
      </c>
      <c r="AE53" t="n">
        <v>2068757.112686696</v>
      </c>
      <c r="AF53" t="n">
        <v>9.214957317788581e-07</v>
      </c>
      <c r="AG53" t="n">
        <v>17</v>
      </c>
      <c r="AH53" t="n">
        <v>1871317.83737072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1.7402</v>
      </c>
      <c r="E54" t="n">
        <v>57.46</v>
      </c>
      <c r="F54" t="n">
        <v>53.62</v>
      </c>
      <c r="G54" t="n">
        <v>86.95</v>
      </c>
      <c r="H54" t="n">
        <v>1.21</v>
      </c>
      <c r="I54" t="n">
        <v>37</v>
      </c>
      <c r="J54" t="n">
        <v>205.84</v>
      </c>
      <c r="K54" t="n">
        <v>53.44</v>
      </c>
      <c r="L54" t="n">
        <v>14</v>
      </c>
      <c r="M54" t="n">
        <v>35</v>
      </c>
      <c r="N54" t="n">
        <v>43.4</v>
      </c>
      <c r="O54" t="n">
        <v>25621.03</v>
      </c>
      <c r="P54" t="n">
        <v>688.76</v>
      </c>
      <c r="Q54" t="n">
        <v>1367.23</v>
      </c>
      <c r="R54" t="n">
        <v>140.31</v>
      </c>
      <c r="S54" t="n">
        <v>104.26</v>
      </c>
      <c r="T54" t="n">
        <v>17028.35</v>
      </c>
      <c r="U54" t="n">
        <v>0.74</v>
      </c>
      <c r="V54" t="n">
        <v>0.89</v>
      </c>
      <c r="W54" t="n">
        <v>20.71</v>
      </c>
      <c r="X54" t="n">
        <v>1.04</v>
      </c>
      <c r="Y54" t="n">
        <v>1</v>
      </c>
      <c r="Z54" t="n">
        <v>10</v>
      </c>
      <c r="AA54" t="n">
        <v>1512.260924042122</v>
      </c>
      <c r="AB54" t="n">
        <v>2069.142112517804</v>
      </c>
      <c r="AC54" t="n">
        <v>1871.666093358298</v>
      </c>
      <c r="AD54" t="n">
        <v>1512260.924042122</v>
      </c>
      <c r="AE54" t="n">
        <v>2069142.112517804</v>
      </c>
      <c r="AF54" t="n">
        <v>9.212310406397246e-07</v>
      </c>
      <c r="AG54" t="n">
        <v>17</v>
      </c>
      <c r="AH54" t="n">
        <v>1871666.093358299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1.7428</v>
      </c>
      <c r="E55" t="n">
        <v>57.38</v>
      </c>
      <c r="F55" t="n">
        <v>53.57</v>
      </c>
      <c r="G55" t="n">
        <v>89.29000000000001</v>
      </c>
      <c r="H55" t="n">
        <v>1.23</v>
      </c>
      <c r="I55" t="n">
        <v>36</v>
      </c>
      <c r="J55" t="n">
        <v>206.24</v>
      </c>
      <c r="K55" t="n">
        <v>53.44</v>
      </c>
      <c r="L55" t="n">
        <v>14.25</v>
      </c>
      <c r="M55" t="n">
        <v>34</v>
      </c>
      <c r="N55" t="n">
        <v>43.55</v>
      </c>
      <c r="O55" t="n">
        <v>25670.09</v>
      </c>
      <c r="P55" t="n">
        <v>686.76</v>
      </c>
      <c r="Q55" t="n">
        <v>1367.43</v>
      </c>
      <c r="R55" t="n">
        <v>138.79</v>
      </c>
      <c r="S55" t="n">
        <v>104.26</v>
      </c>
      <c r="T55" t="n">
        <v>16271.67</v>
      </c>
      <c r="U55" t="n">
        <v>0.75</v>
      </c>
      <c r="V55" t="n">
        <v>0.89</v>
      </c>
      <c r="W55" t="n">
        <v>20.7</v>
      </c>
      <c r="X55" t="n">
        <v>0.99</v>
      </c>
      <c r="Y55" t="n">
        <v>1</v>
      </c>
      <c r="Z55" t="n">
        <v>10</v>
      </c>
      <c r="AA55" t="n">
        <v>1507.217686449867</v>
      </c>
      <c r="AB55" t="n">
        <v>2062.241732352141</v>
      </c>
      <c r="AC55" t="n">
        <v>1865.424275790902</v>
      </c>
      <c r="AD55" t="n">
        <v>1507217.686449867</v>
      </c>
      <c r="AE55" t="n">
        <v>2062241.732352141</v>
      </c>
      <c r="AF55" t="n">
        <v>9.226074345632182e-07</v>
      </c>
      <c r="AG55" t="n">
        <v>17</v>
      </c>
      <c r="AH55" t="n">
        <v>1865424.275790902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1.7445</v>
      </c>
      <c r="E56" t="n">
        <v>57.32</v>
      </c>
      <c r="F56" t="n">
        <v>53.55</v>
      </c>
      <c r="G56" t="n">
        <v>91.8</v>
      </c>
      <c r="H56" t="n">
        <v>1.25</v>
      </c>
      <c r="I56" t="n">
        <v>35</v>
      </c>
      <c r="J56" t="n">
        <v>206.64</v>
      </c>
      <c r="K56" t="n">
        <v>53.44</v>
      </c>
      <c r="L56" t="n">
        <v>14.5</v>
      </c>
      <c r="M56" t="n">
        <v>33</v>
      </c>
      <c r="N56" t="n">
        <v>43.7</v>
      </c>
      <c r="O56" t="n">
        <v>25719.19</v>
      </c>
      <c r="P56" t="n">
        <v>684.6900000000001</v>
      </c>
      <c r="Q56" t="n">
        <v>1367.32</v>
      </c>
      <c r="R56" t="n">
        <v>138.25</v>
      </c>
      <c r="S56" t="n">
        <v>104.26</v>
      </c>
      <c r="T56" t="n">
        <v>16006.83</v>
      </c>
      <c r="U56" t="n">
        <v>0.75</v>
      </c>
      <c r="V56" t="n">
        <v>0.89</v>
      </c>
      <c r="W56" t="n">
        <v>20.7</v>
      </c>
      <c r="X56" t="n">
        <v>0.97</v>
      </c>
      <c r="Y56" t="n">
        <v>1</v>
      </c>
      <c r="Z56" t="n">
        <v>10</v>
      </c>
      <c r="AA56" t="n">
        <v>1502.953231673143</v>
      </c>
      <c r="AB56" t="n">
        <v>2056.40691719216</v>
      </c>
      <c r="AC56" t="n">
        <v>1860.146327200575</v>
      </c>
      <c r="AD56" t="n">
        <v>1502953.231673143</v>
      </c>
      <c r="AE56" t="n">
        <v>2056406.91719216</v>
      </c>
      <c r="AF56" t="n">
        <v>9.235073844362714e-07</v>
      </c>
      <c r="AG56" t="n">
        <v>17</v>
      </c>
      <c r="AH56" t="n">
        <v>1860146.327200575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1.7435</v>
      </c>
      <c r="E57" t="n">
        <v>57.36</v>
      </c>
      <c r="F57" t="n">
        <v>53.59</v>
      </c>
      <c r="G57" t="n">
        <v>91.86</v>
      </c>
      <c r="H57" t="n">
        <v>1.27</v>
      </c>
      <c r="I57" t="n">
        <v>35</v>
      </c>
      <c r="J57" t="n">
        <v>207.03</v>
      </c>
      <c r="K57" t="n">
        <v>53.44</v>
      </c>
      <c r="L57" t="n">
        <v>14.75</v>
      </c>
      <c r="M57" t="n">
        <v>33</v>
      </c>
      <c r="N57" t="n">
        <v>43.85</v>
      </c>
      <c r="O57" t="n">
        <v>25768.35</v>
      </c>
      <c r="P57" t="n">
        <v>684.5</v>
      </c>
      <c r="Q57" t="n">
        <v>1367.37</v>
      </c>
      <c r="R57" t="n">
        <v>139.34</v>
      </c>
      <c r="S57" t="n">
        <v>104.26</v>
      </c>
      <c r="T57" t="n">
        <v>16553.71</v>
      </c>
      <c r="U57" t="n">
        <v>0.75</v>
      </c>
      <c r="V57" t="n">
        <v>0.89</v>
      </c>
      <c r="W57" t="n">
        <v>20.7</v>
      </c>
      <c r="X57" t="n">
        <v>1.01</v>
      </c>
      <c r="Y57" t="n">
        <v>1</v>
      </c>
      <c r="Z57" t="n">
        <v>10</v>
      </c>
      <c r="AA57" t="n">
        <v>1503.690095058757</v>
      </c>
      <c r="AB57" t="n">
        <v>2057.415126184475</v>
      </c>
      <c r="AC57" t="n">
        <v>1861.058314141694</v>
      </c>
      <c r="AD57" t="n">
        <v>1503690.095058757</v>
      </c>
      <c r="AE57" t="n">
        <v>2057415.126184475</v>
      </c>
      <c r="AF57" t="n">
        <v>9.229780021580049e-07</v>
      </c>
      <c r="AG57" t="n">
        <v>17</v>
      </c>
      <c r="AH57" t="n">
        <v>1861058.314141694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1.7465</v>
      </c>
      <c r="E58" t="n">
        <v>57.26</v>
      </c>
      <c r="F58" t="n">
        <v>53.52</v>
      </c>
      <c r="G58" t="n">
        <v>94.45</v>
      </c>
      <c r="H58" t="n">
        <v>1.28</v>
      </c>
      <c r="I58" t="n">
        <v>34</v>
      </c>
      <c r="J58" t="n">
        <v>207.43</v>
      </c>
      <c r="K58" t="n">
        <v>53.44</v>
      </c>
      <c r="L58" t="n">
        <v>15</v>
      </c>
      <c r="M58" t="n">
        <v>32</v>
      </c>
      <c r="N58" t="n">
        <v>44</v>
      </c>
      <c r="O58" t="n">
        <v>25817.56</v>
      </c>
      <c r="P58" t="n">
        <v>682.5599999999999</v>
      </c>
      <c r="Q58" t="n">
        <v>1367.22</v>
      </c>
      <c r="R58" t="n">
        <v>137.29</v>
      </c>
      <c r="S58" t="n">
        <v>104.26</v>
      </c>
      <c r="T58" t="n">
        <v>15529.68</v>
      </c>
      <c r="U58" t="n">
        <v>0.76</v>
      </c>
      <c r="V58" t="n">
        <v>0.9</v>
      </c>
      <c r="W58" t="n">
        <v>20.7</v>
      </c>
      <c r="X58" t="n">
        <v>0.95</v>
      </c>
      <c r="Y58" t="n">
        <v>1</v>
      </c>
      <c r="Z58" t="n">
        <v>10</v>
      </c>
      <c r="AA58" t="n">
        <v>1498.327981151458</v>
      </c>
      <c r="AB58" t="n">
        <v>2050.078445376739</v>
      </c>
      <c r="AC58" t="n">
        <v>1854.421835853152</v>
      </c>
      <c r="AD58" t="n">
        <v>1498327.981151458</v>
      </c>
      <c r="AE58" t="n">
        <v>2050078.445376739</v>
      </c>
      <c r="AF58" t="n">
        <v>9.24566148992805e-07</v>
      </c>
      <c r="AG58" t="n">
        <v>17</v>
      </c>
      <c r="AH58" t="n">
        <v>1854421.835853152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1.7481</v>
      </c>
      <c r="E59" t="n">
        <v>57.2</v>
      </c>
      <c r="F59" t="n">
        <v>53.51</v>
      </c>
      <c r="G59" t="n">
        <v>97.29000000000001</v>
      </c>
      <c r="H59" t="n">
        <v>1.3</v>
      </c>
      <c r="I59" t="n">
        <v>33</v>
      </c>
      <c r="J59" t="n">
        <v>207.83</v>
      </c>
      <c r="K59" t="n">
        <v>53.44</v>
      </c>
      <c r="L59" t="n">
        <v>15.25</v>
      </c>
      <c r="M59" t="n">
        <v>31</v>
      </c>
      <c r="N59" t="n">
        <v>44.15</v>
      </c>
      <c r="O59" t="n">
        <v>25866.82</v>
      </c>
      <c r="P59" t="n">
        <v>681.78</v>
      </c>
      <c r="Q59" t="n">
        <v>1367.25</v>
      </c>
      <c r="R59" t="n">
        <v>136.81</v>
      </c>
      <c r="S59" t="n">
        <v>104.26</v>
      </c>
      <c r="T59" t="n">
        <v>15298.43</v>
      </c>
      <c r="U59" t="n">
        <v>0.76</v>
      </c>
      <c r="V59" t="n">
        <v>0.9</v>
      </c>
      <c r="W59" t="n">
        <v>20.7</v>
      </c>
      <c r="X59" t="n">
        <v>0.93</v>
      </c>
      <c r="Y59" t="n">
        <v>1</v>
      </c>
      <c r="Z59" t="n">
        <v>10</v>
      </c>
      <c r="AA59" t="n">
        <v>1496.003892868936</v>
      </c>
      <c r="AB59" t="n">
        <v>2046.898525257054</v>
      </c>
      <c r="AC59" t="n">
        <v>1851.545402846643</v>
      </c>
      <c r="AD59" t="n">
        <v>1496003.892868936</v>
      </c>
      <c r="AE59" t="n">
        <v>2046898.525257054</v>
      </c>
      <c r="AF59" t="n">
        <v>9.254131606380318e-07</v>
      </c>
      <c r="AG59" t="n">
        <v>17</v>
      </c>
      <c r="AH59" t="n">
        <v>1851545.402846643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1.7491</v>
      </c>
      <c r="E60" t="n">
        <v>57.17</v>
      </c>
      <c r="F60" t="n">
        <v>53.48</v>
      </c>
      <c r="G60" t="n">
        <v>97.23</v>
      </c>
      <c r="H60" t="n">
        <v>1.32</v>
      </c>
      <c r="I60" t="n">
        <v>33</v>
      </c>
      <c r="J60" t="n">
        <v>208.23</v>
      </c>
      <c r="K60" t="n">
        <v>53.44</v>
      </c>
      <c r="L60" t="n">
        <v>15.5</v>
      </c>
      <c r="M60" t="n">
        <v>31</v>
      </c>
      <c r="N60" t="n">
        <v>44.3</v>
      </c>
      <c r="O60" t="n">
        <v>25916.13</v>
      </c>
      <c r="P60" t="n">
        <v>681.01</v>
      </c>
      <c r="Q60" t="n">
        <v>1367.21</v>
      </c>
      <c r="R60" t="n">
        <v>135.86</v>
      </c>
      <c r="S60" t="n">
        <v>104.26</v>
      </c>
      <c r="T60" t="n">
        <v>14823.14</v>
      </c>
      <c r="U60" t="n">
        <v>0.77</v>
      </c>
      <c r="V60" t="n">
        <v>0.9</v>
      </c>
      <c r="W60" t="n">
        <v>20.69</v>
      </c>
      <c r="X60" t="n">
        <v>0.9</v>
      </c>
      <c r="Y60" t="n">
        <v>1</v>
      </c>
      <c r="Z60" t="n">
        <v>10</v>
      </c>
      <c r="AA60" t="n">
        <v>1494.010167892938</v>
      </c>
      <c r="AB60" t="n">
        <v>2044.170622787955</v>
      </c>
      <c r="AC60" t="n">
        <v>1849.07784756056</v>
      </c>
      <c r="AD60" t="n">
        <v>1494010.167892938</v>
      </c>
      <c r="AE60" t="n">
        <v>2044170.622787955</v>
      </c>
      <c r="AF60" t="n">
        <v>9.259425429162985e-07</v>
      </c>
      <c r="AG60" t="n">
        <v>17</v>
      </c>
      <c r="AH60" t="n">
        <v>1849077.84756056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1.7506</v>
      </c>
      <c r="E61" t="n">
        <v>57.12</v>
      </c>
      <c r="F61" t="n">
        <v>53.46</v>
      </c>
      <c r="G61" t="n">
        <v>100.24</v>
      </c>
      <c r="H61" t="n">
        <v>1.34</v>
      </c>
      <c r="I61" t="n">
        <v>32</v>
      </c>
      <c r="J61" t="n">
        <v>208.63</v>
      </c>
      <c r="K61" t="n">
        <v>53.44</v>
      </c>
      <c r="L61" t="n">
        <v>15.75</v>
      </c>
      <c r="M61" t="n">
        <v>30</v>
      </c>
      <c r="N61" t="n">
        <v>44.45</v>
      </c>
      <c r="O61" t="n">
        <v>25965.5</v>
      </c>
      <c r="P61" t="n">
        <v>679.59</v>
      </c>
      <c r="Q61" t="n">
        <v>1367.26</v>
      </c>
      <c r="R61" t="n">
        <v>135.51</v>
      </c>
      <c r="S61" t="n">
        <v>104.26</v>
      </c>
      <c r="T61" t="n">
        <v>14650.68</v>
      </c>
      <c r="U61" t="n">
        <v>0.77</v>
      </c>
      <c r="V61" t="n">
        <v>0.9</v>
      </c>
      <c r="W61" t="n">
        <v>20.69</v>
      </c>
      <c r="X61" t="n">
        <v>0.88</v>
      </c>
      <c r="Y61" t="n">
        <v>1</v>
      </c>
      <c r="Z61" t="n">
        <v>10</v>
      </c>
      <c r="AA61" t="n">
        <v>1490.818312025466</v>
      </c>
      <c r="AB61" t="n">
        <v>2039.803384775337</v>
      </c>
      <c r="AC61" t="n">
        <v>1845.12741261441</v>
      </c>
      <c r="AD61" t="n">
        <v>1490818.312025466</v>
      </c>
      <c r="AE61" t="n">
        <v>2039803.384775338</v>
      </c>
      <c r="AF61" t="n">
        <v>9.267366163336985e-07</v>
      </c>
      <c r="AG61" t="n">
        <v>17</v>
      </c>
      <c r="AH61" t="n">
        <v>1845127.41261441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1.7507</v>
      </c>
      <c r="E62" t="n">
        <v>57.12</v>
      </c>
      <c r="F62" t="n">
        <v>53.46</v>
      </c>
      <c r="G62" t="n">
        <v>100.24</v>
      </c>
      <c r="H62" t="n">
        <v>1.36</v>
      </c>
      <c r="I62" t="n">
        <v>32</v>
      </c>
      <c r="J62" t="n">
        <v>209.03</v>
      </c>
      <c r="K62" t="n">
        <v>53.44</v>
      </c>
      <c r="L62" t="n">
        <v>16</v>
      </c>
      <c r="M62" t="n">
        <v>30</v>
      </c>
      <c r="N62" t="n">
        <v>44.6</v>
      </c>
      <c r="O62" t="n">
        <v>26014.91</v>
      </c>
      <c r="P62" t="n">
        <v>678.03</v>
      </c>
      <c r="Q62" t="n">
        <v>1367.23</v>
      </c>
      <c r="R62" t="n">
        <v>135.22</v>
      </c>
      <c r="S62" t="n">
        <v>104.26</v>
      </c>
      <c r="T62" t="n">
        <v>14505.92</v>
      </c>
      <c r="U62" t="n">
        <v>0.77</v>
      </c>
      <c r="V62" t="n">
        <v>0.9</v>
      </c>
      <c r="W62" t="n">
        <v>20.7</v>
      </c>
      <c r="X62" t="n">
        <v>0.88</v>
      </c>
      <c r="Y62" t="n">
        <v>1</v>
      </c>
      <c r="Z62" t="n">
        <v>10</v>
      </c>
      <c r="AA62" t="n">
        <v>1488.589875255582</v>
      </c>
      <c r="AB62" t="n">
        <v>2036.75433927509</v>
      </c>
      <c r="AC62" t="n">
        <v>1842.369363737344</v>
      </c>
      <c r="AD62" t="n">
        <v>1488589.875255582</v>
      </c>
      <c r="AE62" t="n">
        <v>2036754.33927509</v>
      </c>
      <c r="AF62" t="n">
        <v>9.267895545615251e-07</v>
      </c>
      <c r="AG62" t="n">
        <v>17</v>
      </c>
      <c r="AH62" t="n">
        <v>1842369.363737344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1.7523</v>
      </c>
      <c r="E63" t="n">
        <v>57.07</v>
      </c>
      <c r="F63" t="n">
        <v>53.44</v>
      </c>
      <c r="G63" t="n">
        <v>103.44</v>
      </c>
      <c r="H63" t="n">
        <v>1.38</v>
      </c>
      <c r="I63" t="n">
        <v>31</v>
      </c>
      <c r="J63" t="n">
        <v>209.43</v>
      </c>
      <c r="K63" t="n">
        <v>53.44</v>
      </c>
      <c r="L63" t="n">
        <v>16.25</v>
      </c>
      <c r="M63" t="n">
        <v>29</v>
      </c>
      <c r="N63" t="n">
        <v>44.75</v>
      </c>
      <c r="O63" t="n">
        <v>26064.38</v>
      </c>
      <c r="P63" t="n">
        <v>677.64</v>
      </c>
      <c r="Q63" t="n">
        <v>1367.37</v>
      </c>
      <c r="R63" t="n">
        <v>134.7</v>
      </c>
      <c r="S63" t="n">
        <v>104.26</v>
      </c>
      <c r="T63" t="n">
        <v>14251.27</v>
      </c>
      <c r="U63" t="n">
        <v>0.77</v>
      </c>
      <c r="V63" t="n">
        <v>0.9</v>
      </c>
      <c r="W63" t="n">
        <v>20.69</v>
      </c>
      <c r="X63" t="n">
        <v>0.87</v>
      </c>
      <c r="Y63" t="n">
        <v>1</v>
      </c>
      <c r="Z63" t="n">
        <v>10</v>
      </c>
      <c r="AA63" t="n">
        <v>1486.754381972829</v>
      </c>
      <c r="AB63" t="n">
        <v>2034.242936389379</v>
      </c>
      <c r="AC63" t="n">
        <v>1840.097645618269</v>
      </c>
      <c r="AD63" t="n">
        <v>1486754.381972829</v>
      </c>
      <c r="AE63" t="n">
        <v>2034242.936389379</v>
      </c>
      <c r="AF63" t="n">
        <v>9.276365662067518e-07</v>
      </c>
      <c r="AG63" t="n">
        <v>17</v>
      </c>
      <c r="AH63" t="n">
        <v>1840097.645618269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1.7526</v>
      </c>
      <c r="E64" t="n">
        <v>57.06</v>
      </c>
      <c r="F64" t="n">
        <v>53.44</v>
      </c>
      <c r="G64" t="n">
        <v>103.42</v>
      </c>
      <c r="H64" t="n">
        <v>1.4</v>
      </c>
      <c r="I64" t="n">
        <v>31</v>
      </c>
      <c r="J64" t="n">
        <v>209.84</v>
      </c>
      <c r="K64" t="n">
        <v>53.44</v>
      </c>
      <c r="L64" t="n">
        <v>16.5</v>
      </c>
      <c r="M64" t="n">
        <v>29</v>
      </c>
      <c r="N64" t="n">
        <v>44.9</v>
      </c>
      <c r="O64" t="n">
        <v>26113.9</v>
      </c>
      <c r="P64" t="n">
        <v>676.58</v>
      </c>
      <c r="Q64" t="n">
        <v>1367.23</v>
      </c>
      <c r="R64" t="n">
        <v>134.33</v>
      </c>
      <c r="S64" t="n">
        <v>104.26</v>
      </c>
      <c r="T64" t="n">
        <v>14065.15</v>
      </c>
      <c r="U64" t="n">
        <v>0.78</v>
      </c>
      <c r="V64" t="n">
        <v>0.9</v>
      </c>
      <c r="W64" t="n">
        <v>20.7</v>
      </c>
      <c r="X64" t="n">
        <v>0.86</v>
      </c>
      <c r="Y64" t="n">
        <v>1</v>
      </c>
      <c r="Z64" t="n">
        <v>10</v>
      </c>
      <c r="AA64" t="n">
        <v>1485.072739323096</v>
      </c>
      <c r="AB64" t="n">
        <v>2031.942038727177</v>
      </c>
      <c r="AC64" t="n">
        <v>1838.016342399617</v>
      </c>
      <c r="AD64" t="n">
        <v>1485072.739323096</v>
      </c>
      <c r="AE64" t="n">
        <v>2031942.038727177</v>
      </c>
      <c r="AF64" t="n">
        <v>9.277953808902318e-07</v>
      </c>
      <c r="AG64" t="n">
        <v>17</v>
      </c>
      <c r="AH64" t="n">
        <v>1838016.342399617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1.7548</v>
      </c>
      <c r="E65" t="n">
        <v>56.99</v>
      </c>
      <c r="F65" t="n">
        <v>53.4</v>
      </c>
      <c r="G65" t="n">
        <v>106.8</v>
      </c>
      <c r="H65" t="n">
        <v>1.42</v>
      </c>
      <c r="I65" t="n">
        <v>30</v>
      </c>
      <c r="J65" t="n">
        <v>210.24</v>
      </c>
      <c r="K65" t="n">
        <v>53.44</v>
      </c>
      <c r="L65" t="n">
        <v>16.75</v>
      </c>
      <c r="M65" t="n">
        <v>28</v>
      </c>
      <c r="N65" t="n">
        <v>45.05</v>
      </c>
      <c r="O65" t="n">
        <v>26163.47</v>
      </c>
      <c r="P65" t="n">
        <v>674.53</v>
      </c>
      <c r="Q65" t="n">
        <v>1367.22</v>
      </c>
      <c r="R65" t="n">
        <v>133.32</v>
      </c>
      <c r="S65" t="n">
        <v>104.26</v>
      </c>
      <c r="T65" t="n">
        <v>13563.75</v>
      </c>
      <c r="U65" t="n">
        <v>0.78</v>
      </c>
      <c r="V65" t="n">
        <v>0.9</v>
      </c>
      <c r="W65" t="n">
        <v>20.69</v>
      </c>
      <c r="X65" t="n">
        <v>0.83</v>
      </c>
      <c r="Y65" t="n">
        <v>1</v>
      </c>
      <c r="Z65" t="n">
        <v>10</v>
      </c>
      <c r="AA65" t="n">
        <v>1480.390431380873</v>
      </c>
      <c r="AB65" t="n">
        <v>2025.53549843178</v>
      </c>
      <c r="AC65" t="n">
        <v>1832.221233318377</v>
      </c>
      <c r="AD65" t="n">
        <v>1480390.431380874</v>
      </c>
      <c r="AE65" t="n">
        <v>2025535.49843178</v>
      </c>
      <c r="AF65" t="n">
        <v>9.289600219024187e-07</v>
      </c>
      <c r="AG65" t="n">
        <v>17</v>
      </c>
      <c r="AH65" t="n">
        <v>1832221.233318377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1.7549</v>
      </c>
      <c r="E66" t="n">
        <v>56.98</v>
      </c>
      <c r="F66" t="n">
        <v>53.4</v>
      </c>
      <c r="G66" t="n">
        <v>106.8</v>
      </c>
      <c r="H66" t="n">
        <v>1.43</v>
      </c>
      <c r="I66" t="n">
        <v>30</v>
      </c>
      <c r="J66" t="n">
        <v>210.64</v>
      </c>
      <c r="K66" t="n">
        <v>53.44</v>
      </c>
      <c r="L66" t="n">
        <v>17</v>
      </c>
      <c r="M66" t="n">
        <v>28</v>
      </c>
      <c r="N66" t="n">
        <v>45.21</v>
      </c>
      <c r="O66" t="n">
        <v>26213.09</v>
      </c>
      <c r="P66" t="n">
        <v>673.8200000000001</v>
      </c>
      <c r="Q66" t="n">
        <v>1367.3</v>
      </c>
      <c r="R66" t="n">
        <v>133.54</v>
      </c>
      <c r="S66" t="n">
        <v>104.26</v>
      </c>
      <c r="T66" t="n">
        <v>13676.64</v>
      </c>
      <c r="U66" t="n">
        <v>0.78</v>
      </c>
      <c r="V66" t="n">
        <v>0.9</v>
      </c>
      <c r="W66" t="n">
        <v>20.68</v>
      </c>
      <c r="X66" t="n">
        <v>0.82</v>
      </c>
      <c r="Y66" t="n">
        <v>1</v>
      </c>
      <c r="Z66" t="n">
        <v>10</v>
      </c>
      <c r="AA66" t="n">
        <v>1479.339413972025</v>
      </c>
      <c r="AB66" t="n">
        <v>2024.097450045378</v>
      </c>
      <c r="AC66" t="n">
        <v>1830.92043025166</v>
      </c>
      <c r="AD66" t="n">
        <v>1479339.413972025</v>
      </c>
      <c r="AE66" t="n">
        <v>2024097.450045378</v>
      </c>
      <c r="AF66" t="n">
        <v>9.290129601302453e-07</v>
      </c>
      <c r="AG66" t="n">
        <v>17</v>
      </c>
      <c r="AH66" t="n">
        <v>1830920.43025166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1.7569</v>
      </c>
      <c r="E67" t="n">
        <v>56.92</v>
      </c>
      <c r="F67" t="n">
        <v>53.37</v>
      </c>
      <c r="G67" t="n">
        <v>110.42</v>
      </c>
      <c r="H67" t="n">
        <v>1.45</v>
      </c>
      <c r="I67" t="n">
        <v>29</v>
      </c>
      <c r="J67" t="n">
        <v>211.04</v>
      </c>
      <c r="K67" t="n">
        <v>53.44</v>
      </c>
      <c r="L67" t="n">
        <v>17.25</v>
      </c>
      <c r="M67" t="n">
        <v>27</v>
      </c>
      <c r="N67" t="n">
        <v>45.36</v>
      </c>
      <c r="O67" t="n">
        <v>26262.77</v>
      </c>
      <c r="P67" t="n">
        <v>672.33</v>
      </c>
      <c r="Q67" t="n">
        <v>1367.19</v>
      </c>
      <c r="R67" t="n">
        <v>132.36</v>
      </c>
      <c r="S67" t="n">
        <v>104.26</v>
      </c>
      <c r="T67" t="n">
        <v>13091.3</v>
      </c>
      <c r="U67" t="n">
        <v>0.79</v>
      </c>
      <c r="V67" t="n">
        <v>0.9</v>
      </c>
      <c r="W67" t="n">
        <v>20.69</v>
      </c>
      <c r="X67" t="n">
        <v>0.8</v>
      </c>
      <c r="Y67" t="n">
        <v>1</v>
      </c>
      <c r="Z67" t="n">
        <v>10</v>
      </c>
      <c r="AA67" t="n">
        <v>1475.649484255222</v>
      </c>
      <c r="AB67" t="n">
        <v>2019.048725418637</v>
      </c>
      <c r="AC67" t="n">
        <v>1826.353548817366</v>
      </c>
      <c r="AD67" t="n">
        <v>1475649.484255222</v>
      </c>
      <c r="AE67" t="n">
        <v>2019048.725418637</v>
      </c>
      <c r="AF67" t="n">
        <v>9.300717246867787e-07</v>
      </c>
      <c r="AG67" t="n">
        <v>17</v>
      </c>
      <c r="AH67" t="n">
        <v>1826353.548817366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1.7567</v>
      </c>
      <c r="E68" t="n">
        <v>56.92</v>
      </c>
      <c r="F68" t="n">
        <v>53.38</v>
      </c>
      <c r="G68" t="n">
        <v>110.43</v>
      </c>
      <c r="H68" t="n">
        <v>1.47</v>
      </c>
      <c r="I68" t="n">
        <v>29</v>
      </c>
      <c r="J68" t="n">
        <v>211.45</v>
      </c>
      <c r="K68" t="n">
        <v>53.44</v>
      </c>
      <c r="L68" t="n">
        <v>17.5</v>
      </c>
      <c r="M68" t="n">
        <v>27</v>
      </c>
      <c r="N68" t="n">
        <v>45.51</v>
      </c>
      <c r="O68" t="n">
        <v>26312.5</v>
      </c>
      <c r="P68" t="n">
        <v>671.9</v>
      </c>
      <c r="Q68" t="n">
        <v>1367.21</v>
      </c>
      <c r="R68" t="n">
        <v>132.63</v>
      </c>
      <c r="S68" t="n">
        <v>104.26</v>
      </c>
      <c r="T68" t="n">
        <v>13224.24</v>
      </c>
      <c r="U68" t="n">
        <v>0.79</v>
      </c>
      <c r="V68" t="n">
        <v>0.9</v>
      </c>
      <c r="W68" t="n">
        <v>20.69</v>
      </c>
      <c r="X68" t="n">
        <v>0.8</v>
      </c>
      <c r="Y68" t="n">
        <v>1</v>
      </c>
      <c r="Z68" t="n">
        <v>10</v>
      </c>
      <c r="AA68" t="n">
        <v>1475.265732553954</v>
      </c>
      <c r="AB68" t="n">
        <v>2018.523659411032</v>
      </c>
      <c r="AC68" t="n">
        <v>1825.878594372592</v>
      </c>
      <c r="AD68" t="n">
        <v>1475265.732553954</v>
      </c>
      <c r="AE68" t="n">
        <v>2018523.659411032</v>
      </c>
      <c r="AF68" t="n">
        <v>9.299658482311254e-07</v>
      </c>
      <c r="AG68" t="n">
        <v>17</v>
      </c>
      <c r="AH68" t="n">
        <v>1825878.594372592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1.7583</v>
      </c>
      <c r="E69" t="n">
        <v>56.87</v>
      </c>
      <c r="F69" t="n">
        <v>53.36</v>
      </c>
      <c r="G69" t="n">
        <v>114.35</v>
      </c>
      <c r="H69" t="n">
        <v>1.49</v>
      </c>
      <c r="I69" t="n">
        <v>28</v>
      </c>
      <c r="J69" t="n">
        <v>211.85</v>
      </c>
      <c r="K69" t="n">
        <v>53.44</v>
      </c>
      <c r="L69" t="n">
        <v>17.75</v>
      </c>
      <c r="M69" t="n">
        <v>26</v>
      </c>
      <c r="N69" t="n">
        <v>45.67</v>
      </c>
      <c r="O69" t="n">
        <v>26362.28</v>
      </c>
      <c r="P69" t="n">
        <v>669.67</v>
      </c>
      <c r="Q69" t="n">
        <v>1367.21</v>
      </c>
      <c r="R69" t="n">
        <v>131.93</v>
      </c>
      <c r="S69" t="n">
        <v>104.26</v>
      </c>
      <c r="T69" t="n">
        <v>12881.69</v>
      </c>
      <c r="U69" t="n">
        <v>0.79</v>
      </c>
      <c r="V69" t="n">
        <v>0.9</v>
      </c>
      <c r="W69" t="n">
        <v>20.69</v>
      </c>
      <c r="X69" t="n">
        <v>0.78</v>
      </c>
      <c r="Y69" t="n">
        <v>1</v>
      </c>
      <c r="Z69" t="n">
        <v>10</v>
      </c>
      <c r="AA69" t="n">
        <v>1470.917595697507</v>
      </c>
      <c r="AB69" t="n">
        <v>2012.574346737782</v>
      </c>
      <c r="AC69" t="n">
        <v>1820.497075750964</v>
      </c>
      <c r="AD69" t="n">
        <v>1470917.595697507</v>
      </c>
      <c r="AE69" t="n">
        <v>2012574.346737782</v>
      </c>
      <c r="AF69" t="n">
        <v>9.308128598763521e-07</v>
      </c>
      <c r="AG69" t="n">
        <v>17</v>
      </c>
      <c r="AH69" t="n">
        <v>1820497.075750964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1.7589</v>
      </c>
      <c r="E70" t="n">
        <v>56.85</v>
      </c>
      <c r="F70" t="n">
        <v>53.34</v>
      </c>
      <c r="G70" t="n">
        <v>114.31</v>
      </c>
      <c r="H70" t="n">
        <v>1.51</v>
      </c>
      <c r="I70" t="n">
        <v>28</v>
      </c>
      <c r="J70" t="n">
        <v>212.25</v>
      </c>
      <c r="K70" t="n">
        <v>53.44</v>
      </c>
      <c r="L70" t="n">
        <v>18</v>
      </c>
      <c r="M70" t="n">
        <v>26</v>
      </c>
      <c r="N70" t="n">
        <v>45.82</v>
      </c>
      <c r="O70" t="n">
        <v>26412.11</v>
      </c>
      <c r="P70" t="n">
        <v>668.98</v>
      </c>
      <c r="Q70" t="n">
        <v>1367.15</v>
      </c>
      <c r="R70" t="n">
        <v>131.77</v>
      </c>
      <c r="S70" t="n">
        <v>104.26</v>
      </c>
      <c r="T70" t="n">
        <v>12803.37</v>
      </c>
      <c r="U70" t="n">
        <v>0.79</v>
      </c>
      <c r="V70" t="n">
        <v>0.9</v>
      </c>
      <c r="W70" t="n">
        <v>20.68</v>
      </c>
      <c r="X70" t="n">
        <v>0.77</v>
      </c>
      <c r="Y70" t="n">
        <v>1</v>
      </c>
      <c r="Z70" t="n">
        <v>10</v>
      </c>
      <c r="AA70" t="n">
        <v>1469.410275995113</v>
      </c>
      <c r="AB70" t="n">
        <v>2010.511965422715</v>
      </c>
      <c r="AC70" t="n">
        <v>1818.631525214036</v>
      </c>
      <c r="AD70" t="n">
        <v>1469410.275995113</v>
      </c>
      <c r="AE70" t="n">
        <v>2010511.965422715</v>
      </c>
      <c r="AF70" t="n">
        <v>9.311304892433121e-07</v>
      </c>
      <c r="AG70" t="n">
        <v>17</v>
      </c>
      <c r="AH70" t="n">
        <v>1818631.525214036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1.7587</v>
      </c>
      <c r="E71" t="n">
        <v>56.86</v>
      </c>
      <c r="F71" t="n">
        <v>53.35</v>
      </c>
      <c r="G71" t="n">
        <v>114.32</v>
      </c>
      <c r="H71" t="n">
        <v>1.52</v>
      </c>
      <c r="I71" t="n">
        <v>28</v>
      </c>
      <c r="J71" t="n">
        <v>212.66</v>
      </c>
      <c r="K71" t="n">
        <v>53.44</v>
      </c>
      <c r="L71" t="n">
        <v>18.25</v>
      </c>
      <c r="M71" t="n">
        <v>26</v>
      </c>
      <c r="N71" t="n">
        <v>45.97</v>
      </c>
      <c r="O71" t="n">
        <v>26462</v>
      </c>
      <c r="P71" t="n">
        <v>667.62</v>
      </c>
      <c r="Q71" t="n">
        <v>1367.25</v>
      </c>
      <c r="R71" t="n">
        <v>131.57</v>
      </c>
      <c r="S71" t="n">
        <v>104.26</v>
      </c>
      <c r="T71" t="n">
        <v>12703.71</v>
      </c>
      <c r="U71" t="n">
        <v>0.79</v>
      </c>
      <c r="V71" t="n">
        <v>0.9</v>
      </c>
      <c r="W71" t="n">
        <v>20.69</v>
      </c>
      <c r="X71" t="n">
        <v>0.77</v>
      </c>
      <c r="Y71" t="n">
        <v>1</v>
      </c>
      <c r="Z71" t="n">
        <v>10</v>
      </c>
      <c r="AA71" t="n">
        <v>1467.747270747139</v>
      </c>
      <c r="AB71" t="n">
        <v>2008.236568275823</v>
      </c>
      <c r="AC71" t="n">
        <v>1816.573288777304</v>
      </c>
      <c r="AD71" t="n">
        <v>1467747.270747139</v>
      </c>
      <c r="AE71" t="n">
        <v>2008236.568275823</v>
      </c>
      <c r="AF71" t="n">
        <v>9.310246127876588e-07</v>
      </c>
      <c r="AG71" t="n">
        <v>17</v>
      </c>
      <c r="AH71" t="n">
        <v>1816573.288777304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1.76</v>
      </c>
      <c r="E72" t="n">
        <v>56.82</v>
      </c>
      <c r="F72" t="n">
        <v>53.34</v>
      </c>
      <c r="G72" t="n">
        <v>118.54</v>
      </c>
      <c r="H72" t="n">
        <v>1.54</v>
      </c>
      <c r="I72" t="n">
        <v>27</v>
      </c>
      <c r="J72" t="n">
        <v>213.06</v>
      </c>
      <c r="K72" t="n">
        <v>53.44</v>
      </c>
      <c r="L72" t="n">
        <v>18.5</v>
      </c>
      <c r="M72" t="n">
        <v>25</v>
      </c>
      <c r="N72" t="n">
        <v>46.13</v>
      </c>
      <c r="O72" t="n">
        <v>26511.94</v>
      </c>
      <c r="P72" t="n">
        <v>667.11</v>
      </c>
      <c r="Q72" t="n">
        <v>1367.15</v>
      </c>
      <c r="R72" t="n">
        <v>131.29</v>
      </c>
      <c r="S72" t="n">
        <v>104.26</v>
      </c>
      <c r="T72" t="n">
        <v>12564.33</v>
      </c>
      <c r="U72" t="n">
        <v>0.79</v>
      </c>
      <c r="V72" t="n">
        <v>0.9</v>
      </c>
      <c r="W72" t="n">
        <v>20.7</v>
      </c>
      <c r="X72" t="n">
        <v>0.77</v>
      </c>
      <c r="Y72" t="n">
        <v>1</v>
      </c>
      <c r="Z72" t="n">
        <v>10</v>
      </c>
      <c r="AA72" t="n">
        <v>1466.052386125241</v>
      </c>
      <c r="AB72" t="n">
        <v>2005.91755236311</v>
      </c>
      <c r="AC72" t="n">
        <v>1814.475596488541</v>
      </c>
      <c r="AD72" t="n">
        <v>1466052.386125241</v>
      </c>
      <c r="AE72" t="n">
        <v>2005917.55236311</v>
      </c>
      <c r="AF72" t="n">
        <v>9.317128097494055e-07</v>
      </c>
      <c r="AG72" t="n">
        <v>17</v>
      </c>
      <c r="AH72" t="n">
        <v>1814475.596488541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1.7604</v>
      </c>
      <c r="E73" t="n">
        <v>56.81</v>
      </c>
      <c r="F73" t="n">
        <v>53.33</v>
      </c>
      <c r="G73" t="n">
        <v>118.52</v>
      </c>
      <c r="H73" t="n">
        <v>1.56</v>
      </c>
      <c r="I73" t="n">
        <v>27</v>
      </c>
      <c r="J73" t="n">
        <v>213.47</v>
      </c>
      <c r="K73" t="n">
        <v>53.44</v>
      </c>
      <c r="L73" t="n">
        <v>18.75</v>
      </c>
      <c r="M73" t="n">
        <v>25</v>
      </c>
      <c r="N73" t="n">
        <v>46.28</v>
      </c>
      <c r="O73" t="n">
        <v>26561.93</v>
      </c>
      <c r="P73" t="n">
        <v>664.51</v>
      </c>
      <c r="Q73" t="n">
        <v>1367.2</v>
      </c>
      <c r="R73" t="n">
        <v>130.92</v>
      </c>
      <c r="S73" t="n">
        <v>104.26</v>
      </c>
      <c r="T73" t="n">
        <v>12379.32</v>
      </c>
      <c r="U73" t="n">
        <v>0.8</v>
      </c>
      <c r="V73" t="n">
        <v>0.9</v>
      </c>
      <c r="W73" t="n">
        <v>20.69</v>
      </c>
      <c r="X73" t="n">
        <v>0.76</v>
      </c>
      <c r="Y73" t="n">
        <v>1</v>
      </c>
      <c r="Z73" t="n">
        <v>10</v>
      </c>
      <c r="AA73" t="n">
        <v>1462.13057236418</v>
      </c>
      <c r="AB73" t="n">
        <v>2000.551553757014</v>
      </c>
      <c r="AC73" t="n">
        <v>1809.621721258185</v>
      </c>
      <c r="AD73" t="n">
        <v>1462130.57236418</v>
      </c>
      <c r="AE73" t="n">
        <v>2000551.553757014</v>
      </c>
      <c r="AF73" t="n">
        <v>9.319245626607122e-07</v>
      </c>
      <c r="AG73" t="n">
        <v>17</v>
      </c>
      <c r="AH73" t="n">
        <v>1809621.721258185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1.7627</v>
      </c>
      <c r="E74" t="n">
        <v>56.73</v>
      </c>
      <c r="F74" t="n">
        <v>53.29</v>
      </c>
      <c r="G74" t="n">
        <v>122.99</v>
      </c>
      <c r="H74" t="n">
        <v>1.58</v>
      </c>
      <c r="I74" t="n">
        <v>26</v>
      </c>
      <c r="J74" t="n">
        <v>213.87</v>
      </c>
      <c r="K74" t="n">
        <v>53.44</v>
      </c>
      <c r="L74" t="n">
        <v>19</v>
      </c>
      <c r="M74" t="n">
        <v>24</v>
      </c>
      <c r="N74" t="n">
        <v>46.44</v>
      </c>
      <c r="O74" t="n">
        <v>26611.98</v>
      </c>
      <c r="P74" t="n">
        <v>662.28</v>
      </c>
      <c r="Q74" t="n">
        <v>1367.19</v>
      </c>
      <c r="R74" t="n">
        <v>129.8</v>
      </c>
      <c r="S74" t="n">
        <v>104.26</v>
      </c>
      <c r="T74" t="n">
        <v>11828.42</v>
      </c>
      <c r="U74" t="n">
        <v>0.8</v>
      </c>
      <c r="V74" t="n">
        <v>0.9</v>
      </c>
      <c r="W74" t="n">
        <v>20.69</v>
      </c>
      <c r="X74" t="n">
        <v>0.72</v>
      </c>
      <c r="Y74" t="n">
        <v>1</v>
      </c>
      <c r="Z74" t="n">
        <v>10</v>
      </c>
      <c r="AA74" t="n">
        <v>1457.179779772679</v>
      </c>
      <c r="AB74" t="n">
        <v>1993.777660919768</v>
      </c>
      <c r="AC74" t="n">
        <v>1803.494319246106</v>
      </c>
      <c r="AD74" t="n">
        <v>1457179.779772679</v>
      </c>
      <c r="AE74" t="n">
        <v>1993777.660919768</v>
      </c>
      <c r="AF74" t="n">
        <v>9.331421419007256e-07</v>
      </c>
      <c r="AG74" t="n">
        <v>17</v>
      </c>
      <c r="AH74" t="n">
        <v>1803494.319246107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1.7628</v>
      </c>
      <c r="E75" t="n">
        <v>56.73</v>
      </c>
      <c r="F75" t="n">
        <v>53.29</v>
      </c>
      <c r="G75" t="n">
        <v>122.98</v>
      </c>
      <c r="H75" t="n">
        <v>1.6</v>
      </c>
      <c r="I75" t="n">
        <v>26</v>
      </c>
      <c r="J75" t="n">
        <v>214.28</v>
      </c>
      <c r="K75" t="n">
        <v>53.44</v>
      </c>
      <c r="L75" t="n">
        <v>19.25</v>
      </c>
      <c r="M75" t="n">
        <v>24</v>
      </c>
      <c r="N75" t="n">
        <v>46.6</v>
      </c>
      <c r="O75" t="n">
        <v>26662.08</v>
      </c>
      <c r="P75" t="n">
        <v>663.66</v>
      </c>
      <c r="Q75" t="n">
        <v>1367.22</v>
      </c>
      <c r="R75" t="n">
        <v>129.61</v>
      </c>
      <c r="S75" t="n">
        <v>104.26</v>
      </c>
      <c r="T75" t="n">
        <v>11729.76</v>
      </c>
      <c r="U75" t="n">
        <v>0.8</v>
      </c>
      <c r="V75" t="n">
        <v>0.9</v>
      </c>
      <c r="W75" t="n">
        <v>20.69</v>
      </c>
      <c r="X75" t="n">
        <v>0.72</v>
      </c>
      <c r="Y75" t="n">
        <v>1</v>
      </c>
      <c r="Z75" t="n">
        <v>10</v>
      </c>
      <c r="AA75" t="n">
        <v>1459.002371933454</v>
      </c>
      <c r="AB75" t="n">
        <v>1996.271411921232</v>
      </c>
      <c r="AC75" t="n">
        <v>1805.750070151992</v>
      </c>
      <c r="AD75" t="n">
        <v>1459002.371933454</v>
      </c>
      <c r="AE75" t="n">
        <v>1996271.411921232</v>
      </c>
      <c r="AF75" t="n">
        <v>9.331950801285522e-07</v>
      </c>
      <c r="AG75" t="n">
        <v>17</v>
      </c>
      <c r="AH75" t="n">
        <v>1805750.070151992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1.7631</v>
      </c>
      <c r="E76" t="n">
        <v>56.72</v>
      </c>
      <c r="F76" t="n">
        <v>53.28</v>
      </c>
      <c r="G76" t="n">
        <v>122.96</v>
      </c>
      <c r="H76" t="n">
        <v>1.61</v>
      </c>
      <c r="I76" t="n">
        <v>26</v>
      </c>
      <c r="J76" t="n">
        <v>214.69</v>
      </c>
      <c r="K76" t="n">
        <v>53.44</v>
      </c>
      <c r="L76" t="n">
        <v>19.5</v>
      </c>
      <c r="M76" t="n">
        <v>24</v>
      </c>
      <c r="N76" t="n">
        <v>46.75</v>
      </c>
      <c r="O76" t="n">
        <v>26712.23</v>
      </c>
      <c r="P76" t="n">
        <v>661.92</v>
      </c>
      <c r="Q76" t="n">
        <v>1367.21</v>
      </c>
      <c r="R76" t="n">
        <v>129.57</v>
      </c>
      <c r="S76" t="n">
        <v>104.26</v>
      </c>
      <c r="T76" t="n">
        <v>11713.34</v>
      </c>
      <c r="U76" t="n">
        <v>0.8</v>
      </c>
      <c r="V76" t="n">
        <v>0.9</v>
      </c>
      <c r="W76" t="n">
        <v>20.68</v>
      </c>
      <c r="X76" t="n">
        <v>0.71</v>
      </c>
      <c r="Y76" t="n">
        <v>1</v>
      </c>
      <c r="Z76" t="n">
        <v>10</v>
      </c>
      <c r="AA76" t="n">
        <v>1456.338851964844</v>
      </c>
      <c r="AB76" t="n">
        <v>1992.627066393973</v>
      </c>
      <c r="AC76" t="n">
        <v>1802.453535846984</v>
      </c>
      <c r="AD76" t="n">
        <v>1456338.851964844</v>
      </c>
      <c r="AE76" t="n">
        <v>1992627.066393973</v>
      </c>
      <c r="AF76" t="n">
        <v>9.333538948120323e-07</v>
      </c>
      <c r="AG76" t="n">
        <v>17</v>
      </c>
      <c r="AH76" t="n">
        <v>1802453.535846984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1.7649</v>
      </c>
      <c r="E77" t="n">
        <v>56.66</v>
      </c>
      <c r="F77" t="n">
        <v>53.26</v>
      </c>
      <c r="G77" t="n">
        <v>127.83</v>
      </c>
      <c r="H77" t="n">
        <v>1.63</v>
      </c>
      <c r="I77" t="n">
        <v>25</v>
      </c>
      <c r="J77" t="n">
        <v>215.09</v>
      </c>
      <c r="K77" t="n">
        <v>53.44</v>
      </c>
      <c r="L77" t="n">
        <v>19.75</v>
      </c>
      <c r="M77" t="n">
        <v>23</v>
      </c>
      <c r="N77" t="n">
        <v>46.91</v>
      </c>
      <c r="O77" t="n">
        <v>26762.44</v>
      </c>
      <c r="P77" t="n">
        <v>659.98</v>
      </c>
      <c r="Q77" t="n">
        <v>1367.24</v>
      </c>
      <c r="R77" t="n">
        <v>128.87</v>
      </c>
      <c r="S77" t="n">
        <v>104.26</v>
      </c>
      <c r="T77" t="n">
        <v>11367.16</v>
      </c>
      <c r="U77" t="n">
        <v>0.8100000000000001</v>
      </c>
      <c r="V77" t="n">
        <v>0.9</v>
      </c>
      <c r="W77" t="n">
        <v>20.68</v>
      </c>
      <c r="X77" t="n">
        <v>0.6899999999999999</v>
      </c>
      <c r="Y77" t="n">
        <v>1</v>
      </c>
      <c r="Z77" t="n">
        <v>10</v>
      </c>
      <c r="AA77" t="n">
        <v>1452.280147165393</v>
      </c>
      <c r="AB77" t="n">
        <v>1987.073767429944</v>
      </c>
      <c r="AC77" t="n">
        <v>1797.430235941978</v>
      </c>
      <c r="AD77" t="n">
        <v>1452280.147165393</v>
      </c>
      <c r="AE77" t="n">
        <v>1987073.767429944</v>
      </c>
      <c r="AF77" t="n">
        <v>9.343067829129123e-07</v>
      </c>
      <c r="AG77" t="n">
        <v>17</v>
      </c>
      <c r="AH77" t="n">
        <v>1797430.235941978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1.7646</v>
      </c>
      <c r="E78" t="n">
        <v>56.67</v>
      </c>
      <c r="F78" t="n">
        <v>53.27</v>
      </c>
      <c r="G78" t="n">
        <v>127.85</v>
      </c>
      <c r="H78" t="n">
        <v>1.65</v>
      </c>
      <c r="I78" t="n">
        <v>25</v>
      </c>
      <c r="J78" t="n">
        <v>215.5</v>
      </c>
      <c r="K78" t="n">
        <v>53.44</v>
      </c>
      <c r="L78" t="n">
        <v>20</v>
      </c>
      <c r="M78" t="n">
        <v>23</v>
      </c>
      <c r="N78" t="n">
        <v>47.07</v>
      </c>
      <c r="O78" t="n">
        <v>26812.71</v>
      </c>
      <c r="P78" t="n">
        <v>660.03</v>
      </c>
      <c r="Q78" t="n">
        <v>1367.2</v>
      </c>
      <c r="R78" t="n">
        <v>129.07</v>
      </c>
      <c r="S78" t="n">
        <v>104.26</v>
      </c>
      <c r="T78" t="n">
        <v>11463.9</v>
      </c>
      <c r="U78" t="n">
        <v>0.8100000000000001</v>
      </c>
      <c r="V78" t="n">
        <v>0.9</v>
      </c>
      <c r="W78" t="n">
        <v>20.69</v>
      </c>
      <c r="X78" t="n">
        <v>0.6899999999999999</v>
      </c>
      <c r="Y78" t="n">
        <v>1</v>
      </c>
      <c r="Z78" t="n">
        <v>10</v>
      </c>
      <c r="AA78" t="n">
        <v>1452.623862366218</v>
      </c>
      <c r="AB78" t="n">
        <v>1987.544053731357</v>
      </c>
      <c r="AC78" t="n">
        <v>1797.855638778836</v>
      </c>
      <c r="AD78" t="n">
        <v>1452623.862366218</v>
      </c>
      <c r="AE78" t="n">
        <v>1987544.053731357</v>
      </c>
      <c r="AF78" t="n">
        <v>9.341479682294323e-07</v>
      </c>
      <c r="AG78" t="n">
        <v>17</v>
      </c>
      <c r="AH78" t="n">
        <v>1797855.638778836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1.7647</v>
      </c>
      <c r="E79" t="n">
        <v>56.67</v>
      </c>
      <c r="F79" t="n">
        <v>53.27</v>
      </c>
      <c r="G79" t="n">
        <v>127.85</v>
      </c>
      <c r="H79" t="n">
        <v>1.67</v>
      </c>
      <c r="I79" t="n">
        <v>25</v>
      </c>
      <c r="J79" t="n">
        <v>215.91</v>
      </c>
      <c r="K79" t="n">
        <v>53.44</v>
      </c>
      <c r="L79" t="n">
        <v>20.25</v>
      </c>
      <c r="M79" t="n">
        <v>23</v>
      </c>
      <c r="N79" t="n">
        <v>47.23</v>
      </c>
      <c r="O79" t="n">
        <v>26863.02</v>
      </c>
      <c r="P79" t="n">
        <v>657.9</v>
      </c>
      <c r="Q79" t="n">
        <v>1367.22</v>
      </c>
      <c r="R79" t="n">
        <v>129.08</v>
      </c>
      <c r="S79" t="n">
        <v>104.26</v>
      </c>
      <c r="T79" t="n">
        <v>11470.16</v>
      </c>
      <c r="U79" t="n">
        <v>0.8100000000000001</v>
      </c>
      <c r="V79" t="n">
        <v>0.9</v>
      </c>
      <c r="W79" t="n">
        <v>20.68</v>
      </c>
      <c r="X79" t="n">
        <v>0.6899999999999999</v>
      </c>
      <c r="Y79" t="n">
        <v>1</v>
      </c>
      <c r="Z79" t="n">
        <v>10</v>
      </c>
      <c r="AA79" t="n">
        <v>1449.634042956856</v>
      </c>
      <c r="AB79" t="n">
        <v>1983.453250913945</v>
      </c>
      <c r="AC79" t="n">
        <v>1794.15525644084</v>
      </c>
      <c r="AD79" t="n">
        <v>1449634.042956856</v>
      </c>
      <c r="AE79" t="n">
        <v>1983453.250913945</v>
      </c>
      <c r="AF79" t="n">
        <v>9.342009064572591e-07</v>
      </c>
      <c r="AG79" t="n">
        <v>17</v>
      </c>
      <c r="AH79" t="n">
        <v>1794155.256440839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1.7674</v>
      </c>
      <c r="E80" t="n">
        <v>56.58</v>
      </c>
      <c r="F80" t="n">
        <v>53.22</v>
      </c>
      <c r="G80" t="n">
        <v>133.04</v>
      </c>
      <c r="H80" t="n">
        <v>1.68</v>
      </c>
      <c r="I80" t="n">
        <v>24</v>
      </c>
      <c r="J80" t="n">
        <v>216.32</v>
      </c>
      <c r="K80" t="n">
        <v>53.44</v>
      </c>
      <c r="L80" t="n">
        <v>20.5</v>
      </c>
      <c r="M80" t="n">
        <v>22</v>
      </c>
      <c r="N80" t="n">
        <v>47.38</v>
      </c>
      <c r="O80" t="n">
        <v>26913.4</v>
      </c>
      <c r="P80" t="n">
        <v>655.75</v>
      </c>
      <c r="Q80" t="n">
        <v>1367.24</v>
      </c>
      <c r="R80" t="n">
        <v>127.45</v>
      </c>
      <c r="S80" t="n">
        <v>104.26</v>
      </c>
      <c r="T80" t="n">
        <v>10659.98</v>
      </c>
      <c r="U80" t="n">
        <v>0.82</v>
      </c>
      <c r="V80" t="n">
        <v>0.9</v>
      </c>
      <c r="W80" t="n">
        <v>20.68</v>
      </c>
      <c r="X80" t="n">
        <v>0.64</v>
      </c>
      <c r="Y80" t="n">
        <v>1</v>
      </c>
      <c r="Z80" t="n">
        <v>10</v>
      </c>
      <c r="AA80" t="n">
        <v>1444.477634460875</v>
      </c>
      <c r="AB80" t="n">
        <v>1976.398025325056</v>
      </c>
      <c r="AC80" t="n">
        <v>1787.773371680083</v>
      </c>
      <c r="AD80" t="n">
        <v>1444477.634460875</v>
      </c>
      <c r="AE80" t="n">
        <v>1976398.025325056</v>
      </c>
      <c r="AF80" t="n">
        <v>9.356302386085793e-07</v>
      </c>
      <c r="AG80" t="n">
        <v>17</v>
      </c>
      <c r="AH80" t="n">
        <v>1787773.371680083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1.7669</v>
      </c>
      <c r="E81" t="n">
        <v>56.6</v>
      </c>
      <c r="F81" t="n">
        <v>53.24</v>
      </c>
      <c r="G81" t="n">
        <v>133.09</v>
      </c>
      <c r="H81" t="n">
        <v>1.7</v>
      </c>
      <c r="I81" t="n">
        <v>24</v>
      </c>
      <c r="J81" t="n">
        <v>216.73</v>
      </c>
      <c r="K81" t="n">
        <v>53.44</v>
      </c>
      <c r="L81" t="n">
        <v>20.75</v>
      </c>
      <c r="M81" t="n">
        <v>22</v>
      </c>
      <c r="N81" t="n">
        <v>47.54</v>
      </c>
      <c r="O81" t="n">
        <v>26963.82</v>
      </c>
      <c r="P81" t="n">
        <v>656.42</v>
      </c>
      <c r="Q81" t="n">
        <v>1367.26</v>
      </c>
      <c r="R81" t="n">
        <v>127.93</v>
      </c>
      <c r="S81" t="n">
        <v>104.26</v>
      </c>
      <c r="T81" t="n">
        <v>10901.75</v>
      </c>
      <c r="U81" t="n">
        <v>0.8100000000000001</v>
      </c>
      <c r="V81" t="n">
        <v>0.9</v>
      </c>
      <c r="W81" t="n">
        <v>20.68</v>
      </c>
      <c r="X81" t="n">
        <v>0.66</v>
      </c>
      <c r="Y81" t="n">
        <v>1</v>
      </c>
      <c r="Z81" t="n">
        <v>10</v>
      </c>
      <c r="AA81" t="n">
        <v>1445.871821325196</v>
      </c>
      <c r="AB81" t="n">
        <v>1978.305613300004</v>
      </c>
      <c r="AC81" t="n">
        <v>1789.498902136018</v>
      </c>
      <c r="AD81" t="n">
        <v>1445871.821325196</v>
      </c>
      <c r="AE81" t="n">
        <v>1978305.613300004</v>
      </c>
      <c r="AF81" t="n">
        <v>9.353655474694458e-07</v>
      </c>
      <c r="AG81" t="n">
        <v>17</v>
      </c>
      <c r="AH81" t="n">
        <v>1789498.902136018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1.7663</v>
      </c>
      <c r="E82" t="n">
        <v>56.61</v>
      </c>
      <c r="F82" t="n">
        <v>53.25</v>
      </c>
      <c r="G82" t="n">
        <v>133.13</v>
      </c>
      <c r="H82" t="n">
        <v>1.72</v>
      </c>
      <c r="I82" t="n">
        <v>24</v>
      </c>
      <c r="J82" t="n">
        <v>217.14</v>
      </c>
      <c r="K82" t="n">
        <v>53.44</v>
      </c>
      <c r="L82" t="n">
        <v>21</v>
      </c>
      <c r="M82" t="n">
        <v>22</v>
      </c>
      <c r="N82" t="n">
        <v>47.7</v>
      </c>
      <c r="O82" t="n">
        <v>27014.3</v>
      </c>
      <c r="P82" t="n">
        <v>656.65</v>
      </c>
      <c r="Q82" t="n">
        <v>1367.28</v>
      </c>
      <c r="R82" t="n">
        <v>128.58</v>
      </c>
      <c r="S82" t="n">
        <v>104.26</v>
      </c>
      <c r="T82" t="n">
        <v>11224.92</v>
      </c>
      <c r="U82" t="n">
        <v>0.8100000000000001</v>
      </c>
      <c r="V82" t="n">
        <v>0.9</v>
      </c>
      <c r="W82" t="n">
        <v>20.68</v>
      </c>
      <c r="X82" t="n">
        <v>0.68</v>
      </c>
      <c r="Y82" t="n">
        <v>1</v>
      </c>
      <c r="Z82" t="n">
        <v>10</v>
      </c>
      <c r="AA82" t="n">
        <v>1446.670762062108</v>
      </c>
      <c r="AB82" t="n">
        <v>1979.398759263024</v>
      </c>
      <c r="AC82" t="n">
        <v>1790.487719782567</v>
      </c>
      <c r="AD82" t="n">
        <v>1446670.762062108</v>
      </c>
      <c r="AE82" t="n">
        <v>1979398.759263024</v>
      </c>
      <c r="AF82" t="n">
        <v>9.350479181024858e-07</v>
      </c>
      <c r="AG82" t="n">
        <v>17</v>
      </c>
      <c r="AH82" t="n">
        <v>1790487.719782567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1.7691</v>
      </c>
      <c r="E83" t="n">
        <v>56.53</v>
      </c>
      <c r="F83" t="n">
        <v>53.2</v>
      </c>
      <c r="G83" t="n">
        <v>138.79</v>
      </c>
      <c r="H83" t="n">
        <v>1.74</v>
      </c>
      <c r="I83" t="n">
        <v>23</v>
      </c>
      <c r="J83" t="n">
        <v>217.55</v>
      </c>
      <c r="K83" t="n">
        <v>53.44</v>
      </c>
      <c r="L83" t="n">
        <v>21.25</v>
      </c>
      <c r="M83" t="n">
        <v>21</v>
      </c>
      <c r="N83" t="n">
        <v>47.86</v>
      </c>
      <c r="O83" t="n">
        <v>27064.84</v>
      </c>
      <c r="P83" t="n">
        <v>653.33</v>
      </c>
      <c r="Q83" t="n">
        <v>1367.26</v>
      </c>
      <c r="R83" t="n">
        <v>126.95</v>
      </c>
      <c r="S83" t="n">
        <v>104.26</v>
      </c>
      <c r="T83" t="n">
        <v>10418.67</v>
      </c>
      <c r="U83" t="n">
        <v>0.82</v>
      </c>
      <c r="V83" t="n">
        <v>0.9</v>
      </c>
      <c r="W83" t="n">
        <v>20.68</v>
      </c>
      <c r="X83" t="n">
        <v>0.62</v>
      </c>
      <c r="Y83" t="n">
        <v>1</v>
      </c>
      <c r="Z83" t="n">
        <v>10</v>
      </c>
      <c r="AA83" t="n">
        <v>1439.854260904938</v>
      </c>
      <c r="AB83" t="n">
        <v>1970.072121656978</v>
      </c>
      <c r="AC83" t="n">
        <v>1782.051203379624</v>
      </c>
      <c r="AD83" t="n">
        <v>1439854.260904938</v>
      </c>
      <c r="AE83" t="n">
        <v>1970072.121656978</v>
      </c>
      <c r="AF83" t="n">
        <v>9.365301884816324e-07</v>
      </c>
      <c r="AG83" t="n">
        <v>17</v>
      </c>
      <c r="AH83" t="n">
        <v>1782051.203379624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1.7688</v>
      </c>
      <c r="E84" t="n">
        <v>56.53</v>
      </c>
      <c r="F84" t="n">
        <v>53.21</v>
      </c>
      <c r="G84" t="n">
        <v>138.81</v>
      </c>
      <c r="H84" t="n">
        <v>1.75</v>
      </c>
      <c r="I84" t="n">
        <v>23</v>
      </c>
      <c r="J84" t="n">
        <v>217.96</v>
      </c>
      <c r="K84" t="n">
        <v>53.44</v>
      </c>
      <c r="L84" t="n">
        <v>21.5</v>
      </c>
      <c r="M84" t="n">
        <v>21</v>
      </c>
      <c r="N84" t="n">
        <v>48.02</v>
      </c>
      <c r="O84" t="n">
        <v>27115.43</v>
      </c>
      <c r="P84" t="n">
        <v>653.8200000000001</v>
      </c>
      <c r="Q84" t="n">
        <v>1367.19</v>
      </c>
      <c r="R84" t="n">
        <v>127.2</v>
      </c>
      <c r="S84" t="n">
        <v>104.26</v>
      </c>
      <c r="T84" t="n">
        <v>10543.58</v>
      </c>
      <c r="U84" t="n">
        <v>0.82</v>
      </c>
      <c r="V84" t="n">
        <v>0.9</v>
      </c>
      <c r="W84" t="n">
        <v>20.68</v>
      </c>
      <c r="X84" t="n">
        <v>0.63</v>
      </c>
      <c r="Y84" t="n">
        <v>1</v>
      </c>
      <c r="Z84" t="n">
        <v>10</v>
      </c>
      <c r="AA84" t="n">
        <v>1440.796706239837</v>
      </c>
      <c r="AB84" t="n">
        <v>1971.361616941941</v>
      </c>
      <c r="AC84" t="n">
        <v>1783.217631044408</v>
      </c>
      <c r="AD84" t="n">
        <v>1440796.706239837</v>
      </c>
      <c r="AE84" t="n">
        <v>1971361.616941941</v>
      </c>
      <c r="AF84" t="n">
        <v>9.363713737981527e-07</v>
      </c>
      <c r="AG84" t="n">
        <v>17</v>
      </c>
      <c r="AH84" t="n">
        <v>1783217.631044408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1.7692</v>
      </c>
      <c r="E85" t="n">
        <v>56.52</v>
      </c>
      <c r="F85" t="n">
        <v>53.2</v>
      </c>
      <c r="G85" t="n">
        <v>138.78</v>
      </c>
      <c r="H85" t="n">
        <v>1.77</v>
      </c>
      <c r="I85" t="n">
        <v>23</v>
      </c>
      <c r="J85" t="n">
        <v>218.37</v>
      </c>
      <c r="K85" t="n">
        <v>53.44</v>
      </c>
      <c r="L85" t="n">
        <v>21.75</v>
      </c>
      <c r="M85" t="n">
        <v>21</v>
      </c>
      <c r="N85" t="n">
        <v>48.18</v>
      </c>
      <c r="O85" t="n">
        <v>27166.08</v>
      </c>
      <c r="P85" t="n">
        <v>652.4</v>
      </c>
      <c r="Q85" t="n">
        <v>1367.2</v>
      </c>
      <c r="R85" t="n">
        <v>126.73</v>
      </c>
      <c r="S85" t="n">
        <v>104.26</v>
      </c>
      <c r="T85" t="n">
        <v>10304.5</v>
      </c>
      <c r="U85" t="n">
        <v>0.82</v>
      </c>
      <c r="V85" t="n">
        <v>0.9</v>
      </c>
      <c r="W85" t="n">
        <v>20.68</v>
      </c>
      <c r="X85" t="n">
        <v>0.62</v>
      </c>
      <c r="Y85" t="n">
        <v>1</v>
      </c>
      <c r="Z85" t="n">
        <v>10</v>
      </c>
      <c r="AA85" t="n">
        <v>1438.513270938186</v>
      </c>
      <c r="AB85" t="n">
        <v>1968.237320024166</v>
      </c>
      <c r="AC85" t="n">
        <v>1780.391512639488</v>
      </c>
      <c r="AD85" t="n">
        <v>1438513.270938186</v>
      </c>
      <c r="AE85" t="n">
        <v>1968237.320024166</v>
      </c>
      <c r="AF85" t="n">
        <v>9.365831267094594e-07</v>
      </c>
      <c r="AG85" t="n">
        <v>17</v>
      </c>
      <c r="AH85" t="n">
        <v>1780391.512639488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1.7683</v>
      </c>
      <c r="E86" t="n">
        <v>56.55</v>
      </c>
      <c r="F86" t="n">
        <v>53.23</v>
      </c>
      <c r="G86" t="n">
        <v>138.86</v>
      </c>
      <c r="H86" t="n">
        <v>1.79</v>
      </c>
      <c r="I86" t="n">
        <v>23</v>
      </c>
      <c r="J86" t="n">
        <v>218.78</v>
      </c>
      <c r="K86" t="n">
        <v>53.44</v>
      </c>
      <c r="L86" t="n">
        <v>22</v>
      </c>
      <c r="M86" t="n">
        <v>21</v>
      </c>
      <c r="N86" t="n">
        <v>48.34</v>
      </c>
      <c r="O86" t="n">
        <v>27216.79</v>
      </c>
      <c r="P86" t="n">
        <v>650.62</v>
      </c>
      <c r="Q86" t="n">
        <v>1367.22</v>
      </c>
      <c r="R86" t="n">
        <v>127.92</v>
      </c>
      <c r="S86" t="n">
        <v>104.26</v>
      </c>
      <c r="T86" t="n">
        <v>10899.12</v>
      </c>
      <c r="U86" t="n">
        <v>0.82</v>
      </c>
      <c r="V86" t="n">
        <v>0.9</v>
      </c>
      <c r="W86" t="n">
        <v>20.68</v>
      </c>
      <c r="X86" t="n">
        <v>0.65</v>
      </c>
      <c r="Y86" t="n">
        <v>1</v>
      </c>
      <c r="Z86" t="n">
        <v>10</v>
      </c>
      <c r="AA86" t="n">
        <v>1436.895433588867</v>
      </c>
      <c r="AB86" t="n">
        <v>1966.023723588881</v>
      </c>
      <c r="AC86" t="n">
        <v>1778.389178741184</v>
      </c>
      <c r="AD86" t="n">
        <v>1436895.433588867</v>
      </c>
      <c r="AE86" t="n">
        <v>1966023.723588881</v>
      </c>
      <c r="AF86" t="n">
        <v>9.361066826590192e-07</v>
      </c>
      <c r="AG86" t="n">
        <v>17</v>
      </c>
      <c r="AH86" t="n">
        <v>1778389.178741184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1.7713</v>
      </c>
      <c r="E87" t="n">
        <v>56.46</v>
      </c>
      <c r="F87" t="n">
        <v>53.17</v>
      </c>
      <c r="G87" t="n">
        <v>145.01</v>
      </c>
      <c r="H87" t="n">
        <v>1.8</v>
      </c>
      <c r="I87" t="n">
        <v>22</v>
      </c>
      <c r="J87" t="n">
        <v>219.19</v>
      </c>
      <c r="K87" t="n">
        <v>53.44</v>
      </c>
      <c r="L87" t="n">
        <v>22.25</v>
      </c>
      <c r="M87" t="n">
        <v>20</v>
      </c>
      <c r="N87" t="n">
        <v>48.51</v>
      </c>
      <c r="O87" t="n">
        <v>27267.55</v>
      </c>
      <c r="P87" t="n">
        <v>649.4400000000001</v>
      </c>
      <c r="Q87" t="n">
        <v>1367.17</v>
      </c>
      <c r="R87" t="n">
        <v>125.77</v>
      </c>
      <c r="S87" t="n">
        <v>104.26</v>
      </c>
      <c r="T87" t="n">
        <v>9832.690000000001</v>
      </c>
      <c r="U87" t="n">
        <v>0.83</v>
      </c>
      <c r="V87" t="n">
        <v>0.9</v>
      </c>
      <c r="W87" t="n">
        <v>20.68</v>
      </c>
      <c r="X87" t="n">
        <v>0.59</v>
      </c>
      <c r="Y87" t="n">
        <v>1</v>
      </c>
      <c r="Z87" t="n">
        <v>10</v>
      </c>
      <c r="AA87" t="n">
        <v>1432.822760782011</v>
      </c>
      <c r="AB87" t="n">
        <v>1960.451312980897</v>
      </c>
      <c r="AC87" t="n">
        <v>1773.348591180698</v>
      </c>
      <c r="AD87" t="n">
        <v>1432822.760782011</v>
      </c>
      <c r="AE87" t="n">
        <v>1960451.312980897</v>
      </c>
      <c r="AF87" t="n">
        <v>9.376948294938194e-07</v>
      </c>
      <c r="AG87" t="n">
        <v>17</v>
      </c>
      <c r="AH87" t="n">
        <v>1773348.591180698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1.7714</v>
      </c>
      <c r="E88" t="n">
        <v>56.45</v>
      </c>
      <c r="F88" t="n">
        <v>53.17</v>
      </c>
      <c r="G88" t="n">
        <v>145</v>
      </c>
      <c r="H88" t="n">
        <v>1.82</v>
      </c>
      <c r="I88" t="n">
        <v>22</v>
      </c>
      <c r="J88" t="n">
        <v>219.6</v>
      </c>
      <c r="K88" t="n">
        <v>53.44</v>
      </c>
      <c r="L88" t="n">
        <v>22.5</v>
      </c>
      <c r="M88" t="n">
        <v>20</v>
      </c>
      <c r="N88" t="n">
        <v>48.67</v>
      </c>
      <c r="O88" t="n">
        <v>27318.36</v>
      </c>
      <c r="P88" t="n">
        <v>649.01</v>
      </c>
      <c r="Q88" t="n">
        <v>1367.18</v>
      </c>
      <c r="R88" t="n">
        <v>125.67</v>
      </c>
      <c r="S88" t="n">
        <v>104.26</v>
      </c>
      <c r="T88" t="n">
        <v>9780.48</v>
      </c>
      <c r="U88" t="n">
        <v>0.83</v>
      </c>
      <c r="V88" t="n">
        <v>0.9</v>
      </c>
      <c r="W88" t="n">
        <v>20.68</v>
      </c>
      <c r="X88" t="n">
        <v>0.59</v>
      </c>
      <c r="Y88" t="n">
        <v>1</v>
      </c>
      <c r="Z88" t="n">
        <v>10</v>
      </c>
      <c r="AA88" t="n">
        <v>1432.166527196613</v>
      </c>
      <c r="AB88" t="n">
        <v>1959.553425238373</v>
      </c>
      <c r="AC88" t="n">
        <v>1772.536396584127</v>
      </c>
      <c r="AD88" t="n">
        <v>1432166.527196613</v>
      </c>
      <c r="AE88" t="n">
        <v>1959553.425238373</v>
      </c>
      <c r="AF88" t="n">
        <v>9.377477677216461e-07</v>
      </c>
      <c r="AG88" t="n">
        <v>17</v>
      </c>
      <c r="AH88" t="n">
        <v>1772536.396584127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1.771</v>
      </c>
      <c r="E89" t="n">
        <v>56.47</v>
      </c>
      <c r="F89" t="n">
        <v>53.18</v>
      </c>
      <c r="G89" t="n">
        <v>145.03</v>
      </c>
      <c r="H89" t="n">
        <v>1.84</v>
      </c>
      <c r="I89" t="n">
        <v>22</v>
      </c>
      <c r="J89" t="n">
        <v>220.01</v>
      </c>
      <c r="K89" t="n">
        <v>53.44</v>
      </c>
      <c r="L89" t="n">
        <v>22.75</v>
      </c>
      <c r="M89" t="n">
        <v>20</v>
      </c>
      <c r="N89" t="n">
        <v>48.83</v>
      </c>
      <c r="O89" t="n">
        <v>27369.23</v>
      </c>
      <c r="P89" t="n">
        <v>648.1799999999999</v>
      </c>
      <c r="Q89" t="n">
        <v>1367.2</v>
      </c>
      <c r="R89" t="n">
        <v>125.95</v>
      </c>
      <c r="S89" t="n">
        <v>104.26</v>
      </c>
      <c r="T89" t="n">
        <v>9922.040000000001</v>
      </c>
      <c r="U89" t="n">
        <v>0.83</v>
      </c>
      <c r="V89" t="n">
        <v>0.9</v>
      </c>
      <c r="W89" t="n">
        <v>20.68</v>
      </c>
      <c r="X89" t="n">
        <v>0.6</v>
      </c>
      <c r="Y89" t="n">
        <v>1</v>
      </c>
      <c r="Z89" t="n">
        <v>10</v>
      </c>
      <c r="AA89" t="n">
        <v>1431.372875642183</v>
      </c>
      <c r="AB89" t="n">
        <v>1958.467516168166</v>
      </c>
      <c r="AC89" t="n">
        <v>1771.554125151498</v>
      </c>
      <c r="AD89" t="n">
        <v>1431372.875642183</v>
      </c>
      <c r="AE89" t="n">
        <v>1958467.516168166</v>
      </c>
      <c r="AF89" t="n">
        <v>9.375360148103393e-07</v>
      </c>
      <c r="AG89" t="n">
        <v>17</v>
      </c>
      <c r="AH89" t="n">
        <v>1771554.125151498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1.7709</v>
      </c>
      <c r="E90" t="n">
        <v>56.47</v>
      </c>
      <c r="F90" t="n">
        <v>53.18</v>
      </c>
      <c r="G90" t="n">
        <v>145.04</v>
      </c>
      <c r="H90" t="n">
        <v>1.85</v>
      </c>
      <c r="I90" t="n">
        <v>22</v>
      </c>
      <c r="J90" t="n">
        <v>220.43</v>
      </c>
      <c r="K90" t="n">
        <v>53.44</v>
      </c>
      <c r="L90" t="n">
        <v>23</v>
      </c>
      <c r="M90" t="n">
        <v>20</v>
      </c>
      <c r="N90" t="n">
        <v>48.99</v>
      </c>
      <c r="O90" t="n">
        <v>27420.16</v>
      </c>
      <c r="P90" t="n">
        <v>645.5700000000001</v>
      </c>
      <c r="Q90" t="n">
        <v>1367.25</v>
      </c>
      <c r="R90" t="n">
        <v>126.25</v>
      </c>
      <c r="S90" t="n">
        <v>104.26</v>
      </c>
      <c r="T90" t="n">
        <v>10071.89</v>
      </c>
      <c r="U90" t="n">
        <v>0.83</v>
      </c>
      <c r="V90" t="n">
        <v>0.9</v>
      </c>
      <c r="W90" t="n">
        <v>20.68</v>
      </c>
      <c r="X90" t="n">
        <v>0.6</v>
      </c>
      <c r="Y90" t="n">
        <v>1</v>
      </c>
      <c r="Z90" t="n">
        <v>10</v>
      </c>
      <c r="AA90" t="n">
        <v>1427.877261264542</v>
      </c>
      <c r="AB90" t="n">
        <v>1953.684662361055</v>
      </c>
      <c r="AC90" t="n">
        <v>1767.227740198961</v>
      </c>
      <c r="AD90" t="n">
        <v>1427877.261264542</v>
      </c>
      <c r="AE90" t="n">
        <v>1953684.662361055</v>
      </c>
      <c r="AF90" t="n">
        <v>9.374830765825126e-07</v>
      </c>
      <c r="AG90" t="n">
        <v>17</v>
      </c>
      <c r="AH90" t="n">
        <v>1767227.740198961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1.7735</v>
      </c>
      <c r="E91" t="n">
        <v>56.39</v>
      </c>
      <c r="F91" t="n">
        <v>53.13</v>
      </c>
      <c r="G91" t="n">
        <v>151.81</v>
      </c>
      <c r="H91" t="n">
        <v>1.87</v>
      </c>
      <c r="I91" t="n">
        <v>21</v>
      </c>
      <c r="J91" t="n">
        <v>220.84</v>
      </c>
      <c r="K91" t="n">
        <v>53.44</v>
      </c>
      <c r="L91" t="n">
        <v>23.25</v>
      </c>
      <c r="M91" t="n">
        <v>19</v>
      </c>
      <c r="N91" t="n">
        <v>49.16</v>
      </c>
      <c r="O91" t="n">
        <v>27471.15</v>
      </c>
      <c r="P91" t="n">
        <v>644.01</v>
      </c>
      <c r="Q91" t="n">
        <v>1367.21</v>
      </c>
      <c r="R91" t="n">
        <v>124.55</v>
      </c>
      <c r="S91" t="n">
        <v>104.26</v>
      </c>
      <c r="T91" t="n">
        <v>9226.959999999999</v>
      </c>
      <c r="U91" t="n">
        <v>0.84</v>
      </c>
      <c r="V91" t="n">
        <v>0.9</v>
      </c>
      <c r="W91" t="n">
        <v>20.68</v>
      </c>
      <c r="X91" t="n">
        <v>0.5600000000000001</v>
      </c>
      <c r="Y91" t="n">
        <v>1</v>
      </c>
      <c r="Z91" t="n">
        <v>10</v>
      </c>
      <c r="AA91" t="n">
        <v>1423.645092264435</v>
      </c>
      <c r="AB91" t="n">
        <v>1947.894022024991</v>
      </c>
      <c r="AC91" t="n">
        <v>1761.989750449355</v>
      </c>
      <c r="AD91" t="n">
        <v>1423645.092264435</v>
      </c>
      <c r="AE91" t="n">
        <v>1947894.022024991</v>
      </c>
      <c r="AF91" t="n">
        <v>9.388594705060062e-07</v>
      </c>
      <c r="AG91" t="n">
        <v>17</v>
      </c>
      <c r="AH91" t="n">
        <v>1761989.750449355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1.7734</v>
      </c>
      <c r="E92" t="n">
        <v>56.39</v>
      </c>
      <c r="F92" t="n">
        <v>53.14</v>
      </c>
      <c r="G92" t="n">
        <v>151.82</v>
      </c>
      <c r="H92" t="n">
        <v>1.89</v>
      </c>
      <c r="I92" t="n">
        <v>21</v>
      </c>
      <c r="J92" t="n">
        <v>221.25</v>
      </c>
      <c r="K92" t="n">
        <v>53.44</v>
      </c>
      <c r="L92" t="n">
        <v>23.5</v>
      </c>
      <c r="M92" t="n">
        <v>19</v>
      </c>
      <c r="N92" t="n">
        <v>49.32</v>
      </c>
      <c r="O92" t="n">
        <v>27522.19</v>
      </c>
      <c r="P92" t="n">
        <v>644.52</v>
      </c>
      <c r="Q92" t="n">
        <v>1367.22</v>
      </c>
      <c r="R92" t="n">
        <v>124.74</v>
      </c>
      <c r="S92" t="n">
        <v>104.26</v>
      </c>
      <c r="T92" t="n">
        <v>9322.5</v>
      </c>
      <c r="U92" t="n">
        <v>0.84</v>
      </c>
      <c r="V92" t="n">
        <v>0.9</v>
      </c>
      <c r="W92" t="n">
        <v>20.68</v>
      </c>
      <c r="X92" t="n">
        <v>0.5600000000000001</v>
      </c>
      <c r="Y92" t="n">
        <v>1</v>
      </c>
      <c r="Z92" t="n">
        <v>10</v>
      </c>
      <c r="AA92" t="n">
        <v>1424.472585332484</v>
      </c>
      <c r="AB92" t="n">
        <v>1949.026234547113</v>
      </c>
      <c r="AC92" t="n">
        <v>1763.013906197436</v>
      </c>
      <c r="AD92" t="n">
        <v>1424472.585332484</v>
      </c>
      <c r="AE92" t="n">
        <v>1949026.234547113</v>
      </c>
      <c r="AF92" t="n">
        <v>9.388065322781795e-07</v>
      </c>
      <c r="AG92" t="n">
        <v>17</v>
      </c>
      <c r="AH92" t="n">
        <v>1763013.906197436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1.7733</v>
      </c>
      <c r="E93" t="n">
        <v>56.39</v>
      </c>
      <c r="F93" t="n">
        <v>53.14</v>
      </c>
      <c r="G93" t="n">
        <v>151.83</v>
      </c>
      <c r="H93" t="n">
        <v>1.9</v>
      </c>
      <c r="I93" t="n">
        <v>21</v>
      </c>
      <c r="J93" t="n">
        <v>221.67</v>
      </c>
      <c r="K93" t="n">
        <v>53.44</v>
      </c>
      <c r="L93" t="n">
        <v>23.75</v>
      </c>
      <c r="M93" t="n">
        <v>19</v>
      </c>
      <c r="N93" t="n">
        <v>49.48</v>
      </c>
      <c r="O93" t="n">
        <v>27573.29</v>
      </c>
      <c r="P93" t="n">
        <v>642.72</v>
      </c>
      <c r="Q93" t="n">
        <v>1367.27</v>
      </c>
      <c r="R93" t="n">
        <v>124.96</v>
      </c>
      <c r="S93" t="n">
        <v>104.26</v>
      </c>
      <c r="T93" t="n">
        <v>9431.57</v>
      </c>
      <c r="U93" t="n">
        <v>0.83</v>
      </c>
      <c r="V93" t="n">
        <v>0.9</v>
      </c>
      <c r="W93" t="n">
        <v>20.68</v>
      </c>
      <c r="X93" t="n">
        <v>0.57</v>
      </c>
      <c r="Y93" t="n">
        <v>1</v>
      </c>
      <c r="Z93" t="n">
        <v>10</v>
      </c>
      <c r="AA93" t="n">
        <v>1422.08609210162</v>
      </c>
      <c r="AB93" t="n">
        <v>1945.760929223994</v>
      </c>
      <c r="AC93" t="n">
        <v>1760.060237031471</v>
      </c>
      <c r="AD93" t="n">
        <v>1422086.09210162</v>
      </c>
      <c r="AE93" t="n">
        <v>1945760.929223994</v>
      </c>
      <c r="AF93" t="n">
        <v>9.387535940503529e-07</v>
      </c>
      <c r="AG93" t="n">
        <v>17</v>
      </c>
      <c r="AH93" t="n">
        <v>1760060.237031471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1.7734</v>
      </c>
      <c r="E94" t="n">
        <v>56.39</v>
      </c>
      <c r="F94" t="n">
        <v>53.14</v>
      </c>
      <c r="G94" t="n">
        <v>151.82</v>
      </c>
      <c r="H94" t="n">
        <v>1.92</v>
      </c>
      <c r="I94" t="n">
        <v>21</v>
      </c>
      <c r="J94" t="n">
        <v>222.08</v>
      </c>
      <c r="K94" t="n">
        <v>53.44</v>
      </c>
      <c r="L94" t="n">
        <v>24</v>
      </c>
      <c r="M94" t="n">
        <v>19</v>
      </c>
      <c r="N94" t="n">
        <v>49.65</v>
      </c>
      <c r="O94" t="n">
        <v>27624.44</v>
      </c>
      <c r="P94" t="n">
        <v>639.61</v>
      </c>
      <c r="Q94" t="n">
        <v>1367.13</v>
      </c>
      <c r="R94" t="n">
        <v>124.83</v>
      </c>
      <c r="S94" t="n">
        <v>104.26</v>
      </c>
      <c r="T94" t="n">
        <v>9365.57</v>
      </c>
      <c r="U94" t="n">
        <v>0.84</v>
      </c>
      <c r="V94" t="n">
        <v>0.9</v>
      </c>
      <c r="W94" t="n">
        <v>20.68</v>
      </c>
      <c r="X94" t="n">
        <v>0.5600000000000001</v>
      </c>
      <c r="Y94" t="n">
        <v>1</v>
      </c>
      <c r="Z94" t="n">
        <v>10</v>
      </c>
      <c r="AA94" t="n">
        <v>1417.776091074432</v>
      </c>
      <c r="AB94" t="n">
        <v>1939.86379567477</v>
      </c>
      <c r="AC94" t="n">
        <v>1754.725917631506</v>
      </c>
      <c r="AD94" t="n">
        <v>1417776.091074432</v>
      </c>
      <c r="AE94" t="n">
        <v>1939863.79567477</v>
      </c>
      <c r="AF94" t="n">
        <v>9.388065322781795e-07</v>
      </c>
      <c r="AG94" t="n">
        <v>17</v>
      </c>
      <c r="AH94" t="n">
        <v>1754725.917631506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1.7755</v>
      </c>
      <c r="E95" t="n">
        <v>56.32</v>
      </c>
      <c r="F95" t="n">
        <v>53.11</v>
      </c>
      <c r="G95" t="n">
        <v>159.33</v>
      </c>
      <c r="H95" t="n">
        <v>1.94</v>
      </c>
      <c r="I95" t="n">
        <v>20</v>
      </c>
      <c r="J95" t="n">
        <v>222.5</v>
      </c>
      <c r="K95" t="n">
        <v>53.44</v>
      </c>
      <c r="L95" t="n">
        <v>24.25</v>
      </c>
      <c r="M95" t="n">
        <v>18</v>
      </c>
      <c r="N95" t="n">
        <v>49.81</v>
      </c>
      <c r="O95" t="n">
        <v>27675.78</v>
      </c>
      <c r="P95" t="n">
        <v>640.0700000000001</v>
      </c>
      <c r="Q95" t="n">
        <v>1367.25</v>
      </c>
      <c r="R95" t="n">
        <v>123.81</v>
      </c>
      <c r="S95" t="n">
        <v>104.26</v>
      </c>
      <c r="T95" t="n">
        <v>8860.690000000001</v>
      </c>
      <c r="U95" t="n">
        <v>0.84</v>
      </c>
      <c r="V95" t="n">
        <v>0.9</v>
      </c>
      <c r="W95" t="n">
        <v>20.68</v>
      </c>
      <c r="X95" t="n">
        <v>0.54</v>
      </c>
      <c r="Y95" t="n">
        <v>1</v>
      </c>
      <c r="Z95" t="n">
        <v>10</v>
      </c>
      <c r="AA95" t="n">
        <v>1416.782412932983</v>
      </c>
      <c r="AB95" t="n">
        <v>1938.504201403653</v>
      </c>
      <c r="AC95" t="n">
        <v>1753.496081129422</v>
      </c>
      <c r="AD95" t="n">
        <v>1416782.412932983</v>
      </c>
      <c r="AE95" t="n">
        <v>1938504.201403653</v>
      </c>
      <c r="AF95" t="n">
        <v>9.399182350625395e-07</v>
      </c>
      <c r="AG95" t="n">
        <v>17</v>
      </c>
      <c r="AH95" t="n">
        <v>1753496.081129422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1.7756</v>
      </c>
      <c r="E96" t="n">
        <v>56.32</v>
      </c>
      <c r="F96" t="n">
        <v>53.1</v>
      </c>
      <c r="G96" t="n">
        <v>159.31</v>
      </c>
      <c r="H96" t="n">
        <v>1.95</v>
      </c>
      <c r="I96" t="n">
        <v>20</v>
      </c>
      <c r="J96" t="n">
        <v>222.92</v>
      </c>
      <c r="K96" t="n">
        <v>53.44</v>
      </c>
      <c r="L96" t="n">
        <v>24.5</v>
      </c>
      <c r="M96" t="n">
        <v>18</v>
      </c>
      <c r="N96" t="n">
        <v>49.98</v>
      </c>
      <c r="O96" t="n">
        <v>27727.05</v>
      </c>
      <c r="P96" t="n">
        <v>641.33</v>
      </c>
      <c r="Q96" t="n">
        <v>1367.2</v>
      </c>
      <c r="R96" t="n">
        <v>123.79</v>
      </c>
      <c r="S96" t="n">
        <v>104.26</v>
      </c>
      <c r="T96" t="n">
        <v>8853.67</v>
      </c>
      <c r="U96" t="n">
        <v>0.84</v>
      </c>
      <c r="V96" t="n">
        <v>0.9</v>
      </c>
      <c r="W96" t="n">
        <v>20.67</v>
      </c>
      <c r="X96" t="n">
        <v>0.53</v>
      </c>
      <c r="Y96" t="n">
        <v>1</v>
      </c>
      <c r="Z96" t="n">
        <v>10</v>
      </c>
      <c r="AA96" t="n">
        <v>1418.367351808328</v>
      </c>
      <c r="AB96" t="n">
        <v>1940.672784695468</v>
      </c>
      <c r="AC96" t="n">
        <v>1755.457697875492</v>
      </c>
      <c r="AD96" t="n">
        <v>1418367.351808328</v>
      </c>
      <c r="AE96" t="n">
        <v>1940672.784695468</v>
      </c>
      <c r="AF96" t="n">
        <v>9.399711732903662e-07</v>
      </c>
      <c r="AG96" t="n">
        <v>17</v>
      </c>
      <c r="AH96" t="n">
        <v>1755457.697875492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1.7754</v>
      </c>
      <c r="E97" t="n">
        <v>56.32</v>
      </c>
      <c r="F97" t="n">
        <v>53.11</v>
      </c>
      <c r="G97" t="n">
        <v>159.33</v>
      </c>
      <c r="H97" t="n">
        <v>1.97</v>
      </c>
      <c r="I97" t="n">
        <v>20</v>
      </c>
      <c r="J97" t="n">
        <v>223.33</v>
      </c>
      <c r="K97" t="n">
        <v>53.44</v>
      </c>
      <c r="L97" t="n">
        <v>24.75</v>
      </c>
      <c r="M97" t="n">
        <v>18</v>
      </c>
      <c r="N97" t="n">
        <v>50.15</v>
      </c>
      <c r="O97" t="n">
        <v>27778.39</v>
      </c>
      <c r="P97" t="n">
        <v>640.55</v>
      </c>
      <c r="Q97" t="n">
        <v>1367.23</v>
      </c>
      <c r="R97" t="n">
        <v>123.95</v>
      </c>
      <c r="S97" t="n">
        <v>104.26</v>
      </c>
      <c r="T97" t="n">
        <v>8933.610000000001</v>
      </c>
      <c r="U97" t="n">
        <v>0.84</v>
      </c>
      <c r="V97" t="n">
        <v>0.9</v>
      </c>
      <c r="W97" t="n">
        <v>20.67</v>
      </c>
      <c r="X97" t="n">
        <v>0.53</v>
      </c>
      <c r="Y97" t="n">
        <v>1</v>
      </c>
      <c r="Z97" t="n">
        <v>10</v>
      </c>
      <c r="AA97" t="n">
        <v>1417.504380124031</v>
      </c>
      <c r="AB97" t="n">
        <v>1939.492028765389</v>
      </c>
      <c r="AC97" t="n">
        <v>1754.389631634179</v>
      </c>
      <c r="AD97" t="n">
        <v>1417504.380124031</v>
      </c>
      <c r="AE97" t="n">
        <v>1939492.028765389</v>
      </c>
      <c r="AF97" t="n">
        <v>9.39865296834713e-07</v>
      </c>
      <c r="AG97" t="n">
        <v>17</v>
      </c>
      <c r="AH97" t="n">
        <v>1754389.631634179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1.7753</v>
      </c>
      <c r="E98" t="n">
        <v>56.33</v>
      </c>
      <c r="F98" t="n">
        <v>53.12</v>
      </c>
      <c r="G98" t="n">
        <v>159.35</v>
      </c>
      <c r="H98" t="n">
        <v>1.99</v>
      </c>
      <c r="I98" t="n">
        <v>20</v>
      </c>
      <c r="J98" t="n">
        <v>223.75</v>
      </c>
      <c r="K98" t="n">
        <v>53.44</v>
      </c>
      <c r="L98" t="n">
        <v>25</v>
      </c>
      <c r="M98" t="n">
        <v>18</v>
      </c>
      <c r="N98" t="n">
        <v>50.31</v>
      </c>
      <c r="O98" t="n">
        <v>27829.77</v>
      </c>
      <c r="P98" t="n">
        <v>638.64</v>
      </c>
      <c r="Q98" t="n">
        <v>1367.32</v>
      </c>
      <c r="R98" t="n">
        <v>124.01</v>
      </c>
      <c r="S98" t="n">
        <v>104.26</v>
      </c>
      <c r="T98" t="n">
        <v>8960.32</v>
      </c>
      <c r="U98" t="n">
        <v>0.84</v>
      </c>
      <c r="V98" t="n">
        <v>0.9</v>
      </c>
      <c r="W98" t="n">
        <v>20.67</v>
      </c>
      <c r="X98" t="n">
        <v>0.54</v>
      </c>
      <c r="Y98" t="n">
        <v>1</v>
      </c>
      <c r="Z98" t="n">
        <v>10</v>
      </c>
      <c r="AA98" t="n">
        <v>1415.033661578359</v>
      </c>
      <c r="AB98" t="n">
        <v>1936.111482650792</v>
      </c>
      <c r="AC98" t="n">
        <v>1751.331720096132</v>
      </c>
      <c r="AD98" t="n">
        <v>1415033.661578359</v>
      </c>
      <c r="AE98" t="n">
        <v>1936111.482650792</v>
      </c>
      <c r="AF98" t="n">
        <v>9.398123586068862e-07</v>
      </c>
      <c r="AG98" t="n">
        <v>17</v>
      </c>
      <c r="AH98" t="n">
        <v>1751331.720096132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1.7772</v>
      </c>
      <c r="E99" t="n">
        <v>56.27</v>
      </c>
      <c r="F99" t="n">
        <v>53.09</v>
      </c>
      <c r="G99" t="n">
        <v>167.66</v>
      </c>
      <c r="H99" t="n">
        <v>2</v>
      </c>
      <c r="I99" t="n">
        <v>19</v>
      </c>
      <c r="J99" t="n">
        <v>224.17</v>
      </c>
      <c r="K99" t="n">
        <v>53.44</v>
      </c>
      <c r="L99" t="n">
        <v>25.25</v>
      </c>
      <c r="M99" t="n">
        <v>17</v>
      </c>
      <c r="N99" t="n">
        <v>50.48</v>
      </c>
      <c r="O99" t="n">
        <v>27881.22</v>
      </c>
      <c r="P99" t="n">
        <v>633.83</v>
      </c>
      <c r="Q99" t="n">
        <v>1367.2</v>
      </c>
      <c r="R99" t="n">
        <v>123.26</v>
      </c>
      <c r="S99" t="n">
        <v>104.26</v>
      </c>
      <c r="T99" t="n">
        <v>8588.82</v>
      </c>
      <c r="U99" t="n">
        <v>0.85</v>
      </c>
      <c r="V99" t="n">
        <v>0.9</v>
      </c>
      <c r="W99" t="n">
        <v>20.68</v>
      </c>
      <c r="X99" t="n">
        <v>0.52</v>
      </c>
      <c r="Y99" t="n">
        <v>1</v>
      </c>
      <c r="Z99" t="n">
        <v>10</v>
      </c>
      <c r="AA99" t="n">
        <v>1407.007843608326</v>
      </c>
      <c r="AB99" t="n">
        <v>1925.130204430093</v>
      </c>
      <c r="AC99" t="n">
        <v>1741.398479656497</v>
      </c>
      <c r="AD99" t="n">
        <v>1407007.843608326</v>
      </c>
      <c r="AE99" t="n">
        <v>1925130.204430094</v>
      </c>
      <c r="AF99" t="n">
        <v>9.408181849355928e-07</v>
      </c>
      <c r="AG99" t="n">
        <v>17</v>
      </c>
      <c r="AH99" t="n">
        <v>1741398.479656497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1.7771</v>
      </c>
      <c r="E100" t="n">
        <v>56.27</v>
      </c>
      <c r="F100" t="n">
        <v>53.09</v>
      </c>
      <c r="G100" t="n">
        <v>167.67</v>
      </c>
      <c r="H100" t="n">
        <v>2.02</v>
      </c>
      <c r="I100" t="n">
        <v>19</v>
      </c>
      <c r="J100" t="n">
        <v>224.58</v>
      </c>
      <c r="K100" t="n">
        <v>53.44</v>
      </c>
      <c r="L100" t="n">
        <v>25.5</v>
      </c>
      <c r="M100" t="n">
        <v>17</v>
      </c>
      <c r="N100" t="n">
        <v>50.65</v>
      </c>
      <c r="O100" t="n">
        <v>27932.73</v>
      </c>
      <c r="P100" t="n">
        <v>634.25</v>
      </c>
      <c r="Q100" t="n">
        <v>1367.26</v>
      </c>
      <c r="R100" t="n">
        <v>123.39</v>
      </c>
      <c r="S100" t="n">
        <v>104.26</v>
      </c>
      <c r="T100" t="n">
        <v>8656.66</v>
      </c>
      <c r="U100" t="n">
        <v>0.84</v>
      </c>
      <c r="V100" t="n">
        <v>0.9</v>
      </c>
      <c r="W100" t="n">
        <v>20.67</v>
      </c>
      <c r="X100" t="n">
        <v>0.52</v>
      </c>
      <c r="Y100" t="n">
        <v>1</v>
      </c>
      <c r="Z100" t="n">
        <v>10</v>
      </c>
      <c r="AA100" t="n">
        <v>1407.646909614142</v>
      </c>
      <c r="AB100" t="n">
        <v>1926.004602732853</v>
      </c>
      <c r="AC100" t="n">
        <v>1742.189426612467</v>
      </c>
      <c r="AD100" t="n">
        <v>1407646.909614142</v>
      </c>
      <c r="AE100" t="n">
        <v>1926004.602732853</v>
      </c>
      <c r="AF100" t="n">
        <v>9.407652467077663e-07</v>
      </c>
      <c r="AG100" t="n">
        <v>17</v>
      </c>
      <c r="AH100" t="n">
        <v>1742189.426612467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1.7772</v>
      </c>
      <c r="E101" t="n">
        <v>56.27</v>
      </c>
      <c r="F101" t="n">
        <v>53.09</v>
      </c>
      <c r="G101" t="n">
        <v>167.66</v>
      </c>
      <c r="H101" t="n">
        <v>2.03</v>
      </c>
      <c r="I101" t="n">
        <v>19</v>
      </c>
      <c r="J101" t="n">
        <v>225</v>
      </c>
      <c r="K101" t="n">
        <v>53.44</v>
      </c>
      <c r="L101" t="n">
        <v>25.75</v>
      </c>
      <c r="M101" t="n">
        <v>17</v>
      </c>
      <c r="N101" t="n">
        <v>50.82</v>
      </c>
      <c r="O101" t="n">
        <v>27984.29</v>
      </c>
      <c r="P101" t="n">
        <v>634.02</v>
      </c>
      <c r="Q101" t="n">
        <v>1367.19</v>
      </c>
      <c r="R101" t="n">
        <v>123.25</v>
      </c>
      <c r="S101" t="n">
        <v>104.26</v>
      </c>
      <c r="T101" t="n">
        <v>8588.299999999999</v>
      </c>
      <c r="U101" t="n">
        <v>0.85</v>
      </c>
      <c r="V101" t="n">
        <v>0.9</v>
      </c>
      <c r="W101" t="n">
        <v>20.67</v>
      </c>
      <c r="X101" t="n">
        <v>0.52</v>
      </c>
      <c r="Y101" t="n">
        <v>1</v>
      </c>
      <c r="Z101" t="n">
        <v>10</v>
      </c>
      <c r="AA101" t="n">
        <v>1407.266420677804</v>
      </c>
      <c r="AB101" t="n">
        <v>1925.484000984168</v>
      </c>
      <c r="AC101" t="n">
        <v>1741.718510364007</v>
      </c>
      <c r="AD101" t="n">
        <v>1407266.420677804</v>
      </c>
      <c r="AE101" t="n">
        <v>1925484.000984168</v>
      </c>
      <c r="AF101" t="n">
        <v>9.408181849355928e-07</v>
      </c>
      <c r="AG101" t="n">
        <v>17</v>
      </c>
      <c r="AH101" t="n">
        <v>1741718.510364007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1.7773</v>
      </c>
      <c r="E102" t="n">
        <v>56.26</v>
      </c>
      <c r="F102" t="n">
        <v>53.09</v>
      </c>
      <c r="G102" t="n">
        <v>167.65</v>
      </c>
      <c r="H102" t="n">
        <v>2.05</v>
      </c>
      <c r="I102" t="n">
        <v>19</v>
      </c>
      <c r="J102" t="n">
        <v>225.42</v>
      </c>
      <c r="K102" t="n">
        <v>53.44</v>
      </c>
      <c r="L102" t="n">
        <v>26</v>
      </c>
      <c r="M102" t="n">
        <v>17</v>
      </c>
      <c r="N102" t="n">
        <v>50.98</v>
      </c>
      <c r="O102" t="n">
        <v>28035.92</v>
      </c>
      <c r="P102" t="n">
        <v>632.29</v>
      </c>
      <c r="Q102" t="n">
        <v>1367.27</v>
      </c>
      <c r="R102" t="n">
        <v>122.99</v>
      </c>
      <c r="S102" t="n">
        <v>104.26</v>
      </c>
      <c r="T102" t="n">
        <v>8454.73</v>
      </c>
      <c r="U102" t="n">
        <v>0.85</v>
      </c>
      <c r="V102" t="n">
        <v>0.9</v>
      </c>
      <c r="W102" t="n">
        <v>20.68</v>
      </c>
      <c r="X102" t="n">
        <v>0.51</v>
      </c>
      <c r="Y102" t="n">
        <v>1</v>
      </c>
      <c r="Z102" t="n">
        <v>10</v>
      </c>
      <c r="AA102" t="n">
        <v>1404.844691500547</v>
      </c>
      <c r="AB102" t="n">
        <v>1922.170484284694</v>
      </c>
      <c r="AC102" t="n">
        <v>1738.72123104778</v>
      </c>
      <c r="AD102" t="n">
        <v>1404844.691500547</v>
      </c>
      <c r="AE102" t="n">
        <v>1922170.484284694</v>
      </c>
      <c r="AF102" t="n">
        <v>9.408711231634197e-07</v>
      </c>
      <c r="AG102" t="n">
        <v>17</v>
      </c>
      <c r="AH102" t="n">
        <v>1738721.23104778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1.7771</v>
      </c>
      <c r="E103" t="n">
        <v>56.27</v>
      </c>
      <c r="F103" t="n">
        <v>53.1</v>
      </c>
      <c r="G103" t="n">
        <v>167.67</v>
      </c>
      <c r="H103" t="n">
        <v>2.07</v>
      </c>
      <c r="I103" t="n">
        <v>19</v>
      </c>
      <c r="J103" t="n">
        <v>225.84</v>
      </c>
      <c r="K103" t="n">
        <v>53.44</v>
      </c>
      <c r="L103" t="n">
        <v>26.25</v>
      </c>
      <c r="M103" t="n">
        <v>17</v>
      </c>
      <c r="N103" t="n">
        <v>51.15</v>
      </c>
      <c r="O103" t="n">
        <v>28087.6</v>
      </c>
      <c r="P103" t="n">
        <v>630.63</v>
      </c>
      <c r="Q103" t="n">
        <v>1367.19</v>
      </c>
      <c r="R103" t="n">
        <v>123.35</v>
      </c>
      <c r="S103" t="n">
        <v>104.26</v>
      </c>
      <c r="T103" t="n">
        <v>8635.889999999999</v>
      </c>
      <c r="U103" t="n">
        <v>0.85</v>
      </c>
      <c r="V103" t="n">
        <v>0.9</v>
      </c>
      <c r="W103" t="n">
        <v>20.68</v>
      </c>
      <c r="X103" t="n">
        <v>0.52</v>
      </c>
      <c r="Y103" t="n">
        <v>1</v>
      </c>
      <c r="Z103" t="n">
        <v>10</v>
      </c>
      <c r="AA103" t="n">
        <v>1402.783335965065</v>
      </c>
      <c r="AB103" t="n">
        <v>1919.350046700459</v>
      </c>
      <c r="AC103" t="n">
        <v>1736.169972068076</v>
      </c>
      <c r="AD103" t="n">
        <v>1402783.335965065</v>
      </c>
      <c r="AE103" t="n">
        <v>1919350.046700459</v>
      </c>
      <c r="AF103" t="n">
        <v>9.407652467077663e-07</v>
      </c>
      <c r="AG103" t="n">
        <v>17</v>
      </c>
      <c r="AH103" t="n">
        <v>1736169.972068076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1.7796</v>
      </c>
      <c r="E104" t="n">
        <v>56.19</v>
      </c>
      <c r="F104" t="n">
        <v>53.05</v>
      </c>
      <c r="G104" t="n">
        <v>176.84</v>
      </c>
      <c r="H104" t="n">
        <v>2.08</v>
      </c>
      <c r="I104" t="n">
        <v>18</v>
      </c>
      <c r="J104" t="n">
        <v>226.26</v>
      </c>
      <c r="K104" t="n">
        <v>53.44</v>
      </c>
      <c r="L104" t="n">
        <v>26.5</v>
      </c>
      <c r="M104" t="n">
        <v>16</v>
      </c>
      <c r="N104" t="n">
        <v>51.32</v>
      </c>
      <c r="O104" t="n">
        <v>28139.34</v>
      </c>
      <c r="P104" t="n">
        <v>628.53</v>
      </c>
      <c r="Q104" t="n">
        <v>1367.22</v>
      </c>
      <c r="R104" t="n">
        <v>121.9</v>
      </c>
      <c r="S104" t="n">
        <v>104.26</v>
      </c>
      <c r="T104" t="n">
        <v>7916.9</v>
      </c>
      <c r="U104" t="n">
        <v>0.86</v>
      </c>
      <c r="V104" t="n">
        <v>0.9</v>
      </c>
      <c r="W104" t="n">
        <v>20.67</v>
      </c>
      <c r="X104" t="n">
        <v>0.48</v>
      </c>
      <c r="Y104" t="n">
        <v>1</v>
      </c>
      <c r="Z104" t="n">
        <v>10</v>
      </c>
      <c r="AA104" t="n">
        <v>1397.935534161491</v>
      </c>
      <c r="AB104" t="n">
        <v>1912.717070402887</v>
      </c>
      <c r="AC104" t="n">
        <v>1730.170037718904</v>
      </c>
      <c r="AD104" t="n">
        <v>1397935.534161491</v>
      </c>
      <c r="AE104" t="n">
        <v>1912717.070402887</v>
      </c>
      <c r="AF104" t="n">
        <v>9.42088702403433e-07</v>
      </c>
      <c r="AG104" t="n">
        <v>17</v>
      </c>
      <c r="AH104" t="n">
        <v>1730170.037718904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1.7792</v>
      </c>
      <c r="E105" t="n">
        <v>56.2</v>
      </c>
      <c r="F105" t="n">
        <v>53.07</v>
      </c>
      <c r="G105" t="n">
        <v>176.89</v>
      </c>
      <c r="H105" t="n">
        <v>2.1</v>
      </c>
      <c r="I105" t="n">
        <v>18</v>
      </c>
      <c r="J105" t="n">
        <v>226.68</v>
      </c>
      <c r="K105" t="n">
        <v>53.44</v>
      </c>
      <c r="L105" t="n">
        <v>26.75</v>
      </c>
      <c r="M105" t="n">
        <v>16</v>
      </c>
      <c r="N105" t="n">
        <v>51.49</v>
      </c>
      <c r="O105" t="n">
        <v>28191.14</v>
      </c>
      <c r="P105" t="n">
        <v>629.35</v>
      </c>
      <c r="Q105" t="n">
        <v>1367.19</v>
      </c>
      <c r="R105" t="n">
        <v>122.61</v>
      </c>
      <c r="S105" t="n">
        <v>104.26</v>
      </c>
      <c r="T105" t="n">
        <v>8270.889999999999</v>
      </c>
      <c r="U105" t="n">
        <v>0.85</v>
      </c>
      <c r="V105" t="n">
        <v>0.9</v>
      </c>
      <c r="W105" t="n">
        <v>20.67</v>
      </c>
      <c r="X105" t="n">
        <v>0.49</v>
      </c>
      <c r="Y105" t="n">
        <v>1</v>
      </c>
      <c r="Z105" t="n">
        <v>10</v>
      </c>
      <c r="AA105" t="n">
        <v>1399.444060609365</v>
      </c>
      <c r="AB105" t="n">
        <v>1914.781102840359</v>
      </c>
      <c r="AC105" t="n">
        <v>1732.037081797431</v>
      </c>
      <c r="AD105" t="n">
        <v>1399444.060609365</v>
      </c>
      <c r="AE105" t="n">
        <v>1914781.102840359</v>
      </c>
      <c r="AF105" t="n">
        <v>9.418769494921263e-07</v>
      </c>
      <c r="AG105" t="n">
        <v>17</v>
      </c>
      <c r="AH105" t="n">
        <v>1732037.081797431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1.7789</v>
      </c>
      <c r="E106" t="n">
        <v>56.21</v>
      </c>
      <c r="F106" t="n">
        <v>53.08</v>
      </c>
      <c r="G106" t="n">
        <v>176.92</v>
      </c>
      <c r="H106" t="n">
        <v>2.11</v>
      </c>
      <c r="I106" t="n">
        <v>18</v>
      </c>
      <c r="J106" t="n">
        <v>227.1</v>
      </c>
      <c r="K106" t="n">
        <v>53.44</v>
      </c>
      <c r="L106" t="n">
        <v>27</v>
      </c>
      <c r="M106" t="n">
        <v>16</v>
      </c>
      <c r="N106" t="n">
        <v>51.66</v>
      </c>
      <c r="O106" t="n">
        <v>28243</v>
      </c>
      <c r="P106" t="n">
        <v>628.63</v>
      </c>
      <c r="Q106" t="n">
        <v>1367.19</v>
      </c>
      <c r="R106" t="n">
        <v>122.87</v>
      </c>
      <c r="S106" t="n">
        <v>104.26</v>
      </c>
      <c r="T106" t="n">
        <v>8401.41</v>
      </c>
      <c r="U106" t="n">
        <v>0.85</v>
      </c>
      <c r="V106" t="n">
        <v>0.9</v>
      </c>
      <c r="W106" t="n">
        <v>20.67</v>
      </c>
      <c r="X106" t="n">
        <v>0.5</v>
      </c>
      <c r="Y106" t="n">
        <v>1</v>
      </c>
      <c r="Z106" t="n">
        <v>10</v>
      </c>
      <c r="AA106" t="n">
        <v>1398.729186172006</v>
      </c>
      <c r="AB106" t="n">
        <v>1913.802980097131</v>
      </c>
      <c r="AC106" t="n">
        <v>1731.152309716012</v>
      </c>
      <c r="AD106" t="n">
        <v>1398729.186172006</v>
      </c>
      <c r="AE106" t="n">
        <v>1913802.980097131</v>
      </c>
      <c r="AF106" t="n">
        <v>9.417181348086463e-07</v>
      </c>
      <c r="AG106" t="n">
        <v>17</v>
      </c>
      <c r="AH106" t="n">
        <v>1731152.309716012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1.7793</v>
      </c>
      <c r="E107" t="n">
        <v>56.2</v>
      </c>
      <c r="F107" t="n">
        <v>53.06</v>
      </c>
      <c r="G107" t="n">
        <v>176.88</v>
      </c>
      <c r="H107" t="n">
        <v>2.13</v>
      </c>
      <c r="I107" t="n">
        <v>18</v>
      </c>
      <c r="J107" t="n">
        <v>227.52</v>
      </c>
      <c r="K107" t="n">
        <v>53.44</v>
      </c>
      <c r="L107" t="n">
        <v>27.25</v>
      </c>
      <c r="M107" t="n">
        <v>16</v>
      </c>
      <c r="N107" t="n">
        <v>51.83</v>
      </c>
      <c r="O107" t="n">
        <v>28294.92</v>
      </c>
      <c r="P107" t="n">
        <v>628.41</v>
      </c>
      <c r="Q107" t="n">
        <v>1367.21</v>
      </c>
      <c r="R107" t="n">
        <v>122.45</v>
      </c>
      <c r="S107" t="n">
        <v>104.26</v>
      </c>
      <c r="T107" t="n">
        <v>8189.94</v>
      </c>
      <c r="U107" t="n">
        <v>0.85</v>
      </c>
      <c r="V107" t="n">
        <v>0.9</v>
      </c>
      <c r="W107" t="n">
        <v>20.67</v>
      </c>
      <c r="X107" t="n">
        <v>0.49</v>
      </c>
      <c r="Y107" t="n">
        <v>1</v>
      </c>
      <c r="Z107" t="n">
        <v>10</v>
      </c>
      <c r="AA107" t="n">
        <v>1398.036161518674</v>
      </c>
      <c r="AB107" t="n">
        <v>1912.854753192353</v>
      </c>
      <c r="AC107" t="n">
        <v>1730.294580256181</v>
      </c>
      <c r="AD107" t="n">
        <v>1398036.161518674</v>
      </c>
      <c r="AE107" t="n">
        <v>1912854.753192353</v>
      </c>
      <c r="AF107" t="n">
        <v>9.41929887719953e-07</v>
      </c>
      <c r="AG107" t="n">
        <v>17</v>
      </c>
      <c r="AH107" t="n">
        <v>1730294.580256181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1.7794</v>
      </c>
      <c r="E108" t="n">
        <v>56.2</v>
      </c>
      <c r="F108" t="n">
        <v>53.06</v>
      </c>
      <c r="G108" t="n">
        <v>176.87</v>
      </c>
      <c r="H108" t="n">
        <v>2.14</v>
      </c>
      <c r="I108" t="n">
        <v>18</v>
      </c>
      <c r="J108" t="n">
        <v>227.94</v>
      </c>
      <c r="K108" t="n">
        <v>53.44</v>
      </c>
      <c r="L108" t="n">
        <v>27.5</v>
      </c>
      <c r="M108" t="n">
        <v>16</v>
      </c>
      <c r="N108" t="n">
        <v>52.01</v>
      </c>
      <c r="O108" t="n">
        <v>28346.9</v>
      </c>
      <c r="P108" t="n">
        <v>625.74</v>
      </c>
      <c r="Q108" t="n">
        <v>1367.19</v>
      </c>
      <c r="R108" t="n">
        <v>122.27</v>
      </c>
      <c r="S108" t="n">
        <v>104.26</v>
      </c>
      <c r="T108" t="n">
        <v>8101.15</v>
      </c>
      <c r="U108" t="n">
        <v>0.85</v>
      </c>
      <c r="V108" t="n">
        <v>0.9</v>
      </c>
      <c r="W108" t="n">
        <v>20.67</v>
      </c>
      <c r="X108" t="n">
        <v>0.48</v>
      </c>
      <c r="Y108" t="n">
        <v>1</v>
      </c>
      <c r="Z108" t="n">
        <v>10</v>
      </c>
      <c r="AA108" t="n">
        <v>1394.340114762641</v>
      </c>
      <c r="AB108" t="n">
        <v>1907.797658962673</v>
      </c>
      <c r="AC108" t="n">
        <v>1725.720128002106</v>
      </c>
      <c r="AD108" t="n">
        <v>1394340.114762641</v>
      </c>
      <c r="AE108" t="n">
        <v>1907797.658962673</v>
      </c>
      <c r="AF108" t="n">
        <v>9.419828259477798e-07</v>
      </c>
      <c r="AG108" t="n">
        <v>17</v>
      </c>
      <c r="AH108" t="n">
        <v>1725720.128002106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1.7789</v>
      </c>
      <c r="E109" t="n">
        <v>56.21</v>
      </c>
      <c r="F109" t="n">
        <v>53.08</v>
      </c>
      <c r="G109" t="n">
        <v>176.92</v>
      </c>
      <c r="H109" t="n">
        <v>2.16</v>
      </c>
      <c r="I109" t="n">
        <v>18</v>
      </c>
      <c r="J109" t="n">
        <v>228.36</v>
      </c>
      <c r="K109" t="n">
        <v>53.44</v>
      </c>
      <c r="L109" t="n">
        <v>27.75</v>
      </c>
      <c r="M109" t="n">
        <v>16</v>
      </c>
      <c r="N109" t="n">
        <v>52.18</v>
      </c>
      <c r="O109" t="n">
        <v>28398.94</v>
      </c>
      <c r="P109" t="n">
        <v>624.22</v>
      </c>
      <c r="Q109" t="n">
        <v>1367.22</v>
      </c>
      <c r="R109" t="n">
        <v>122.85</v>
      </c>
      <c r="S109" t="n">
        <v>104.26</v>
      </c>
      <c r="T109" t="n">
        <v>8391.219999999999</v>
      </c>
      <c r="U109" t="n">
        <v>0.85</v>
      </c>
      <c r="V109" t="n">
        <v>0.9</v>
      </c>
      <c r="W109" t="n">
        <v>20.67</v>
      </c>
      <c r="X109" t="n">
        <v>0.5</v>
      </c>
      <c r="Y109" t="n">
        <v>1</v>
      </c>
      <c r="Z109" t="n">
        <v>10</v>
      </c>
      <c r="AA109" t="n">
        <v>1392.73321181075</v>
      </c>
      <c r="AB109" t="n">
        <v>1905.59902345234</v>
      </c>
      <c r="AC109" t="n">
        <v>1723.731327179075</v>
      </c>
      <c r="AD109" t="n">
        <v>1392733.21181075</v>
      </c>
      <c r="AE109" t="n">
        <v>1905599.02345234</v>
      </c>
      <c r="AF109" t="n">
        <v>9.417181348086463e-07</v>
      </c>
      <c r="AG109" t="n">
        <v>17</v>
      </c>
      <c r="AH109" t="n">
        <v>1723731.327179075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1.7814</v>
      </c>
      <c r="E110" t="n">
        <v>56.13</v>
      </c>
      <c r="F110" t="n">
        <v>53.03</v>
      </c>
      <c r="G110" t="n">
        <v>187.18</v>
      </c>
      <c r="H110" t="n">
        <v>2.18</v>
      </c>
      <c r="I110" t="n">
        <v>17</v>
      </c>
      <c r="J110" t="n">
        <v>228.79</v>
      </c>
      <c r="K110" t="n">
        <v>53.44</v>
      </c>
      <c r="L110" t="n">
        <v>28</v>
      </c>
      <c r="M110" t="n">
        <v>15</v>
      </c>
      <c r="N110" t="n">
        <v>52.35</v>
      </c>
      <c r="O110" t="n">
        <v>28451.04</v>
      </c>
      <c r="P110" t="n">
        <v>622.6799999999999</v>
      </c>
      <c r="Q110" t="n">
        <v>1367.22</v>
      </c>
      <c r="R110" t="n">
        <v>121.51</v>
      </c>
      <c r="S110" t="n">
        <v>104.26</v>
      </c>
      <c r="T110" t="n">
        <v>7725.57</v>
      </c>
      <c r="U110" t="n">
        <v>0.86</v>
      </c>
      <c r="V110" t="n">
        <v>0.9</v>
      </c>
      <c r="W110" t="n">
        <v>20.67</v>
      </c>
      <c r="X110" t="n">
        <v>0.46</v>
      </c>
      <c r="Y110" t="n">
        <v>1</v>
      </c>
      <c r="Z110" t="n">
        <v>10</v>
      </c>
      <c r="AA110" t="n">
        <v>1388.664737712768</v>
      </c>
      <c r="AB110" t="n">
        <v>1900.032357703072</v>
      </c>
      <c r="AC110" t="n">
        <v>1718.695936196053</v>
      </c>
      <c r="AD110" t="n">
        <v>1388664.737712768</v>
      </c>
      <c r="AE110" t="n">
        <v>1900032.357703072</v>
      </c>
      <c r="AF110" t="n">
        <v>9.430415905043131e-07</v>
      </c>
      <c r="AG110" t="n">
        <v>17</v>
      </c>
      <c r="AH110" t="n">
        <v>1718695.936196052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1.7818</v>
      </c>
      <c r="E111" t="n">
        <v>56.12</v>
      </c>
      <c r="F111" t="n">
        <v>53.02</v>
      </c>
      <c r="G111" t="n">
        <v>187.13</v>
      </c>
      <c r="H111" t="n">
        <v>2.19</v>
      </c>
      <c r="I111" t="n">
        <v>17</v>
      </c>
      <c r="J111" t="n">
        <v>229.21</v>
      </c>
      <c r="K111" t="n">
        <v>53.44</v>
      </c>
      <c r="L111" t="n">
        <v>28.25</v>
      </c>
      <c r="M111" t="n">
        <v>15</v>
      </c>
      <c r="N111" t="n">
        <v>52.52</v>
      </c>
      <c r="O111" t="n">
        <v>28503.21</v>
      </c>
      <c r="P111" t="n">
        <v>622.39</v>
      </c>
      <c r="Q111" t="n">
        <v>1367.21</v>
      </c>
      <c r="R111" t="n">
        <v>121.05</v>
      </c>
      <c r="S111" t="n">
        <v>104.26</v>
      </c>
      <c r="T111" t="n">
        <v>7497.35</v>
      </c>
      <c r="U111" t="n">
        <v>0.86</v>
      </c>
      <c r="V111" t="n">
        <v>0.9</v>
      </c>
      <c r="W111" t="n">
        <v>20.67</v>
      </c>
      <c r="X111" t="n">
        <v>0.45</v>
      </c>
      <c r="Y111" t="n">
        <v>1</v>
      </c>
      <c r="Z111" t="n">
        <v>10</v>
      </c>
      <c r="AA111" t="n">
        <v>1387.943035825053</v>
      </c>
      <c r="AB111" t="n">
        <v>1899.04489334106</v>
      </c>
      <c r="AC111" t="n">
        <v>1717.802714046836</v>
      </c>
      <c r="AD111" t="n">
        <v>1387943.035825053</v>
      </c>
      <c r="AE111" t="n">
        <v>1899044.89334106</v>
      </c>
      <c r="AF111" t="n">
        <v>9.432533434156199e-07</v>
      </c>
      <c r="AG111" t="n">
        <v>17</v>
      </c>
      <c r="AH111" t="n">
        <v>1717802.714046836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1.7817</v>
      </c>
      <c r="E112" t="n">
        <v>56.13</v>
      </c>
      <c r="F112" t="n">
        <v>53.03</v>
      </c>
      <c r="G112" t="n">
        <v>187.15</v>
      </c>
      <c r="H112" t="n">
        <v>2.21</v>
      </c>
      <c r="I112" t="n">
        <v>17</v>
      </c>
      <c r="J112" t="n">
        <v>229.63</v>
      </c>
      <c r="K112" t="n">
        <v>53.44</v>
      </c>
      <c r="L112" t="n">
        <v>28.5</v>
      </c>
      <c r="M112" t="n">
        <v>15</v>
      </c>
      <c r="N112" t="n">
        <v>52.7</v>
      </c>
      <c r="O112" t="n">
        <v>28555.43</v>
      </c>
      <c r="P112" t="n">
        <v>622.04</v>
      </c>
      <c r="Q112" t="n">
        <v>1367.19</v>
      </c>
      <c r="R112" t="n">
        <v>121.05</v>
      </c>
      <c r="S112" t="n">
        <v>104.26</v>
      </c>
      <c r="T112" t="n">
        <v>7498.49</v>
      </c>
      <c r="U112" t="n">
        <v>0.86</v>
      </c>
      <c r="V112" t="n">
        <v>0.9</v>
      </c>
      <c r="W112" t="n">
        <v>20.67</v>
      </c>
      <c r="X112" t="n">
        <v>0.45</v>
      </c>
      <c r="Y112" t="n">
        <v>1</v>
      </c>
      <c r="Z112" t="n">
        <v>10</v>
      </c>
      <c r="AA112" t="n">
        <v>1387.597224804415</v>
      </c>
      <c r="AB112" t="n">
        <v>1898.571739446518</v>
      </c>
      <c r="AC112" t="n">
        <v>1717.374717295914</v>
      </c>
      <c r="AD112" t="n">
        <v>1387597.224804415</v>
      </c>
      <c r="AE112" t="n">
        <v>1898571.739446518</v>
      </c>
      <c r="AF112" t="n">
        <v>9.432004051877931e-07</v>
      </c>
      <c r="AG112" t="n">
        <v>17</v>
      </c>
      <c r="AH112" t="n">
        <v>1717374.717295914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1.7812</v>
      </c>
      <c r="E113" t="n">
        <v>56.14</v>
      </c>
      <c r="F113" t="n">
        <v>53.04</v>
      </c>
      <c r="G113" t="n">
        <v>187.2</v>
      </c>
      <c r="H113" t="n">
        <v>2.22</v>
      </c>
      <c r="I113" t="n">
        <v>17</v>
      </c>
      <c r="J113" t="n">
        <v>230.06</v>
      </c>
      <c r="K113" t="n">
        <v>53.44</v>
      </c>
      <c r="L113" t="n">
        <v>28.75</v>
      </c>
      <c r="M113" t="n">
        <v>13</v>
      </c>
      <c r="N113" t="n">
        <v>52.87</v>
      </c>
      <c r="O113" t="n">
        <v>28607.71</v>
      </c>
      <c r="P113" t="n">
        <v>621.48</v>
      </c>
      <c r="Q113" t="n">
        <v>1367.2</v>
      </c>
      <c r="R113" t="n">
        <v>121.56</v>
      </c>
      <c r="S113" t="n">
        <v>104.26</v>
      </c>
      <c r="T113" t="n">
        <v>7750.31</v>
      </c>
      <c r="U113" t="n">
        <v>0.86</v>
      </c>
      <c r="V113" t="n">
        <v>0.9</v>
      </c>
      <c r="W113" t="n">
        <v>20.67</v>
      </c>
      <c r="X113" t="n">
        <v>0.47</v>
      </c>
      <c r="Y113" t="n">
        <v>1</v>
      </c>
      <c r="Z113" t="n">
        <v>10</v>
      </c>
      <c r="AA113" t="n">
        <v>1387.230933133298</v>
      </c>
      <c r="AB113" t="n">
        <v>1898.070563022448</v>
      </c>
      <c r="AC113" t="n">
        <v>1716.921372446351</v>
      </c>
      <c r="AD113" t="n">
        <v>1387230.933133298</v>
      </c>
      <c r="AE113" t="n">
        <v>1898070.563022448</v>
      </c>
      <c r="AF113" t="n">
        <v>9.429357140486597e-07</v>
      </c>
      <c r="AG113" t="n">
        <v>17</v>
      </c>
      <c r="AH113" t="n">
        <v>1716921.372446351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1.7812</v>
      </c>
      <c r="E114" t="n">
        <v>56.14</v>
      </c>
      <c r="F114" t="n">
        <v>53.04</v>
      </c>
      <c r="G114" t="n">
        <v>187.2</v>
      </c>
      <c r="H114" t="n">
        <v>2.24</v>
      </c>
      <c r="I114" t="n">
        <v>17</v>
      </c>
      <c r="J114" t="n">
        <v>230.48</v>
      </c>
      <c r="K114" t="n">
        <v>53.44</v>
      </c>
      <c r="L114" t="n">
        <v>29</v>
      </c>
      <c r="M114" t="n">
        <v>13</v>
      </c>
      <c r="N114" t="n">
        <v>53.05</v>
      </c>
      <c r="O114" t="n">
        <v>28660.06</v>
      </c>
      <c r="P114" t="n">
        <v>618.96</v>
      </c>
      <c r="Q114" t="n">
        <v>1367.23</v>
      </c>
      <c r="R114" t="n">
        <v>121.55</v>
      </c>
      <c r="S114" t="n">
        <v>104.26</v>
      </c>
      <c r="T114" t="n">
        <v>7745.58</v>
      </c>
      <c r="U114" t="n">
        <v>0.86</v>
      </c>
      <c r="V114" t="n">
        <v>0.9</v>
      </c>
      <c r="W114" t="n">
        <v>20.67</v>
      </c>
      <c r="X114" t="n">
        <v>0.46</v>
      </c>
      <c r="Y114" t="n">
        <v>1</v>
      </c>
      <c r="Z114" t="n">
        <v>10</v>
      </c>
      <c r="AA114" t="n">
        <v>1383.809086291285</v>
      </c>
      <c r="AB114" t="n">
        <v>1893.388641211977</v>
      </c>
      <c r="AC114" t="n">
        <v>1712.686286682353</v>
      </c>
      <c r="AD114" t="n">
        <v>1383809.086291285</v>
      </c>
      <c r="AE114" t="n">
        <v>1893388.641211977</v>
      </c>
      <c r="AF114" t="n">
        <v>9.429357140486597e-07</v>
      </c>
      <c r="AG114" t="n">
        <v>17</v>
      </c>
      <c r="AH114" t="n">
        <v>1712686.286682353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1.7813</v>
      </c>
      <c r="E115" t="n">
        <v>56.14</v>
      </c>
      <c r="F115" t="n">
        <v>53.04</v>
      </c>
      <c r="G115" t="n">
        <v>187.19</v>
      </c>
      <c r="H115" t="n">
        <v>2.25</v>
      </c>
      <c r="I115" t="n">
        <v>17</v>
      </c>
      <c r="J115" t="n">
        <v>230.91</v>
      </c>
      <c r="K115" t="n">
        <v>53.44</v>
      </c>
      <c r="L115" t="n">
        <v>29.25</v>
      </c>
      <c r="M115" t="n">
        <v>13</v>
      </c>
      <c r="N115" t="n">
        <v>53.22</v>
      </c>
      <c r="O115" t="n">
        <v>28712.46</v>
      </c>
      <c r="P115" t="n">
        <v>616.87</v>
      </c>
      <c r="Q115" t="n">
        <v>1367.14</v>
      </c>
      <c r="R115" t="n">
        <v>121.49</v>
      </c>
      <c r="S115" t="n">
        <v>104.26</v>
      </c>
      <c r="T115" t="n">
        <v>7716.04</v>
      </c>
      <c r="U115" t="n">
        <v>0.86</v>
      </c>
      <c r="V115" t="n">
        <v>0.9</v>
      </c>
      <c r="W115" t="n">
        <v>20.67</v>
      </c>
      <c r="X115" t="n">
        <v>0.46</v>
      </c>
      <c r="Y115" t="n">
        <v>1</v>
      </c>
      <c r="Z115" t="n">
        <v>10</v>
      </c>
      <c r="AA115" t="n">
        <v>1380.905304275896</v>
      </c>
      <c r="AB115" t="n">
        <v>1889.415558552699</v>
      </c>
      <c r="AC115" t="n">
        <v>1709.092389455821</v>
      </c>
      <c r="AD115" t="n">
        <v>1380905.304275895</v>
      </c>
      <c r="AE115" t="n">
        <v>1889415.558552699</v>
      </c>
      <c r="AF115" t="n">
        <v>9.429886522764865e-07</v>
      </c>
      <c r="AG115" t="n">
        <v>17</v>
      </c>
      <c r="AH115" t="n">
        <v>1709092.389455821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1.7834</v>
      </c>
      <c r="E116" t="n">
        <v>56.07</v>
      </c>
      <c r="F116" t="n">
        <v>53.01</v>
      </c>
      <c r="G116" t="n">
        <v>198.78</v>
      </c>
      <c r="H116" t="n">
        <v>2.27</v>
      </c>
      <c r="I116" t="n">
        <v>16</v>
      </c>
      <c r="J116" t="n">
        <v>231.33</v>
      </c>
      <c r="K116" t="n">
        <v>53.44</v>
      </c>
      <c r="L116" t="n">
        <v>29.5</v>
      </c>
      <c r="M116" t="n">
        <v>9</v>
      </c>
      <c r="N116" t="n">
        <v>53.4</v>
      </c>
      <c r="O116" t="n">
        <v>28764.93</v>
      </c>
      <c r="P116" t="n">
        <v>615.51</v>
      </c>
      <c r="Q116" t="n">
        <v>1367.18</v>
      </c>
      <c r="R116" t="n">
        <v>120.42</v>
      </c>
      <c r="S116" t="n">
        <v>104.26</v>
      </c>
      <c r="T116" t="n">
        <v>7188.3</v>
      </c>
      <c r="U116" t="n">
        <v>0.87</v>
      </c>
      <c r="V116" t="n">
        <v>0.9</v>
      </c>
      <c r="W116" t="n">
        <v>20.67</v>
      </c>
      <c r="X116" t="n">
        <v>0.43</v>
      </c>
      <c r="Y116" t="n">
        <v>1</v>
      </c>
      <c r="Z116" t="n">
        <v>10</v>
      </c>
      <c r="AA116" t="n">
        <v>1377.491158987977</v>
      </c>
      <c r="AB116" t="n">
        <v>1884.74417434831</v>
      </c>
      <c r="AC116" t="n">
        <v>1704.866835603569</v>
      </c>
      <c r="AD116" t="n">
        <v>1377491.158987977</v>
      </c>
      <c r="AE116" t="n">
        <v>1884744.17434831</v>
      </c>
      <c r="AF116" t="n">
        <v>9.441003550608466e-07</v>
      </c>
      <c r="AG116" t="n">
        <v>17</v>
      </c>
      <c r="AH116" t="n">
        <v>1704866.835603569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1.7831</v>
      </c>
      <c r="E117" t="n">
        <v>56.08</v>
      </c>
      <c r="F117" t="n">
        <v>53.02</v>
      </c>
      <c r="G117" t="n">
        <v>198.81</v>
      </c>
      <c r="H117" t="n">
        <v>2.28</v>
      </c>
      <c r="I117" t="n">
        <v>16</v>
      </c>
      <c r="J117" t="n">
        <v>231.76</v>
      </c>
      <c r="K117" t="n">
        <v>53.44</v>
      </c>
      <c r="L117" t="n">
        <v>29.75</v>
      </c>
      <c r="M117" t="n">
        <v>10</v>
      </c>
      <c r="N117" t="n">
        <v>53.57</v>
      </c>
      <c r="O117" t="n">
        <v>28817.46</v>
      </c>
      <c r="P117" t="n">
        <v>616.97</v>
      </c>
      <c r="Q117" t="n">
        <v>1367.24</v>
      </c>
      <c r="R117" t="n">
        <v>120.67</v>
      </c>
      <c r="S117" t="n">
        <v>104.26</v>
      </c>
      <c r="T117" t="n">
        <v>7312.6</v>
      </c>
      <c r="U117" t="n">
        <v>0.86</v>
      </c>
      <c r="V117" t="n">
        <v>0.9</v>
      </c>
      <c r="W117" t="n">
        <v>20.68</v>
      </c>
      <c r="X117" t="n">
        <v>0.44</v>
      </c>
      <c r="Y117" t="n">
        <v>1</v>
      </c>
      <c r="Z117" t="n">
        <v>10</v>
      </c>
      <c r="AA117" t="n">
        <v>1379.731289761471</v>
      </c>
      <c r="AB117" t="n">
        <v>1887.809220100198</v>
      </c>
      <c r="AC117" t="n">
        <v>1707.639357690716</v>
      </c>
      <c r="AD117" t="n">
        <v>1379731.289761471</v>
      </c>
      <c r="AE117" t="n">
        <v>1887809.220100198</v>
      </c>
      <c r="AF117" t="n">
        <v>9.439415403773664e-07</v>
      </c>
      <c r="AG117" t="n">
        <v>17</v>
      </c>
      <c r="AH117" t="n">
        <v>1707639.357690716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1.7834</v>
      </c>
      <c r="E118" t="n">
        <v>56.07</v>
      </c>
      <c r="F118" t="n">
        <v>53.01</v>
      </c>
      <c r="G118" t="n">
        <v>198.78</v>
      </c>
      <c r="H118" t="n">
        <v>2.3</v>
      </c>
      <c r="I118" t="n">
        <v>16</v>
      </c>
      <c r="J118" t="n">
        <v>232.18</v>
      </c>
      <c r="K118" t="n">
        <v>53.44</v>
      </c>
      <c r="L118" t="n">
        <v>30</v>
      </c>
      <c r="M118" t="n">
        <v>10</v>
      </c>
      <c r="N118" t="n">
        <v>53.75</v>
      </c>
      <c r="O118" t="n">
        <v>28870.05</v>
      </c>
      <c r="P118" t="n">
        <v>616.49</v>
      </c>
      <c r="Q118" t="n">
        <v>1367.23</v>
      </c>
      <c r="R118" t="n">
        <v>120.42</v>
      </c>
      <c r="S118" t="n">
        <v>104.26</v>
      </c>
      <c r="T118" t="n">
        <v>7187.59</v>
      </c>
      <c r="U118" t="n">
        <v>0.87</v>
      </c>
      <c r="V118" t="n">
        <v>0.9</v>
      </c>
      <c r="W118" t="n">
        <v>20.67</v>
      </c>
      <c r="X118" t="n">
        <v>0.43</v>
      </c>
      <c r="Y118" t="n">
        <v>1</v>
      </c>
      <c r="Z118" t="n">
        <v>10</v>
      </c>
      <c r="AA118" t="n">
        <v>1378.820235631995</v>
      </c>
      <c r="AB118" t="n">
        <v>1886.562675647379</v>
      </c>
      <c r="AC118" t="n">
        <v>1706.511781690937</v>
      </c>
      <c r="AD118" t="n">
        <v>1378820.235631995</v>
      </c>
      <c r="AE118" t="n">
        <v>1886562.675647379</v>
      </c>
      <c r="AF118" t="n">
        <v>9.441003550608466e-07</v>
      </c>
      <c r="AG118" t="n">
        <v>17</v>
      </c>
      <c r="AH118" t="n">
        <v>1706511.781690937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1.7831</v>
      </c>
      <c r="E119" t="n">
        <v>56.08</v>
      </c>
      <c r="F119" t="n">
        <v>53.02</v>
      </c>
      <c r="G119" t="n">
        <v>198.82</v>
      </c>
      <c r="H119" t="n">
        <v>2.31</v>
      </c>
      <c r="I119" t="n">
        <v>16</v>
      </c>
      <c r="J119" t="n">
        <v>232.61</v>
      </c>
      <c r="K119" t="n">
        <v>53.44</v>
      </c>
      <c r="L119" t="n">
        <v>30.25</v>
      </c>
      <c r="M119" t="n">
        <v>7</v>
      </c>
      <c r="N119" t="n">
        <v>53.93</v>
      </c>
      <c r="O119" t="n">
        <v>28922.71</v>
      </c>
      <c r="P119" t="n">
        <v>617</v>
      </c>
      <c r="Q119" t="n">
        <v>1367.21</v>
      </c>
      <c r="R119" t="n">
        <v>120.56</v>
      </c>
      <c r="S119" t="n">
        <v>104.26</v>
      </c>
      <c r="T119" t="n">
        <v>7257.83</v>
      </c>
      <c r="U119" t="n">
        <v>0.86</v>
      </c>
      <c r="V119" t="n">
        <v>0.9</v>
      </c>
      <c r="W119" t="n">
        <v>20.68</v>
      </c>
      <c r="X119" t="n">
        <v>0.44</v>
      </c>
      <c r="Y119" t="n">
        <v>1</v>
      </c>
      <c r="Z119" t="n">
        <v>10</v>
      </c>
      <c r="AA119" t="n">
        <v>1379.771982626459</v>
      </c>
      <c r="AB119" t="n">
        <v>1887.864897873317</v>
      </c>
      <c r="AC119" t="n">
        <v>1707.689721655313</v>
      </c>
      <c r="AD119" t="n">
        <v>1379771.982626459</v>
      </c>
      <c r="AE119" t="n">
        <v>1887864.897873317</v>
      </c>
      <c r="AF119" t="n">
        <v>9.439415403773664e-07</v>
      </c>
      <c r="AG119" t="n">
        <v>17</v>
      </c>
      <c r="AH119" t="n">
        <v>1707689.721655313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1.7829</v>
      </c>
      <c r="E120" t="n">
        <v>56.09</v>
      </c>
      <c r="F120" t="n">
        <v>53.02</v>
      </c>
      <c r="G120" t="n">
        <v>198.84</v>
      </c>
      <c r="H120" t="n">
        <v>2.33</v>
      </c>
      <c r="I120" t="n">
        <v>16</v>
      </c>
      <c r="J120" t="n">
        <v>233.04</v>
      </c>
      <c r="K120" t="n">
        <v>53.44</v>
      </c>
      <c r="L120" t="n">
        <v>30.5</v>
      </c>
      <c r="M120" t="n">
        <v>5</v>
      </c>
      <c r="N120" t="n">
        <v>54.1</v>
      </c>
      <c r="O120" t="n">
        <v>28975.43</v>
      </c>
      <c r="P120" t="n">
        <v>617.23</v>
      </c>
      <c r="Q120" t="n">
        <v>1367.2</v>
      </c>
      <c r="R120" t="n">
        <v>120.71</v>
      </c>
      <c r="S120" t="n">
        <v>104.26</v>
      </c>
      <c r="T120" t="n">
        <v>7329.96</v>
      </c>
      <c r="U120" t="n">
        <v>0.86</v>
      </c>
      <c r="V120" t="n">
        <v>0.9</v>
      </c>
      <c r="W120" t="n">
        <v>20.68</v>
      </c>
      <c r="X120" t="n">
        <v>0.45</v>
      </c>
      <c r="Y120" t="n">
        <v>1</v>
      </c>
      <c r="Z120" t="n">
        <v>10</v>
      </c>
      <c r="AA120" t="n">
        <v>1380.215387075372</v>
      </c>
      <c r="AB120" t="n">
        <v>1888.471583401944</v>
      </c>
      <c r="AC120" t="n">
        <v>1708.238505968576</v>
      </c>
      <c r="AD120" t="n">
        <v>1380215.387075372</v>
      </c>
      <c r="AE120" t="n">
        <v>1888471.583401944</v>
      </c>
      <c r="AF120" t="n">
        <v>9.438356639217131e-07</v>
      </c>
      <c r="AG120" t="n">
        <v>17</v>
      </c>
      <c r="AH120" t="n">
        <v>1708238.505968576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1.7831</v>
      </c>
      <c r="E121" t="n">
        <v>56.08</v>
      </c>
      <c r="F121" t="n">
        <v>53.02</v>
      </c>
      <c r="G121" t="n">
        <v>198.82</v>
      </c>
      <c r="H121" t="n">
        <v>2.34</v>
      </c>
      <c r="I121" t="n">
        <v>16</v>
      </c>
      <c r="J121" t="n">
        <v>233.47</v>
      </c>
      <c r="K121" t="n">
        <v>53.44</v>
      </c>
      <c r="L121" t="n">
        <v>30.75</v>
      </c>
      <c r="M121" t="n">
        <v>5</v>
      </c>
      <c r="N121" t="n">
        <v>54.28</v>
      </c>
      <c r="O121" t="n">
        <v>29028.21</v>
      </c>
      <c r="P121" t="n">
        <v>617.87</v>
      </c>
      <c r="Q121" t="n">
        <v>1367.18</v>
      </c>
      <c r="R121" t="n">
        <v>120.66</v>
      </c>
      <c r="S121" t="n">
        <v>104.26</v>
      </c>
      <c r="T121" t="n">
        <v>7308.33</v>
      </c>
      <c r="U121" t="n">
        <v>0.86</v>
      </c>
      <c r="V121" t="n">
        <v>0.9</v>
      </c>
      <c r="W121" t="n">
        <v>20.68</v>
      </c>
      <c r="X121" t="n">
        <v>0.44</v>
      </c>
      <c r="Y121" t="n">
        <v>1</v>
      </c>
      <c r="Z121" t="n">
        <v>10</v>
      </c>
      <c r="AA121" t="n">
        <v>1380.9520757111</v>
      </c>
      <c r="AB121" t="n">
        <v>1889.479553293756</v>
      </c>
      <c r="AC121" t="n">
        <v>1709.150276628608</v>
      </c>
      <c r="AD121" t="n">
        <v>1380952.0757111</v>
      </c>
      <c r="AE121" t="n">
        <v>1889479.553293756</v>
      </c>
      <c r="AF121" t="n">
        <v>9.439415403773664e-07</v>
      </c>
      <c r="AG121" t="n">
        <v>17</v>
      </c>
      <c r="AH121" t="n">
        <v>1709150.276628608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1.7828</v>
      </c>
      <c r="E122" t="n">
        <v>56.09</v>
      </c>
      <c r="F122" t="n">
        <v>53.03</v>
      </c>
      <c r="G122" t="n">
        <v>198.85</v>
      </c>
      <c r="H122" t="n">
        <v>2.36</v>
      </c>
      <c r="I122" t="n">
        <v>16</v>
      </c>
      <c r="J122" t="n">
        <v>233.89</v>
      </c>
      <c r="K122" t="n">
        <v>53.44</v>
      </c>
      <c r="L122" t="n">
        <v>31</v>
      </c>
      <c r="M122" t="n">
        <v>4</v>
      </c>
      <c r="N122" t="n">
        <v>54.46</v>
      </c>
      <c r="O122" t="n">
        <v>29081.05</v>
      </c>
      <c r="P122" t="n">
        <v>618.39</v>
      </c>
      <c r="Q122" t="n">
        <v>1367.22</v>
      </c>
      <c r="R122" t="n">
        <v>120.7</v>
      </c>
      <c r="S122" t="n">
        <v>104.26</v>
      </c>
      <c r="T122" t="n">
        <v>7327.34</v>
      </c>
      <c r="U122" t="n">
        <v>0.86</v>
      </c>
      <c r="V122" t="n">
        <v>0.9</v>
      </c>
      <c r="W122" t="n">
        <v>20.69</v>
      </c>
      <c r="X122" t="n">
        <v>0.45</v>
      </c>
      <c r="Y122" t="n">
        <v>1</v>
      </c>
      <c r="Z122" t="n">
        <v>10</v>
      </c>
      <c r="AA122" t="n">
        <v>1381.917908165874</v>
      </c>
      <c r="AB122" t="n">
        <v>1890.801047867899</v>
      </c>
      <c r="AC122" t="n">
        <v>1710.345649615324</v>
      </c>
      <c r="AD122" t="n">
        <v>1381917.908165874</v>
      </c>
      <c r="AE122" t="n">
        <v>1890801.047867899</v>
      </c>
      <c r="AF122" t="n">
        <v>9.437827256938864e-07</v>
      </c>
      <c r="AG122" t="n">
        <v>17</v>
      </c>
      <c r="AH122" t="n">
        <v>1710345.649615324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1.7825</v>
      </c>
      <c r="E123" t="n">
        <v>56.1</v>
      </c>
      <c r="F123" t="n">
        <v>53.04</v>
      </c>
      <c r="G123" t="n">
        <v>198.89</v>
      </c>
      <c r="H123" t="n">
        <v>2.37</v>
      </c>
      <c r="I123" t="n">
        <v>16</v>
      </c>
      <c r="J123" t="n">
        <v>234.32</v>
      </c>
      <c r="K123" t="n">
        <v>53.44</v>
      </c>
      <c r="L123" t="n">
        <v>31.25</v>
      </c>
      <c r="M123" t="n">
        <v>2</v>
      </c>
      <c r="N123" t="n">
        <v>54.64</v>
      </c>
      <c r="O123" t="n">
        <v>29133.96</v>
      </c>
      <c r="P123" t="n">
        <v>618.75</v>
      </c>
      <c r="Q123" t="n">
        <v>1367.23</v>
      </c>
      <c r="R123" t="n">
        <v>121.17</v>
      </c>
      <c r="S123" t="n">
        <v>104.26</v>
      </c>
      <c r="T123" t="n">
        <v>7561.81</v>
      </c>
      <c r="U123" t="n">
        <v>0.86</v>
      </c>
      <c r="V123" t="n">
        <v>0.9</v>
      </c>
      <c r="W123" t="n">
        <v>20.68</v>
      </c>
      <c r="X123" t="n">
        <v>0.46</v>
      </c>
      <c r="Y123" t="n">
        <v>1</v>
      </c>
      <c r="Z123" t="n">
        <v>10</v>
      </c>
      <c r="AA123" t="n">
        <v>1382.666964059164</v>
      </c>
      <c r="AB123" t="n">
        <v>1891.825939187112</v>
      </c>
      <c r="AC123" t="n">
        <v>1711.272726745475</v>
      </c>
      <c r="AD123" t="n">
        <v>1382666.964059164</v>
      </c>
      <c r="AE123" t="n">
        <v>1891825.939187112</v>
      </c>
      <c r="AF123" t="n">
        <v>9.436239110104064e-07</v>
      </c>
      <c r="AG123" t="n">
        <v>17</v>
      </c>
      <c r="AH123" t="n">
        <v>1711272.726745475</v>
      </c>
    </row>
    <row r="124">
      <c r="A124" t="n">
        <v>122</v>
      </c>
      <c r="B124" t="n">
        <v>95</v>
      </c>
      <c r="C124" t="inlineStr">
        <is>
          <t xml:space="preserve">CONCLUIDO	</t>
        </is>
      </c>
      <c r="D124" t="n">
        <v>1.7822</v>
      </c>
      <c r="E124" t="n">
        <v>56.11</v>
      </c>
      <c r="F124" t="n">
        <v>53.05</v>
      </c>
      <c r="G124" t="n">
        <v>198.92</v>
      </c>
      <c r="H124" t="n">
        <v>2.39</v>
      </c>
      <c r="I124" t="n">
        <v>16</v>
      </c>
      <c r="J124" t="n">
        <v>234.75</v>
      </c>
      <c r="K124" t="n">
        <v>53.44</v>
      </c>
      <c r="L124" t="n">
        <v>31.5</v>
      </c>
      <c r="M124" t="n">
        <v>2</v>
      </c>
      <c r="N124" t="n">
        <v>54.82</v>
      </c>
      <c r="O124" t="n">
        <v>29186.93</v>
      </c>
      <c r="P124" t="n">
        <v>619.39</v>
      </c>
      <c r="Q124" t="n">
        <v>1367.22</v>
      </c>
      <c r="R124" t="n">
        <v>121.22</v>
      </c>
      <c r="S124" t="n">
        <v>104.26</v>
      </c>
      <c r="T124" t="n">
        <v>7585.05</v>
      </c>
      <c r="U124" t="n">
        <v>0.86</v>
      </c>
      <c r="V124" t="n">
        <v>0.9</v>
      </c>
      <c r="W124" t="n">
        <v>20.69</v>
      </c>
      <c r="X124" t="n">
        <v>0.47</v>
      </c>
      <c r="Y124" t="n">
        <v>1</v>
      </c>
      <c r="Z124" t="n">
        <v>10</v>
      </c>
      <c r="AA124" t="n">
        <v>1383.796264001434</v>
      </c>
      <c r="AB124" t="n">
        <v>1893.371097189322</v>
      </c>
      <c r="AC124" t="n">
        <v>1712.670417036598</v>
      </c>
      <c r="AD124" t="n">
        <v>1383796.264001434</v>
      </c>
      <c r="AE124" t="n">
        <v>1893371.097189322</v>
      </c>
      <c r="AF124" t="n">
        <v>9.434650963269264e-07</v>
      </c>
      <c r="AG124" t="n">
        <v>17</v>
      </c>
      <c r="AH124" t="n">
        <v>1712670.417036598</v>
      </c>
    </row>
    <row r="125">
      <c r="A125" t="n">
        <v>123</v>
      </c>
      <c r="B125" t="n">
        <v>95</v>
      </c>
      <c r="C125" t="inlineStr">
        <is>
          <t xml:space="preserve">CONCLUIDO	</t>
        </is>
      </c>
      <c r="D125" t="n">
        <v>1.7824</v>
      </c>
      <c r="E125" t="n">
        <v>56.1</v>
      </c>
      <c r="F125" t="n">
        <v>53.04</v>
      </c>
      <c r="G125" t="n">
        <v>198.9</v>
      </c>
      <c r="H125" t="n">
        <v>2.4</v>
      </c>
      <c r="I125" t="n">
        <v>16</v>
      </c>
      <c r="J125" t="n">
        <v>235.18</v>
      </c>
      <c r="K125" t="n">
        <v>53.44</v>
      </c>
      <c r="L125" t="n">
        <v>31.75</v>
      </c>
      <c r="M125" t="n">
        <v>1</v>
      </c>
      <c r="N125" t="n">
        <v>55</v>
      </c>
      <c r="O125" t="n">
        <v>29239.96</v>
      </c>
      <c r="P125" t="n">
        <v>620.0599999999999</v>
      </c>
      <c r="Q125" t="n">
        <v>1367.26</v>
      </c>
      <c r="R125" t="n">
        <v>121.14</v>
      </c>
      <c r="S125" t="n">
        <v>104.26</v>
      </c>
      <c r="T125" t="n">
        <v>7547.97</v>
      </c>
      <c r="U125" t="n">
        <v>0.86</v>
      </c>
      <c r="V125" t="n">
        <v>0.9</v>
      </c>
      <c r="W125" t="n">
        <v>20.69</v>
      </c>
      <c r="X125" t="n">
        <v>0.46</v>
      </c>
      <c r="Y125" t="n">
        <v>1</v>
      </c>
      <c r="Z125" t="n">
        <v>10</v>
      </c>
      <c r="AA125" t="n">
        <v>1384.510459938453</v>
      </c>
      <c r="AB125" t="n">
        <v>1894.348291578453</v>
      </c>
      <c r="AC125" t="n">
        <v>1713.554349364731</v>
      </c>
      <c r="AD125" t="n">
        <v>1384510.459938453</v>
      </c>
      <c r="AE125" t="n">
        <v>1894348.291578453</v>
      </c>
      <c r="AF125" t="n">
        <v>9.435709727825799e-07</v>
      </c>
      <c r="AG125" t="n">
        <v>17</v>
      </c>
      <c r="AH125" t="n">
        <v>1713554.349364731</v>
      </c>
    </row>
    <row r="126">
      <c r="A126" t="n">
        <v>124</v>
      </c>
      <c r="B126" t="n">
        <v>95</v>
      </c>
      <c r="C126" t="inlineStr">
        <is>
          <t xml:space="preserve">CONCLUIDO	</t>
        </is>
      </c>
      <c r="D126" t="n">
        <v>1.7825</v>
      </c>
      <c r="E126" t="n">
        <v>56.1</v>
      </c>
      <c r="F126" t="n">
        <v>53.04</v>
      </c>
      <c r="G126" t="n">
        <v>198.88</v>
      </c>
      <c r="H126" t="n">
        <v>2.41</v>
      </c>
      <c r="I126" t="n">
        <v>16</v>
      </c>
      <c r="J126" t="n">
        <v>235.61</v>
      </c>
      <c r="K126" t="n">
        <v>53.44</v>
      </c>
      <c r="L126" t="n">
        <v>32</v>
      </c>
      <c r="M126" t="n">
        <v>1</v>
      </c>
      <c r="N126" t="n">
        <v>55.18</v>
      </c>
      <c r="O126" t="n">
        <v>29293.06</v>
      </c>
      <c r="P126" t="n">
        <v>620.73</v>
      </c>
      <c r="Q126" t="n">
        <v>1367.31</v>
      </c>
      <c r="R126" t="n">
        <v>120.91</v>
      </c>
      <c r="S126" t="n">
        <v>104.26</v>
      </c>
      <c r="T126" t="n">
        <v>7431.93</v>
      </c>
      <c r="U126" t="n">
        <v>0.86</v>
      </c>
      <c r="V126" t="n">
        <v>0.9</v>
      </c>
      <c r="W126" t="n">
        <v>20.69</v>
      </c>
      <c r="X126" t="n">
        <v>0.46</v>
      </c>
      <c r="Y126" t="n">
        <v>1</v>
      </c>
      <c r="Z126" t="n">
        <v>10</v>
      </c>
      <c r="AA126" t="n">
        <v>1385.35359718058</v>
      </c>
      <c r="AB126" t="n">
        <v>1895.501909149721</v>
      </c>
      <c r="AC126" t="n">
        <v>1714.59786729411</v>
      </c>
      <c r="AD126" t="n">
        <v>1385353.59718058</v>
      </c>
      <c r="AE126" t="n">
        <v>1895501.909149721</v>
      </c>
      <c r="AF126" t="n">
        <v>9.436239110104064e-07</v>
      </c>
      <c r="AG126" t="n">
        <v>17</v>
      </c>
      <c r="AH126" t="n">
        <v>1714597.86729411</v>
      </c>
    </row>
    <row r="127">
      <c r="A127" t="n">
        <v>125</v>
      </c>
      <c r="B127" t="n">
        <v>95</v>
      </c>
      <c r="C127" t="inlineStr">
        <is>
          <t xml:space="preserve">CONCLUIDO	</t>
        </is>
      </c>
      <c r="D127" t="n">
        <v>1.7825</v>
      </c>
      <c r="E127" t="n">
        <v>56.1</v>
      </c>
      <c r="F127" t="n">
        <v>53.04</v>
      </c>
      <c r="G127" t="n">
        <v>198.89</v>
      </c>
      <c r="H127" t="n">
        <v>2.43</v>
      </c>
      <c r="I127" t="n">
        <v>16</v>
      </c>
      <c r="J127" t="n">
        <v>236.04</v>
      </c>
      <c r="K127" t="n">
        <v>53.44</v>
      </c>
      <c r="L127" t="n">
        <v>32.25</v>
      </c>
      <c r="M127" t="n">
        <v>0</v>
      </c>
      <c r="N127" t="n">
        <v>55.36</v>
      </c>
      <c r="O127" t="n">
        <v>29346.22</v>
      </c>
      <c r="P127" t="n">
        <v>621.67</v>
      </c>
      <c r="Q127" t="n">
        <v>1367.27</v>
      </c>
      <c r="R127" t="n">
        <v>120.96</v>
      </c>
      <c r="S127" t="n">
        <v>104.26</v>
      </c>
      <c r="T127" t="n">
        <v>7457.4</v>
      </c>
      <c r="U127" t="n">
        <v>0.86</v>
      </c>
      <c r="V127" t="n">
        <v>0.9</v>
      </c>
      <c r="W127" t="n">
        <v>20.69</v>
      </c>
      <c r="X127" t="n">
        <v>0.46</v>
      </c>
      <c r="Y127" t="n">
        <v>1</v>
      </c>
      <c r="Z127" t="n">
        <v>10</v>
      </c>
      <c r="AA127" t="n">
        <v>1386.629069470545</v>
      </c>
      <c r="AB127" t="n">
        <v>1897.247066606717</v>
      </c>
      <c r="AC127" t="n">
        <v>1716.176469372753</v>
      </c>
      <c r="AD127" t="n">
        <v>1386629.069470545</v>
      </c>
      <c r="AE127" t="n">
        <v>1897247.066606717</v>
      </c>
      <c r="AF127" t="n">
        <v>9.436239110104064e-07</v>
      </c>
      <c r="AG127" t="n">
        <v>17</v>
      </c>
      <c r="AH127" t="n">
        <v>1716176.469372754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1.239</v>
      </c>
      <c r="E2" t="n">
        <v>80.70999999999999</v>
      </c>
      <c r="F2" t="n">
        <v>66.97</v>
      </c>
      <c r="G2" t="n">
        <v>8.23</v>
      </c>
      <c r="H2" t="n">
        <v>0.15</v>
      </c>
      <c r="I2" t="n">
        <v>488</v>
      </c>
      <c r="J2" t="n">
        <v>116.05</v>
      </c>
      <c r="K2" t="n">
        <v>43.4</v>
      </c>
      <c r="L2" t="n">
        <v>1</v>
      </c>
      <c r="M2" t="n">
        <v>486</v>
      </c>
      <c r="N2" t="n">
        <v>16.65</v>
      </c>
      <c r="O2" t="n">
        <v>14546.17</v>
      </c>
      <c r="P2" t="n">
        <v>676.12</v>
      </c>
      <c r="Q2" t="n">
        <v>1369.44</v>
      </c>
      <c r="R2" t="n">
        <v>574.34</v>
      </c>
      <c r="S2" t="n">
        <v>104.26</v>
      </c>
      <c r="T2" t="n">
        <v>231787.98</v>
      </c>
      <c r="U2" t="n">
        <v>0.18</v>
      </c>
      <c r="V2" t="n">
        <v>0.72</v>
      </c>
      <c r="W2" t="n">
        <v>21.45</v>
      </c>
      <c r="X2" t="n">
        <v>14.34</v>
      </c>
      <c r="Y2" t="n">
        <v>1</v>
      </c>
      <c r="Z2" t="n">
        <v>10</v>
      </c>
      <c r="AA2" t="n">
        <v>2077.805474141551</v>
      </c>
      <c r="AB2" t="n">
        <v>2842.945116028505</v>
      </c>
      <c r="AC2" t="n">
        <v>2571.618424253275</v>
      </c>
      <c r="AD2" t="n">
        <v>2077805.474141551</v>
      </c>
      <c r="AE2" t="n">
        <v>2842945.116028505</v>
      </c>
      <c r="AF2" t="n">
        <v>7.095884916519749e-07</v>
      </c>
      <c r="AG2" t="n">
        <v>24</v>
      </c>
      <c r="AH2" t="n">
        <v>2571618.424253275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1.3481</v>
      </c>
      <c r="E3" t="n">
        <v>74.18000000000001</v>
      </c>
      <c r="F3" t="n">
        <v>63.3</v>
      </c>
      <c r="G3" t="n">
        <v>10.32</v>
      </c>
      <c r="H3" t="n">
        <v>0.19</v>
      </c>
      <c r="I3" t="n">
        <v>368</v>
      </c>
      <c r="J3" t="n">
        <v>116.37</v>
      </c>
      <c r="K3" t="n">
        <v>43.4</v>
      </c>
      <c r="L3" t="n">
        <v>1.25</v>
      </c>
      <c r="M3" t="n">
        <v>366</v>
      </c>
      <c r="N3" t="n">
        <v>16.72</v>
      </c>
      <c r="O3" t="n">
        <v>14585.96</v>
      </c>
      <c r="P3" t="n">
        <v>637.59</v>
      </c>
      <c r="Q3" t="n">
        <v>1368.75</v>
      </c>
      <c r="R3" t="n">
        <v>455.2</v>
      </c>
      <c r="S3" t="n">
        <v>104.26</v>
      </c>
      <c r="T3" t="n">
        <v>172818.33</v>
      </c>
      <c r="U3" t="n">
        <v>0.23</v>
      </c>
      <c r="V3" t="n">
        <v>0.76</v>
      </c>
      <c r="W3" t="n">
        <v>21.24</v>
      </c>
      <c r="X3" t="n">
        <v>10.69</v>
      </c>
      <c r="Y3" t="n">
        <v>1</v>
      </c>
      <c r="Z3" t="n">
        <v>10</v>
      </c>
      <c r="AA3" t="n">
        <v>1815.43959381667</v>
      </c>
      <c r="AB3" t="n">
        <v>2483.96454380227</v>
      </c>
      <c r="AC3" t="n">
        <v>2246.898454007914</v>
      </c>
      <c r="AD3" t="n">
        <v>1815439.59381667</v>
      </c>
      <c r="AE3" t="n">
        <v>2483964.54380227</v>
      </c>
      <c r="AF3" t="n">
        <v>7.720712232413457e-07</v>
      </c>
      <c r="AG3" t="n">
        <v>22</v>
      </c>
      <c r="AH3" t="n">
        <v>2246898.454007914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1.4231</v>
      </c>
      <c r="E4" t="n">
        <v>70.27</v>
      </c>
      <c r="F4" t="n">
        <v>61.14</v>
      </c>
      <c r="G4" t="n">
        <v>12.43</v>
      </c>
      <c r="H4" t="n">
        <v>0.23</v>
      </c>
      <c r="I4" t="n">
        <v>295</v>
      </c>
      <c r="J4" t="n">
        <v>116.69</v>
      </c>
      <c r="K4" t="n">
        <v>43.4</v>
      </c>
      <c r="L4" t="n">
        <v>1.5</v>
      </c>
      <c r="M4" t="n">
        <v>293</v>
      </c>
      <c r="N4" t="n">
        <v>16.79</v>
      </c>
      <c r="O4" t="n">
        <v>14625.77</v>
      </c>
      <c r="P4" t="n">
        <v>614.03</v>
      </c>
      <c r="Q4" t="n">
        <v>1368.79</v>
      </c>
      <c r="R4" t="n">
        <v>384.47</v>
      </c>
      <c r="S4" t="n">
        <v>104.26</v>
      </c>
      <c r="T4" t="n">
        <v>137814.37</v>
      </c>
      <c r="U4" t="n">
        <v>0.27</v>
      </c>
      <c r="V4" t="n">
        <v>0.78</v>
      </c>
      <c r="W4" t="n">
        <v>21.13</v>
      </c>
      <c r="X4" t="n">
        <v>8.529999999999999</v>
      </c>
      <c r="Y4" t="n">
        <v>1</v>
      </c>
      <c r="Z4" t="n">
        <v>10</v>
      </c>
      <c r="AA4" t="n">
        <v>1667.893606947768</v>
      </c>
      <c r="AB4" t="n">
        <v>2282.085615298699</v>
      </c>
      <c r="AC4" t="n">
        <v>2064.286567101868</v>
      </c>
      <c r="AD4" t="n">
        <v>1667893.606947768</v>
      </c>
      <c r="AE4" t="n">
        <v>2282085.615298699</v>
      </c>
      <c r="AF4" t="n">
        <v>8.150245217674943e-07</v>
      </c>
      <c r="AG4" t="n">
        <v>21</v>
      </c>
      <c r="AH4" t="n">
        <v>2064286.567101868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1.4765</v>
      </c>
      <c r="E5" t="n">
        <v>67.73</v>
      </c>
      <c r="F5" t="n">
        <v>59.74</v>
      </c>
      <c r="G5" t="n">
        <v>14.51</v>
      </c>
      <c r="H5" t="n">
        <v>0.26</v>
      </c>
      <c r="I5" t="n">
        <v>247</v>
      </c>
      <c r="J5" t="n">
        <v>117.01</v>
      </c>
      <c r="K5" t="n">
        <v>43.4</v>
      </c>
      <c r="L5" t="n">
        <v>1.75</v>
      </c>
      <c r="M5" t="n">
        <v>245</v>
      </c>
      <c r="N5" t="n">
        <v>16.86</v>
      </c>
      <c r="O5" t="n">
        <v>14665.62</v>
      </c>
      <c r="P5" t="n">
        <v>598.16</v>
      </c>
      <c r="Q5" t="n">
        <v>1368.27</v>
      </c>
      <c r="R5" t="n">
        <v>338.77</v>
      </c>
      <c r="S5" t="n">
        <v>104.26</v>
      </c>
      <c r="T5" t="n">
        <v>115208.53</v>
      </c>
      <c r="U5" t="n">
        <v>0.31</v>
      </c>
      <c r="V5" t="n">
        <v>0.8</v>
      </c>
      <c r="W5" t="n">
        <v>21.06</v>
      </c>
      <c r="X5" t="n">
        <v>7.15</v>
      </c>
      <c r="Y5" t="n">
        <v>1</v>
      </c>
      <c r="Z5" t="n">
        <v>10</v>
      </c>
      <c r="AA5" t="n">
        <v>1570.380049830171</v>
      </c>
      <c r="AB5" t="n">
        <v>2148.663264455882</v>
      </c>
      <c r="AC5" t="n">
        <v>1943.597858164044</v>
      </c>
      <c r="AD5" t="n">
        <v>1570380.049830171</v>
      </c>
      <c r="AE5" t="n">
        <v>2148663.264455882</v>
      </c>
      <c r="AF5" t="n">
        <v>8.45607270318112e-07</v>
      </c>
      <c r="AG5" t="n">
        <v>20</v>
      </c>
      <c r="AH5" t="n">
        <v>1943597.858164044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1.5203</v>
      </c>
      <c r="E6" t="n">
        <v>65.78</v>
      </c>
      <c r="F6" t="n">
        <v>58.65</v>
      </c>
      <c r="G6" t="n">
        <v>16.68</v>
      </c>
      <c r="H6" t="n">
        <v>0.3</v>
      </c>
      <c r="I6" t="n">
        <v>211</v>
      </c>
      <c r="J6" t="n">
        <v>117.34</v>
      </c>
      <c r="K6" t="n">
        <v>43.4</v>
      </c>
      <c r="L6" t="n">
        <v>2</v>
      </c>
      <c r="M6" t="n">
        <v>209</v>
      </c>
      <c r="N6" t="n">
        <v>16.94</v>
      </c>
      <c r="O6" t="n">
        <v>14705.49</v>
      </c>
      <c r="P6" t="n">
        <v>585.45</v>
      </c>
      <c r="Q6" t="n">
        <v>1367.96</v>
      </c>
      <c r="R6" t="n">
        <v>304.44</v>
      </c>
      <c r="S6" t="n">
        <v>104.26</v>
      </c>
      <c r="T6" t="n">
        <v>98222.48</v>
      </c>
      <c r="U6" t="n">
        <v>0.34</v>
      </c>
      <c r="V6" t="n">
        <v>0.82</v>
      </c>
      <c r="W6" t="n">
        <v>20.97</v>
      </c>
      <c r="X6" t="n">
        <v>6.06</v>
      </c>
      <c r="Y6" t="n">
        <v>1</v>
      </c>
      <c r="Z6" t="n">
        <v>10</v>
      </c>
      <c r="AA6" t="n">
        <v>1504.948571655147</v>
      </c>
      <c r="AB6" t="n">
        <v>2059.137029383725</v>
      </c>
      <c r="AC6" t="n">
        <v>1862.615881316314</v>
      </c>
      <c r="AD6" t="n">
        <v>1504948.571655147</v>
      </c>
      <c r="AE6" t="n">
        <v>2059137.029383725</v>
      </c>
      <c r="AF6" t="n">
        <v>8.70691996657383e-07</v>
      </c>
      <c r="AG6" t="n">
        <v>20</v>
      </c>
      <c r="AH6" t="n">
        <v>1862615.881316314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1.5522</v>
      </c>
      <c r="E7" t="n">
        <v>64.43000000000001</v>
      </c>
      <c r="F7" t="n">
        <v>57.92</v>
      </c>
      <c r="G7" t="n">
        <v>18.79</v>
      </c>
      <c r="H7" t="n">
        <v>0.34</v>
      </c>
      <c r="I7" t="n">
        <v>185</v>
      </c>
      <c r="J7" t="n">
        <v>117.66</v>
      </c>
      <c r="K7" t="n">
        <v>43.4</v>
      </c>
      <c r="L7" t="n">
        <v>2.25</v>
      </c>
      <c r="M7" t="n">
        <v>183</v>
      </c>
      <c r="N7" t="n">
        <v>17.01</v>
      </c>
      <c r="O7" t="n">
        <v>14745.39</v>
      </c>
      <c r="P7" t="n">
        <v>576.25</v>
      </c>
      <c r="Q7" t="n">
        <v>1367.81</v>
      </c>
      <c r="R7" t="n">
        <v>279.68</v>
      </c>
      <c r="S7" t="n">
        <v>104.26</v>
      </c>
      <c r="T7" t="n">
        <v>85972.47</v>
      </c>
      <c r="U7" t="n">
        <v>0.37</v>
      </c>
      <c r="V7" t="n">
        <v>0.83</v>
      </c>
      <c r="W7" t="n">
        <v>20.96</v>
      </c>
      <c r="X7" t="n">
        <v>5.33</v>
      </c>
      <c r="Y7" t="n">
        <v>1</v>
      </c>
      <c r="Z7" t="n">
        <v>10</v>
      </c>
      <c r="AA7" t="n">
        <v>1448.872219159897</v>
      </c>
      <c r="AB7" t="n">
        <v>1982.410889985651</v>
      </c>
      <c r="AC7" t="n">
        <v>1793.212376976579</v>
      </c>
      <c r="AD7" t="n">
        <v>1448872.219159896</v>
      </c>
      <c r="AE7" t="n">
        <v>1982410.889985651</v>
      </c>
      <c r="AF7" t="n">
        <v>8.889614662971714e-07</v>
      </c>
      <c r="AG7" t="n">
        <v>19</v>
      </c>
      <c r="AH7" t="n">
        <v>1793212.376976579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1.5795</v>
      </c>
      <c r="E8" t="n">
        <v>63.31</v>
      </c>
      <c r="F8" t="n">
        <v>57.31</v>
      </c>
      <c r="G8" t="n">
        <v>20.97</v>
      </c>
      <c r="H8" t="n">
        <v>0.37</v>
      </c>
      <c r="I8" t="n">
        <v>164</v>
      </c>
      <c r="J8" t="n">
        <v>117.98</v>
      </c>
      <c r="K8" t="n">
        <v>43.4</v>
      </c>
      <c r="L8" t="n">
        <v>2.5</v>
      </c>
      <c r="M8" t="n">
        <v>162</v>
      </c>
      <c r="N8" t="n">
        <v>17.08</v>
      </c>
      <c r="O8" t="n">
        <v>14785.31</v>
      </c>
      <c r="P8" t="n">
        <v>568.28</v>
      </c>
      <c r="Q8" t="n">
        <v>1368.01</v>
      </c>
      <c r="R8" t="n">
        <v>259.54</v>
      </c>
      <c r="S8" t="n">
        <v>104.26</v>
      </c>
      <c r="T8" t="n">
        <v>76006.64999999999</v>
      </c>
      <c r="U8" t="n">
        <v>0.4</v>
      </c>
      <c r="V8" t="n">
        <v>0.84</v>
      </c>
      <c r="W8" t="n">
        <v>20.93</v>
      </c>
      <c r="X8" t="n">
        <v>4.72</v>
      </c>
      <c r="Y8" t="n">
        <v>1</v>
      </c>
      <c r="Z8" t="n">
        <v>10</v>
      </c>
      <c r="AA8" t="n">
        <v>1411.847297350661</v>
      </c>
      <c r="AB8" t="n">
        <v>1931.751758541987</v>
      </c>
      <c r="AC8" t="n">
        <v>1747.38808193736</v>
      </c>
      <c r="AD8" t="n">
        <v>1411847.297350661</v>
      </c>
      <c r="AE8" t="n">
        <v>1931751.758541987</v>
      </c>
      <c r="AF8" t="n">
        <v>9.045964669606894e-07</v>
      </c>
      <c r="AG8" t="n">
        <v>19</v>
      </c>
      <c r="AH8" t="n">
        <v>1747388.08193736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1.6019</v>
      </c>
      <c r="E9" t="n">
        <v>62.43</v>
      </c>
      <c r="F9" t="n">
        <v>56.81</v>
      </c>
      <c r="G9" t="n">
        <v>23.03</v>
      </c>
      <c r="H9" t="n">
        <v>0.41</v>
      </c>
      <c r="I9" t="n">
        <v>148</v>
      </c>
      <c r="J9" t="n">
        <v>118.31</v>
      </c>
      <c r="K9" t="n">
        <v>43.4</v>
      </c>
      <c r="L9" t="n">
        <v>2.75</v>
      </c>
      <c r="M9" t="n">
        <v>146</v>
      </c>
      <c r="N9" t="n">
        <v>17.16</v>
      </c>
      <c r="O9" t="n">
        <v>14825.26</v>
      </c>
      <c r="P9" t="n">
        <v>561.51</v>
      </c>
      <c r="Q9" t="n">
        <v>1367.83</v>
      </c>
      <c r="R9" t="n">
        <v>243.68</v>
      </c>
      <c r="S9" t="n">
        <v>104.26</v>
      </c>
      <c r="T9" t="n">
        <v>68156.13</v>
      </c>
      <c r="U9" t="n">
        <v>0.43</v>
      </c>
      <c r="V9" t="n">
        <v>0.84</v>
      </c>
      <c r="W9" t="n">
        <v>20.89</v>
      </c>
      <c r="X9" t="n">
        <v>4.22</v>
      </c>
      <c r="Y9" t="n">
        <v>1</v>
      </c>
      <c r="Z9" t="n">
        <v>10</v>
      </c>
      <c r="AA9" t="n">
        <v>1382.065260949573</v>
      </c>
      <c r="AB9" t="n">
        <v>1891.002662447301</v>
      </c>
      <c r="AC9" t="n">
        <v>1710.528022382236</v>
      </c>
      <c r="AD9" t="n">
        <v>1382065.260949573</v>
      </c>
      <c r="AE9" t="n">
        <v>1891002.662447301</v>
      </c>
      <c r="AF9" t="n">
        <v>9.174251854538325e-07</v>
      </c>
      <c r="AG9" t="n">
        <v>19</v>
      </c>
      <c r="AH9" t="n">
        <v>1710528.022382236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1.6208</v>
      </c>
      <c r="E10" t="n">
        <v>61.7</v>
      </c>
      <c r="F10" t="n">
        <v>56.41</v>
      </c>
      <c r="G10" t="n">
        <v>25.26</v>
      </c>
      <c r="H10" t="n">
        <v>0.45</v>
      </c>
      <c r="I10" t="n">
        <v>134</v>
      </c>
      <c r="J10" t="n">
        <v>118.63</v>
      </c>
      <c r="K10" t="n">
        <v>43.4</v>
      </c>
      <c r="L10" t="n">
        <v>3</v>
      </c>
      <c r="M10" t="n">
        <v>132</v>
      </c>
      <c r="N10" t="n">
        <v>17.23</v>
      </c>
      <c r="O10" t="n">
        <v>14865.24</v>
      </c>
      <c r="P10" t="n">
        <v>555.6</v>
      </c>
      <c r="Q10" t="n">
        <v>1367.62</v>
      </c>
      <c r="R10" t="n">
        <v>231.24</v>
      </c>
      <c r="S10" t="n">
        <v>104.26</v>
      </c>
      <c r="T10" t="n">
        <v>62005.22</v>
      </c>
      <c r="U10" t="n">
        <v>0.45</v>
      </c>
      <c r="V10" t="n">
        <v>0.85</v>
      </c>
      <c r="W10" t="n">
        <v>20.86</v>
      </c>
      <c r="X10" t="n">
        <v>3.83</v>
      </c>
      <c r="Y10" t="n">
        <v>1</v>
      </c>
      <c r="Z10" t="n">
        <v>10</v>
      </c>
      <c r="AA10" t="n">
        <v>1346.197883578227</v>
      </c>
      <c r="AB10" t="n">
        <v>1841.927334370813</v>
      </c>
      <c r="AC10" t="n">
        <v>1666.136374739712</v>
      </c>
      <c r="AD10" t="n">
        <v>1346197.883578226</v>
      </c>
      <c r="AE10" t="n">
        <v>1841927.334370813</v>
      </c>
      <c r="AF10" t="n">
        <v>9.28249416682422e-07</v>
      </c>
      <c r="AG10" t="n">
        <v>18</v>
      </c>
      <c r="AH10" t="n">
        <v>1666136.374739712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1.6367</v>
      </c>
      <c r="E11" t="n">
        <v>61.1</v>
      </c>
      <c r="F11" t="n">
        <v>56.08</v>
      </c>
      <c r="G11" t="n">
        <v>27.35</v>
      </c>
      <c r="H11" t="n">
        <v>0.48</v>
      </c>
      <c r="I11" t="n">
        <v>123</v>
      </c>
      <c r="J11" t="n">
        <v>118.96</v>
      </c>
      <c r="K11" t="n">
        <v>43.4</v>
      </c>
      <c r="L11" t="n">
        <v>3.25</v>
      </c>
      <c r="M11" t="n">
        <v>121</v>
      </c>
      <c r="N11" t="n">
        <v>17.31</v>
      </c>
      <c r="O11" t="n">
        <v>14905.25</v>
      </c>
      <c r="P11" t="n">
        <v>550.5</v>
      </c>
      <c r="Q11" t="n">
        <v>1367.84</v>
      </c>
      <c r="R11" t="n">
        <v>220.1</v>
      </c>
      <c r="S11" t="n">
        <v>104.26</v>
      </c>
      <c r="T11" t="n">
        <v>56490.3</v>
      </c>
      <c r="U11" t="n">
        <v>0.47</v>
      </c>
      <c r="V11" t="n">
        <v>0.85</v>
      </c>
      <c r="W11" t="n">
        <v>20.85</v>
      </c>
      <c r="X11" t="n">
        <v>3.49</v>
      </c>
      <c r="Y11" t="n">
        <v>1</v>
      </c>
      <c r="Z11" t="n">
        <v>10</v>
      </c>
      <c r="AA11" t="n">
        <v>1325.738417332367</v>
      </c>
      <c r="AB11" t="n">
        <v>1813.93379004528</v>
      </c>
      <c r="AC11" t="n">
        <v>1640.814494995422</v>
      </c>
      <c r="AD11" t="n">
        <v>1325738.417332367</v>
      </c>
      <c r="AE11" t="n">
        <v>1813933.79004528</v>
      </c>
      <c r="AF11" t="n">
        <v>9.373555159699655e-07</v>
      </c>
      <c r="AG11" t="n">
        <v>18</v>
      </c>
      <c r="AH11" t="n">
        <v>1640814.494995422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1.6497</v>
      </c>
      <c r="E12" t="n">
        <v>60.62</v>
      </c>
      <c r="F12" t="n">
        <v>55.83</v>
      </c>
      <c r="G12" t="n">
        <v>29.65</v>
      </c>
      <c r="H12" t="n">
        <v>0.52</v>
      </c>
      <c r="I12" t="n">
        <v>113</v>
      </c>
      <c r="J12" t="n">
        <v>119.28</v>
      </c>
      <c r="K12" t="n">
        <v>43.4</v>
      </c>
      <c r="L12" t="n">
        <v>3.5</v>
      </c>
      <c r="M12" t="n">
        <v>111</v>
      </c>
      <c r="N12" t="n">
        <v>17.38</v>
      </c>
      <c r="O12" t="n">
        <v>14945.29</v>
      </c>
      <c r="P12" t="n">
        <v>546.35</v>
      </c>
      <c r="Q12" t="n">
        <v>1367.64</v>
      </c>
      <c r="R12" t="n">
        <v>211.9</v>
      </c>
      <c r="S12" t="n">
        <v>104.26</v>
      </c>
      <c r="T12" t="n">
        <v>52441.92</v>
      </c>
      <c r="U12" t="n">
        <v>0.49</v>
      </c>
      <c r="V12" t="n">
        <v>0.86</v>
      </c>
      <c r="W12" t="n">
        <v>20.84</v>
      </c>
      <c r="X12" t="n">
        <v>3.25</v>
      </c>
      <c r="Y12" t="n">
        <v>1</v>
      </c>
      <c r="Z12" t="n">
        <v>10</v>
      </c>
      <c r="AA12" t="n">
        <v>1309.440965681561</v>
      </c>
      <c r="AB12" t="n">
        <v>1791.634897703825</v>
      </c>
      <c r="AC12" t="n">
        <v>1620.643777642342</v>
      </c>
      <c r="AD12" t="n">
        <v>1309440.965681561</v>
      </c>
      <c r="AE12" t="n">
        <v>1791634.897703825</v>
      </c>
      <c r="AF12" t="n">
        <v>9.448007543811646e-07</v>
      </c>
      <c r="AG12" t="n">
        <v>18</v>
      </c>
      <c r="AH12" t="n">
        <v>1620643.777642342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1.662</v>
      </c>
      <c r="E13" t="n">
        <v>60.17</v>
      </c>
      <c r="F13" t="n">
        <v>55.57</v>
      </c>
      <c r="G13" t="n">
        <v>31.76</v>
      </c>
      <c r="H13" t="n">
        <v>0.55</v>
      </c>
      <c r="I13" t="n">
        <v>105</v>
      </c>
      <c r="J13" t="n">
        <v>119.61</v>
      </c>
      <c r="K13" t="n">
        <v>43.4</v>
      </c>
      <c r="L13" t="n">
        <v>3.75</v>
      </c>
      <c r="M13" t="n">
        <v>103</v>
      </c>
      <c r="N13" t="n">
        <v>17.46</v>
      </c>
      <c r="O13" t="n">
        <v>14985.35</v>
      </c>
      <c r="P13" t="n">
        <v>541.66</v>
      </c>
      <c r="Q13" t="n">
        <v>1367.73</v>
      </c>
      <c r="R13" t="n">
        <v>203.74</v>
      </c>
      <c r="S13" t="n">
        <v>104.26</v>
      </c>
      <c r="T13" t="n">
        <v>48401.91</v>
      </c>
      <c r="U13" t="n">
        <v>0.51</v>
      </c>
      <c r="V13" t="n">
        <v>0.86</v>
      </c>
      <c r="W13" t="n">
        <v>20.82</v>
      </c>
      <c r="X13" t="n">
        <v>2.99</v>
      </c>
      <c r="Y13" t="n">
        <v>1</v>
      </c>
      <c r="Z13" t="n">
        <v>10</v>
      </c>
      <c r="AA13" t="n">
        <v>1293.017429563605</v>
      </c>
      <c r="AB13" t="n">
        <v>1769.163491031959</v>
      </c>
      <c r="AC13" t="n">
        <v>1600.317010484423</v>
      </c>
      <c r="AD13" t="n">
        <v>1293017.429563605</v>
      </c>
      <c r="AE13" t="n">
        <v>1769163.491031959</v>
      </c>
      <c r="AF13" t="n">
        <v>9.518450953394529e-07</v>
      </c>
      <c r="AG13" t="n">
        <v>18</v>
      </c>
      <c r="AH13" t="n">
        <v>1600317.010484423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1.672</v>
      </c>
      <c r="E14" t="n">
        <v>59.81</v>
      </c>
      <c r="F14" t="n">
        <v>55.38</v>
      </c>
      <c r="G14" t="n">
        <v>33.91</v>
      </c>
      <c r="H14" t="n">
        <v>0.59</v>
      </c>
      <c r="I14" t="n">
        <v>98</v>
      </c>
      <c r="J14" t="n">
        <v>119.93</v>
      </c>
      <c r="K14" t="n">
        <v>43.4</v>
      </c>
      <c r="L14" t="n">
        <v>4</v>
      </c>
      <c r="M14" t="n">
        <v>96</v>
      </c>
      <c r="N14" t="n">
        <v>17.53</v>
      </c>
      <c r="O14" t="n">
        <v>15025.44</v>
      </c>
      <c r="P14" t="n">
        <v>537.83</v>
      </c>
      <c r="Q14" t="n">
        <v>1367.46</v>
      </c>
      <c r="R14" t="n">
        <v>197.34</v>
      </c>
      <c r="S14" t="n">
        <v>104.26</v>
      </c>
      <c r="T14" t="n">
        <v>45237.5</v>
      </c>
      <c r="U14" t="n">
        <v>0.53</v>
      </c>
      <c r="V14" t="n">
        <v>0.87</v>
      </c>
      <c r="W14" t="n">
        <v>20.81</v>
      </c>
      <c r="X14" t="n">
        <v>2.8</v>
      </c>
      <c r="Y14" t="n">
        <v>1</v>
      </c>
      <c r="Z14" t="n">
        <v>10</v>
      </c>
      <c r="AA14" t="n">
        <v>1279.933820806608</v>
      </c>
      <c r="AB14" t="n">
        <v>1751.261920322556</v>
      </c>
      <c r="AC14" t="n">
        <v>1584.123940558513</v>
      </c>
      <c r="AD14" t="n">
        <v>1279933.820806608</v>
      </c>
      <c r="AE14" t="n">
        <v>1751261.920322556</v>
      </c>
      <c r="AF14" t="n">
        <v>9.57572201809606e-07</v>
      </c>
      <c r="AG14" t="n">
        <v>18</v>
      </c>
      <c r="AH14" t="n">
        <v>1584123.940558513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1.6828</v>
      </c>
      <c r="E15" t="n">
        <v>59.42</v>
      </c>
      <c r="F15" t="n">
        <v>55.16</v>
      </c>
      <c r="G15" t="n">
        <v>36.37</v>
      </c>
      <c r="H15" t="n">
        <v>0.62</v>
      </c>
      <c r="I15" t="n">
        <v>91</v>
      </c>
      <c r="J15" t="n">
        <v>120.26</v>
      </c>
      <c r="K15" t="n">
        <v>43.4</v>
      </c>
      <c r="L15" t="n">
        <v>4.25</v>
      </c>
      <c r="M15" t="n">
        <v>89</v>
      </c>
      <c r="N15" t="n">
        <v>17.61</v>
      </c>
      <c r="O15" t="n">
        <v>15065.56</v>
      </c>
      <c r="P15" t="n">
        <v>533.58</v>
      </c>
      <c r="Q15" t="n">
        <v>1367.44</v>
      </c>
      <c r="R15" t="n">
        <v>190.62</v>
      </c>
      <c r="S15" t="n">
        <v>104.26</v>
      </c>
      <c r="T15" t="n">
        <v>41909.1</v>
      </c>
      <c r="U15" t="n">
        <v>0.55</v>
      </c>
      <c r="V15" t="n">
        <v>0.87</v>
      </c>
      <c r="W15" t="n">
        <v>20.79</v>
      </c>
      <c r="X15" t="n">
        <v>2.58</v>
      </c>
      <c r="Y15" t="n">
        <v>1</v>
      </c>
      <c r="Z15" t="n">
        <v>10</v>
      </c>
      <c r="AA15" t="n">
        <v>1265.735572916732</v>
      </c>
      <c r="AB15" t="n">
        <v>1731.835251177139</v>
      </c>
      <c r="AC15" t="n">
        <v>1566.551325450833</v>
      </c>
      <c r="AD15" t="n">
        <v>1265735.572916732</v>
      </c>
      <c r="AE15" t="n">
        <v>1731835.251177139</v>
      </c>
      <c r="AF15" t="n">
        <v>9.637574767973715e-07</v>
      </c>
      <c r="AG15" t="n">
        <v>18</v>
      </c>
      <c r="AH15" t="n">
        <v>1566551.325450833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1.6905</v>
      </c>
      <c r="E16" t="n">
        <v>59.15</v>
      </c>
      <c r="F16" t="n">
        <v>55.02</v>
      </c>
      <c r="G16" t="n">
        <v>38.38</v>
      </c>
      <c r="H16" t="n">
        <v>0.66</v>
      </c>
      <c r="I16" t="n">
        <v>86</v>
      </c>
      <c r="J16" t="n">
        <v>120.58</v>
      </c>
      <c r="K16" t="n">
        <v>43.4</v>
      </c>
      <c r="L16" t="n">
        <v>4.5</v>
      </c>
      <c r="M16" t="n">
        <v>84</v>
      </c>
      <c r="N16" t="n">
        <v>17.68</v>
      </c>
      <c r="O16" t="n">
        <v>15105.7</v>
      </c>
      <c r="P16" t="n">
        <v>530.4</v>
      </c>
      <c r="Q16" t="n">
        <v>1367.69</v>
      </c>
      <c r="R16" t="n">
        <v>185.6</v>
      </c>
      <c r="S16" t="n">
        <v>104.26</v>
      </c>
      <c r="T16" t="n">
        <v>39427.83</v>
      </c>
      <c r="U16" t="n">
        <v>0.5600000000000001</v>
      </c>
      <c r="V16" t="n">
        <v>0.87</v>
      </c>
      <c r="W16" t="n">
        <v>20.79</v>
      </c>
      <c r="X16" t="n">
        <v>2.43</v>
      </c>
      <c r="Y16" t="n">
        <v>1</v>
      </c>
      <c r="Z16" t="n">
        <v>10</v>
      </c>
      <c r="AA16" t="n">
        <v>1255.598968551247</v>
      </c>
      <c r="AB16" t="n">
        <v>1717.965901888859</v>
      </c>
      <c r="AC16" t="n">
        <v>1554.005647392873</v>
      </c>
      <c r="AD16" t="n">
        <v>1255598.968551247</v>
      </c>
      <c r="AE16" t="n">
        <v>1717965.901888859</v>
      </c>
      <c r="AF16" t="n">
        <v>9.681673487793894e-07</v>
      </c>
      <c r="AG16" t="n">
        <v>18</v>
      </c>
      <c r="AH16" t="n">
        <v>1554005.647392872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1.6982</v>
      </c>
      <c r="E17" t="n">
        <v>58.88</v>
      </c>
      <c r="F17" t="n">
        <v>54.87</v>
      </c>
      <c r="G17" t="n">
        <v>40.64</v>
      </c>
      <c r="H17" t="n">
        <v>0.6899999999999999</v>
      </c>
      <c r="I17" t="n">
        <v>81</v>
      </c>
      <c r="J17" t="n">
        <v>120.91</v>
      </c>
      <c r="K17" t="n">
        <v>43.4</v>
      </c>
      <c r="L17" t="n">
        <v>4.75</v>
      </c>
      <c r="M17" t="n">
        <v>79</v>
      </c>
      <c r="N17" t="n">
        <v>17.76</v>
      </c>
      <c r="O17" t="n">
        <v>15145.88</v>
      </c>
      <c r="P17" t="n">
        <v>526.89</v>
      </c>
      <c r="Q17" t="n">
        <v>1367.5</v>
      </c>
      <c r="R17" t="n">
        <v>180.84</v>
      </c>
      <c r="S17" t="n">
        <v>104.26</v>
      </c>
      <c r="T17" t="n">
        <v>37070.77</v>
      </c>
      <c r="U17" t="n">
        <v>0.58</v>
      </c>
      <c r="V17" t="n">
        <v>0.87</v>
      </c>
      <c r="W17" t="n">
        <v>20.77</v>
      </c>
      <c r="X17" t="n">
        <v>2.28</v>
      </c>
      <c r="Y17" t="n">
        <v>1</v>
      </c>
      <c r="Z17" t="n">
        <v>10</v>
      </c>
      <c r="AA17" t="n">
        <v>1245.031171120939</v>
      </c>
      <c r="AB17" t="n">
        <v>1703.506575226393</v>
      </c>
      <c r="AC17" t="n">
        <v>1540.92629857328</v>
      </c>
      <c r="AD17" t="n">
        <v>1245031.171120939</v>
      </c>
      <c r="AE17" t="n">
        <v>1703506.575226393</v>
      </c>
      <c r="AF17" t="n">
        <v>9.725772207614074e-07</v>
      </c>
      <c r="AG17" t="n">
        <v>18</v>
      </c>
      <c r="AH17" t="n">
        <v>1540926.29857328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1.7048</v>
      </c>
      <c r="E18" t="n">
        <v>58.66</v>
      </c>
      <c r="F18" t="n">
        <v>54.76</v>
      </c>
      <c r="G18" t="n">
        <v>43.23</v>
      </c>
      <c r="H18" t="n">
        <v>0.73</v>
      </c>
      <c r="I18" t="n">
        <v>76</v>
      </c>
      <c r="J18" t="n">
        <v>121.23</v>
      </c>
      <c r="K18" t="n">
        <v>43.4</v>
      </c>
      <c r="L18" t="n">
        <v>5</v>
      </c>
      <c r="M18" t="n">
        <v>74</v>
      </c>
      <c r="N18" t="n">
        <v>17.83</v>
      </c>
      <c r="O18" t="n">
        <v>15186.08</v>
      </c>
      <c r="P18" t="n">
        <v>523.6</v>
      </c>
      <c r="Q18" t="n">
        <v>1367.35</v>
      </c>
      <c r="R18" t="n">
        <v>177.31</v>
      </c>
      <c r="S18" t="n">
        <v>104.26</v>
      </c>
      <c r="T18" t="n">
        <v>35329.75</v>
      </c>
      <c r="U18" t="n">
        <v>0.59</v>
      </c>
      <c r="V18" t="n">
        <v>0.88</v>
      </c>
      <c r="W18" t="n">
        <v>20.78</v>
      </c>
      <c r="X18" t="n">
        <v>2.18</v>
      </c>
      <c r="Y18" t="n">
        <v>1</v>
      </c>
      <c r="Z18" t="n">
        <v>10</v>
      </c>
      <c r="AA18" t="n">
        <v>1224.54238555301</v>
      </c>
      <c r="AB18" t="n">
        <v>1675.472914910928</v>
      </c>
      <c r="AC18" t="n">
        <v>1515.568131452833</v>
      </c>
      <c r="AD18" t="n">
        <v>1224542.38555301</v>
      </c>
      <c r="AE18" t="n">
        <v>1675472.914910928</v>
      </c>
      <c r="AF18" t="n">
        <v>9.763571110317085e-07</v>
      </c>
      <c r="AG18" t="n">
        <v>17</v>
      </c>
      <c r="AH18" t="n">
        <v>1515568.131452833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1.7114</v>
      </c>
      <c r="E19" t="n">
        <v>58.43</v>
      </c>
      <c r="F19" t="n">
        <v>54.63</v>
      </c>
      <c r="G19" t="n">
        <v>45.52</v>
      </c>
      <c r="H19" t="n">
        <v>0.76</v>
      </c>
      <c r="I19" t="n">
        <v>72</v>
      </c>
      <c r="J19" t="n">
        <v>121.56</v>
      </c>
      <c r="K19" t="n">
        <v>43.4</v>
      </c>
      <c r="L19" t="n">
        <v>5.25</v>
      </c>
      <c r="M19" t="n">
        <v>70</v>
      </c>
      <c r="N19" t="n">
        <v>17.91</v>
      </c>
      <c r="O19" t="n">
        <v>15226.31</v>
      </c>
      <c r="P19" t="n">
        <v>520.48</v>
      </c>
      <c r="Q19" t="n">
        <v>1367.37</v>
      </c>
      <c r="R19" t="n">
        <v>173.05</v>
      </c>
      <c r="S19" t="n">
        <v>104.26</v>
      </c>
      <c r="T19" t="n">
        <v>33220.48</v>
      </c>
      <c r="U19" t="n">
        <v>0.6</v>
      </c>
      <c r="V19" t="n">
        <v>0.88</v>
      </c>
      <c r="W19" t="n">
        <v>20.76</v>
      </c>
      <c r="X19" t="n">
        <v>2.05</v>
      </c>
      <c r="Y19" t="n">
        <v>1</v>
      </c>
      <c r="Z19" t="n">
        <v>10</v>
      </c>
      <c r="AA19" t="n">
        <v>1215.46568679846</v>
      </c>
      <c r="AB19" t="n">
        <v>1663.053775239264</v>
      </c>
      <c r="AC19" t="n">
        <v>1504.334257041061</v>
      </c>
      <c r="AD19" t="n">
        <v>1215465.68679846</v>
      </c>
      <c r="AE19" t="n">
        <v>1663053.775239264</v>
      </c>
      <c r="AF19" t="n">
        <v>9.801370013020096e-07</v>
      </c>
      <c r="AG19" t="n">
        <v>17</v>
      </c>
      <c r="AH19" t="n">
        <v>1504334.257041061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1.7158</v>
      </c>
      <c r="E20" t="n">
        <v>58.28</v>
      </c>
      <c r="F20" t="n">
        <v>54.55</v>
      </c>
      <c r="G20" t="n">
        <v>47.43</v>
      </c>
      <c r="H20" t="n">
        <v>0.8</v>
      </c>
      <c r="I20" t="n">
        <v>69</v>
      </c>
      <c r="J20" t="n">
        <v>121.89</v>
      </c>
      <c r="K20" t="n">
        <v>43.4</v>
      </c>
      <c r="L20" t="n">
        <v>5.5</v>
      </c>
      <c r="M20" t="n">
        <v>67</v>
      </c>
      <c r="N20" t="n">
        <v>17.99</v>
      </c>
      <c r="O20" t="n">
        <v>15266.56</v>
      </c>
      <c r="P20" t="n">
        <v>517.72</v>
      </c>
      <c r="Q20" t="n">
        <v>1367.45</v>
      </c>
      <c r="R20" t="n">
        <v>170.52</v>
      </c>
      <c r="S20" t="n">
        <v>104.26</v>
      </c>
      <c r="T20" t="n">
        <v>31970.65</v>
      </c>
      <c r="U20" t="n">
        <v>0.61</v>
      </c>
      <c r="V20" t="n">
        <v>0.88</v>
      </c>
      <c r="W20" t="n">
        <v>20.76</v>
      </c>
      <c r="X20" t="n">
        <v>1.97</v>
      </c>
      <c r="Y20" t="n">
        <v>1</v>
      </c>
      <c r="Z20" t="n">
        <v>10</v>
      </c>
      <c r="AA20" t="n">
        <v>1208.529845244657</v>
      </c>
      <c r="AB20" t="n">
        <v>1653.563850837617</v>
      </c>
      <c r="AC20" t="n">
        <v>1495.750037705115</v>
      </c>
      <c r="AD20" t="n">
        <v>1208529.845244657</v>
      </c>
      <c r="AE20" t="n">
        <v>1653563.850837617</v>
      </c>
      <c r="AF20" t="n">
        <v>9.82656928148877e-07</v>
      </c>
      <c r="AG20" t="n">
        <v>17</v>
      </c>
      <c r="AH20" t="n">
        <v>1495750.037705115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1.7204</v>
      </c>
      <c r="E21" t="n">
        <v>58.13</v>
      </c>
      <c r="F21" t="n">
        <v>54.47</v>
      </c>
      <c r="G21" t="n">
        <v>49.51</v>
      </c>
      <c r="H21" t="n">
        <v>0.83</v>
      </c>
      <c r="I21" t="n">
        <v>66</v>
      </c>
      <c r="J21" t="n">
        <v>122.21</v>
      </c>
      <c r="K21" t="n">
        <v>43.4</v>
      </c>
      <c r="L21" t="n">
        <v>5.75</v>
      </c>
      <c r="M21" t="n">
        <v>64</v>
      </c>
      <c r="N21" t="n">
        <v>18.06</v>
      </c>
      <c r="O21" t="n">
        <v>15306.85</v>
      </c>
      <c r="P21" t="n">
        <v>515.21</v>
      </c>
      <c r="Q21" t="n">
        <v>1367.62</v>
      </c>
      <c r="R21" t="n">
        <v>167.62</v>
      </c>
      <c r="S21" t="n">
        <v>104.26</v>
      </c>
      <c r="T21" t="n">
        <v>30537.15</v>
      </c>
      <c r="U21" t="n">
        <v>0.62</v>
      </c>
      <c r="V21" t="n">
        <v>0.88</v>
      </c>
      <c r="W21" t="n">
        <v>20.76</v>
      </c>
      <c r="X21" t="n">
        <v>1.88</v>
      </c>
      <c r="Y21" t="n">
        <v>1</v>
      </c>
      <c r="Z21" t="n">
        <v>10</v>
      </c>
      <c r="AA21" t="n">
        <v>1201.863574898604</v>
      </c>
      <c r="AB21" t="n">
        <v>1644.442765655057</v>
      </c>
      <c r="AC21" t="n">
        <v>1487.499456090854</v>
      </c>
      <c r="AD21" t="n">
        <v>1201863.574898604</v>
      </c>
      <c r="AE21" t="n">
        <v>1644442.765655057</v>
      </c>
      <c r="AF21" t="n">
        <v>9.852913971251474e-07</v>
      </c>
      <c r="AG21" t="n">
        <v>17</v>
      </c>
      <c r="AH21" t="n">
        <v>1487499.456090854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1.7254</v>
      </c>
      <c r="E22" t="n">
        <v>57.96</v>
      </c>
      <c r="F22" t="n">
        <v>54.37</v>
      </c>
      <c r="G22" t="n">
        <v>51.78</v>
      </c>
      <c r="H22" t="n">
        <v>0.86</v>
      </c>
      <c r="I22" t="n">
        <v>63</v>
      </c>
      <c r="J22" t="n">
        <v>122.54</v>
      </c>
      <c r="K22" t="n">
        <v>43.4</v>
      </c>
      <c r="L22" t="n">
        <v>6</v>
      </c>
      <c r="M22" t="n">
        <v>61</v>
      </c>
      <c r="N22" t="n">
        <v>18.14</v>
      </c>
      <c r="O22" t="n">
        <v>15347.16</v>
      </c>
      <c r="P22" t="n">
        <v>511.93</v>
      </c>
      <c r="Q22" t="n">
        <v>1367.41</v>
      </c>
      <c r="R22" t="n">
        <v>164.6</v>
      </c>
      <c r="S22" t="n">
        <v>104.26</v>
      </c>
      <c r="T22" t="n">
        <v>29039.25</v>
      </c>
      <c r="U22" t="n">
        <v>0.63</v>
      </c>
      <c r="V22" t="n">
        <v>0.88</v>
      </c>
      <c r="W22" t="n">
        <v>20.75</v>
      </c>
      <c r="X22" t="n">
        <v>1.79</v>
      </c>
      <c r="Y22" t="n">
        <v>1</v>
      </c>
      <c r="Z22" t="n">
        <v>10</v>
      </c>
      <c r="AA22" t="n">
        <v>1193.816332716218</v>
      </c>
      <c r="AB22" t="n">
        <v>1633.432173881846</v>
      </c>
      <c r="AC22" t="n">
        <v>1477.539699743016</v>
      </c>
      <c r="AD22" t="n">
        <v>1193816.332716218</v>
      </c>
      <c r="AE22" t="n">
        <v>1633432.173881846</v>
      </c>
      <c r="AF22" t="n">
        <v>9.88154950360224e-07</v>
      </c>
      <c r="AG22" t="n">
        <v>17</v>
      </c>
      <c r="AH22" t="n">
        <v>1477539.699743016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1.7307</v>
      </c>
      <c r="E23" t="n">
        <v>57.78</v>
      </c>
      <c r="F23" t="n">
        <v>54.26</v>
      </c>
      <c r="G23" t="n">
        <v>54.26</v>
      </c>
      <c r="H23" t="n">
        <v>0.9</v>
      </c>
      <c r="I23" t="n">
        <v>60</v>
      </c>
      <c r="J23" t="n">
        <v>122.87</v>
      </c>
      <c r="K23" t="n">
        <v>43.4</v>
      </c>
      <c r="L23" t="n">
        <v>6.25</v>
      </c>
      <c r="M23" t="n">
        <v>58</v>
      </c>
      <c r="N23" t="n">
        <v>18.22</v>
      </c>
      <c r="O23" t="n">
        <v>15387.5</v>
      </c>
      <c r="P23" t="n">
        <v>508.8</v>
      </c>
      <c r="Q23" t="n">
        <v>1367.36</v>
      </c>
      <c r="R23" t="n">
        <v>161.41</v>
      </c>
      <c r="S23" t="n">
        <v>104.26</v>
      </c>
      <c r="T23" t="n">
        <v>27461.92</v>
      </c>
      <c r="U23" t="n">
        <v>0.65</v>
      </c>
      <c r="V23" t="n">
        <v>0.88</v>
      </c>
      <c r="W23" t="n">
        <v>20.74</v>
      </c>
      <c r="X23" t="n">
        <v>1.68</v>
      </c>
      <c r="Y23" t="n">
        <v>1</v>
      </c>
      <c r="Z23" t="n">
        <v>10</v>
      </c>
      <c r="AA23" t="n">
        <v>1185.800825983376</v>
      </c>
      <c r="AB23" t="n">
        <v>1622.465003950773</v>
      </c>
      <c r="AC23" t="n">
        <v>1467.619221117645</v>
      </c>
      <c r="AD23" t="n">
        <v>1185800.825983376</v>
      </c>
      <c r="AE23" t="n">
        <v>1622465.003950773</v>
      </c>
      <c r="AF23" t="n">
        <v>9.91190316789405e-07</v>
      </c>
      <c r="AG23" t="n">
        <v>17</v>
      </c>
      <c r="AH23" t="n">
        <v>1467619.221117645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1.7356</v>
      </c>
      <c r="E24" t="n">
        <v>57.62</v>
      </c>
      <c r="F24" t="n">
        <v>54.17</v>
      </c>
      <c r="G24" t="n">
        <v>57.02</v>
      </c>
      <c r="H24" t="n">
        <v>0.93</v>
      </c>
      <c r="I24" t="n">
        <v>57</v>
      </c>
      <c r="J24" t="n">
        <v>123.19</v>
      </c>
      <c r="K24" t="n">
        <v>43.4</v>
      </c>
      <c r="L24" t="n">
        <v>6.5</v>
      </c>
      <c r="M24" t="n">
        <v>55</v>
      </c>
      <c r="N24" t="n">
        <v>18.29</v>
      </c>
      <c r="O24" t="n">
        <v>15427.87</v>
      </c>
      <c r="P24" t="n">
        <v>506.68</v>
      </c>
      <c r="Q24" t="n">
        <v>1367.45</v>
      </c>
      <c r="R24" t="n">
        <v>158.24</v>
      </c>
      <c r="S24" t="n">
        <v>104.26</v>
      </c>
      <c r="T24" t="n">
        <v>25890.64</v>
      </c>
      <c r="U24" t="n">
        <v>0.66</v>
      </c>
      <c r="V24" t="n">
        <v>0.88</v>
      </c>
      <c r="W24" t="n">
        <v>20.74</v>
      </c>
      <c r="X24" t="n">
        <v>1.59</v>
      </c>
      <c r="Y24" t="n">
        <v>1</v>
      </c>
      <c r="Z24" t="n">
        <v>10</v>
      </c>
      <c r="AA24" t="n">
        <v>1179.572904898909</v>
      </c>
      <c r="AB24" t="n">
        <v>1613.943687566517</v>
      </c>
      <c r="AC24" t="n">
        <v>1459.91116720936</v>
      </c>
      <c r="AD24" t="n">
        <v>1179572.904898909</v>
      </c>
      <c r="AE24" t="n">
        <v>1613943.687566517</v>
      </c>
      <c r="AF24" t="n">
        <v>9.939965989597803e-07</v>
      </c>
      <c r="AG24" t="n">
        <v>17</v>
      </c>
      <c r="AH24" t="n">
        <v>1459911.16720936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1.7387</v>
      </c>
      <c r="E25" t="n">
        <v>57.52</v>
      </c>
      <c r="F25" t="n">
        <v>54.12</v>
      </c>
      <c r="G25" t="n">
        <v>59.04</v>
      </c>
      <c r="H25" t="n">
        <v>0.96</v>
      </c>
      <c r="I25" t="n">
        <v>55</v>
      </c>
      <c r="J25" t="n">
        <v>123.52</v>
      </c>
      <c r="K25" t="n">
        <v>43.4</v>
      </c>
      <c r="L25" t="n">
        <v>6.75</v>
      </c>
      <c r="M25" t="n">
        <v>53</v>
      </c>
      <c r="N25" t="n">
        <v>18.37</v>
      </c>
      <c r="O25" t="n">
        <v>15468.27</v>
      </c>
      <c r="P25" t="n">
        <v>503.51</v>
      </c>
      <c r="Q25" t="n">
        <v>1367.37</v>
      </c>
      <c r="R25" t="n">
        <v>156.54</v>
      </c>
      <c r="S25" t="n">
        <v>104.26</v>
      </c>
      <c r="T25" t="n">
        <v>25048.99</v>
      </c>
      <c r="U25" t="n">
        <v>0.67</v>
      </c>
      <c r="V25" t="n">
        <v>0.89</v>
      </c>
      <c r="W25" t="n">
        <v>20.73</v>
      </c>
      <c r="X25" t="n">
        <v>1.54</v>
      </c>
      <c r="Y25" t="n">
        <v>1</v>
      </c>
      <c r="Z25" t="n">
        <v>10</v>
      </c>
      <c r="AA25" t="n">
        <v>1173.14296884866</v>
      </c>
      <c r="AB25" t="n">
        <v>1605.145965393808</v>
      </c>
      <c r="AC25" t="n">
        <v>1451.953087293134</v>
      </c>
      <c r="AD25" t="n">
        <v>1173142.96884866</v>
      </c>
      <c r="AE25" t="n">
        <v>1605145.965393808</v>
      </c>
      <c r="AF25" t="n">
        <v>9.957720019655276e-07</v>
      </c>
      <c r="AG25" t="n">
        <v>17</v>
      </c>
      <c r="AH25" t="n">
        <v>1451953.087293134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1.7419</v>
      </c>
      <c r="E26" t="n">
        <v>57.41</v>
      </c>
      <c r="F26" t="n">
        <v>54.06</v>
      </c>
      <c r="G26" t="n">
        <v>61.2</v>
      </c>
      <c r="H26" t="n">
        <v>1</v>
      </c>
      <c r="I26" t="n">
        <v>53</v>
      </c>
      <c r="J26" t="n">
        <v>123.85</v>
      </c>
      <c r="K26" t="n">
        <v>43.4</v>
      </c>
      <c r="L26" t="n">
        <v>7</v>
      </c>
      <c r="M26" t="n">
        <v>51</v>
      </c>
      <c r="N26" t="n">
        <v>18.45</v>
      </c>
      <c r="O26" t="n">
        <v>15508.69</v>
      </c>
      <c r="P26" t="n">
        <v>500.47</v>
      </c>
      <c r="Q26" t="n">
        <v>1367.31</v>
      </c>
      <c r="R26" t="n">
        <v>154.79</v>
      </c>
      <c r="S26" t="n">
        <v>104.26</v>
      </c>
      <c r="T26" t="n">
        <v>24186.1</v>
      </c>
      <c r="U26" t="n">
        <v>0.67</v>
      </c>
      <c r="V26" t="n">
        <v>0.89</v>
      </c>
      <c r="W26" t="n">
        <v>20.73</v>
      </c>
      <c r="X26" t="n">
        <v>1.48</v>
      </c>
      <c r="Y26" t="n">
        <v>1</v>
      </c>
      <c r="Z26" t="n">
        <v>10</v>
      </c>
      <c r="AA26" t="n">
        <v>1166.808682689434</v>
      </c>
      <c r="AB26" t="n">
        <v>1596.479115621773</v>
      </c>
      <c r="AC26" t="n">
        <v>1444.113389499341</v>
      </c>
      <c r="AD26" t="n">
        <v>1166808.682689434</v>
      </c>
      <c r="AE26" t="n">
        <v>1596479.115621773</v>
      </c>
      <c r="AF26" t="n">
        <v>9.976046760359767e-07</v>
      </c>
      <c r="AG26" t="n">
        <v>17</v>
      </c>
      <c r="AH26" t="n">
        <v>1444113.389499341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1.7448</v>
      </c>
      <c r="E27" t="n">
        <v>57.31</v>
      </c>
      <c r="F27" t="n">
        <v>54.01</v>
      </c>
      <c r="G27" t="n">
        <v>63.54</v>
      </c>
      <c r="H27" t="n">
        <v>1.03</v>
      </c>
      <c r="I27" t="n">
        <v>51</v>
      </c>
      <c r="J27" t="n">
        <v>124.18</v>
      </c>
      <c r="K27" t="n">
        <v>43.4</v>
      </c>
      <c r="L27" t="n">
        <v>7.25</v>
      </c>
      <c r="M27" t="n">
        <v>49</v>
      </c>
      <c r="N27" t="n">
        <v>18.53</v>
      </c>
      <c r="O27" t="n">
        <v>15549.15</v>
      </c>
      <c r="P27" t="n">
        <v>498.46</v>
      </c>
      <c r="Q27" t="n">
        <v>1367.35</v>
      </c>
      <c r="R27" t="n">
        <v>153.21</v>
      </c>
      <c r="S27" t="n">
        <v>104.26</v>
      </c>
      <c r="T27" t="n">
        <v>23406.43</v>
      </c>
      <c r="U27" t="n">
        <v>0.68</v>
      </c>
      <c r="V27" t="n">
        <v>0.89</v>
      </c>
      <c r="W27" t="n">
        <v>20.72</v>
      </c>
      <c r="X27" t="n">
        <v>1.43</v>
      </c>
      <c r="Y27" t="n">
        <v>1</v>
      </c>
      <c r="Z27" t="n">
        <v>10</v>
      </c>
      <c r="AA27" t="n">
        <v>1162.143644489774</v>
      </c>
      <c r="AB27" t="n">
        <v>1590.096204550038</v>
      </c>
      <c r="AC27" t="n">
        <v>1438.339654501822</v>
      </c>
      <c r="AD27" t="n">
        <v>1162143.644489774</v>
      </c>
      <c r="AE27" t="n">
        <v>1590096.204550039</v>
      </c>
      <c r="AF27" t="n">
        <v>9.99265536912321e-07</v>
      </c>
      <c r="AG27" t="n">
        <v>17</v>
      </c>
      <c r="AH27" t="n">
        <v>1438339.654501822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1.748</v>
      </c>
      <c r="E28" t="n">
        <v>57.21</v>
      </c>
      <c r="F28" t="n">
        <v>53.95</v>
      </c>
      <c r="G28" t="n">
        <v>66.06</v>
      </c>
      <c r="H28" t="n">
        <v>1.06</v>
      </c>
      <c r="I28" t="n">
        <v>49</v>
      </c>
      <c r="J28" t="n">
        <v>124.51</v>
      </c>
      <c r="K28" t="n">
        <v>43.4</v>
      </c>
      <c r="L28" t="n">
        <v>7.5</v>
      </c>
      <c r="M28" t="n">
        <v>47</v>
      </c>
      <c r="N28" t="n">
        <v>18.61</v>
      </c>
      <c r="O28" t="n">
        <v>15589.63</v>
      </c>
      <c r="P28" t="n">
        <v>495.6</v>
      </c>
      <c r="Q28" t="n">
        <v>1367.36</v>
      </c>
      <c r="R28" t="n">
        <v>151.06</v>
      </c>
      <c r="S28" t="n">
        <v>104.26</v>
      </c>
      <c r="T28" t="n">
        <v>22339.42</v>
      </c>
      <c r="U28" t="n">
        <v>0.6899999999999999</v>
      </c>
      <c r="V28" t="n">
        <v>0.89</v>
      </c>
      <c r="W28" t="n">
        <v>20.73</v>
      </c>
      <c r="X28" t="n">
        <v>1.37</v>
      </c>
      <c r="Y28" t="n">
        <v>1</v>
      </c>
      <c r="Z28" t="n">
        <v>10</v>
      </c>
      <c r="AA28" t="n">
        <v>1156.10065905645</v>
      </c>
      <c r="AB28" t="n">
        <v>1581.827925282463</v>
      </c>
      <c r="AC28" t="n">
        <v>1430.860488202941</v>
      </c>
      <c r="AD28" t="n">
        <v>1156100.65905645</v>
      </c>
      <c r="AE28" t="n">
        <v>1581827.925282463</v>
      </c>
      <c r="AF28" t="n">
        <v>1.00109821098277e-06</v>
      </c>
      <c r="AG28" t="n">
        <v>17</v>
      </c>
      <c r="AH28" t="n">
        <v>1430860.488202941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1.7516</v>
      </c>
      <c r="E29" t="n">
        <v>57.09</v>
      </c>
      <c r="F29" t="n">
        <v>53.88</v>
      </c>
      <c r="G29" t="n">
        <v>68.79000000000001</v>
      </c>
      <c r="H29" t="n">
        <v>1.1</v>
      </c>
      <c r="I29" t="n">
        <v>47</v>
      </c>
      <c r="J29" t="n">
        <v>124.83</v>
      </c>
      <c r="K29" t="n">
        <v>43.4</v>
      </c>
      <c r="L29" t="n">
        <v>7.75</v>
      </c>
      <c r="M29" t="n">
        <v>45</v>
      </c>
      <c r="N29" t="n">
        <v>18.68</v>
      </c>
      <c r="O29" t="n">
        <v>15630.14</v>
      </c>
      <c r="P29" t="n">
        <v>492.69</v>
      </c>
      <c r="Q29" t="n">
        <v>1367.31</v>
      </c>
      <c r="R29" t="n">
        <v>148.9</v>
      </c>
      <c r="S29" t="n">
        <v>104.26</v>
      </c>
      <c r="T29" t="n">
        <v>21271.33</v>
      </c>
      <c r="U29" t="n">
        <v>0.7</v>
      </c>
      <c r="V29" t="n">
        <v>0.89</v>
      </c>
      <c r="W29" t="n">
        <v>20.72</v>
      </c>
      <c r="X29" t="n">
        <v>1.3</v>
      </c>
      <c r="Y29" t="n">
        <v>1</v>
      </c>
      <c r="Z29" t="n">
        <v>10</v>
      </c>
      <c r="AA29" t="n">
        <v>1149.740421427268</v>
      </c>
      <c r="AB29" t="n">
        <v>1573.125567564334</v>
      </c>
      <c r="AC29" t="n">
        <v>1422.988671291594</v>
      </c>
      <c r="AD29" t="n">
        <v>1149740.421427268</v>
      </c>
      <c r="AE29" t="n">
        <v>1573125.567564334</v>
      </c>
      <c r="AF29" t="n">
        <v>1.003159969312025e-06</v>
      </c>
      <c r="AG29" t="n">
        <v>17</v>
      </c>
      <c r="AH29" t="n">
        <v>1422988.671291594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1.7547</v>
      </c>
      <c r="E30" t="n">
        <v>56.99</v>
      </c>
      <c r="F30" t="n">
        <v>53.83</v>
      </c>
      <c r="G30" t="n">
        <v>71.77</v>
      </c>
      <c r="H30" t="n">
        <v>1.13</v>
      </c>
      <c r="I30" t="n">
        <v>45</v>
      </c>
      <c r="J30" t="n">
        <v>125.16</v>
      </c>
      <c r="K30" t="n">
        <v>43.4</v>
      </c>
      <c r="L30" t="n">
        <v>8</v>
      </c>
      <c r="M30" t="n">
        <v>43</v>
      </c>
      <c r="N30" t="n">
        <v>18.76</v>
      </c>
      <c r="O30" t="n">
        <v>15670.68</v>
      </c>
      <c r="P30" t="n">
        <v>490.53</v>
      </c>
      <c r="Q30" t="n">
        <v>1367.43</v>
      </c>
      <c r="R30" t="n">
        <v>146.97</v>
      </c>
      <c r="S30" t="n">
        <v>104.26</v>
      </c>
      <c r="T30" t="n">
        <v>20317.12</v>
      </c>
      <c r="U30" t="n">
        <v>0.71</v>
      </c>
      <c r="V30" t="n">
        <v>0.89</v>
      </c>
      <c r="W30" t="n">
        <v>20.72</v>
      </c>
      <c r="X30" t="n">
        <v>1.25</v>
      </c>
      <c r="Y30" t="n">
        <v>1</v>
      </c>
      <c r="Z30" t="n">
        <v>10</v>
      </c>
      <c r="AA30" t="n">
        <v>1144.813987063955</v>
      </c>
      <c r="AB30" t="n">
        <v>1566.385002729504</v>
      </c>
      <c r="AC30" t="n">
        <v>1416.891416504158</v>
      </c>
      <c r="AD30" t="n">
        <v>1144813.987063955</v>
      </c>
      <c r="AE30" t="n">
        <v>1566385.002729504</v>
      </c>
      <c r="AF30" t="n">
        <v>1.004935372317773e-06</v>
      </c>
      <c r="AG30" t="n">
        <v>17</v>
      </c>
      <c r="AH30" t="n">
        <v>1416891.416504158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1.7555</v>
      </c>
      <c r="E31" t="n">
        <v>56.97</v>
      </c>
      <c r="F31" t="n">
        <v>53.83</v>
      </c>
      <c r="G31" t="n">
        <v>73.40000000000001</v>
      </c>
      <c r="H31" t="n">
        <v>1.16</v>
      </c>
      <c r="I31" t="n">
        <v>44</v>
      </c>
      <c r="J31" t="n">
        <v>125.49</v>
      </c>
      <c r="K31" t="n">
        <v>43.4</v>
      </c>
      <c r="L31" t="n">
        <v>8.25</v>
      </c>
      <c r="M31" t="n">
        <v>42</v>
      </c>
      <c r="N31" t="n">
        <v>18.84</v>
      </c>
      <c r="O31" t="n">
        <v>15711.24</v>
      </c>
      <c r="P31" t="n">
        <v>488.1</v>
      </c>
      <c r="Q31" t="n">
        <v>1367.25</v>
      </c>
      <c r="R31" t="n">
        <v>147.35</v>
      </c>
      <c r="S31" t="n">
        <v>104.26</v>
      </c>
      <c r="T31" t="n">
        <v>20509.83</v>
      </c>
      <c r="U31" t="n">
        <v>0.71</v>
      </c>
      <c r="V31" t="n">
        <v>0.89</v>
      </c>
      <c r="W31" t="n">
        <v>20.71</v>
      </c>
      <c r="X31" t="n">
        <v>1.25</v>
      </c>
      <c r="Y31" t="n">
        <v>1</v>
      </c>
      <c r="Z31" t="n">
        <v>10</v>
      </c>
      <c r="AA31" t="n">
        <v>1141.031816804522</v>
      </c>
      <c r="AB31" t="n">
        <v>1561.210070522972</v>
      </c>
      <c r="AC31" t="n">
        <v>1412.210372564354</v>
      </c>
      <c r="AD31" t="n">
        <v>1141031.816804522</v>
      </c>
      <c r="AE31" t="n">
        <v>1561210.070522972</v>
      </c>
      <c r="AF31" t="n">
        <v>1.005393540835385e-06</v>
      </c>
      <c r="AG31" t="n">
        <v>17</v>
      </c>
      <c r="AH31" t="n">
        <v>1412210.372564354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1.7593</v>
      </c>
      <c r="E32" t="n">
        <v>56.84</v>
      </c>
      <c r="F32" t="n">
        <v>53.75</v>
      </c>
      <c r="G32" t="n">
        <v>76.79000000000001</v>
      </c>
      <c r="H32" t="n">
        <v>1.19</v>
      </c>
      <c r="I32" t="n">
        <v>42</v>
      </c>
      <c r="J32" t="n">
        <v>125.82</v>
      </c>
      <c r="K32" t="n">
        <v>43.4</v>
      </c>
      <c r="L32" t="n">
        <v>8.5</v>
      </c>
      <c r="M32" t="n">
        <v>40</v>
      </c>
      <c r="N32" t="n">
        <v>18.92</v>
      </c>
      <c r="O32" t="n">
        <v>15751.84</v>
      </c>
      <c r="P32" t="n">
        <v>484.95</v>
      </c>
      <c r="Q32" t="n">
        <v>1367.3</v>
      </c>
      <c r="R32" t="n">
        <v>144.36</v>
      </c>
      <c r="S32" t="n">
        <v>104.26</v>
      </c>
      <c r="T32" t="n">
        <v>19028.62</v>
      </c>
      <c r="U32" t="n">
        <v>0.72</v>
      </c>
      <c r="V32" t="n">
        <v>0.89</v>
      </c>
      <c r="W32" t="n">
        <v>20.72</v>
      </c>
      <c r="X32" t="n">
        <v>1.18</v>
      </c>
      <c r="Y32" t="n">
        <v>1</v>
      </c>
      <c r="Z32" t="n">
        <v>10</v>
      </c>
      <c r="AA32" t="n">
        <v>1134.241140653848</v>
      </c>
      <c r="AB32" t="n">
        <v>1551.918767830132</v>
      </c>
      <c r="AC32" t="n">
        <v>1403.805818760095</v>
      </c>
      <c r="AD32" t="n">
        <v>1134241.140653848</v>
      </c>
      <c r="AE32" t="n">
        <v>1551918.767830132</v>
      </c>
      <c r="AF32" t="n">
        <v>1.007569841294043e-06</v>
      </c>
      <c r="AG32" t="n">
        <v>17</v>
      </c>
      <c r="AH32" t="n">
        <v>1403805.818760094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1.7614</v>
      </c>
      <c r="E33" t="n">
        <v>56.77</v>
      </c>
      <c r="F33" t="n">
        <v>53.71</v>
      </c>
      <c r="G33" t="n">
        <v>78.59999999999999</v>
      </c>
      <c r="H33" t="n">
        <v>1.22</v>
      </c>
      <c r="I33" t="n">
        <v>41</v>
      </c>
      <c r="J33" t="n">
        <v>126.15</v>
      </c>
      <c r="K33" t="n">
        <v>43.4</v>
      </c>
      <c r="L33" t="n">
        <v>8.75</v>
      </c>
      <c r="M33" t="n">
        <v>39</v>
      </c>
      <c r="N33" t="n">
        <v>19</v>
      </c>
      <c r="O33" t="n">
        <v>15792.46</v>
      </c>
      <c r="P33" t="n">
        <v>482.44</v>
      </c>
      <c r="Q33" t="n">
        <v>1367.24</v>
      </c>
      <c r="R33" t="n">
        <v>143.14</v>
      </c>
      <c r="S33" t="n">
        <v>104.26</v>
      </c>
      <c r="T33" t="n">
        <v>18422.05</v>
      </c>
      <c r="U33" t="n">
        <v>0.73</v>
      </c>
      <c r="V33" t="n">
        <v>0.89</v>
      </c>
      <c r="W33" t="n">
        <v>20.72</v>
      </c>
      <c r="X33" t="n">
        <v>1.13</v>
      </c>
      <c r="Y33" t="n">
        <v>1</v>
      </c>
      <c r="Z33" t="n">
        <v>10</v>
      </c>
      <c r="AA33" t="n">
        <v>1129.46629751935</v>
      </c>
      <c r="AB33" t="n">
        <v>1545.3856168023</v>
      </c>
      <c r="AC33" t="n">
        <v>1397.896182497024</v>
      </c>
      <c r="AD33" t="n">
        <v>1129466.29751935</v>
      </c>
      <c r="AE33" t="n">
        <v>1545385.6168023</v>
      </c>
      <c r="AF33" t="n">
        <v>1.008772533652775e-06</v>
      </c>
      <c r="AG33" t="n">
        <v>17</v>
      </c>
      <c r="AH33" t="n">
        <v>1397896.182497024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1.7631</v>
      </c>
      <c r="E34" t="n">
        <v>56.72</v>
      </c>
      <c r="F34" t="n">
        <v>53.68</v>
      </c>
      <c r="G34" t="n">
        <v>80.52</v>
      </c>
      <c r="H34" t="n">
        <v>1.26</v>
      </c>
      <c r="I34" t="n">
        <v>40</v>
      </c>
      <c r="J34" t="n">
        <v>126.48</v>
      </c>
      <c r="K34" t="n">
        <v>43.4</v>
      </c>
      <c r="L34" t="n">
        <v>9</v>
      </c>
      <c r="M34" t="n">
        <v>38</v>
      </c>
      <c r="N34" t="n">
        <v>19.08</v>
      </c>
      <c r="O34" t="n">
        <v>15833.12</v>
      </c>
      <c r="P34" t="n">
        <v>479.66</v>
      </c>
      <c r="Q34" t="n">
        <v>1367.46</v>
      </c>
      <c r="R34" t="n">
        <v>142.71</v>
      </c>
      <c r="S34" t="n">
        <v>104.26</v>
      </c>
      <c r="T34" t="n">
        <v>18213.41</v>
      </c>
      <c r="U34" t="n">
        <v>0.73</v>
      </c>
      <c r="V34" t="n">
        <v>0.89</v>
      </c>
      <c r="W34" t="n">
        <v>20.7</v>
      </c>
      <c r="X34" t="n">
        <v>1.1</v>
      </c>
      <c r="Y34" t="n">
        <v>1</v>
      </c>
      <c r="Z34" t="n">
        <v>10</v>
      </c>
      <c r="AA34" t="n">
        <v>1124.595211667976</v>
      </c>
      <c r="AB34" t="n">
        <v>1538.720782243309</v>
      </c>
      <c r="AC34" t="n">
        <v>1391.867430394188</v>
      </c>
      <c r="AD34" t="n">
        <v>1124595.211667976</v>
      </c>
      <c r="AE34" t="n">
        <v>1538720.782243309</v>
      </c>
      <c r="AF34" t="n">
        <v>1.009746141752701e-06</v>
      </c>
      <c r="AG34" t="n">
        <v>17</v>
      </c>
      <c r="AH34" t="n">
        <v>1391867.430394188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1.7657</v>
      </c>
      <c r="E35" t="n">
        <v>56.64</v>
      </c>
      <c r="F35" t="n">
        <v>53.64</v>
      </c>
      <c r="G35" t="n">
        <v>84.7</v>
      </c>
      <c r="H35" t="n">
        <v>1.29</v>
      </c>
      <c r="I35" t="n">
        <v>38</v>
      </c>
      <c r="J35" t="n">
        <v>126.81</v>
      </c>
      <c r="K35" t="n">
        <v>43.4</v>
      </c>
      <c r="L35" t="n">
        <v>9.25</v>
      </c>
      <c r="M35" t="n">
        <v>36</v>
      </c>
      <c r="N35" t="n">
        <v>19.16</v>
      </c>
      <c r="O35" t="n">
        <v>15873.8</v>
      </c>
      <c r="P35" t="n">
        <v>477.52</v>
      </c>
      <c r="Q35" t="n">
        <v>1367.22</v>
      </c>
      <c r="R35" t="n">
        <v>141.05</v>
      </c>
      <c r="S35" t="n">
        <v>104.26</v>
      </c>
      <c r="T35" t="n">
        <v>17393.61</v>
      </c>
      <c r="U35" t="n">
        <v>0.74</v>
      </c>
      <c r="V35" t="n">
        <v>0.89</v>
      </c>
      <c r="W35" t="n">
        <v>20.71</v>
      </c>
      <c r="X35" t="n">
        <v>1.07</v>
      </c>
      <c r="Y35" t="n">
        <v>1</v>
      </c>
      <c r="Z35" t="n">
        <v>10</v>
      </c>
      <c r="AA35" t="n">
        <v>1120.086194901748</v>
      </c>
      <c r="AB35" t="n">
        <v>1532.551346579976</v>
      </c>
      <c r="AC35" t="n">
        <v>1386.286797011707</v>
      </c>
      <c r="AD35" t="n">
        <v>1120086.194901748</v>
      </c>
      <c r="AE35" t="n">
        <v>1532551.346579976</v>
      </c>
      <c r="AF35" t="n">
        <v>1.011235189434941e-06</v>
      </c>
      <c r="AG35" t="n">
        <v>17</v>
      </c>
      <c r="AH35" t="n">
        <v>1386286.797011707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1.7679</v>
      </c>
      <c r="E36" t="n">
        <v>56.56</v>
      </c>
      <c r="F36" t="n">
        <v>53.59</v>
      </c>
      <c r="G36" t="n">
        <v>86.91</v>
      </c>
      <c r="H36" t="n">
        <v>1.32</v>
      </c>
      <c r="I36" t="n">
        <v>37</v>
      </c>
      <c r="J36" t="n">
        <v>127.14</v>
      </c>
      <c r="K36" t="n">
        <v>43.4</v>
      </c>
      <c r="L36" t="n">
        <v>9.5</v>
      </c>
      <c r="M36" t="n">
        <v>35</v>
      </c>
      <c r="N36" t="n">
        <v>19.24</v>
      </c>
      <c r="O36" t="n">
        <v>15914.51</v>
      </c>
      <c r="P36" t="n">
        <v>475</v>
      </c>
      <c r="Q36" t="n">
        <v>1367.29</v>
      </c>
      <c r="R36" t="n">
        <v>139.62</v>
      </c>
      <c r="S36" t="n">
        <v>104.26</v>
      </c>
      <c r="T36" t="n">
        <v>16682.8</v>
      </c>
      <c r="U36" t="n">
        <v>0.75</v>
      </c>
      <c r="V36" t="n">
        <v>0.89</v>
      </c>
      <c r="W36" t="n">
        <v>20.7</v>
      </c>
      <c r="X36" t="n">
        <v>1.02</v>
      </c>
      <c r="Y36" t="n">
        <v>1</v>
      </c>
      <c r="Z36" t="n">
        <v>10</v>
      </c>
      <c r="AA36" t="n">
        <v>1115.228519444511</v>
      </c>
      <c r="AB36" t="n">
        <v>1525.904860713867</v>
      </c>
      <c r="AC36" t="n">
        <v>1380.274642428257</v>
      </c>
      <c r="AD36" t="n">
        <v>1115228.519444511</v>
      </c>
      <c r="AE36" t="n">
        <v>1525904.860713867</v>
      </c>
      <c r="AF36" t="n">
        <v>1.012495152858375e-06</v>
      </c>
      <c r="AG36" t="n">
        <v>17</v>
      </c>
      <c r="AH36" t="n">
        <v>1380274.642428257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1.7694</v>
      </c>
      <c r="E37" t="n">
        <v>56.52</v>
      </c>
      <c r="F37" t="n">
        <v>53.57</v>
      </c>
      <c r="G37" t="n">
        <v>89.29000000000001</v>
      </c>
      <c r="H37" t="n">
        <v>1.35</v>
      </c>
      <c r="I37" t="n">
        <v>36</v>
      </c>
      <c r="J37" t="n">
        <v>127.47</v>
      </c>
      <c r="K37" t="n">
        <v>43.4</v>
      </c>
      <c r="L37" t="n">
        <v>9.75</v>
      </c>
      <c r="M37" t="n">
        <v>34</v>
      </c>
      <c r="N37" t="n">
        <v>19.32</v>
      </c>
      <c r="O37" t="n">
        <v>15955.25</v>
      </c>
      <c r="P37" t="n">
        <v>472.41</v>
      </c>
      <c r="Q37" t="n">
        <v>1367.3</v>
      </c>
      <c r="R37" t="n">
        <v>138.99</v>
      </c>
      <c r="S37" t="n">
        <v>104.26</v>
      </c>
      <c r="T37" t="n">
        <v>16373.47</v>
      </c>
      <c r="U37" t="n">
        <v>0.75</v>
      </c>
      <c r="V37" t="n">
        <v>0.89</v>
      </c>
      <c r="W37" t="n">
        <v>20.7</v>
      </c>
      <c r="X37" t="n">
        <v>0.99</v>
      </c>
      <c r="Y37" t="n">
        <v>1</v>
      </c>
      <c r="Z37" t="n">
        <v>10</v>
      </c>
      <c r="AA37" t="n">
        <v>1110.803512006288</v>
      </c>
      <c r="AB37" t="n">
        <v>1519.85037031934</v>
      </c>
      <c r="AC37" t="n">
        <v>1374.797984099454</v>
      </c>
      <c r="AD37" t="n">
        <v>1110803.512006288</v>
      </c>
      <c r="AE37" t="n">
        <v>1519850.37031934</v>
      </c>
      <c r="AF37" t="n">
        <v>1.013354218828898e-06</v>
      </c>
      <c r="AG37" t="n">
        <v>17</v>
      </c>
      <c r="AH37" t="n">
        <v>1374797.984099454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1.7699</v>
      </c>
      <c r="E38" t="n">
        <v>56.5</v>
      </c>
      <c r="F38" t="n">
        <v>53.58</v>
      </c>
      <c r="G38" t="n">
        <v>91.84999999999999</v>
      </c>
      <c r="H38" t="n">
        <v>1.38</v>
      </c>
      <c r="I38" t="n">
        <v>35</v>
      </c>
      <c r="J38" t="n">
        <v>127.8</v>
      </c>
      <c r="K38" t="n">
        <v>43.4</v>
      </c>
      <c r="L38" t="n">
        <v>10</v>
      </c>
      <c r="M38" t="n">
        <v>33</v>
      </c>
      <c r="N38" t="n">
        <v>19.4</v>
      </c>
      <c r="O38" t="n">
        <v>15996.02</v>
      </c>
      <c r="P38" t="n">
        <v>470.04</v>
      </c>
      <c r="Q38" t="n">
        <v>1367.36</v>
      </c>
      <c r="R38" t="n">
        <v>139.21</v>
      </c>
      <c r="S38" t="n">
        <v>104.26</v>
      </c>
      <c r="T38" t="n">
        <v>16485.11</v>
      </c>
      <c r="U38" t="n">
        <v>0.75</v>
      </c>
      <c r="V38" t="n">
        <v>0.89</v>
      </c>
      <c r="W38" t="n">
        <v>20.7</v>
      </c>
      <c r="X38" t="n">
        <v>1</v>
      </c>
      <c r="Y38" t="n">
        <v>1</v>
      </c>
      <c r="Z38" t="n">
        <v>10</v>
      </c>
      <c r="AA38" t="n">
        <v>1107.356188896657</v>
      </c>
      <c r="AB38" t="n">
        <v>1515.133590755581</v>
      </c>
      <c r="AC38" t="n">
        <v>1370.531367357218</v>
      </c>
      <c r="AD38" t="n">
        <v>1107356.188896657</v>
      </c>
      <c r="AE38" t="n">
        <v>1515133.590755581</v>
      </c>
      <c r="AF38" t="n">
        <v>1.013640574152405e-06</v>
      </c>
      <c r="AG38" t="n">
        <v>17</v>
      </c>
      <c r="AH38" t="n">
        <v>1370531.367357218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1.7722</v>
      </c>
      <c r="E39" t="n">
        <v>56.43</v>
      </c>
      <c r="F39" t="n">
        <v>53.53</v>
      </c>
      <c r="G39" t="n">
        <v>94.45999999999999</v>
      </c>
      <c r="H39" t="n">
        <v>1.41</v>
      </c>
      <c r="I39" t="n">
        <v>34</v>
      </c>
      <c r="J39" t="n">
        <v>128.13</v>
      </c>
      <c r="K39" t="n">
        <v>43.4</v>
      </c>
      <c r="L39" t="n">
        <v>10.25</v>
      </c>
      <c r="M39" t="n">
        <v>32</v>
      </c>
      <c r="N39" t="n">
        <v>19.48</v>
      </c>
      <c r="O39" t="n">
        <v>16036.82</v>
      </c>
      <c r="P39" t="n">
        <v>466.79</v>
      </c>
      <c r="Q39" t="n">
        <v>1367.24</v>
      </c>
      <c r="R39" t="n">
        <v>137.39</v>
      </c>
      <c r="S39" t="n">
        <v>104.26</v>
      </c>
      <c r="T39" t="n">
        <v>15579.42</v>
      </c>
      <c r="U39" t="n">
        <v>0.76</v>
      </c>
      <c r="V39" t="n">
        <v>0.9</v>
      </c>
      <c r="W39" t="n">
        <v>20.7</v>
      </c>
      <c r="X39" t="n">
        <v>0.95</v>
      </c>
      <c r="Y39" t="n">
        <v>1</v>
      </c>
      <c r="Z39" t="n">
        <v>10</v>
      </c>
      <c r="AA39" t="n">
        <v>1101.478166409616</v>
      </c>
      <c r="AB39" t="n">
        <v>1507.091021068761</v>
      </c>
      <c r="AC39" t="n">
        <v>1363.256369233491</v>
      </c>
      <c r="AD39" t="n">
        <v>1101478.166409616</v>
      </c>
      <c r="AE39" t="n">
        <v>1507091.021068761</v>
      </c>
      <c r="AF39" t="n">
        <v>1.014957808640541e-06</v>
      </c>
      <c r="AG39" t="n">
        <v>17</v>
      </c>
      <c r="AH39" t="n">
        <v>1363256.369233491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1.7741</v>
      </c>
      <c r="E40" t="n">
        <v>56.37</v>
      </c>
      <c r="F40" t="n">
        <v>53.49</v>
      </c>
      <c r="G40" t="n">
        <v>97.26000000000001</v>
      </c>
      <c r="H40" t="n">
        <v>1.44</v>
      </c>
      <c r="I40" t="n">
        <v>33</v>
      </c>
      <c r="J40" t="n">
        <v>128.46</v>
      </c>
      <c r="K40" t="n">
        <v>43.4</v>
      </c>
      <c r="L40" t="n">
        <v>10.5</v>
      </c>
      <c r="M40" t="n">
        <v>31</v>
      </c>
      <c r="N40" t="n">
        <v>19.56</v>
      </c>
      <c r="O40" t="n">
        <v>16077.65</v>
      </c>
      <c r="P40" t="n">
        <v>464.98</v>
      </c>
      <c r="Q40" t="n">
        <v>1367.3</v>
      </c>
      <c r="R40" t="n">
        <v>136.13</v>
      </c>
      <c r="S40" t="n">
        <v>104.26</v>
      </c>
      <c r="T40" t="n">
        <v>14957.71</v>
      </c>
      <c r="U40" t="n">
        <v>0.77</v>
      </c>
      <c r="V40" t="n">
        <v>0.9</v>
      </c>
      <c r="W40" t="n">
        <v>20.7</v>
      </c>
      <c r="X40" t="n">
        <v>0.92</v>
      </c>
      <c r="Y40" t="n">
        <v>1</v>
      </c>
      <c r="Z40" t="n">
        <v>10</v>
      </c>
      <c r="AA40" t="n">
        <v>1097.833135870522</v>
      </c>
      <c r="AB40" t="n">
        <v>1502.103729477776</v>
      </c>
      <c r="AC40" t="n">
        <v>1358.745057752241</v>
      </c>
      <c r="AD40" t="n">
        <v>1097833.135870523</v>
      </c>
      <c r="AE40" t="n">
        <v>1502103.729477776</v>
      </c>
      <c r="AF40" t="n">
        <v>1.01604595886987e-06</v>
      </c>
      <c r="AG40" t="n">
        <v>17</v>
      </c>
      <c r="AH40" t="n">
        <v>1358745.057752241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1.7759</v>
      </c>
      <c r="E41" t="n">
        <v>56.31</v>
      </c>
      <c r="F41" t="n">
        <v>53.46</v>
      </c>
      <c r="G41" t="n">
        <v>100.24</v>
      </c>
      <c r="H41" t="n">
        <v>1.47</v>
      </c>
      <c r="I41" t="n">
        <v>32</v>
      </c>
      <c r="J41" t="n">
        <v>128.79</v>
      </c>
      <c r="K41" t="n">
        <v>43.4</v>
      </c>
      <c r="L41" t="n">
        <v>10.75</v>
      </c>
      <c r="M41" t="n">
        <v>30</v>
      </c>
      <c r="N41" t="n">
        <v>19.64</v>
      </c>
      <c r="O41" t="n">
        <v>16118.5</v>
      </c>
      <c r="P41" t="n">
        <v>462.56</v>
      </c>
      <c r="Q41" t="n">
        <v>1367.18</v>
      </c>
      <c r="R41" t="n">
        <v>135.49</v>
      </c>
      <c r="S41" t="n">
        <v>104.26</v>
      </c>
      <c r="T41" t="n">
        <v>14643.17</v>
      </c>
      <c r="U41" t="n">
        <v>0.77</v>
      </c>
      <c r="V41" t="n">
        <v>0.9</v>
      </c>
      <c r="W41" t="n">
        <v>20.69</v>
      </c>
      <c r="X41" t="n">
        <v>0.88</v>
      </c>
      <c r="Y41" t="n">
        <v>1</v>
      </c>
      <c r="Z41" t="n">
        <v>10</v>
      </c>
      <c r="AA41" t="n">
        <v>1093.466724916253</v>
      </c>
      <c r="AB41" t="n">
        <v>1496.129413377688</v>
      </c>
      <c r="AC41" t="n">
        <v>1353.340921995741</v>
      </c>
      <c r="AD41" t="n">
        <v>1093466.724916253</v>
      </c>
      <c r="AE41" t="n">
        <v>1496129.413377688</v>
      </c>
      <c r="AF41" t="n">
        <v>1.017076838034497e-06</v>
      </c>
      <c r="AG41" t="n">
        <v>17</v>
      </c>
      <c r="AH41" t="n">
        <v>1353340.921995741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1.7773</v>
      </c>
      <c r="E42" t="n">
        <v>56.27</v>
      </c>
      <c r="F42" t="n">
        <v>53.44</v>
      </c>
      <c r="G42" t="n">
        <v>103.44</v>
      </c>
      <c r="H42" t="n">
        <v>1.5</v>
      </c>
      <c r="I42" t="n">
        <v>31</v>
      </c>
      <c r="J42" t="n">
        <v>129.13</v>
      </c>
      <c r="K42" t="n">
        <v>43.4</v>
      </c>
      <c r="L42" t="n">
        <v>11</v>
      </c>
      <c r="M42" t="n">
        <v>29</v>
      </c>
      <c r="N42" t="n">
        <v>19.73</v>
      </c>
      <c r="O42" t="n">
        <v>16159.39</v>
      </c>
      <c r="P42" t="n">
        <v>459.96</v>
      </c>
      <c r="Q42" t="n">
        <v>1367.18</v>
      </c>
      <c r="R42" t="n">
        <v>134.65</v>
      </c>
      <c r="S42" t="n">
        <v>104.26</v>
      </c>
      <c r="T42" t="n">
        <v>14226.81</v>
      </c>
      <c r="U42" t="n">
        <v>0.77</v>
      </c>
      <c r="V42" t="n">
        <v>0.9</v>
      </c>
      <c r="W42" t="n">
        <v>20.7</v>
      </c>
      <c r="X42" t="n">
        <v>0.87</v>
      </c>
      <c r="Y42" t="n">
        <v>1</v>
      </c>
      <c r="Z42" t="n">
        <v>10</v>
      </c>
      <c r="AA42" t="n">
        <v>1089.116867774314</v>
      </c>
      <c r="AB42" t="n">
        <v>1490.177746933933</v>
      </c>
      <c r="AC42" t="n">
        <v>1347.957274244162</v>
      </c>
      <c r="AD42" t="n">
        <v>1089116.867774314</v>
      </c>
      <c r="AE42" t="n">
        <v>1490177.746933933</v>
      </c>
      <c r="AF42" t="n">
        <v>1.017878632940319e-06</v>
      </c>
      <c r="AG42" t="n">
        <v>17</v>
      </c>
      <c r="AH42" t="n">
        <v>1347957.274244162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1.779</v>
      </c>
      <c r="E43" t="n">
        <v>56.21</v>
      </c>
      <c r="F43" t="n">
        <v>53.41</v>
      </c>
      <c r="G43" t="n">
        <v>106.82</v>
      </c>
      <c r="H43" t="n">
        <v>1.54</v>
      </c>
      <c r="I43" t="n">
        <v>30</v>
      </c>
      <c r="J43" t="n">
        <v>129.46</v>
      </c>
      <c r="K43" t="n">
        <v>43.4</v>
      </c>
      <c r="L43" t="n">
        <v>11.25</v>
      </c>
      <c r="M43" t="n">
        <v>28</v>
      </c>
      <c r="N43" t="n">
        <v>19.81</v>
      </c>
      <c r="O43" t="n">
        <v>16200.3</v>
      </c>
      <c r="P43" t="n">
        <v>455.42</v>
      </c>
      <c r="Q43" t="n">
        <v>1367.23</v>
      </c>
      <c r="R43" t="n">
        <v>133.44</v>
      </c>
      <c r="S43" t="n">
        <v>104.26</v>
      </c>
      <c r="T43" t="n">
        <v>13624.66</v>
      </c>
      <c r="U43" t="n">
        <v>0.78</v>
      </c>
      <c r="V43" t="n">
        <v>0.9</v>
      </c>
      <c r="W43" t="n">
        <v>20.7</v>
      </c>
      <c r="X43" t="n">
        <v>0.83</v>
      </c>
      <c r="Y43" t="n">
        <v>1</v>
      </c>
      <c r="Z43" t="n">
        <v>10</v>
      </c>
      <c r="AA43" t="n">
        <v>1081.935058691976</v>
      </c>
      <c r="AB43" t="n">
        <v>1480.351278908423</v>
      </c>
      <c r="AC43" t="n">
        <v>1339.068630535472</v>
      </c>
      <c r="AD43" t="n">
        <v>1081935.058691976</v>
      </c>
      <c r="AE43" t="n">
        <v>1480351.278908423</v>
      </c>
      <c r="AF43" t="n">
        <v>1.018852241040245e-06</v>
      </c>
      <c r="AG43" t="n">
        <v>17</v>
      </c>
      <c r="AH43" t="n">
        <v>1339068.630535472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1.7784</v>
      </c>
      <c r="E44" t="n">
        <v>56.23</v>
      </c>
      <c r="F44" t="n">
        <v>53.43</v>
      </c>
      <c r="G44" t="n">
        <v>106.86</v>
      </c>
      <c r="H44" t="n">
        <v>1.57</v>
      </c>
      <c r="I44" t="n">
        <v>30</v>
      </c>
      <c r="J44" t="n">
        <v>129.79</v>
      </c>
      <c r="K44" t="n">
        <v>43.4</v>
      </c>
      <c r="L44" t="n">
        <v>11.5</v>
      </c>
      <c r="M44" t="n">
        <v>28</v>
      </c>
      <c r="N44" t="n">
        <v>19.89</v>
      </c>
      <c r="O44" t="n">
        <v>16241.25</v>
      </c>
      <c r="P44" t="n">
        <v>454.83</v>
      </c>
      <c r="Q44" t="n">
        <v>1367.33</v>
      </c>
      <c r="R44" t="n">
        <v>134.06</v>
      </c>
      <c r="S44" t="n">
        <v>104.26</v>
      </c>
      <c r="T44" t="n">
        <v>13934.71</v>
      </c>
      <c r="U44" t="n">
        <v>0.78</v>
      </c>
      <c r="V44" t="n">
        <v>0.9</v>
      </c>
      <c r="W44" t="n">
        <v>20.7</v>
      </c>
      <c r="X44" t="n">
        <v>0.85</v>
      </c>
      <c r="Y44" t="n">
        <v>1</v>
      </c>
      <c r="Z44" t="n">
        <v>10</v>
      </c>
      <c r="AA44" t="n">
        <v>1081.534354320862</v>
      </c>
      <c r="AB44" t="n">
        <v>1479.803017510036</v>
      </c>
      <c r="AC44" t="n">
        <v>1338.572694435457</v>
      </c>
      <c r="AD44" t="n">
        <v>1081534.354320862</v>
      </c>
      <c r="AE44" t="n">
        <v>1479803.017510036</v>
      </c>
      <c r="AF44" t="n">
        <v>1.018508614652036e-06</v>
      </c>
      <c r="AG44" t="n">
        <v>17</v>
      </c>
      <c r="AH44" t="n">
        <v>1338572.694435457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1.7808</v>
      </c>
      <c r="E45" t="n">
        <v>56.16</v>
      </c>
      <c r="F45" t="n">
        <v>53.38</v>
      </c>
      <c r="G45" t="n">
        <v>110.44</v>
      </c>
      <c r="H45" t="n">
        <v>1.6</v>
      </c>
      <c r="I45" t="n">
        <v>29</v>
      </c>
      <c r="J45" t="n">
        <v>130.12</v>
      </c>
      <c r="K45" t="n">
        <v>43.4</v>
      </c>
      <c r="L45" t="n">
        <v>11.75</v>
      </c>
      <c r="M45" t="n">
        <v>25</v>
      </c>
      <c r="N45" t="n">
        <v>19.97</v>
      </c>
      <c r="O45" t="n">
        <v>16282.22</v>
      </c>
      <c r="P45" t="n">
        <v>452.5</v>
      </c>
      <c r="Q45" t="n">
        <v>1367.27</v>
      </c>
      <c r="R45" t="n">
        <v>132.54</v>
      </c>
      <c r="S45" t="n">
        <v>104.26</v>
      </c>
      <c r="T45" t="n">
        <v>13181.58</v>
      </c>
      <c r="U45" t="n">
        <v>0.79</v>
      </c>
      <c r="V45" t="n">
        <v>0.9</v>
      </c>
      <c r="W45" t="n">
        <v>20.69</v>
      </c>
      <c r="X45" t="n">
        <v>0.8</v>
      </c>
      <c r="Y45" t="n">
        <v>1</v>
      </c>
      <c r="Z45" t="n">
        <v>10</v>
      </c>
      <c r="AA45" t="n">
        <v>1076.91764135103</v>
      </c>
      <c r="AB45" t="n">
        <v>1473.48622714971</v>
      </c>
      <c r="AC45" t="n">
        <v>1332.85876968145</v>
      </c>
      <c r="AD45" t="n">
        <v>1076917.64135103</v>
      </c>
      <c r="AE45" t="n">
        <v>1473486.22714971</v>
      </c>
      <c r="AF45" t="n">
        <v>1.019883120204872e-06</v>
      </c>
      <c r="AG45" t="n">
        <v>17</v>
      </c>
      <c r="AH45" t="n">
        <v>1332858.76968145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1.7823</v>
      </c>
      <c r="E46" t="n">
        <v>56.11</v>
      </c>
      <c r="F46" t="n">
        <v>53.35</v>
      </c>
      <c r="G46" t="n">
        <v>114.33</v>
      </c>
      <c r="H46" t="n">
        <v>1.63</v>
      </c>
      <c r="I46" t="n">
        <v>28</v>
      </c>
      <c r="J46" t="n">
        <v>130.45</v>
      </c>
      <c r="K46" t="n">
        <v>43.4</v>
      </c>
      <c r="L46" t="n">
        <v>12</v>
      </c>
      <c r="M46" t="n">
        <v>24</v>
      </c>
      <c r="N46" t="n">
        <v>20.05</v>
      </c>
      <c r="O46" t="n">
        <v>16323.22</v>
      </c>
      <c r="P46" t="n">
        <v>449.01</v>
      </c>
      <c r="Q46" t="n">
        <v>1367.24</v>
      </c>
      <c r="R46" t="n">
        <v>131.76</v>
      </c>
      <c r="S46" t="n">
        <v>104.26</v>
      </c>
      <c r="T46" t="n">
        <v>12795.7</v>
      </c>
      <c r="U46" t="n">
        <v>0.79</v>
      </c>
      <c r="V46" t="n">
        <v>0.9</v>
      </c>
      <c r="W46" t="n">
        <v>20.69</v>
      </c>
      <c r="X46" t="n">
        <v>0.78</v>
      </c>
      <c r="Y46" t="n">
        <v>1</v>
      </c>
      <c r="Z46" t="n">
        <v>10</v>
      </c>
      <c r="AA46" t="n">
        <v>1071.284960479352</v>
      </c>
      <c r="AB46" t="n">
        <v>1465.779344684738</v>
      </c>
      <c r="AC46" t="n">
        <v>1325.887421262257</v>
      </c>
      <c r="AD46" t="n">
        <v>1071284.960479352</v>
      </c>
      <c r="AE46" t="n">
        <v>1465779.344684738</v>
      </c>
      <c r="AF46" t="n">
        <v>1.020742186175395e-06</v>
      </c>
      <c r="AG46" t="n">
        <v>17</v>
      </c>
      <c r="AH46" t="n">
        <v>1325887.421262257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1.7823</v>
      </c>
      <c r="E47" t="n">
        <v>56.11</v>
      </c>
      <c r="F47" t="n">
        <v>53.35</v>
      </c>
      <c r="G47" t="n">
        <v>114.33</v>
      </c>
      <c r="H47" t="n">
        <v>1.65</v>
      </c>
      <c r="I47" t="n">
        <v>28</v>
      </c>
      <c r="J47" t="n">
        <v>130.79</v>
      </c>
      <c r="K47" t="n">
        <v>43.4</v>
      </c>
      <c r="L47" t="n">
        <v>12.25</v>
      </c>
      <c r="M47" t="n">
        <v>22</v>
      </c>
      <c r="N47" t="n">
        <v>20.14</v>
      </c>
      <c r="O47" t="n">
        <v>16364.25</v>
      </c>
      <c r="P47" t="n">
        <v>446.71</v>
      </c>
      <c r="Q47" t="n">
        <v>1367.27</v>
      </c>
      <c r="R47" t="n">
        <v>131.66</v>
      </c>
      <c r="S47" t="n">
        <v>104.26</v>
      </c>
      <c r="T47" t="n">
        <v>12748.31</v>
      </c>
      <c r="U47" t="n">
        <v>0.79</v>
      </c>
      <c r="V47" t="n">
        <v>0.9</v>
      </c>
      <c r="W47" t="n">
        <v>20.69</v>
      </c>
      <c r="X47" t="n">
        <v>0.78</v>
      </c>
      <c r="Y47" t="n">
        <v>1</v>
      </c>
      <c r="Z47" t="n">
        <v>10</v>
      </c>
      <c r="AA47" t="n">
        <v>1068.16377382191</v>
      </c>
      <c r="AB47" t="n">
        <v>1461.50879940299</v>
      </c>
      <c r="AC47" t="n">
        <v>1322.024450828451</v>
      </c>
      <c r="AD47" t="n">
        <v>1068163.77382191</v>
      </c>
      <c r="AE47" t="n">
        <v>1461508.79940299</v>
      </c>
      <c r="AF47" t="n">
        <v>1.020742186175395e-06</v>
      </c>
      <c r="AG47" t="n">
        <v>17</v>
      </c>
      <c r="AH47" t="n">
        <v>1322024.450828451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1.7839</v>
      </c>
      <c r="E48" t="n">
        <v>56.06</v>
      </c>
      <c r="F48" t="n">
        <v>53.33</v>
      </c>
      <c r="G48" t="n">
        <v>118.5</v>
      </c>
      <c r="H48" t="n">
        <v>1.68</v>
      </c>
      <c r="I48" t="n">
        <v>27</v>
      </c>
      <c r="J48" t="n">
        <v>131.12</v>
      </c>
      <c r="K48" t="n">
        <v>43.4</v>
      </c>
      <c r="L48" t="n">
        <v>12.5</v>
      </c>
      <c r="M48" t="n">
        <v>17</v>
      </c>
      <c r="N48" t="n">
        <v>20.22</v>
      </c>
      <c r="O48" t="n">
        <v>16405.32</v>
      </c>
      <c r="P48" t="n">
        <v>445.39</v>
      </c>
      <c r="Q48" t="n">
        <v>1367.3</v>
      </c>
      <c r="R48" t="n">
        <v>130.49</v>
      </c>
      <c r="S48" t="n">
        <v>104.26</v>
      </c>
      <c r="T48" t="n">
        <v>12167.38</v>
      </c>
      <c r="U48" t="n">
        <v>0.8</v>
      </c>
      <c r="V48" t="n">
        <v>0.9</v>
      </c>
      <c r="W48" t="n">
        <v>20.7</v>
      </c>
      <c r="X48" t="n">
        <v>0.75</v>
      </c>
      <c r="Y48" t="n">
        <v>1</v>
      </c>
      <c r="Z48" t="n">
        <v>10</v>
      </c>
      <c r="AA48" t="n">
        <v>1065.487083244422</v>
      </c>
      <c r="AB48" t="n">
        <v>1457.846433267616</v>
      </c>
      <c r="AC48" t="n">
        <v>1318.711615776874</v>
      </c>
      <c r="AD48" t="n">
        <v>1065487.083244422</v>
      </c>
      <c r="AE48" t="n">
        <v>1457846.433267616</v>
      </c>
      <c r="AF48" t="n">
        <v>1.02165852321062e-06</v>
      </c>
      <c r="AG48" t="n">
        <v>17</v>
      </c>
      <c r="AH48" t="n">
        <v>1318711.615776874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1.7839</v>
      </c>
      <c r="E49" t="n">
        <v>56.06</v>
      </c>
      <c r="F49" t="n">
        <v>53.33</v>
      </c>
      <c r="G49" t="n">
        <v>118.51</v>
      </c>
      <c r="H49" t="n">
        <v>1.71</v>
      </c>
      <c r="I49" t="n">
        <v>27</v>
      </c>
      <c r="J49" t="n">
        <v>131.45</v>
      </c>
      <c r="K49" t="n">
        <v>43.4</v>
      </c>
      <c r="L49" t="n">
        <v>12.75</v>
      </c>
      <c r="M49" t="n">
        <v>12</v>
      </c>
      <c r="N49" t="n">
        <v>20.3</v>
      </c>
      <c r="O49" t="n">
        <v>16446.41</v>
      </c>
      <c r="P49" t="n">
        <v>443.98</v>
      </c>
      <c r="Q49" t="n">
        <v>1367.28</v>
      </c>
      <c r="R49" t="n">
        <v>130.46</v>
      </c>
      <c r="S49" t="n">
        <v>104.26</v>
      </c>
      <c r="T49" t="n">
        <v>12153.28</v>
      </c>
      <c r="U49" t="n">
        <v>0.8</v>
      </c>
      <c r="V49" t="n">
        <v>0.9</v>
      </c>
      <c r="W49" t="n">
        <v>20.7</v>
      </c>
      <c r="X49" t="n">
        <v>0.75</v>
      </c>
      <c r="Y49" t="n">
        <v>1</v>
      </c>
      <c r="Z49" t="n">
        <v>10</v>
      </c>
      <c r="AA49" t="n">
        <v>1063.575376290392</v>
      </c>
      <c r="AB49" t="n">
        <v>1455.230751474554</v>
      </c>
      <c r="AC49" t="n">
        <v>1316.345570983009</v>
      </c>
      <c r="AD49" t="n">
        <v>1063575.376290392</v>
      </c>
      <c r="AE49" t="n">
        <v>1455230.751474554</v>
      </c>
      <c r="AF49" t="n">
        <v>1.02165852321062e-06</v>
      </c>
      <c r="AG49" t="n">
        <v>17</v>
      </c>
      <c r="AH49" t="n">
        <v>1316345.570983009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1.784</v>
      </c>
      <c r="E50" t="n">
        <v>56.06</v>
      </c>
      <c r="F50" t="n">
        <v>53.33</v>
      </c>
      <c r="G50" t="n">
        <v>118.5</v>
      </c>
      <c r="H50" t="n">
        <v>1.74</v>
      </c>
      <c r="I50" t="n">
        <v>27</v>
      </c>
      <c r="J50" t="n">
        <v>131.79</v>
      </c>
      <c r="K50" t="n">
        <v>43.4</v>
      </c>
      <c r="L50" t="n">
        <v>13</v>
      </c>
      <c r="M50" t="n">
        <v>8</v>
      </c>
      <c r="N50" t="n">
        <v>20.39</v>
      </c>
      <c r="O50" t="n">
        <v>16487.53</v>
      </c>
      <c r="P50" t="n">
        <v>442.83</v>
      </c>
      <c r="Q50" t="n">
        <v>1367.31</v>
      </c>
      <c r="R50" t="n">
        <v>130.17</v>
      </c>
      <c r="S50" t="n">
        <v>104.26</v>
      </c>
      <c r="T50" t="n">
        <v>12004.95</v>
      </c>
      <c r="U50" t="n">
        <v>0.8</v>
      </c>
      <c r="V50" t="n">
        <v>0.9</v>
      </c>
      <c r="W50" t="n">
        <v>20.71</v>
      </c>
      <c r="X50" t="n">
        <v>0.75</v>
      </c>
      <c r="Y50" t="n">
        <v>1</v>
      </c>
      <c r="Z50" t="n">
        <v>10</v>
      </c>
      <c r="AA50" t="n">
        <v>1061.967412608516</v>
      </c>
      <c r="AB50" t="n">
        <v>1453.03066462666</v>
      </c>
      <c r="AC50" t="n">
        <v>1314.355457336037</v>
      </c>
      <c r="AD50" t="n">
        <v>1061967.412608516</v>
      </c>
      <c r="AE50" t="n">
        <v>1453030.66462666</v>
      </c>
      <c r="AF50" t="n">
        <v>1.021715794275322e-06</v>
      </c>
      <c r="AG50" t="n">
        <v>17</v>
      </c>
      <c r="AH50" t="n">
        <v>1314355.457336037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1.7854</v>
      </c>
      <c r="E51" t="n">
        <v>56.01</v>
      </c>
      <c r="F51" t="n">
        <v>53.31</v>
      </c>
      <c r="G51" t="n">
        <v>123.01</v>
      </c>
      <c r="H51" t="n">
        <v>1.77</v>
      </c>
      <c r="I51" t="n">
        <v>26</v>
      </c>
      <c r="J51" t="n">
        <v>132.12</v>
      </c>
      <c r="K51" t="n">
        <v>43.4</v>
      </c>
      <c r="L51" t="n">
        <v>13.25</v>
      </c>
      <c r="M51" t="n">
        <v>4</v>
      </c>
      <c r="N51" t="n">
        <v>20.47</v>
      </c>
      <c r="O51" t="n">
        <v>16528.68</v>
      </c>
      <c r="P51" t="n">
        <v>443.47</v>
      </c>
      <c r="Q51" t="n">
        <v>1367.31</v>
      </c>
      <c r="R51" t="n">
        <v>129.31</v>
      </c>
      <c r="S51" t="n">
        <v>104.26</v>
      </c>
      <c r="T51" t="n">
        <v>11581.57</v>
      </c>
      <c r="U51" t="n">
        <v>0.8100000000000001</v>
      </c>
      <c r="V51" t="n">
        <v>0.9</v>
      </c>
      <c r="W51" t="n">
        <v>20.71</v>
      </c>
      <c r="X51" t="n">
        <v>0.73</v>
      </c>
      <c r="Y51" t="n">
        <v>1</v>
      </c>
      <c r="Z51" t="n">
        <v>10</v>
      </c>
      <c r="AA51" t="n">
        <v>1062.05115758179</v>
      </c>
      <c r="AB51" t="n">
        <v>1453.145248193661</v>
      </c>
      <c r="AC51" t="n">
        <v>1314.459105208222</v>
      </c>
      <c r="AD51" t="n">
        <v>1062051.15758179</v>
      </c>
      <c r="AE51" t="n">
        <v>1453145.248193661</v>
      </c>
      <c r="AF51" t="n">
        <v>1.022517589181143e-06</v>
      </c>
      <c r="AG51" t="n">
        <v>17</v>
      </c>
      <c r="AH51" t="n">
        <v>1314459.105208222</v>
      </c>
    </row>
    <row r="52">
      <c r="A52" t="n">
        <v>50</v>
      </c>
      <c r="B52" t="n">
        <v>55</v>
      </c>
      <c r="C52" t="inlineStr">
        <is>
          <t xml:space="preserve">CONCLUIDO	</t>
        </is>
      </c>
      <c r="D52" t="n">
        <v>1.7852</v>
      </c>
      <c r="E52" t="n">
        <v>56.02</v>
      </c>
      <c r="F52" t="n">
        <v>53.31</v>
      </c>
      <c r="G52" t="n">
        <v>123.03</v>
      </c>
      <c r="H52" t="n">
        <v>1.8</v>
      </c>
      <c r="I52" t="n">
        <v>26</v>
      </c>
      <c r="J52" t="n">
        <v>132.45</v>
      </c>
      <c r="K52" t="n">
        <v>43.4</v>
      </c>
      <c r="L52" t="n">
        <v>13.5</v>
      </c>
      <c r="M52" t="n">
        <v>1</v>
      </c>
      <c r="N52" t="n">
        <v>20.55</v>
      </c>
      <c r="O52" t="n">
        <v>16569.86</v>
      </c>
      <c r="P52" t="n">
        <v>444.4</v>
      </c>
      <c r="Q52" t="n">
        <v>1367.33</v>
      </c>
      <c r="R52" t="n">
        <v>129.32</v>
      </c>
      <c r="S52" t="n">
        <v>104.26</v>
      </c>
      <c r="T52" t="n">
        <v>11586.22</v>
      </c>
      <c r="U52" t="n">
        <v>0.8100000000000001</v>
      </c>
      <c r="V52" t="n">
        <v>0.9</v>
      </c>
      <c r="W52" t="n">
        <v>20.72</v>
      </c>
      <c r="X52" t="n">
        <v>0.73</v>
      </c>
      <c r="Y52" t="n">
        <v>1</v>
      </c>
      <c r="Z52" t="n">
        <v>10</v>
      </c>
      <c r="AA52" t="n">
        <v>1063.408630956188</v>
      </c>
      <c r="AB52" t="n">
        <v>1455.002603152011</v>
      </c>
      <c r="AC52" t="n">
        <v>1316.139196816162</v>
      </c>
      <c r="AD52" t="n">
        <v>1063408.630956188</v>
      </c>
      <c r="AE52" t="n">
        <v>1455002.603152011</v>
      </c>
      <c r="AF52" t="n">
        <v>1.02240304705174e-06</v>
      </c>
      <c r="AG52" t="n">
        <v>17</v>
      </c>
      <c r="AH52" t="n">
        <v>1316139.196816162</v>
      </c>
    </row>
    <row r="53">
      <c r="A53" t="n">
        <v>51</v>
      </c>
      <c r="B53" t="n">
        <v>55</v>
      </c>
      <c r="C53" t="inlineStr">
        <is>
          <t xml:space="preserve">CONCLUIDO	</t>
        </is>
      </c>
      <c r="D53" t="n">
        <v>1.7851</v>
      </c>
      <c r="E53" t="n">
        <v>56.02</v>
      </c>
      <c r="F53" t="n">
        <v>53.31</v>
      </c>
      <c r="G53" t="n">
        <v>123.03</v>
      </c>
      <c r="H53" t="n">
        <v>1.83</v>
      </c>
      <c r="I53" t="n">
        <v>26</v>
      </c>
      <c r="J53" t="n">
        <v>132.79</v>
      </c>
      <c r="K53" t="n">
        <v>43.4</v>
      </c>
      <c r="L53" t="n">
        <v>13.75</v>
      </c>
      <c r="M53" t="n">
        <v>0</v>
      </c>
      <c r="N53" t="n">
        <v>20.64</v>
      </c>
      <c r="O53" t="n">
        <v>16611.07</v>
      </c>
      <c r="P53" t="n">
        <v>445.55</v>
      </c>
      <c r="Q53" t="n">
        <v>1367.41</v>
      </c>
      <c r="R53" t="n">
        <v>129.39</v>
      </c>
      <c r="S53" t="n">
        <v>104.26</v>
      </c>
      <c r="T53" t="n">
        <v>11621.7</v>
      </c>
      <c r="U53" t="n">
        <v>0.8100000000000001</v>
      </c>
      <c r="V53" t="n">
        <v>0.9</v>
      </c>
      <c r="W53" t="n">
        <v>20.72</v>
      </c>
      <c r="X53" t="n">
        <v>0.74</v>
      </c>
      <c r="Y53" t="n">
        <v>1</v>
      </c>
      <c r="Z53" t="n">
        <v>10</v>
      </c>
      <c r="AA53" t="n">
        <v>1065.015594450633</v>
      </c>
      <c r="AB53" t="n">
        <v>1457.201321499336</v>
      </c>
      <c r="AC53" t="n">
        <v>1318.128072570339</v>
      </c>
      <c r="AD53" t="n">
        <v>1065015.594450633</v>
      </c>
      <c r="AE53" t="n">
        <v>1457201.321499336</v>
      </c>
      <c r="AF53" t="n">
        <v>1.022345775987038e-06</v>
      </c>
      <c r="AG53" t="n">
        <v>17</v>
      </c>
      <c r="AH53" t="n">
        <v>1318128.072570339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1.3637</v>
      </c>
      <c r="E2" t="n">
        <v>73.33</v>
      </c>
      <c r="F2" t="n">
        <v>64</v>
      </c>
      <c r="G2" t="n">
        <v>9.82</v>
      </c>
      <c r="H2" t="n">
        <v>0.2</v>
      </c>
      <c r="I2" t="n">
        <v>391</v>
      </c>
      <c r="J2" t="n">
        <v>89.87</v>
      </c>
      <c r="K2" t="n">
        <v>37.55</v>
      </c>
      <c r="L2" t="n">
        <v>1</v>
      </c>
      <c r="M2" t="n">
        <v>389</v>
      </c>
      <c r="N2" t="n">
        <v>11.32</v>
      </c>
      <c r="O2" t="n">
        <v>11317.98</v>
      </c>
      <c r="P2" t="n">
        <v>542.24</v>
      </c>
      <c r="Q2" t="n">
        <v>1368.85</v>
      </c>
      <c r="R2" t="n">
        <v>478.35</v>
      </c>
      <c r="S2" t="n">
        <v>104.26</v>
      </c>
      <c r="T2" t="n">
        <v>184277.45</v>
      </c>
      <c r="U2" t="n">
        <v>0.22</v>
      </c>
      <c r="V2" t="n">
        <v>0.75</v>
      </c>
      <c r="W2" t="n">
        <v>21.27</v>
      </c>
      <c r="X2" t="n">
        <v>11.39</v>
      </c>
      <c r="Y2" t="n">
        <v>1</v>
      </c>
      <c r="Z2" t="n">
        <v>10</v>
      </c>
      <c r="AA2" t="n">
        <v>1571.541239735214</v>
      </c>
      <c r="AB2" t="n">
        <v>2150.252055712045</v>
      </c>
      <c r="AC2" t="n">
        <v>1945.035017412601</v>
      </c>
      <c r="AD2" t="n">
        <v>1571541.239735214</v>
      </c>
      <c r="AE2" t="n">
        <v>2150252.055712045</v>
      </c>
      <c r="AF2" t="n">
        <v>8.135488473167814e-07</v>
      </c>
      <c r="AG2" t="n">
        <v>22</v>
      </c>
      <c r="AH2" t="n">
        <v>1945035.017412601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1.454</v>
      </c>
      <c r="E3" t="n">
        <v>68.78</v>
      </c>
      <c r="F3" t="n">
        <v>61.21</v>
      </c>
      <c r="G3" t="n">
        <v>12.32</v>
      </c>
      <c r="H3" t="n">
        <v>0.24</v>
      </c>
      <c r="I3" t="n">
        <v>298</v>
      </c>
      <c r="J3" t="n">
        <v>90.18000000000001</v>
      </c>
      <c r="K3" t="n">
        <v>37.55</v>
      </c>
      <c r="L3" t="n">
        <v>1.25</v>
      </c>
      <c r="M3" t="n">
        <v>296</v>
      </c>
      <c r="N3" t="n">
        <v>11.37</v>
      </c>
      <c r="O3" t="n">
        <v>11355.7</v>
      </c>
      <c r="P3" t="n">
        <v>516.25</v>
      </c>
      <c r="Q3" t="n">
        <v>1368.54</v>
      </c>
      <c r="R3" t="n">
        <v>387.47</v>
      </c>
      <c r="S3" t="n">
        <v>104.26</v>
      </c>
      <c r="T3" t="n">
        <v>139302.41</v>
      </c>
      <c r="U3" t="n">
        <v>0.27</v>
      </c>
      <c r="V3" t="n">
        <v>0.78</v>
      </c>
      <c r="W3" t="n">
        <v>21.12</v>
      </c>
      <c r="X3" t="n">
        <v>8.6</v>
      </c>
      <c r="Y3" t="n">
        <v>1</v>
      </c>
      <c r="Z3" t="n">
        <v>10</v>
      </c>
      <c r="AA3" t="n">
        <v>1408.777539484854</v>
      </c>
      <c r="AB3" t="n">
        <v>1927.55158040183</v>
      </c>
      <c r="AC3" t="n">
        <v>1743.588762903913</v>
      </c>
      <c r="AD3" t="n">
        <v>1408777.539484854</v>
      </c>
      <c r="AE3" t="n">
        <v>1927551.58040183</v>
      </c>
      <c r="AF3" t="n">
        <v>8.674195380205327e-07</v>
      </c>
      <c r="AG3" t="n">
        <v>20</v>
      </c>
      <c r="AH3" t="n">
        <v>1743588.762903913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1.5135</v>
      </c>
      <c r="E4" t="n">
        <v>66.06999999999999</v>
      </c>
      <c r="F4" t="n">
        <v>59.58</v>
      </c>
      <c r="G4" t="n">
        <v>14.83</v>
      </c>
      <c r="H4" t="n">
        <v>0.29</v>
      </c>
      <c r="I4" t="n">
        <v>241</v>
      </c>
      <c r="J4" t="n">
        <v>90.48</v>
      </c>
      <c r="K4" t="n">
        <v>37.55</v>
      </c>
      <c r="L4" t="n">
        <v>1.5</v>
      </c>
      <c r="M4" t="n">
        <v>239</v>
      </c>
      <c r="N4" t="n">
        <v>11.43</v>
      </c>
      <c r="O4" t="n">
        <v>11393.43</v>
      </c>
      <c r="P4" t="n">
        <v>500.12</v>
      </c>
      <c r="Q4" t="n">
        <v>1368.44</v>
      </c>
      <c r="R4" t="n">
        <v>334</v>
      </c>
      <c r="S4" t="n">
        <v>104.26</v>
      </c>
      <c r="T4" t="n">
        <v>112851.78</v>
      </c>
      <c r="U4" t="n">
        <v>0.31</v>
      </c>
      <c r="V4" t="n">
        <v>0.8</v>
      </c>
      <c r="W4" t="n">
        <v>21.04</v>
      </c>
      <c r="X4" t="n">
        <v>6.98</v>
      </c>
      <c r="Y4" t="n">
        <v>1</v>
      </c>
      <c r="Z4" t="n">
        <v>10</v>
      </c>
      <c r="AA4" t="n">
        <v>1327.568822132896</v>
      </c>
      <c r="AB4" t="n">
        <v>1816.438230645124</v>
      </c>
      <c r="AC4" t="n">
        <v>1643.079915299421</v>
      </c>
      <c r="AD4" t="n">
        <v>1327568.822132895</v>
      </c>
      <c r="AE4" t="n">
        <v>1816438.230645124</v>
      </c>
      <c r="AF4" t="n">
        <v>9.02915729569516e-07</v>
      </c>
      <c r="AG4" t="n">
        <v>20</v>
      </c>
      <c r="AH4" t="n">
        <v>1643079.915299421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1.5591</v>
      </c>
      <c r="E5" t="n">
        <v>64.14</v>
      </c>
      <c r="F5" t="n">
        <v>58.4</v>
      </c>
      <c r="G5" t="n">
        <v>17.43</v>
      </c>
      <c r="H5" t="n">
        <v>0.34</v>
      </c>
      <c r="I5" t="n">
        <v>201</v>
      </c>
      <c r="J5" t="n">
        <v>90.79000000000001</v>
      </c>
      <c r="K5" t="n">
        <v>37.55</v>
      </c>
      <c r="L5" t="n">
        <v>1.75</v>
      </c>
      <c r="M5" t="n">
        <v>199</v>
      </c>
      <c r="N5" t="n">
        <v>11.49</v>
      </c>
      <c r="O5" t="n">
        <v>11431.19</v>
      </c>
      <c r="P5" t="n">
        <v>487.5</v>
      </c>
      <c r="Q5" t="n">
        <v>1367.97</v>
      </c>
      <c r="R5" t="n">
        <v>295.25</v>
      </c>
      <c r="S5" t="n">
        <v>104.26</v>
      </c>
      <c r="T5" t="n">
        <v>93675.96000000001</v>
      </c>
      <c r="U5" t="n">
        <v>0.35</v>
      </c>
      <c r="V5" t="n">
        <v>0.82</v>
      </c>
      <c r="W5" t="n">
        <v>20.98</v>
      </c>
      <c r="X5" t="n">
        <v>5.81</v>
      </c>
      <c r="Y5" t="n">
        <v>1</v>
      </c>
      <c r="Z5" t="n">
        <v>10</v>
      </c>
      <c r="AA5" t="n">
        <v>1258.748221225632</v>
      </c>
      <c r="AB5" t="n">
        <v>1722.274848333175</v>
      </c>
      <c r="AC5" t="n">
        <v>1557.903354036187</v>
      </c>
      <c r="AD5" t="n">
        <v>1258748.221225632</v>
      </c>
      <c r="AE5" t="n">
        <v>1722274.848333175</v>
      </c>
      <c r="AF5" t="n">
        <v>9.301195335129384e-07</v>
      </c>
      <c r="AG5" t="n">
        <v>19</v>
      </c>
      <c r="AH5" t="n">
        <v>1557903.354036188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1.5929</v>
      </c>
      <c r="E6" t="n">
        <v>62.78</v>
      </c>
      <c r="F6" t="n">
        <v>57.57</v>
      </c>
      <c r="G6" t="n">
        <v>19.97</v>
      </c>
      <c r="H6" t="n">
        <v>0.39</v>
      </c>
      <c r="I6" t="n">
        <v>173</v>
      </c>
      <c r="J6" t="n">
        <v>91.09999999999999</v>
      </c>
      <c r="K6" t="n">
        <v>37.55</v>
      </c>
      <c r="L6" t="n">
        <v>2</v>
      </c>
      <c r="M6" t="n">
        <v>171</v>
      </c>
      <c r="N6" t="n">
        <v>11.54</v>
      </c>
      <c r="O6" t="n">
        <v>11468.97</v>
      </c>
      <c r="P6" t="n">
        <v>477.9</v>
      </c>
      <c r="Q6" t="n">
        <v>1368.02</v>
      </c>
      <c r="R6" t="n">
        <v>268.19</v>
      </c>
      <c r="S6" t="n">
        <v>104.26</v>
      </c>
      <c r="T6" t="n">
        <v>80283.77</v>
      </c>
      <c r="U6" t="n">
        <v>0.39</v>
      </c>
      <c r="V6" t="n">
        <v>0.83</v>
      </c>
      <c r="W6" t="n">
        <v>20.94</v>
      </c>
      <c r="X6" t="n">
        <v>4.98</v>
      </c>
      <c r="Y6" t="n">
        <v>1</v>
      </c>
      <c r="Z6" t="n">
        <v>10</v>
      </c>
      <c r="AA6" t="n">
        <v>1217.685709340826</v>
      </c>
      <c r="AB6" t="n">
        <v>1666.091308022212</v>
      </c>
      <c r="AC6" t="n">
        <v>1507.081891958409</v>
      </c>
      <c r="AD6" t="n">
        <v>1217685.709340826</v>
      </c>
      <c r="AE6" t="n">
        <v>1666091.308022212</v>
      </c>
      <c r="AF6" t="n">
        <v>9.502837566113524e-07</v>
      </c>
      <c r="AG6" t="n">
        <v>19</v>
      </c>
      <c r="AH6" t="n">
        <v>1507081.891958409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1.6208</v>
      </c>
      <c r="E7" t="n">
        <v>61.7</v>
      </c>
      <c r="F7" t="n">
        <v>56.9</v>
      </c>
      <c r="G7" t="n">
        <v>22.61</v>
      </c>
      <c r="H7" t="n">
        <v>0.43</v>
      </c>
      <c r="I7" t="n">
        <v>151</v>
      </c>
      <c r="J7" t="n">
        <v>91.40000000000001</v>
      </c>
      <c r="K7" t="n">
        <v>37.55</v>
      </c>
      <c r="L7" t="n">
        <v>2.25</v>
      </c>
      <c r="M7" t="n">
        <v>149</v>
      </c>
      <c r="N7" t="n">
        <v>11.6</v>
      </c>
      <c r="O7" t="n">
        <v>11506.78</v>
      </c>
      <c r="P7" t="n">
        <v>469.75</v>
      </c>
      <c r="Q7" t="n">
        <v>1367.93</v>
      </c>
      <c r="R7" t="n">
        <v>247.69</v>
      </c>
      <c r="S7" t="n">
        <v>104.26</v>
      </c>
      <c r="T7" t="n">
        <v>70147.75</v>
      </c>
      <c r="U7" t="n">
        <v>0.42</v>
      </c>
      <c r="V7" t="n">
        <v>0.84</v>
      </c>
      <c r="W7" t="n">
        <v>20.88</v>
      </c>
      <c r="X7" t="n">
        <v>4.32</v>
      </c>
      <c r="Y7" t="n">
        <v>1</v>
      </c>
      <c r="Z7" t="n">
        <v>10</v>
      </c>
      <c r="AA7" t="n">
        <v>1174.087931261604</v>
      </c>
      <c r="AB7" t="n">
        <v>1606.438904655999</v>
      </c>
      <c r="AC7" t="n">
        <v>1453.122630246793</v>
      </c>
      <c r="AD7" t="n">
        <v>1174087.931261604</v>
      </c>
      <c r="AE7" t="n">
        <v>1606438.904655999</v>
      </c>
      <c r="AF7" t="n">
        <v>9.669281892872622e-07</v>
      </c>
      <c r="AG7" t="n">
        <v>18</v>
      </c>
      <c r="AH7" t="n">
        <v>1453122.630246793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1.642</v>
      </c>
      <c r="E8" t="n">
        <v>60.9</v>
      </c>
      <c r="F8" t="n">
        <v>56.43</v>
      </c>
      <c r="G8" t="n">
        <v>25.27</v>
      </c>
      <c r="H8" t="n">
        <v>0.48</v>
      </c>
      <c r="I8" t="n">
        <v>134</v>
      </c>
      <c r="J8" t="n">
        <v>91.70999999999999</v>
      </c>
      <c r="K8" t="n">
        <v>37.55</v>
      </c>
      <c r="L8" t="n">
        <v>2.5</v>
      </c>
      <c r="M8" t="n">
        <v>132</v>
      </c>
      <c r="N8" t="n">
        <v>11.66</v>
      </c>
      <c r="O8" t="n">
        <v>11544.61</v>
      </c>
      <c r="P8" t="n">
        <v>463.2</v>
      </c>
      <c r="Q8" t="n">
        <v>1367.66</v>
      </c>
      <c r="R8" t="n">
        <v>231.29</v>
      </c>
      <c r="S8" t="n">
        <v>104.26</v>
      </c>
      <c r="T8" t="n">
        <v>62030.26</v>
      </c>
      <c r="U8" t="n">
        <v>0.45</v>
      </c>
      <c r="V8" t="n">
        <v>0.85</v>
      </c>
      <c r="W8" t="n">
        <v>20.87</v>
      </c>
      <c r="X8" t="n">
        <v>3.84</v>
      </c>
      <c r="Y8" t="n">
        <v>1</v>
      </c>
      <c r="Z8" t="n">
        <v>10</v>
      </c>
      <c r="AA8" t="n">
        <v>1149.523059222737</v>
      </c>
      <c r="AB8" t="n">
        <v>1572.828163006752</v>
      </c>
      <c r="AC8" t="n">
        <v>1422.719650607578</v>
      </c>
      <c r="AD8" t="n">
        <v>1149523.059222737</v>
      </c>
      <c r="AE8" t="n">
        <v>1572828.163006752</v>
      </c>
      <c r="AF8" t="n">
        <v>9.795755718223622e-07</v>
      </c>
      <c r="AG8" t="n">
        <v>18</v>
      </c>
      <c r="AH8" t="n">
        <v>1422719.650607578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1.6613</v>
      </c>
      <c r="E9" t="n">
        <v>60.19</v>
      </c>
      <c r="F9" t="n">
        <v>55.99</v>
      </c>
      <c r="G9" t="n">
        <v>27.99</v>
      </c>
      <c r="H9" t="n">
        <v>0.52</v>
      </c>
      <c r="I9" t="n">
        <v>120</v>
      </c>
      <c r="J9" t="n">
        <v>92.02</v>
      </c>
      <c r="K9" t="n">
        <v>37.55</v>
      </c>
      <c r="L9" t="n">
        <v>2.75</v>
      </c>
      <c r="M9" t="n">
        <v>118</v>
      </c>
      <c r="N9" t="n">
        <v>11.71</v>
      </c>
      <c r="O9" t="n">
        <v>11582.46</v>
      </c>
      <c r="P9" t="n">
        <v>456.94</v>
      </c>
      <c r="Q9" t="n">
        <v>1367.68</v>
      </c>
      <c r="R9" t="n">
        <v>217.66</v>
      </c>
      <c r="S9" t="n">
        <v>104.26</v>
      </c>
      <c r="T9" t="n">
        <v>55286.24</v>
      </c>
      <c r="U9" t="n">
        <v>0.48</v>
      </c>
      <c r="V9" t="n">
        <v>0.86</v>
      </c>
      <c r="W9" t="n">
        <v>20.83</v>
      </c>
      <c r="X9" t="n">
        <v>3.4</v>
      </c>
      <c r="Y9" t="n">
        <v>1</v>
      </c>
      <c r="Z9" t="n">
        <v>10</v>
      </c>
      <c r="AA9" t="n">
        <v>1127.214616470747</v>
      </c>
      <c r="AB9" t="n">
        <v>1542.304767454444</v>
      </c>
      <c r="AC9" t="n">
        <v>1395.109365086927</v>
      </c>
      <c r="AD9" t="n">
        <v>1127214.616470747</v>
      </c>
      <c r="AE9" t="n">
        <v>1542304.767454444</v>
      </c>
      <c r="AF9" t="n">
        <v>9.910894625264861e-07</v>
      </c>
      <c r="AG9" t="n">
        <v>18</v>
      </c>
      <c r="AH9" t="n">
        <v>1395109.365086927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1.6754</v>
      </c>
      <c r="E10" t="n">
        <v>59.69</v>
      </c>
      <c r="F10" t="n">
        <v>55.69</v>
      </c>
      <c r="G10" t="n">
        <v>30.65</v>
      </c>
      <c r="H10" t="n">
        <v>0.57</v>
      </c>
      <c r="I10" t="n">
        <v>109</v>
      </c>
      <c r="J10" t="n">
        <v>92.31999999999999</v>
      </c>
      <c r="K10" t="n">
        <v>37.55</v>
      </c>
      <c r="L10" t="n">
        <v>3</v>
      </c>
      <c r="M10" t="n">
        <v>107</v>
      </c>
      <c r="N10" t="n">
        <v>11.77</v>
      </c>
      <c r="O10" t="n">
        <v>11620.34</v>
      </c>
      <c r="P10" t="n">
        <v>451.97</v>
      </c>
      <c r="Q10" t="n">
        <v>1367.69</v>
      </c>
      <c r="R10" t="n">
        <v>207.23</v>
      </c>
      <c r="S10" t="n">
        <v>104.26</v>
      </c>
      <c r="T10" t="n">
        <v>50126.25</v>
      </c>
      <c r="U10" t="n">
        <v>0.5</v>
      </c>
      <c r="V10" t="n">
        <v>0.86</v>
      </c>
      <c r="W10" t="n">
        <v>20.83</v>
      </c>
      <c r="X10" t="n">
        <v>3.1</v>
      </c>
      <c r="Y10" t="n">
        <v>1</v>
      </c>
      <c r="Z10" t="n">
        <v>10</v>
      </c>
      <c r="AA10" t="n">
        <v>1110.770624871941</v>
      </c>
      <c r="AB10" t="n">
        <v>1519.80537269125</v>
      </c>
      <c r="AC10" t="n">
        <v>1374.757280981834</v>
      </c>
      <c r="AD10" t="n">
        <v>1110770.624871942</v>
      </c>
      <c r="AE10" t="n">
        <v>1519805.37269125</v>
      </c>
      <c r="AF10" t="n">
        <v>9.995011650616234e-07</v>
      </c>
      <c r="AG10" t="n">
        <v>18</v>
      </c>
      <c r="AH10" t="n">
        <v>1374757.280981834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1.6871</v>
      </c>
      <c r="E11" t="n">
        <v>59.27</v>
      </c>
      <c r="F11" t="n">
        <v>55.44</v>
      </c>
      <c r="G11" t="n">
        <v>33.27</v>
      </c>
      <c r="H11" t="n">
        <v>0.62</v>
      </c>
      <c r="I11" t="n">
        <v>100</v>
      </c>
      <c r="J11" t="n">
        <v>92.63</v>
      </c>
      <c r="K11" t="n">
        <v>37.55</v>
      </c>
      <c r="L11" t="n">
        <v>3.25</v>
      </c>
      <c r="M11" t="n">
        <v>98</v>
      </c>
      <c r="N11" t="n">
        <v>11.83</v>
      </c>
      <c r="O11" t="n">
        <v>11658.24</v>
      </c>
      <c r="P11" t="n">
        <v>447.22</v>
      </c>
      <c r="Q11" t="n">
        <v>1367.63</v>
      </c>
      <c r="R11" t="n">
        <v>199.4</v>
      </c>
      <c r="S11" t="n">
        <v>104.26</v>
      </c>
      <c r="T11" t="n">
        <v>46256.24</v>
      </c>
      <c r="U11" t="n">
        <v>0.52</v>
      </c>
      <c r="V11" t="n">
        <v>0.86</v>
      </c>
      <c r="W11" t="n">
        <v>20.81</v>
      </c>
      <c r="X11" t="n">
        <v>2.86</v>
      </c>
      <c r="Y11" t="n">
        <v>1</v>
      </c>
      <c r="Z11" t="n">
        <v>10</v>
      </c>
      <c r="AA11" t="n">
        <v>1096.43189430549</v>
      </c>
      <c r="AB11" t="n">
        <v>1500.186488950083</v>
      </c>
      <c r="AC11" t="n">
        <v>1357.010795969648</v>
      </c>
      <c r="AD11" t="n">
        <v>1096431.89430549</v>
      </c>
      <c r="AE11" t="n">
        <v>1500186.488950083</v>
      </c>
      <c r="AF11" t="n">
        <v>1.006481088441844e-06</v>
      </c>
      <c r="AG11" t="n">
        <v>18</v>
      </c>
      <c r="AH11" t="n">
        <v>1357010.795969648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1.6981</v>
      </c>
      <c r="E12" t="n">
        <v>58.89</v>
      </c>
      <c r="F12" t="n">
        <v>55.21</v>
      </c>
      <c r="G12" t="n">
        <v>36.01</v>
      </c>
      <c r="H12" t="n">
        <v>0.66</v>
      </c>
      <c r="I12" t="n">
        <v>92</v>
      </c>
      <c r="J12" t="n">
        <v>92.94</v>
      </c>
      <c r="K12" t="n">
        <v>37.55</v>
      </c>
      <c r="L12" t="n">
        <v>3.5</v>
      </c>
      <c r="M12" t="n">
        <v>90</v>
      </c>
      <c r="N12" t="n">
        <v>11.88</v>
      </c>
      <c r="O12" t="n">
        <v>11696.16</v>
      </c>
      <c r="P12" t="n">
        <v>442.42</v>
      </c>
      <c r="Q12" t="n">
        <v>1367.56</v>
      </c>
      <c r="R12" t="n">
        <v>191.88</v>
      </c>
      <c r="S12" t="n">
        <v>104.26</v>
      </c>
      <c r="T12" t="n">
        <v>42537.96</v>
      </c>
      <c r="U12" t="n">
        <v>0.54</v>
      </c>
      <c r="V12" t="n">
        <v>0.87</v>
      </c>
      <c r="W12" t="n">
        <v>20.8</v>
      </c>
      <c r="X12" t="n">
        <v>2.63</v>
      </c>
      <c r="Y12" t="n">
        <v>1</v>
      </c>
      <c r="Z12" t="n">
        <v>10</v>
      </c>
      <c r="AA12" t="n">
        <v>1082.678811882641</v>
      </c>
      <c r="AB12" t="n">
        <v>1481.368914835967</v>
      </c>
      <c r="AC12" t="n">
        <v>1339.989144718352</v>
      </c>
      <c r="AD12" t="n">
        <v>1082678.811882641</v>
      </c>
      <c r="AE12" t="n">
        <v>1481368.914835967</v>
      </c>
      <c r="AF12" t="n">
        <v>1.013043409568546e-06</v>
      </c>
      <c r="AG12" t="n">
        <v>18</v>
      </c>
      <c r="AH12" t="n">
        <v>1339989.144718352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1.708</v>
      </c>
      <c r="E13" t="n">
        <v>58.55</v>
      </c>
      <c r="F13" t="n">
        <v>55</v>
      </c>
      <c r="G13" t="n">
        <v>38.82</v>
      </c>
      <c r="H13" t="n">
        <v>0.71</v>
      </c>
      <c r="I13" t="n">
        <v>85</v>
      </c>
      <c r="J13" t="n">
        <v>93.23999999999999</v>
      </c>
      <c r="K13" t="n">
        <v>37.55</v>
      </c>
      <c r="L13" t="n">
        <v>3.75</v>
      </c>
      <c r="M13" t="n">
        <v>83</v>
      </c>
      <c r="N13" t="n">
        <v>11.94</v>
      </c>
      <c r="O13" t="n">
        <v>11734.1</v>
      </c>
      <c r="P13" t="n">
        <v>438.08</v>
      </c>
      <c r="Q13" t="n">
        <v>1367.4</v>
      </c>
      <c r="R13" t="n">
        <v>185.33</v>
      </c>
      <c r="S13" t="n">
        <v>104.26</v>
      </c>
      <c r="T13" t="n">
        <v>39294.42</v>
      </c>
      <c r="U13" t="n">
        <v>0.5600000000000001</v>
      </c>
      <c r="V13" t="n">
        <v>0.87</v>
      </c>
      <c r="W13" t="n">
        <v>20.78</v>
      </c>
      <c r="X13" t="n">
        <v>2.42</v>
      </c>
      <c r="Y13" t="n">
        <v>1</v>
      </c>
      <c r="Z13" t="n">
        <v>10</v>
      </c>
      <c r="AA13" t="n">
        <v>1059.679832948807</v>
      </c>
      <c r="AB13" t="n">
        <v>1449.900697215355</v>
      </c>
      <c r="AC13" t="n">
        <v>1311.52420962153</v>
      </c>
      <c r="AD13" t="n">
        <v>1059679.832948807</v>
      </c>
      <c r="AE13" t="n">
        <v>1449900.697215355</v>
      </c>
      <c r="AF13" t="n">
        <v>1.018949498582579e-06</v>
      </c>
      <c r="AG13" t="n">
        <v>17</v>
      </c>
      <c r="AH13" t="n">
        <v>1311524.20962153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1.7167</v>
      </c>
      <c r="E14" t="n">
        <v>58.25</v>
      </c>
      <c r="F14" t="n">
        <v>54.82</v>
      </c>
      <c r="G14" t="n">
        <v>41.64</v>
      </c>
      <c r="H14" t="n">
        <v>0.75</v>
      </c>
      <c r="I14" t="n">
        <v>79</v>
      </c>
      <c r="J14" t="n">
        <v>93.55</v>
      </c>
      <c r="K14" t="n">
        <v>37.55</v>
      </c>
      <c r="L14" t="n">
        <v>4</v>
      </c>
      <c r="M14" t="n">
        <v>77</v>
      </c>
      <c r="N14" t="n">
        <v>12</v>
      </c>
      <c r="O14" t="n">
        <v>11772.07</v>
      </c>
      <c r="P14" t="n">
        <v>433.81</v>
      </c>
      <c r="Q14" t="n">
        <v>1367.35</v>
      </c>
      <c r="R14" t="n">
        <v>179.21</v>
      </c>
      <c r="S14" t="n">
        <v>104.26</v>
      </c>
      <c r="T14" t="n">
        <v>36265.1</v>
      </c>
      <c r="U14" t="n">
        <v>0.58</v>
      </c>
      <c r="V14" t="n">
        <v>0.87</v>
      </c>
      <c r="W14" t="n">
        <v>20.78</v>
      </c>
      <c r="X14" t="n">
        <v>2.24</v>
      </c>
      <c r="Y14" t="n">
        <v>1</v>
      </c>
      <c r="Z14" t="n">
        <v>10</v>
      </c>
      <c r="AA14" t="n">
        <v>1048.393641871964</v>
      </c>
      <c r="AB14" t="n">
        <v>1434.458432672408</v>
      </c>
      <c r="AC14" t="n">
        <v>1297.555733133207</v>
      </c>
      <c r="AD14" t="n">
        <v>1048393.641871964</v>
      </c>
      <c r="AE14" t="n">
        <v>1434458.432672407</v>
      </c>
      <c r="AF14" t="n">
        <v>1.024139698019153e-06</v>
      </c>
      <c r="AG14" t="n">
        <v>17</v>
      </c>
      <c r="AH14" t="n">
        <v>1297555.733133207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1.7233</v>
      </c>
      <c r="E15" t="n">
        <v>58.03</v>
      </c>
      <c r="F15" t="n">
        <v>54.69</v>
      </c>
      <c r="G15" t="n">
        <v>44.34</v>
      </c>
      <c r="H15" t="n">
        <v>0.8</v>
      </c>
      <c r="I15" t="n">
        <v>74</v>
      </c>
      <c r="J15" t="n">
        <v>93.86</v>
      </c>
      <c r="K15" t="n">
        <v>37.55</v>
      </c>
      <c r="L15" t="n">
        <v>4.25</v>
      </c>
      <c r="M15" t="n">
        <v>72</v>
      </c>
      <c r="N15" t="n">
        <v>12.06</v>
      </c>
      <c r="O15" t="n">
        <v>11810.06</v>
      </c>
      <c r="P15" t="n">
        <v>429.55</v>
      </c>
      <c r="Q15" t="n">
        <v>1367.44</v>
      </c>
      <c r="R15" t="n">
        <v>174.84</v>
      </c>
      <c r="S15" t="n">
        <v>104.26</v>
      </c>
      <c r="T15" t="n">
        <v>34108.7</v>
      </c>
      <c r="U15" t="n">
        <v>0.6</v>
      </c>
      <c r="V15" t="n">
        <v>0.88</v>
      </c>
      <c r="W15" t="n">
        <v>20.77</v>
      </c>
      <c r="X15" t="n">
        <v>2.11</v>
      </c>
      <c r="Y15" t="n">
        <v>1</v>
      </c>
      <c r="Z15" t="n">
        <v>10</v>
      </c>
      <c r="AA15" t="n">
        <v>1038.505342856991</v>
      </c>
      <c r="AB15" t="n">
        <v>1420.928825719158</v>
      </c>
      <c r="AC15" t="n">
        <v>1285.317372878653</v>
      </c>
      <c r="AD15" t="n">
        <v>1038505.342856991</v>
      </c>
      <c r="AE15" t="n">
        <v>1420928.825719158</v>
      </c>
      <c r="AF15" t="n">
        <v>1.028077090695175e-06</v>
      </c>
      <c r="AG15" t="n">
        <v>17</v>
      </c>
      <c r="AH15" t="n">
        <v>1285317.372878653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1.7306</v>
      </c>
      <c r="E16" t="n">
        <v>57.78</v>
      </c>
      <c r="F16" t="n">
        <v>54.54</v>
      </c>
      <c r="G16" t="n">
        <v>47.43</v>
      </c>
      <c r="H16" t="n">
        <v>0.84</v>
      </c>
      <c r="I16" t="n">
        <v>69</v>
      </c>
      <c r="J16" t="n">
        <v>94.17</v>
      </c>
      <c r="K16" t="n">
        <v>37.55</v>
      </c>
      <c r="L16" t="n">
        <v>4.5</v>
      </c>
      <c r="M16" t="n">
        <v>67</v>
      </c>
      <c r="N16" t="n">
        <v>12.12</v>
      </c>
      <c r="O16" t="n">
        <v>11848.08</v>
      </c>
      <c r="P16" t="n">
        <v>425.46</v>
      </c>
      <c r="Q16" t="n">
        <v>1367.57</v>
      </c>
      <c r="R16" t="n">
        <v>169.92</v>
      </c>
      <c r="S16" t="n">
        <v>104.26</v>
      </c>
      <c r="T16" t="n">
        <v>31668.76</v>
      </c>
      <c r="U16" t="n">
        <v>0.61</v>
      </c>
      <c r="V16" t="n">
        <v>0.88</v>
      </c>
      <c r="W16" t="n">
        <v>20.77</v>
      </c>
      <c r="X16" t="n">
        <v>1.96</v>
      </c>
      <c r="Y16" t="n">
        <v>1</v>
      </c>
      <c r="Z16" t="n">
        <v>10</v>
      </c>
      <c r="AA16" t="n">
        <v>1028.496693972711</v>
      </c>
      <c r="AB16" t="n">
        <v>1407.234550765261</v>
      </c>
      <c r="AC16" t="n">
        <v>1272.93006030632</v>
      </c>
      <c r="AD16" t="n">
        <v>1028496.693972711</v>
      </c>
      <c r="AE16" t="n">
        <v>1407234.550765261</v>
      </c>
      <c r="AF16" t="n">
        <v>1.032432085624714e-06</v>
      </c>
      <c r="AG16" t="n">
        <v>17</v>
      </c>
      <c r="AH16" t="n">
        <v>1272930.06030632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1.7368</v>
      </c>
      <c r="E17" t="n">
        <v>57.58</v>
      </c>
      <c r="F17" t="n">
        <v>54.41</v>
      </c>
      <c r="G17" t="n">
        <v>50.22</v>
      </c>
      <c r="H17" t="n">
        <v>0.88</v>
      </c>
      <c r="I17" t="n">
        <v>65</v>
      </c>
      <c r="J17" t="n">
        <v>94.48</v>
      </c>
      <c r="K17" t="n">
        <v>37.55</v>
      </c>
      <c r="L17" t="n">
        <v>4.75</v>
      </c>
      <c r="M17" t="n">
        <v>63</v>
      </c>
      <c r="N17" t="n">
        <v>12.17</v>
      </c>
      <c r="O17" t="n">
        <v>11886.12</v>
      </c>
      <c r="P17" t="n">
        <v>421.72</v>
      </c>
      <c r="Q17" t="n">
        <v>1367.44</v>
      </c>
      <c r="R17" t="n">
        <v>166.14</v>
      </c>
      <c r="S17" t="n">
        <v>104.26</v>
      </c>
      <c r="T17" t="n">
        <v>29799.93</v>
      </c>
      <c r="U17" t="n">
        <v>0.63</v>
      </c>
      <c r="V17" t="n">
        <v>0.88</v>
      </c>
      <c r="W17" t="n">
        <v>20.75</v>
      </c>
      <c r="X17" t="n">
        <v>1.83</v>
      </c>
      <c r="Y17" t="n">
        <v>1</v>
      </c>
      <c r="Z17" t="n">
        <v>10</v>
      </c>
      <c r="AA17" t="n">
        <v>1019.679534973958</v>
      </c>
      <c r="AB17" t="n">
        <v>1395.170524837565</v>
      </c>
      <c r="AC17" t="n">
        <v>1262.017408081197</v>
      </c>
      <c r="AD17" t="n">
        <v>1019679.534973958</v>
      </c>
      <c r="AE17" t="n">
        <v>1395170.524837565</v>
      </c>
      <c r="AF17" t="n">
        <v>1.036130848441582e-06</v>
      </c>
      <c r="AG17" t="n">
        <v>17</v>
      </c>
      <c r="AH17" t="n">
        <v>1262017.408081197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1.742</v>
      </c>
      <c r="E18" t="n">
        <v>57.41</v>
      </c>
      <c r="F18" t="n">
        <v>54.31</v>
      </c>
      <c r="G18" t="n">
        <v>53.42</v>
      </c>
      <c r="H18" t="n">
        <v>0.93</v>
      </c>
      <c r="I18" t="n">
        <v>61</v>
      </c>
      <c r="J18" t="n">
        <v>94.79000000000001</v>
      </c>
      <c r="K18" t="n">
        <v>37.55</v>
      </c>
      <c r="L18" t="n">
        <v>5</v>
      </c>
      <c r="M18" t="n">
        <v>59</v>
      </c>
      <c r="N18" t="n">
        <v>12.23</v>
      </c>
      <c r="O18" t="n">
        <v>11924.18</v>
      </c>
      <c r="P18" t="n">
        <v>418.59</v>
      </c>
      <c r="Q18" t="n">
        <v>1367.41</v>
      </c>
      <c r="R18" t="n">
        <v>162.57</v>
      </c>
      <c r="S18" t="n">
        <v>104.26</v>
      </c>
      <c r="T18" t="n">
        <v>28037.62</v>
      </c>
      <c r="U18" t="n">
        <v>0.64</v>
      </c>
      <c r="V18" t="n">
        <v>0.88</v>
      </c>
      <c r="W18" t="n">
        <v>20.75</v>
      </c>
      <c r="X18" t="n">
        <v>1.73</v>
      </c>
      <c r="Y18" t="n">
        <v>1</v>
      </c>
      <c r="Z18" t="n">
        <v>10</v>
      </c>
      <c r="AA18" t="n">
        <v>1012.383430220833</v>
      </c>
      <c r="AB18" t="n">
        <v>1385.187672432914</v>
      </c>
      <c r="AC18" t="n">
        <v>1252.987305099025</v>
      </c>
      <c r="AD18" t="n">
        <v>1012383.430220833</v>
      </c>
      <c r="AE18" t="n">
        <v>1385187.672432914</v>
      </c>
      <c r="AF18" t="n">
        <v>1.039233036610569e-06</v>
      </c>
      <c r="AG18" t="n">
        <v>17</v>
      </c>
      <c r="AH18" t="n">
        <v>1252987.305099025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1.7465</v>
      </c>
      <c r="E19" t="n">
        <v>57.26</v>
      </c>
      <c r="F19" t="n">
        <v>54.22</v>
      </c>
      <c r="G19" t="n">
        <v>56.09</v>
      </c>
      <c r="H19" t="n">
        <v>0.97</v>
      </c>
      <c r="I19" t="n">
        <v>58</v>
      </c>
      <c r="J19" t="n">
        <v>95.09</v>
      </c>
      <c r="K19" t="n">
        <v>37.55</v>
      </c>
      <c r="L19" t="n">
        <v>5.25</v>
      </c>
      <c r="M19" t="n">
        <v>56</v>
      </c>
      <c r="N19" t="n">
        <v>12.29</v>
      </c>
      <c r="O19" t="n">
        <v>11962.27</v>
      </c>
      <c r="P19" t="n">
        <v>415.24</v>
      </c>
      <c r="Q19" t="n">
        <v>1367.31</v>
      </c>
      <c r="R19" t="n">
        <v>159.85</v>
      </c>
      <c r="S19" t="n">
        <v>104.26</v>
      </c>
      <c r="T19" t="n">
        <v>26690.03</v>
      </c>
      <c r="U19" t="n">
        <v>0.65</v>
      </c>
      <c r="V19" t="n">
        <v>0.88</v>
      </c>
      <c r="W19" t="n">
        <v>20.74</v>
      </c>
      <c r="X19" t="n">
        <v>1.64</v>
      </c>
      <c r="Y19" t="n">
        <v>1</v>
      </c>
      <c r="Z19" t="n">
        <v>10</v>
      </c>
      <c r="AA19" t="n">
        <v>1005.2006669691</v>
      </c>
      <c r="AB19" t="n">
        <v>1375.359898870744</v>
      </c>
      <c r="AC19" t="n">
        <v>1244.097480452261</v>
      </c>
      <c r="AD19" t="n">
        <v>1005200.6669691</v>
      </c>
      <c r="AE19" t="n">
        <v>1375359.898870744</v>
      </c>
      <c r="AF19" t="n">
        <v>1.041917622526039e-06</v>
      </c>
      <c r="AG19" t="n">
        <v>17</v>
      </c>
      <c r="AH19" t="n">
        <v>1244097.480452261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1.7516</v>
      </c>
      <c r="E20" t="n">
        <v>57.09</v>
      </c>
      <c r="F20" t="n">
        <v>54.11</v>
      </c>
      <c r="G20" t="n">
        <v>59.03</v>
      </c>
      <c r="H20" t="n">
        <v>1.01</v>
      </c>
      <c r="I20" t="n">
        <v>55</v>
      </c>
      <c r="J20" t="n">
        <v>95.40000000000001</v>
      </c>
      <c r="K20" t="n">
        <v>37.55</v>
      </c>
      <c r="L20" t="n">
        <v>5.5</v>
      </c>
      <c r="M20" t="n">
        <v>53</v>
      </c>
      <c r="N20" t="n">
        <v>12.35</v>
      </c>
      <c r="O20" t="n">
        <v>12000.38</v>
      </c>
      <c r="P20" t="n">
        <v>410.93</v>
      </c>
      <c r="Q20" t="n">
        <v>1367.32</v>
      </c>
      <c r="R20" t="n">
        <v>156.48</v>
      </c>
      <c r="S20" t="n">
        <v>104.26</v>
      </c>
      <c r="T20" t="n">
        <v>25019.8</v>
      </c>
      <c r="U20" t="n">
        <v>0.67</v>
      </c>
      <c r="V20" t="n">
        <v>0.89</v>
      </c>
      <c r="W20" t="n">
        <v>20.73</v>
      </c>
      <c r="X20" t="n">
        <v>1.53</v>
      </c>
      <c r="Y20" t="n">
        <v>1</v>
      </c>
      <c r="Z20" t="n">
        <v>10</v>
      </c>
      <c r="AA20" t="n">
        <v>996.359764063247</v>
      </c>
      <c r="AB20" t="n">
        <v>1363.263385481846</v>
      </c>
      <c r="AC20" t="n">
        <v>1233.155441323637</v>
      </c>
      <c r="AD20" t="n">
        <v>996359.764063247</v>
      </c>
      <c r="AE20" t="n">
        <v>1363263.385481846</v>
      </c>
      <c r="AF20" t="n">
        <v>1.044960153230237e-06</v>
      </c>
      <c r="AG20" t="n">
        <v>17</v>
      </c>
      <c r="AH20" t="n">
        <v>1233155.441323637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1.7554</v>
      </c>
      <c r="E21" t="n">
        <v>56.97</v>
      </c>
      <c r="F21" t="n">
        <v>54.05</v>
      </c>
      <c r="G21" t="n">
        <v>62.36</v>
      </c>
      <c r="H21" t="n">
        <v>1.06</v>
      </c>
      <c r="I21" t="n">
        <v>52</v>
      </c>
      <c r="J21" t="n">
        <v>95.70999999999999</v>
      </c>
      <c r="K21" t="n">
        <v>37.55</v>
      </c>
      <c r="L21" t="n">
        <v>5.75</v>
      </c>
      <c r="M21" t="n">
        <v>50</v>
      </c>
      <c r="N21" t="n">
        <v>12.41</v>
      </c>
      <c r="O21" t="n">
        <v>12038.51</v>
      </c>
      <c r="P21" t="n">
        <v>407.53</v>
      </c>
      <c r="Q21" t="n">
        <v>1367.36</v>
      </c>
      <c r="R21" t="n">
        <v>154.08</v>
      </c>
      <c r="S21" t="n">
        <v>104.26</v>
      </c>
      <c r="T21" t="n">
        <v>23837.36</v>
      </c>
      <c r="U21" t="n">
        <v>0.68</v>
      </c>
      <c r="V21" t="n">
        <v>0.89</v>
      </c>
      <c r="W21" t="n">
        <v>20.73</v>
      </c>
      <c r="X21" t="n">
        <v>1.47</v>
      </c>
      <c r="Y21" t="n">
        <v>1</v>
      </c>
      <c r="Z21" t="n">
        <v>10</v>
      </c>
      <c r="AA21" t="n">
        <v>989.6451688578139</v>
      </c>
      <c r="AB21" t="n">
        <v>1354.076180094739</v>
      </c>
      <c r="AC21" t="n">
        <v>1224.845049924351</v>
      </c>
      <c r="AD21" t="n">
        <v>989645.1688578139</v>
      </c>
      <c r="AE21" t="n">
        <v>1354076.180094739</v>
      </c>
      <c r="AF21" t="n">
        <v>1.047227136892189e-06</v>
      </c>
      <c r="AG21" t="n">
        <v>17</v>
      </c>
      <c r="AH21" t="n">
        <v>1224845.049924351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1.7576</v>
      </c>
      <c r="E22" t="n">
        <v>56.89</v>
      </c>
      <c r="F22" t="n">
        <v>54.01</v>
      </c>
      <c r="G22" t="n">
        <v>64.81</v>
      </c>
      <c r="H22" t="n">
        <v>1.1</v>
      </c>
      <c r="I22" t="n">
        <v>50</v>
      </c>
      <c r="J22" t="n">
        <v>96.02</v>
      </c>
      <c r="K22" t="n">
        <v>37.55</v>
      </c>
      <c r="L22" t="n">
        <v>6</v>
      </c>
      <c r="M22" t="n">
        <v>48</v>
      </c>
      <c r="N22" t="n">
        <v>12.47</v>
      </c>
      <c r="O22" t="n">
        <v>12076.67</v>
      </c>
      <c r="P22" t="n">
        <v>404.29</v>
      </c>
      <c r="Q22" t="n">
        <v>1367.3</v>
      </c>
      <c r="R22" t="n">
        <v>153.21</v>
      </c>
      <c r="S22" t="n">
        <v>104.26</v>
      </c>
      <c r="T22" t="n">
        <v>23410.63</v>
      </c>
      <c r="U22" t="n">
        <v>0.68</v>
      </c>
      <c r="V22" t="n">
        <v>0.89</v>
      </c>
      <c r="W22" t="n">
        <v>20.73</v>
      </c>
      <c r="X22" t="n">
        <v>1.43</v>
      </c>
      <c r="Y22" t="n">
        <v>1</v>
      </c>
      <c r="Z22" t="n">
        <v>10</v>
      </c>
      <c r="AA22" t="n">
        <v>983.9974566643272</v>
      </c>
      <c r="AB22" t="n">
        <v>1346.348731112133</v>
      </c>
      <c r="AC22" t="n">
        <v>1217.855097827103</v>
      </c>
      <c r="AD22" t="n">
        <v>983997.4566643272</v>
      </c>
      <c r="AE22" t="n">
        <v>1346348.731112133</v>
      </c>
      <c r="AF22" t="n">
        <v>1.04853960111753e-06</v>
      </c>
      <c r="AG22" t="n">
        <v>17</v>
      </c>
      <c r="AH22" t="n">
        <v>1217855.097827103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1.7624</v>
      </c>
      <c r="E23" t="n">
        <v>56.74</v>
      </c>
      <c r="F23" t="n">
        <v>53.91</v>
      </c>
      <c r="G23" t="n">
        <v>68.81999999999999</v>
      </c>
      <c r="H23" t="n">
        <v>1.14</v>
      </c>
      <c r="I23" t="n">
        <v>47</v>
      </c>
      <c r="J23" t="n">
        <v>96.33</v>
      </c>
      <c r="K23" t="n">
        <v>37.55</v>
      </c>
      <c r="L23" t="n">
        <v>6.25</v>
      </c>
      <c r="M23" t="n">
        <v>45</v>
      </c>
      <c r="N23" t="n">
        <v>12.53</v>
      </c>
      <c r="O23" t="n">
        <v>12114.85</v>
      </c>
      <c r="P23" t="n">
        <v>400.08</v>
      </c>
      <c r="Q23" t="n">
        <v>1367.25</v>
      </c>
      <c r="R23" t="n">
        <v>149.78</v>
      </c>
      <c r="S23" t="n">
        <v>104.26</v>
      </c>
      <c r="T23" t="n">
        <v>21710.17</v>
      </c>
      <c r="U23" t="n">
        <v>0.7</v>
      </c>
      <c r="V23" t="n">
        <v>0.89</v>
      </c>
      <c r="W23" t="n">
        <v>20.73</v>
      </c>
      <c r="X23" t="n">
        <v>1.33</v>
      </c>
      <c r="Y23" t="n">
        <v>1</v>
      </c>
      <c r="Z23" t="n">
        <v>10</v>
      </c>
      <c r="AA23" t="n">
        <v>975.5905340114133</v>
      </c>
      <c r="AB23" t="n">
        <v>1334.846008651165</v>
      </c>
      <c r="AC23" t="n">
        <v>1207.450179053637</v>
      </c>
      <c r="AD23" t="n">
        <v>975590.5340114133</v>
      </c>
      <c r="AE23" t="n">
        <v>1334846.008651165</v>
      </c>
      <c r="AF23" t="n">
        <v>1.051403159427363e-06</v>
      </c>
      <c r="AG23" t="n">
        <v>17</v>
      </c>
      <c r="AH23" t="n">
        <v>1207450.179053637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1.7654</v>
      </c>
      <c r="E24" t="n">
        <v>56.65</v>
      </c>
      <c r="F24" t="n">
        <v>53.86</v>
      </c>
      <c r="G24" t="n">
        <v>71.81</v>
      </c>
      <c r="H24" t="n">
        <v>1.18</v>
      </c>
      <c r="I24" t="n">
        <v>45</v>
      </c>
      <c r="J24" t="n">
        <v>96.64</v>
      </c>
      <c r="K24" t="n">
        <v>37.55</v>
      </c>
      <c r="L24" t="n">
        <v>6.5</v>
      </c>
      <c r="M24" t="n">
        <v>43</v>
      </c>
      <c r="N24" t="n">
        <v>12.59</v>
      </c>
      <c r="O24" t="n">
        <v>12153.06</v>
      </c>
      <c r="P24" t="n">
        <v>396.67</v>
      </c>
      <c r="Q24" t="n">
        <v>1367.33</v>
      </c>
      <c r="R24" t="n">
        <v>147.83</v>
      </c>
      <c r="S24" t="n">
        <v>104.26</v>
      </c>
      <c r="T24" t="n">
        <v>20747.16</v>
      </c>
      <c r="U24" t="n">
        <v>0.71</v>
      </c>
      <c r="V24" t="n">
        <v>0.89</v>
      </c>
      <c r="W24" t="n">
        <v>20.72</v>
      </c>
      <c r="X24" t="n">
        <v>1.28</v>
      </c>
      <c r="Y24" t="n">
        <v>1</v>
      </c>
      <c r="Z24" t="n">
        <v>10</v>
      </c>
      <c r="AA24" t="n">
        <v>969.3486815164015</v>
      </c>
      <c r="AB24" t="n">
        <v>1326.305630696392</v>
      </c>
      <c r="AC24" t="n">
        <v>1199.724882784372</v>
      </c>
      <c r="AD24" t="n">
        <v>969348.6815164015</v>
      </c>
      <c r="AE24" t="n">
        <v>1326305.630696392</v>
      </c>
      <c r="AF24" t="n">
        <v>1.05319288337101e-06</v>
      </c>
      <c r="AG24" t="n">
        <v>17</v>
      </c>
      <c r="AH24" t="n">
        <v>1199724.882784372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1.7695</v>
      </c>
      <c r="E25" t="n">
        <v>56.51</v>
      </c>
      <c r="F25" t="n">
        <v>53.76</v>
      </c>
      <c r="G25" t="n">
        <v>75.02</v>
      </c>
      <c r="H25" t="n">
        <v>1.22</v>
      </c>
      <c r="I25" t="n">
        <v>43</v>
      </c>
      <c r="J25" t="n">
        <v>96.95</v>
      </c>
      <c r="K25" t="n">
        <v>37.55</v>
      </c>
      <c r="L25" t="n">
        <v>6.75</v>
      </c>
      <c r="M25" t="n">
        <v>41</v>
      </c>
      <c r="N25" t="n">
        <v>12.65</v>
      </c>
      <c r="O25" t="n">
        <v>12191.28</v>
      </c>
      <c r="P25" t="n">
        <v>392.83</v>
      </c>
      <c r="Q25" t="n">
        <v>1367.22</v>
      </c>
      <c r="R25" t="n">
        <v>144.99</v>
      </c>
      <c r="S25" t="n">
        <v>104.26</v>
      </c>
      <c r="T25" t="n">
        <v>19334</v>
      </c>
      <c r="U25" t="n">
        <v>0.72</v>
      </c>
      <c r="V25" t="n">
        <v>0.89</v>
      </c>
      <c r="W25" t="n">
        <v>20.71</v>
      </c>
      <c r="X25" t="n">
        <v>1.18</v>
      </c>
      <c r="Y25" t="n">
        <v>1</v>
      </c>
      <c r="Z25" t="n">
        <v>10</v>
      </c>
      <c r="AA25" t="n">
        <v>961.8316892164627</v>
      </c>
      <c r="AB25" t="n">
        <v>1316.020550205321</v>
      </c>
      <c r="AC25" t="n">
        <v>1190.421395940167</v>
      </c>
      <c r="AD25" t="n">
        <v>961831.6892164627</v>
      </c>
      <c r="AE25" t="n">
        <v>1316020.550205321</v>
      </c>
      <c r="AF25" t="n">
        <v>1.055638839427326e-06</v>
      </c>
      <c r="AG25" t="n">
        <v>17</v>
      </c>
      <c r="AH25" t="n">
        <v>1190421.395940167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1.7723</v>
      </c>
      <c r="E26" t="n">
        <v>56.42</v>
      </c>
      <c r="F26" t="n">
        <v>53.71</v>
      </c>
      <c r="G26" t="n">
        <v>78.59999999999999</v>
      </c>
      <c r="H26" t="n">
        <v>1.27</v>
      </c>
      <c r="I26" t="n">
        <v>41</v>
      </c>
      <c r="J26" t="n">
        <v>97.26000000000001</v>
      </c>
      <c r="K26" t="n">
        <v>37.55</v>
      </c>
      <c r="L26" t="n">
        <v>7</v>
      </c>
      <c r="M26" t="n">
        <v>38</v>
      </c>
      <c r="N26" t="n">
        <v>12.71</v>
      </c>
      <c r="O26" t="n">
        <v>12229.54</v>
      </c>
      <c r="P26" t="n">
        <v>388.41</v>
      </c>
      <c r="Q26" t="n">
        <v>1367.21</v>
      </c>
      <c r="R26" t="n">
        <v>143.31</v>
      </c>
      <c r="S26" t="n">
        <v>104.26</v>
      </c>
      <c r="T26" t="n">
        <v>18503.83</v>
      </c>
      <c r="U26" t="n">
        <v>0.73</v>
      </c>
      <c r="V26" t="n">
        <v>0.89</v>
      </c>
      <c r="W26" t="n">
        <v>20.71</v>
      </c>
      <c r="X26" t="n">
        <v>1.13</v>
      </c>
      <c r="Y26" t="n">
        <v>1</v>
      </c>
      <c r="Z26" t="n">
        <v>10</v>
      </c>
      <c r="AA26" t="n">
        <v>954.3468762064698</v>
      </c>
      <c r="AB26" t="n">
        <v>1305.779498838403</v>
      </c>
      <c r="AC26" t="n">
        <v>1181.157736142302</v>
      </c>
      <c r="AD26" t="n">
        <v>954346.8762064698</v>
      </c>
      <c r="AE26" t="n">
        <v>1305779.498838403</v>
      </c>
      <c r="AF26" t="n">
        <v>1.057309248441396e-06</v>
      </c>
      <c r="AG26" t="n">
        <v>17</v>
      </c>
      <c r="AH26" t="n">
        <v>1181157.736142302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1.775</v>
      </c>
      <c r="E27" t="n">
        <v>56.34</v>
      </c>
      <c r="F27" t="n">
        <v>53.66</v>
      </c>
      <c r="G27" t="n">
        <v>82.55</v>
      </c>
      <c r="H27" t="n">
        <v>1.31</v>
      </c>
      <c r="I27" t="n">
        <v>39</v>
      </c>
      <c r="J27" t="n">
        <v>97.56999999999999</v>
      </c>
      <c r="K27" t="n">
        <v>37.55</v>
      </c>
      <c r="L27" t="n">
        <v>7.25</v>
      </c>
      <c r="M27" t="n">
        <v>36</v>
      </c>
      <c r="N27" t="n">
        <v>12.77</v>
      </c>
      <c r="O27" t="n">
        <v>12267.81</v>
      </c>
      <c r="P27" t="n">
        <v>384.81</v>
      </c>
      <c r="Q27" t="n">
        <v>1367.39</v>
      </c>
      <c r="R27" t="n">
        <v>141.34</v>
      </c>
      <c r="S27" t="n">
        <v>104.26</v>
      </c>
      <c r="T27" t="n">
        <v>17529.56</v>
      </c>
      <c r="U27" t="n">
        <v>0.74</v>
      </c>
      <c r="V27" t="n">
        <v>0.89</v>
      </c>
      <c r="W27" t="n">
        <v>20.72</v>
      </c>
      <c r="X27" t="n">
        <v>1.08</v>
      </c>
      <c r="Y27" t="n">
        <v>1</v>
      </c>
      <c r="Z27" t="n">
        <v>10</v>
      </c>
      <c r="AA27" t="n">
        <v>948.046009565761</v>
      </c>
      <c r="AB27" t="n">
        <v>1297.158375125968</v>
      </c>
      <c r="AC27" t="n">
        <v>1173.359400377159</v>
      </c>
      <c r="AD27" t="n">
        <v>948046.009565761</v>
      </c>
      <c r="AE27" t="n">
        <v>1297158.375125968</v>
      </c>
      <c r="AF27" t="n">
        <v>1.058919999990678e-06</v>
      </c>
      <c r="AG27" t="n">
        <v>17</v>
      </c>
      <c r="AH27" t="n">
        <v>1173359.400377159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1.7767</v>
      </c>
      <c r="E28" t="n">
        <v>56.28</v>
      </c>
      <c r="F28" t="n">
        <v>53.63</v>
      </c>
      <c r="G28" t="n">
        <v>84.67</v>
      </c>
      <c r="H28" t="n">
        <v>1.35</v>
      </c>
      <c r="I28" t="n">
        <v>38</v>
      </c>
      <c r="J28" t="n">
        <v>97.88</v>
      </c>
      <c r="K28" t="n">
        <v>37.55</v>
      </c>
      <c r="L28" t="n">
        <v>7.5</v>
      </c>
      <c r="M28" t="n">
        <v>31</v>
      </c>
      <c r="N28" t="n">
        <v>12.83</v>
      </c>
      <c r="O28" t="n">
        <v>12306.12</v>
      </c>
      <c r="P28" t="n">
        <v>381.98</v>
      </c>
      <c r="Q28" t="n">
        <v>1367.35</v>
      </c>
      <c r="R28" t="n">
        <v>140.64</v>
      </c>
      <c r="S28" t="n">
        <v>104.26</v>
      </c>
      <c r="T28" t="n">
        <v>17188.13</v>
      </c>
      <c r="U28" t="n">
        <v>0.74</v>
      </c>
      <c r="V28" t="n">
        <v>0.89</v>
      </c>
      <c r="W28" t="n">
        <v>20.7</v>
      </c>
      <c r="X28" t="n">
        <v>1.05</v>
      </c>
      <c r="Y28" t="n">
        <v>1</v>
      </c>
      <c r="Z28" t="n">
        <v>10</v>
      </c>
      <c r="AA28" t="n">
        <v>943.3283626688551</v>
      </c>
      <c r="AB28" t="n">
        <v>1290.703482513729</v>
      </c>
      <c r="AC28" t="n">
        <v>1167.520553656333</v>
      </c>
      <c r="AD28" t="n">
        <v>943328.3626688551</v>
      </c>
      <c r="AE28" t="n">
        <v>1290703.482513729</v>
      </c>
      <c r="AF28" t="n">
        <v>1.059934176892077e-06</v>
      </c>
      <c r="AG28" t="n">
        <v>17</v>
      </c>
      <c r="AH28" t="n">
        <v>1167520.553656333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1.7769</v>
      </c>
      <c r="E29" t="n">
        <v>56.28</v>
      </c>
      <c r="F29" t="n">
        <v>53.64</v>
      </c>
      <c r="G29" t="n">
        <v>86.98</v>
      </c>
      <c r="H29" t="n">
        <v>1.39</v>
      </c>
      <c r="I29" t="n">
        <v>37</v>
      </c>
      <c r="J29" t="n">
        <v>98.19</v>
      </c>
      <c r="K29" t="n">
        <v>37.55</v>
      </c>
      <c r="L29" t="n">
        <v>7.75</v>
      </c>
      <c r="M29" t="n">
        <v>20</v>
      </c>
      <c r="N29" t="n">
        <v>12.89</v>
      </c>
      <c r="O29" t="n">
        <v>12344.44</v>
      </c>
      <c r="P29" t="n">
        <v>380.59</v>
      </c>
      <c r="Q29" t="n">
        <v>1367.34</v>
      </c>
      <c r="R29" t="n">
        <v>140.4</v>
      </c>
      <c r="S29" t="n">
        <v>104.26</v>
      </c>
      <c r="T29" t="n">
        <v>17069.08</v>
      </c>
      <c r="U29" t="n">
        <v>0.74</v>
      </c>
      <c r="V29" t="n">
        <v>0.89</v>
      </c>
      <c r="W29" t="n">
        <v>20.73</v>
      </c>
      <c r="X29" t="n">
        <v>1.06</v>
      </c>
      <c r="Y29" t="n">
        <v>1</v>
      </c>
      <c r="Z29" t="n">
        <v>10</v>
      </c>
      <c r="AA29" t="n">
        <v>941.395511900925</v>
      </c>
      <c r="AB29" t="n">
        <v>1288.058870821689</v>
      </c>
      <c r="AC29" t="n">
        <v>1165.128339992446</v>
      </c>
      <c r="AD29" t="n">
        <v>941395.5119009251</v>
      </c>
      <c r="AE29" t="n">
        <v>1288058.870821689</v>
      </c>
      <c r="AF29" t="n">
        <v>1.060053491821653e-06</v>
      </c>
      <c r="AG29" t="n">
        <v>17</v>
      </c>
      <c r="AH29" t="n">
        <v>1165128.339992446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1.7782</v>
      </c>
      <c r="E30" t="n">
        <v>56.24</v>
      </c>
      <c r="F30" t="n">
        <v>53.62</v>
      </c>
      <c r="G30" t="n">
        <v>89.36</v>
      </c>
      <c r="H30" t="n">
        <v>1.43</v>
      </c>
      <c r="I30" t="n">
        <v>36</v>
      </c>
      <c r="J30" t="n">
        <v>98.5</v>
      </c>
      <c r="K30" t="n">
        <v>37.55</v>
      </c>
      <c r="L30" t="n">
        <v>8</v>
      </c>
      <c r="M30" t="n">
        <v>13</v>
      </c>
      <c r="N30" t="n">
        <v>12.95</v>
      </c>
      <c r="O30" t="n">
        <v>12382.79</v>
      </c>
      <c r="P30" t="n">
        <v>379.29</v>
      </c>
      <c r="Q30" t="n">
        <v>1367.29</v>
      </c>
      <c r="R30" t="n">
        <v>139.05</v>
      </c>
      <c r="S30" t="n">
        <v>104.26</v>
      </c>
      <c r="T30" t="n">
        <v>16402.49</v>
      </c>
      <c r="U30" t="n">
        <v>0.75</v>
      </c>
      <c r="V30" t="n">
        <v>0.89</v>
      </c>
      <c r="W30" t="n">
        <v>20.74</v>
      </c>
      <c r="X30" t="n">
        <v>1.04</v>
      </c>
      <c r="Y30" t="n">
        <v>1</v>
      </c>
      <c r="Z30" t="n">
        <v>10</v>
      </c>
      <c r="AA30" t="n">
        <v>938.9842698167464</v>
      </c>
      <c r="AB30" t="n">
        <v>1284.759703025623</v>
      </c>
      <c r="AC30" t="n">
        <v>1162.144040140425</v>
      </c>
      <c r="AD30" t="n">
        <v>938984.2698167464</v>
      </c>
      <c r="AE30" t="n">
        <v>1284759.703025623</v>
      </c>
      <c r="AF30" t="n">
        <v>1.0608290388639e-06</v>
      </c>
      <c r="AG30" t="n">
        <v>17</v>
      </c>
      <c r="AH30" t="n">
        <v>1162144.040140425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1.7783</v>
      </c>
      <c r="E31" t="n">
        <v>56.23</v>
      </c>
      <c r="F31" t="n">
        <v>53.61</v>
      </c>
      <c r="G31" t="n">
        <v>89.36</v>
      </c>
      <c r="H31" t="n">
        <v>1.47</v>
      </c>
      <c r="I31" t="n">
        <v>36</v>
      </c>
      <c r="J31" t="n">
        <v>98.81999999999999</v>
      </c>
      <c r="K31" t="n">
        <v>37.55</v>
      </c>
      <c r="L31" t="n">
        <v>8.25</v>
      </c>
      <c r="M31" t="n">
        <v>5</v>
      </c>
      <c r="N31" t="n">
        <v>13.01</v>
      </c>
      <c r="O31" t="n">
        <v>12421.16</v>
      </c>
      <c r="P31" t="n">
        <v>379.12</v>
      </c>
      <c r="Q31" t="n">
        <v>1367.34</v>
      </c>
      <c r="R31" t="n">
        <v>139.15</v>
      </c>
      <c r="S31" t="n">
        <v>104.26</v>
      </c>
      <c r="T31" t="n">
        <v>16451.09</v>
      </c>
      <c r="U31" t="n">
        <v>0.75</v>
      </c>
      <c r="V31" t="n">
        <v>0.89</v>
      </c>
      <c r="W31" t="n">
        <v>20.73</v>
      </c>
      <c r="X31" t="n">
        <v>1.04</v>
      </c>
      <c r="Y31" t="n">
        <v>1</v>
      </c>
      <c r="Z31" t="n">
        <v>10</v>
      </c>
      <c r="AA31" t="n">
        <v>938.6659832047534</v>
      </c>
      <c r="AB31" t="n">
        <v>1284.32420924128</v>
      </c>
      <c r="AC31" t="n">
        <v>1161.75010927164</v>
      </c>
      <c r="AD31" t="n">
        <v>938665.9832047534</v>
      </c>
      <c r="AE31" t="n">
        <v>1284324.20924128</v>
      </c>
      <c r="AF31" t="n">
        <v>1.060888696328689e-06</v>
      </c>
      <c r="AG31" t="n">
        <v>17</v>
      </c>
      <c r="AH31" t="n">
        <v>1161750.10927164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1.7782</v>
      </c>
      <c r="E32" t="n">
        <v>56.24</v>
      </c>
      <c r="F32" t="n">
        <v>53.62</v>
      </c>
      <c r="G32" t="n">
        <v>89.36</v>
      </c>
      <c r="H32" t="n">
        <v>1.51</v>
      </c>
      <c r="I32" t="n">
        <v>36</v>
      </c>
      <c r="J32" t="n">
        <v>99.13</v>
      </c>
      <c r="K32" t="n">
        <v>37.55</v>
      </c>
      <c r="L32" t="n">
        <v>8.5</v>
      </c>
      <c r="M32" t="n">
        <v>2</v>
      </c>
      <c r="N32" t="n">
        <v>13.07</v>
      </c>
      <c r="O32" t="n">
        <v>12459.56</v>
      </c>
      <c r="P32" t="n">
        <v>379.75</v>
      </c>
      <c r="Q32" t="n">
        <v>1367.52</v>
      </c>
      <c r="R32" t="n">
        <v>138.74</v>
      </c>
      <c r="S32" t="n">
        <v>104.26</v>
      </c>
      <c r="T32" t="n">
        <v>16248</v>
      </c>
      <c r="U32" t="n">
        <v>0.75</v>
      </c>
      <c r="V32" t="n">
        <v>0.89</v>
      </c>
      <c r="W32" t="n">
        <v>20.75</v>
      </c>
      <c r="X32" t="n">
        <v>1.04</v>
      </c>
      <c r="Y32" t="n">
        <v>1</v>
      </c>
      <c r="Z32" t="n">
        <v>10</v>
      </c>
      <c r="AA32" t="n">
        <v>939.6099464537452</v>
      </c>
      <c r="AB32" t="n">
        <v>1285.61578140327</v>
      </c>
      <c r="AC32" t="n">
        <v>1162.918415599223</v>
      </c>
      <c r="AD32" t="n">
        <v>939609.9464537452</v>
      </c>
      <c r="AE32" t="n">
        <v>1285615.78140327</v>
      </c>
      <c r="AF32" t="n">
        <v>1.0608290388639e-06</v>
      </c>
      <c r="AG32" t="n">
        <v>17</v>
      </c>
      <c r="AH32" t="n">
        <v>1162918.415599223</v>
      </c>
    </row>
    <row r="33">
      <c r="A33" t="n">
        <v>31</v>
      </c>
      <c r="B33" t="n">
        <v>40</v>
      </c>
      <c r="C33" t="inlineStr">
        <is>
          <t xml:space="preserve">CONCLUIDO	</t>
        </is>
      </c>
      <c r="D33" t="n">
        <v>1.778</v>
      </c>
      <c r="E33" t="n">
        <v>56.24</v>
      </c>
      <c r="F33" t="n">
        <v>53.62</v>
      </c>
      <c r="G33" t="n">
        <v>89.37</v>
      </c>
      <c r="H33" t="n">
        <v>1.55</v>
      </c>
      <c r="I33" t="n">
        <v>36</v>
      </c>
      <c r="J33" t="n">
        <v>99.44</v>
      </c>
      <c r="K33" t="n">
        <v>37.55</v>
      </c>
      <c r="L33" t="n">
        <v>8.75</v>
      </c>
      <c r="M33" t="n">
        <v>0</v>
      </c>
      <c r="N33" t="n">
        <v>13.14</v>
      </c>
      <c r="O33" t="n">
        <v>12497.98</v>
      </c>
      <c r="P33" t="n">
        <v>380.72</v>
      </c>
      <c r="Q33" t="n">
        <v>1367.41</v>
      </c>
      <c r="R33" t="n">
        <v>139.05</v>
      </c>
      <c r="S33" t="n">
        <v>104.26</v>
      </c>
      <c r="T33" t="n">
        <v>16402.68</v>
      </c>
      <c r="U33" t="n">
        <v>0.75</v>
      </c>
      <c r="V33" t="n">
        <v>0.89</v>
      </c>
      <c r="W33" t="n">
        <v>20.75</v>
      </c>
      <c r="X33" t="n">
        <v>1.05</v>
      </c>
      <c r="Y33" t="n">
        <v>1</v>
      </c>
      <c r="Z33" t="n">
        <v>10</v>
      </c>
      <c r="AA33" t="n">
        <v>941.0144655499598</v>
      </c>
      <c r="AB33" t="n">
        <v>1287.53750639372</v>
      </c>
      <c r="AC33" t="n">
        <v>1164.656733853743</v>
      </c>
      <c r="AD33" t="n">
        <v>941014.4655499598</v>
      </c>
      <c r="AE33" t="n">
        <v>1287537.50639372</v>
      </c>
      <c r="AF33" t="n">
        <v>1.060709723934324e-06</v>
      </c>
      <c r="AG33" t="n">
        <v>17</v>
      </c>
      <c r="AH33" t="n">
        <v>1164656.733853743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6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0.9225</v>
      </c>
      <c r="E2" t="n">
        <v>108.4</v>
      </c>
      <c r="F2" t="n">
        <v>75.78</v>
      </c>
      <c r="G2" t="n">
        <v>5.87</v>
      </c>
      <c r="H2" t="n">
        <v>0.09</v>
      </c>
      <c r="I2" t="n">
        <v>774</v>
      </c>
      <c r="J2" t="n">
        <v>194.77</v>
      </c>
      <c r="K2" t="n">
        <v>54.38</v>
      </c>
      <c r="L2" t="n">
        <v>1</v>
      </c>
      <c r="M2" t="n">
        <v>772</v>
      </c>
      <c r="N2" t="n">
        <v>39.4</v>
      </c>
      <c r="O2" t="n">
        <v>24256.19</v>
      </c>
      <c r="P2" t="n">
        <v>1071.13</v>
      </c>
      <c r="Q2" t="n">
        <v>1370.34</v>
      </c>
      <c r="R2" t="n">
        <v>862.39</v>
      </c>
      <c r="S2" t="n">
        <v>104.26</v>
      </c>
      <c r="T2" t="n">
        <v>374380.9</v>
      </c>
      <c r="U2" t="n">
        <v>0.12</v>
      </c>
      <c r="V2" t="n">
        <v>0.63</v>
      </c>
      <c r="W2" t="n">
        <v>21.92</v>
      </c>
      <c r="X2" t="n">
        <v>23.13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1.0655</v>
      </c>
      <c r="E3" t="n">
        <v>93.84999999999999</v>
      </c>
      <c r="F3" t="n">
        <v>69.33</v>
      </c>
      <c r="G3" t="n">
        <v>7.35</v>
      </c>
      <c r="H3" t="n">
        <v>0.11</v>
      </c>
      <c r="I3" t="n">
        <v>566</v>
      </c>
      <c r="J3" t="n">
        <v>195.16</v>
      </c>
      <c r="K3" t="n">
        <v>54.38</v>
      </c>
      <c r="L3" t="n">
        <v>1.25</v>
      </c>
      <c r="M3" t="n">
        <v>564</v>
      </c>
      <c r="N3" t="n">
        <v>39.53</v>
      </c>
      <c r="O3" t="n">
        <v>24303.87</v>
      </c>
      <c r="P3" t="n">
        <v>979.77</v>
      </c>
      <c r="Q3" t="n">
        <v>1369.61</v>
      </c>
      <c r="R3" t="n">
        <v>651.8099999999999</v>
      </c>
      <c r="S3" t="n">
        <v>104.26</v>
      </c>
      <c r="T3" t="n">
        <v>270130.07</v>
      </c>
      <c r="U3" t="n">
        <v>0.16</v>
      </c>
      <c r="V3" t="n">
        <v>0.6899999999999999</v>
      </c>
      <c r="W3" t="n">
        <v>21.56</v>
      </c>
      <c r="X3" t="n">
        <v>16.69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1.1688</v>
      </c>
      <c r="E4" t="n">
        <v>85.56</v>
      </c>
      <c r="F4" t="n">
        <v>65.7</v>
      </c>
      <c r="G4" t="n">
        <v>8.84</v>
      </c>
      <c r="H4" t="n">
        <v>0.14</v>
      </c>
      <c r="I4" t="n">
        <v>446</v>
      </c>
      <c r="J4" t="n">
        <v>195.55</v>
      </c>
      <c r="K4" t="n">
        <v>54.38</v>
      </c>
      <c r="L4" t="n">
        <v>1.5</v>
      </c>
      <c r="M4" t="n">
        <v>444</v>
      </c>
      <c r="N4" t="n">
        <v>39.67</v>
      </c>
      <c r="O4" t="n">
        <v>24351.61</v>
      </c>
      <c r="P4" t="n">
        <v>928.01</v>
      </c>
      <c r="Q4" t="n">
        <v>1369.35</v>
      </c>
      <c r="R4" t="n">
        <v>532.5</v>
      </c>
      <c r="S4" t="n">
        <v>104.26</v>
      </c>
      <c r="T4" t="n">
        <v>211077.55</v>
      </c>
      <c r="U4" t="n">
        <v>0.2</v>
      </c>
      <c r="V4" t="n">
        <v>0.73</v>
      </c>
      <c r="W4" t="n">
        <v>21.39</v>
      </c>
      <c r="X4" t="n">
        <v>13.07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1.248</v>
      </c>
      <c r="E5" t="n">
        <v>80.13</v>
      </c>
      <c r="F5" t="n">
        <v>63.3</v>
      </c>
      <c r="G5" t="n">
        <v>10.32</v>
      </c>
      <c r="H5" t="n">
        <v>0.16</v>
      </c>
      <c r="I5" t="n">
        <v>368</v>
      </c>
      <c r="J5" t="n">
        <v>195.93</v>
      </c>
      <c r="K5" t="n">
        <v>54.38</v>
      </c>
      <c r="L5" t="n">
        <v>1.75</v>
      </c>
      <c r="M5" t="n">
        <v>366</v>
      </c>
      <c r="N5" t="n">
        <v>39.81</v>
      </c>
      <c r="O5" t="n">
        <v>24399.39</v>
      </c>
      <c r="P5" t="n">
        <v>893.5599999999999</v>
      </c>
      <c r="Q5" t="n">
        <v>1368.77</v>
      </c>
      <c r="R5" t="n">
        <v>455.6</v>
      </c>
      <c r="S5" t="n">
        <v>104.26</v>
      </c>
      <c r="T5" t="n">
        <v>173015.81</v>
      </c>
      <c r="U5" t="n">
        <v>0.23</v>
      </c>
      <c r="V5" t="n">
        <v>0.76</v>
      </c>
      <c r="W5" t="n">
        <v>21.23</v>
      </c>
      <c r="X5" t="n">
        <v>10.69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61.7</v>
      </c>
      <c r="G6" t="n">
        <v>11.79</v>
      </c>
      <c r="H6" t="n">
        <v>0.18</v>
      </c>
      <c r="I6" t="n">
        <v>314</v>
      </c>
      <c r="J6" t="n">
        <v>196.32</v>
      </c>
      <c r="K6" t="n">
        <v>54.38</v>
      </c>
      <c r="L6" t="n">
        <v>2</v>
      </c>
      <c r="M6" t="n">
        <v>312</v>
      </c>
      <c r="N6" t="n">
        <v>39.95</v>
      </c>
      <c r="O6" t="n">
        <v>24447.22</v>
      </c>
      <c r="P6" t="n">
        <v>870.3099999999999</v>
      </c>
      <c r="Q6" t="n">
        <v>1368.59</v>
      </c>
      <c r="R6" t="n">
        <v>403.38</v>
      </c>
      <c r="S6" t="n">
        <v>104.26</v>
      </c>
      <c r="T6" t="n">
        <v>147176.73</v>
      </c>
      <c r="U6" t="n">
        <v>0.26</v>
      </c>
      <c r="V6" t="n">
        <v>0.78</v>
      </c>
      <c r="W6" t="n">
        <v>21.14</v>
      </c>
      <c r="X6" t="n">
        <v>9.1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1.3586</v>
      </c>
      <c r="E7" t="n">
        <v>73.59999999999999</v>
      </c>
      <c r="F7" t="n">
        <v>60.47</v>
      </c>
      <c r="G7" t="n">
        <v>13.29</v>
      </c>
      <c r="H7" t="n">
        <v>0.2</v>
      </c>
      <c r="I7" t="n">
        <v>273</v>
      </c>
      <c r="J7" t="n">
        <v>196.71</v>
      </c>
      <c r="K7" t="n">
        <v>54.38</v>
      </c>
      <c r="L7" t="n">
        <v>2.25</v>
      </c>
      <c r="M7" t="n">
        <v>271</v>
      </c>
      <c r="N7" t="n">
        <v>40.08</v>
      </c>
      <c r="O7" t="n">
        <v>24495.09</v>
      </c>
      <c r="P7" t="n">
        <v>852.16</v>
      </c>
      <c r="Q7" t="n">
        <v>1368.28</v>
      </c>
      <c r="R7" t="n">
        <v>363.51</v>
      </c>
      <c r="S7" t="n">
        <v>104.26</v>
      </c>
      <c r="T7" t="n">
        <v>127446.11</v>
      </c>
      <c r="U7" t="n">
        <v>0.29</v>
      </c>
      <c r="V7" t="n">
        <v>0.79</v>
      </c>
      <c r="W7" t="n">
        <v>21.08</v>
      </c>
      <c r="X7" t="n">
        <v>7.87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1.3984</v>
      </c>
      <c r="E8" t="n">
        <v>71.51000000000001</v>
      </c>
      <c r="F8" t="n">
        <v>59.58</v>
      </c>
      <c r="G8" t="n">
        <v>14.77</v>
      </c>
      <c r="H8" t="n">
        <v>0.23</v>
      </c>
      <c r="I8" t="n">
        <v>242</v>
      </c>
      <c r="J8" t="n">
        <v>197.1</v>
      </c>
      <c r="K8" t="n">
        <v>54.38</v>
      </c>
      <c r="L8" t="n">
        <v>2.5</v>
      </c>
      <c r="M8" t="n">
        <v>240</v>
      </c>
      <c r="N8" t="n">
        <v>40.22</v>
      </c>
      <c r="O8" t="n">
        <v>24543.01</v>
      </c>
      <c r="P8" t="n">
        <v>838.8200000000001</v>
      </c>
      <c r="Q8" t="n">
        <v>1368.18</v>
      </c>
      <c r="R8" t="n">
        <v>333.94</v>
      </c>
      <c r="S8" t="n">
        <v>104.26</v>
      </c>
      <c r="T8" t="n">
        <v>112817.97</v>
      </c>
      <c r="U8" t="n">
        <v>0.31</v>
      </c>
      <c r="V8" t="n">
        <v>0.8</v>
      </c>
      <c r="W8" t="n">
        <v>21.05</v>
      </c>
      <c r="X8" t="n">
        <v>6.99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1.4328</v>
      </c>
      <c r="E9" t="n">
        <v>69.79000000000001</v>
      </c>
      <c r="F9" t="n">
        <v>58.84</v>
      </c>
      <c r="G9" t="n">
        <v>16.27</v>
      </c>
      <c r="H9" t="n">
        <v>0.25</v>
      </c>
      <c r="I9" t="n">
        <v>217</v>
      </c>
      <c r="J9" t="n">
        <v>197.49</v>
      </c>
      <c r="K9" t="n">
        <v>54.38</v>
      </c>
      <c r="L9" t="n">
        <v>2.75</v>
      </c>
      <c r="M9" t="n">
        <v>215</v>
      </c>
      <c r="N9" t="n">
        <v>40.36</v>
      </c>
      <c r="O9" t="n">
        <v>24590.98</v>
      </c>
      <c r="P9" t="n">
        <v>827.51</v>
      </c>
      <c r="Q9" t="n">
        <v>1368</v>
      </c>
      <c r="R9" t="n">
        <v>309.7</v>
      </c>
      <c r="S9" t="n">
        <v>104.26</v>
      </c>
      <c r="T9" t="n">
        <v>100820.69</v>
      </c>
      <c r="U9" t="n">
        <v>0.34</v>
      </c>
      <c r="V9" t="n">
        <v>0.8100000000000001</v>
      </c>
      <c r="W9" t="n">
        <v>21</v>
      </c>
      <c r="X9" t="n">
        <v>6.25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1.4616</v>
      </c>
      <c r="E10" t="n">
        <v>68.42</v>
      </c>
      <c r="F10" t="n">
        <v>58.24</v>
      </c>
      <c r="G10" t="n">
        <v>17.74</v>
      </c>
      <c r="H10" t="n">
        <v>0.27</v>
      </c>
      <c r="I10" t="n">
        <v>197</v>
      </c>
      <c r="J10" t="n">
        <v>197.88</v>
      </c>
      <c r="K10" t="n">
        <v>54.38</v>
      </c>
      <c r="L10" t="n">
        <v>3</v>
      </c>
      <c r="M10" t="n">
        <v>195</v>
      </c>
      <c r="N10" t="n">
        <v>40.5</v>
      </c>
      <c r="O10" t="n">
        <v>24639</v>
      </c>
      <c r="P10" t="n">
        <v>818.4299999999999</v>
      </c>
      <c r="Q10" t="n">
        <v>1368.05</v>
      </c>
      <c r="R10" t="n">
        <v>290.77</v>
      </c>
      <c r="S10" t="n">
        <v>104.26</v>
      </c>
      <c r="T10" t="n">
        <v>91458.07000000001</v>
      </c>
      <c r="U10" t="n">
        <v>0.36</v>
      </c>
      <c r="V10" t="n">
        <v>0.82</v>
      </c>
      <c r="W10" t="n">
        <v>20.96</v>
      </c>
      <c r="X10" t="n">
        <v>5.65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1.4869</v>
      </c>
      <c r="E11" t="n">
        <v>67.26000000000001</v>
      </c>
      <c r="F11" t="n">
        <v>57.74</v>
      </c>
      <c r="G11" t="n">
        <v>19.25</v>
      </c>
      <c r="H11" t="n">
        <v>0.29</v>
      </c>
      <c r="I11" t="n">
        <v>180</v>
      </c>
      <c r="J11" t="n">
        <v>198.27</v>
      </c>
      <c r="K11" t="n">
        <v>54.38</v>
      </c>
      <c r="L11" t="n">
        <v>3.25</v>
      </c>
      <c r="M11" t="n">
        <v>178</v>
      </c>
      <c r="N11" t="n">
        <v>40.64</v>
      </c>
      <c r="O11" t="n">
        <v>24687.06</v>
      </c>
      <c r="P11" t="n">
        <v>810.41</v>
      </c>
      <c r="Q11" t="n">
        <v>1367.92</v>
      </c>
      <c r="R11" t="n">
        <v>274.03</v>
      </c>
      <c r="S11" t="n">
        <v>104.26</v>
      </c>
      <c r="T11" t="n">
        <v>83172.08</v>
      </c>
      <c r="U11" t="n">
        <v>0.38</v>
      </c>
      <c r="V11" t="n">
        <v>0.83</v>
      </c>
      <c r="W11" t="n">
        <v>20.94</v>
      </c>
      <c r="X11" t="n">
        <v>5.15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1.5073</v>
      </c>
      <c r="E12" t="n">
        <v>66.34</v>
      </c>
      <c r="F12" t="n">
        <v>57.37</v>
      </c>
      <c r="G12" t="n">
        <v>20.74</v>
      </c>
      <c r="H12" t="n">
        <v>0.31</v>
      </c>
      <c r="I12" t="n">
        <v>166</v>
      </c>
      <c r="J12" t="n">
        <v>198.66</v>
      </c>
      <c r="K12" t="n">
        <v>54.38</v>
      </c>
      <c r="L12" t="n">
        <v>3.5</v>
      </c>
      <c r="M12" t="n">
        <v>164</v>
      </c>
      <c r="N12" t="n">
        <v>40.78</v>
      </c>
      <c r="O12" t="n">
        <v>24735.17</v>
      </c>
      <c r="P12" t="n">
        <v>804.3099999999999</v>
      </c>
      <c r="Q12" t="n">
        <v>1367.73</v>
      </c>
      <c r="R12" t="n">
        <v>261.88</v>
      </c>
      <c r="S12" t="n">
        <v>104.26</v>
      </c>
      <c r="T12" t="n">
        <v>77166.19</v>
      </c>
      <c r="U12" t="n">
        <v>0.4</v>
      </c>
      <c r="V12" t="n">
        <v>0.84</v>
      </c>
      <c r="W12" t="n">
        <v>20.93</v>
      </c>
      <c r="X12" t="n">
        <v>4.78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1.5269</v>
      </c>
      <c r="E13" t="n">
        <v>65.48999999999999</v>
      </c>
      <c r="F13" t="n">
        <v>56.99</v>
      </c>
      <c r="G13" t="n">
        <v>22.2</v>
      </c>
      <c r="H13" t="n">
        <v>0.33</v>
      </c>
      <c r="I13" t="n">
        <v>154</v>
      </c>
      <c r="J13" t="n">
        <v>199.05</v>
      </c>
      <c r="K13" t="n">
        <v>54.38</v>
      </c>
      <c r="L13" t="n">
        <v>3.75</v>
      </c>
      <c r="M13" t="n">
        <v>152</v>
      </c>
      <c r="N13" t="n">
        <v>40.92</v>
      </c>
      <c r="O13" t="n">
        <v>24783.33</v>
      </c>
      <c r="P13" t="n">
        <v>798.1</v>
      </c>
      <c r="Q13" t="n">
        <v>1367.84</v>
      </c>
      <c r="R13" t="n">
        <v>250.06</v>
      </c>
      <c r="S13" t="n">
        <v>104.26</v>
      </c>
      <c r="T13" t="n">
        <v>71315.45</v>
      </c>
      <c r="U13" t="n">
        <v>0.42</v>
      </c>
      <c r="V13" t="n">
        <v>0.84</v>
      </c>
      <c r="W13" t="n">
        <v>20.88</v>
      </c>
      <c r="X13" t="n">
        <v>4.4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1.5425</v>
      </c>
      <c r="E14" t="n">
        <v>64.83</v>
      </c>
      <c r="F14" t="n">
        <v>56.71</v>
      </c>
      <c r="G14" t="n">
        <v>23.63</v>
      </c>
      <c r="H14" t="n">
        <v>0.36</v>
      </c>
      <c r="I14" t="n">
        <v>144</v>
      </c>
      <c r="J14" t="n">
        <v>199.44</v>
      </c>
      <c r="K14" t="n">
        <v>54.38</v>
      </c>
      <c r="L14" t="n">
        <v>4</v>
      </c>
      <c r="M14" t="n">
        <v>142</v>
      </c>
      <c r="N14" t="n">
        <v>41.06</v>
      </c>
      <c r="O14" t="n">
        <v>24831.54</v>
      </c>
      <c r="P14" t="n">
        <v>793.4</v>
      </c>
      <c r="Q14" t="n">
        <v>1367.69</v>
      </c>
      <c r="R14" t="n">
        <v>240.91</v>
      </c>
      <c r="S14" t="n">
        <v>104.26</v>
      </c>
      <c r="T14" t="n">
        <v>66792.81</v>
      </c>
      <c r="U14" t="n">
        <v>0.43</v>
      </c>
      <c r="V14" t="n">
        <v>0.85</v>
      </c>
      <c r="W14" t="n">
        <v>20.88</v>
      </c>
      <c r="X14" t="n">
        <v>4.13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1.5592</v>
      </c>
      <c r="E15" t="n">
        <v>64.14</v>
      </c>
      <c r="F15" t="n">
        <v>56.41</v>
      </c>
      <c r="G15" t="n">
        <v>25.26</v>
      </c>
      <c r="H15" t="n">
        <v>0.38</v>
      </c>
      <c r="I15" t="n">
        <v>134</v>
      </c>
      <c r="J15" t="n">
        <v>199.83</v>
      </c>
      <c r="K15" t="n">
        <v>54.38</v>
      </c>
      <c r="L15" t="n">
        <v>4.25</v>
      </c>
      <c r="M15" t="n">
        <v>132</v>
      </c>
      <c r="N15" t="n">
        <v>41.2</v>
      </c>
      <c r="O15" t="n">
        <v>24879.79</v>
      </c>
      <c r="P15" t="n">
        <v>788.34</v>
      </c>
      <c r="Q15" t="n">
        <v>1367.74</v>
      </c>
      <c r="R15" t="n">
        <v>230.7</v>
      </c>
      <c r="S15" t="n">
        <v>104.26</v>
      </c>
      <c r="T15" t="n">
        <v>61737.67</v>
      </c>
      <c r="U15" t="n">
        <v>0.45</v>
      </c>
      <c r="V15" t="n">
        <v>0.85</v>
      </c>
      <c r="W15" t="n">
        <v>20.87</v>
      </c>
      <c r="X15" t="n">
        <v>3.82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1.5728</v>
      </c>
      <c r="E16" t="n">
        <v>63.58</v>
      </c>
      <c r="F16" t="n">
        <v>56.16</v>
      </c>
      <c r="G16" t="n">
        <v>26.74</v>
      </c>
      <c r="H16" t="n">
        <v>0.4</v>
      </c>
      <c r="I16" t="n">
        <v>126</v>
      </c>
      <c r="J16" t="n">
        <v>200.22</v>
      </c>
      <c r="K16" t="n">
        <v>54.38</v>
      </c>
      <c r="L16" t="n">
        <v>4.5</v>
      </c>
      <c r="M16" t="n">
        <v>124</v>
      </c>
      <c r="N16" t="n">
        <v>41.35</v>
      </c>
      <c r="O16" t="n">
        <v>24928.09</v>
      </c>
      <c r="P16" t="n">
        <v>784.1</v>
      </c>
      <c r="Q16" t="n">
        <v>1367.83</v>
      </c>
      <c r="R16" t="n">
        <v>223.34</v>
      </c>
      <c r="S16" t="n">
        <v>104.26</v>
      </c>
      <c r="T16" t="n">
        <v>58095.87</v>
      </c>
      <c r="U16" t="n">
        <v>0.47</v>
      </c>
      <c r="V16" t="n">
        <v>0.85</v>
      </c>
      <c r="W16" t="n">
        <v>20.83</v>
      </c>
      <c r="X16" t="n">
        <v>3.57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1.5843</v>
      </c>
      <c r="E17" t="n">
        <v>63.12</v>
      </c>
      <c r="F17" t="n">
        <v>55.97</v>
      </c>
      <c r="G17" t="n">
        <v>28.22</v>
      </c>
      <c r="H17" t="n">
        <v>0.42</v>
      </c>
      <c r="I17" t="n">
        <v>119</v>
      </c>
      <c r="J17" t="n">
        <v>200.61</v>
      </c>
      <c r="K17" t="n">
        <v>54.38</v>
      </c>
      <c r="L17" t="n">
        <v>4.75</v>
      </c>
      <c r="M17" t="n">
        <v>117</v>
      </c>
      <c r="N17" t="n">
        <v>41.49</v>
      </c>
      <c r="O17" t="n">
        <v>24976.45</v>
      </c>
      <c r="P17" t="n">
        <v>780.49</v>
      </c>
      <c r="Q17" t="n">
        <v>1367.6</v>
      </c>
      <c r="R17" t="n">
        <v>216.56</v>
      </c>
      <c r="S17" t="n">
        <v>104.26</v>
      </c>
      <c r="T17" t="n">
        <v>54739.02</v>
      </c>
      <c r="U17" t="n">
        <v>0.48</v>
      </c>
      <c r="V17" t="n">
        <v>0.86</v>
      </c>
      <c r="W17" t="n">
        <v>20.85</v>
      </c>
      <c r="X17" t="n">
        <v>3.39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1.5943</v>
      </c>
      <c r="E18" t="n">
        <v>62.72</v>
      </c>
      <c r="F18" t="n">
        <v>55.81</v>
      </c>
      <c r="G18" t="n">
        <v>29.64</v>
      </c>
      <c r="H18" t="n">
        <v>0.44</v>
      </c>
      <c r="I18" t="n">
        <v>113</v>
      </c>
      <c r="J18" t="n">
        <v>201.01</v>
      </c>
      <c r="K18" t="n">
        <v>54.38</v>
      </c>
      <c r="L18" t="n">
        <v>5</v>
      </c>
      <c r="M18" t="n">
        <v>111</v>
      </c>
      <c r="N18" t="n">
        <v>41.63</v>
      </c>
      <c r="O18" t="n">
        <v>25024.84</v>
      </c>
      <c r="P18" t="n">
        <v>777.1900000000001</v>
      </c>
      <c r="Q18" t="n">
        <v>1367.54</v>
      </c>
      <c r="R18" t="n">
        <v>211.44</v>
      </c>
      <c r="S18" t="n">
        <v>104.26</v>
      </c>
      <c r="T18" t="n">
        <v>52213.21</v>
      </c>
      <c r="U18" t="n">
        <v>0.49</v>
      </c>
      <c r="V18" t="n">
        <v>0.86</v>
      </c>
      <c r="W18" t="n">
        <v>20.83</v>
      </c>
      <c r="X18" t="n">
        <v>3.23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1.6056</v>
      </c>
      <c r="E19" t="n">
        <v>62.28</v>
      </c>
      <c r="F19" t="n">
        <v>55.6</v>
      </c>
      <c r="G19" t="n">
        <v>31.18</v>
      </c>
      <c r="H19" t="n">
        <v>0.46</v>
      </c>
      <c r="I19" t="n">
        <v>107</v>
      </c>
      <c r="J19" t="n">
        <v>201.4</v>
      </c>
      <c r="K19" t="n">
        <v>54.38</v>
      </c>
      <c r="L19" t="n">
        <v>5.25</v>
      </c>
      <c r="M19" t="n">
        <v>105</v>
      </c>
      <c r="N19" t="n">
        <v>41.77</v>
      </c>
      <c r="O19" t="n">
        <v>25073.29</v>
      </c>
      <c r="P19" t="n">
        <v>773.58</v>
      </c>
      <c r="Q19" t="n">
        <v>1367.76</v>
      </c>
      <c r="R19" t="n">
        <v>204.88</v>
      </c>
      <c r="S19" t="n">
        <v>104.26</v>
      </c>
      <c r="T19" t="n">
        <v>48960.59</v>
      </c>
      <c r="U19" t="n">
        <v>0.51</v>
      </c>
      <c r="V19" t="n">
        <v>0.86</v>
      </c>
      <c r="W19" t="n">
        <v>20.81</v>
      </c>
      <c r="X19" t="n">
        <v>3.02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1.6131</v>
      </c>
      <c r="E20" t="n">
        <v>61.99</v>
      </c>
      <c r="F20" t="n">
        <v>55.51</v>
      </c>
      <c r="G20" t="n">
        <v>32.65</v>
      </c>
      <c r="H20" t="n">
        <v>0.48</v>
      </c>
      <c r="I20" t="n">
        <v>102</v>
      </c>
      <c r="J20" t="n">
        <v>201.79</v>
      </c>
      <c r="K20" t="n">
        <v>54.38</v>
      </c>
      <c r="L20" t="n">
        <v>5.5</v>
      </c>
      <c r="M20" t="n">
        <v>100</v>
      </c>
      <c r="N20" t="n">
        <v>41.92</v>
      </c>
      <c r="O20" t="n">
        <v>25121.79</v>
      </c>
      <c r="P20" t="n">
        <v>771.4299999999999</v>
      </c>
      <c r="Q20" t="n">
        <v>1367.62</v>
      </c>
      <c r="R20" t="n">
        <v>201.56</v>
      </c>
      <c r="S20" t="n">
        <v>104.26</v>
      </c>
      <c r="T20" t="n">
        <v>47325.09</v>
      </c>
      <c r="U20" t="n">
        <v>0.52</v>
      </c>
      <c r="V20" t="n">
        <v>0.86</v>
      </c>
      <c r="W20" t="n">
        <v>20.81</v>
      </c>
      <c r="X20" t="n">
        <v>2.93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1.6229</v>
      </c>
      <c r="E21" t="n">
        <v>61.62</v>
      </c>
      <c r="F21" t="n">
        <v>55.33</v>
      </c>
      <c r="G21" t="n">
        <v>34.22</v>
      </c>
      <c r="H21" t="n">
        <v>0.51</v>
      </c>
      <c r="I21" t="n">
        <v>97</v>
      </c>
      <c r="J21" t="n">
        <v>202.19</v>
      </c>
      <c r="K21" t="n">
        <v>54.38</v>
      </c>
      <c r="L21" t="n">
        <v>5.75</v>
      </c>
      <c r="M21" t="n">
        <v>95</v>
      </c>
      <c r="N21" t="n">
        <v>42.06</v>
      </c>
      <c r="O21" t="n">
        <v>25170.34</v>
      </c>
      <c r="P21" t="n">
        <v>768.1</v>
      </c>
      <c r="Q21" t="n">
        <v>1367.64</v>
      </c>
      <c r="R21" t="n">
        <v>195.66</v>
      </c>
      <c r="S21" t="n">
        <v>104.26</v>
      </c>
      <c r="T21" t="n">
        <v>44398.89</v>
      </c>
      <c r="U21" t="n">
        <v>0.53</v>
      </c>
      <c r="V21" t="n">
        <v>0.87</v>
      </c>
      <c r="W21" t="n">
        <v>20.81</v>
      </c>
      <c r="X21" t="n">
        <v>2.75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1.6295</v>
      </c>
      <c r="E22" t="n">
        <v>61.37</v>
      </c>
      <c r="F22" t="n">
        <v>55.24</v>
      </c>
      <c r="G22" t="n">
        <v>35.64</v>
      </c>
      <c r="H22" t="n">
        <v>0.53</v>
      </c>
      <c r="I22" t="n">
        <v>93</v>
      </c>
      <c r="J22" t="n">
        <v>202.58</v>
      </c>
      <c r="K22" t="n">
        <v>54.38</v>
      </c>
      <c r="L22" t="n">
        <v>6</v>
      </c>
      <c r="M22" t="n">
        <v>91</v>
      </c>
      <c r="N22" t="n">
        <v>42.2</v>
      </c>
      <c r="O22" t="n">
        <v>25218.93</v>
      </c>
      <c r="P22" t="n">
        <v>765.86</v>
      </c>
      <c r="Q22" t="n">
        <v>1367.55</v>
      </c>
      <c r="R22" t="n">
        <v>192.86</v>
      </c>
      <c r="S22" t="n">
        <v>104.26</v>
      </c>
      <c r="T22" t="n">
        <v>43018.85</v>
      </c>
      <c r="U22" t="n">
        <v>0.54</v>
      </c>
      <c r="V22" t="n">
        <v>0.87</v>
      </c>
      <c r="W22" t="n">
        <v>20.8</v>
      </c>
      <c r="X22" t="n">
        <v>2.65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1.6373</v>
      </c>
      <c r="E23" t="n">
        <v>61.08</v>
      </c>
      <c r="F23" t="n">
        <v>55.1</v>
      </c>
      <c r="G23" t="n">
        <v>37.15</v>
      </c>
      <c r="H23" t="n">
        <v>0.55</v>
      </c>
      <c r="I23" t="n">
        <v>89</v>
      </c>
      <c r="J23" t="n">
        <v>202.98</v>
      </c>
      <c r="K23" t="n">
        <v>54.38</v>
      </c>
      <c r="L23" t="n">
        <v>6.25</v>
      </c>
      <c r="M23" t="n">
        <v>87</v>
      </c>
      <c r="N23" t="n">
        <v>42.35</v>
      </c>
      <c r="O23" t="n">
        <v>25267.7</v>
      </c>
      <c r="P23" t="n">
        <v>763.15</v>
      </c>
      <c r="Q23" t="n">
        <v>1367.45</v>
      </c>
      <c r="R23" t="n">
        <v>188.65</v>
      </c>
      <c r="S23" t="n">
        <v>104.26</v>
      </c>
      <c r="T23" t="n">
        <v>40933.97</v>
      </c>
      <c r="U23" t="n">
        <v>0.55</v>
      </c>
      <c r="V23" t="n">
        <v>0.87</v>
      </c>
      <c r="W23" t="n">
        <v>20.78</v>
      </c>
      <c r="X23" t="n">
        <v>2.52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1.6444</v>
      </c>
      <c r="E24" t="n">
        <v>60.81</v>
      </c>
      <c r="F24" t="n">
        <v>54.99</v>
      </c>
      <c r="G24" t="n">
        <v>38.82</v>
      </c>
      <c r="H24" t="n">
        <v>0.57</v>
      </c>
      <c r="I24" t="n">
        <v>85</v>
      </c>
      <c r="J24" t="n">
        <v>203.37</v>
      </c>
      <c r="K24" t="n">
        <v>54.38</v>
      </c>
      <c r="L24" t="n">
        <v>6.5</v>
      </c>
      <c r="M24" t="n">
        <v>83</v>
      </c>
      <c r="N24" t="n">
        <v>42.49</v>
      </c>
      <c r="O24" t="n">
        <v>25316.39</v>
      </c>
      <c r="P24" t="n">
        <v>760.8200000000001</v>
      </c>
      <c r="Q24" t="n">
        <v>1367.55</v>
      </c>
      <c r="R24" t="n">
        <v>184.7</v>
      </c>
      <c r="S24" t="n">
        <v>104.26</v>
      </c>
      <c r="T24" t="n">
        <v>38981.63</v>
      </c>
      <c r="U24" t="n">
        <v>0.5600000000000001</v>
      </c>
      <c r="V24" t="n">
        <v>0.87</v>
      </c>
      <c r="W24" t="n">
        <v>20.79</v>
      </c>
      <c r="X24" t="n">
        <v>2.41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1.6498</v>
      </c>
      <c r="E25" t="n">
        <v>60.62</v>
      </c>
      <c r="F25" t="n">
        <v>54.91</v>
      </c>
      <c r="G25" t="n">
        <v>40.18</v>
      </c>
      <c r="H25" t="n">
        <v>0.59</v>
      </c>
      <c r="I25" t="n">
        <v>82</v>
      </c>
      <c r="J25" t="n">
        <v>203.77</v>
      </c>
      <c r="K25" t="n">
        <v>54.38</v>
      </c>
      <c r="L25" t="n">
        <v>6.75</v>
      </c>
      <c r="M25" t="n">
        <v>80</v>
      </c>
      <c r="N25" t="n">
        <v>42.64</v>
      </c>
      <c r="O25" t="n">
        <v>25365.14</v>
      </c>
      <c r="P25" t="n">
        <v>758.53</v>
      </c>
      <c r="Q25" t="n">
        <v>1367.52</v>
      </c>
      <c r="R25" t="n">
        <v>182.49</v>
      </c>
      <c r="S25" t="n">
        <v>104.26</v>
      </c>
      <c r="T25" t="n">
        <v>37889.35</v>
      </c>
      <c r="U25" t="n">
        <v>0.57</v>
      </c>
      <c r="V25" t="n">
        <v>0.87</v>
      </c>
      <c r="W25" t="n">
        <v>20.77</v>
      </c>
      <c r="X25" t="n">
        <v>2.33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1.6553</v>
      </c>
      <c r="E26" t="n">
        <v>60.41</v>
      </c>
      <c r="F26" t="n">
        <v>54.82</v>
      </c>
      <c r="G26" t="n">
        <v>41.64</v>
      </c>
      <c r="H26" t="n">
        <v>0.61</v>
      </c>
      <c r="I26" t="n">
        <v>79</v>
      </c>
      <c r="J26" t="n">
        <v>204.16</v>
      </c>
      <c r="K26" t="n">
        <v>54.38</v>
      </c>
      <c r="L26" t="n">
        <v>7</v>
      </c>
      <c r="M26" t="n">
        <v>77</v>
      </c>
      <c r="N26" t="n">
        <v>42.78</v>
      </c>
      <c r="O26" t="n">
        <v>25413.94</v>
      </c>
      <c r="P26" t="n">
        <v>756.71</v>
      </c>
      <c r="Q26" t="n">
        <v>1367.53</v>
      </c>
      <c r="R26" t="n">
        <v>179.24</v>
      </c>
      <c r="S26" t="n">
        <v>104.26</v>
      </c>
      <c r="T26" t="n">
        <v>36281.27</v>
      </c>
      <c r="U26" t="n">
        <v>0.58</v>
      </c>
      <c r="V26" t="n">
        <v>0.87</v>
      </c>
      <c r="W26" t="n">
        <v>20.78</v>
      </c>
      <c r="X26" t="n">
        <v>2.24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1.6612</v>
      </c>
      <c r="E27" t="n">
        <v>60.2</v>
      </c>
      <c r="F27" t="n">
        <v>54.72</v>
      </c>
      <c r="G27" t="n">
        <v>43.2</v>
      </c>
      <c r="H27" t="n">
        <v>0.63</v>
      </c>
      <c r="I27" t="n">
        <v>76</v>
      </c>
      <c r="J27" t="n">
        <v>204.56</v>
      </c>
      <c r="K27" t="n">
        <v>54.38</v>
      </c>
      <c r="L27" t="n">
        <v>7.25</v>
      </c>
      <c r="M27" t="n">
        <v>74</v>
      </c>
      <c r="N27" t="n">
        <v>42.93</v>
      </c>
      <c r="O27" t="n">
        <v>25462.78</v>
      </c>
      <c r="P27" t="n">
        <v>754.27</v>
      </c>
      <c r="Q27" t="n">
        <v>1367.56</v>
      </c>
      <c r="R27" t="n">
        <v>176.06</v>
      </c>
      <c r="S27" t="n">
        <v>104.26</v>
      </c>
      <c r="T27" t="n">
        <v>34706.17</v>
      </c>
      <c r="U27" t="n">
        <v>0.59</v>
      </c>
      <c r="V27" t="n">
        <v>0.88</v>
      </c>
      <c r="W27" t="n">
        <v>20.77</v>
      </c>
      <c r="X27" t="n">
        <v>2.14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1.6667</v>
      </c>
      <c r="E28" t="n">
        <v>60</v>
      </c>
      <c r="F28" t="n">
        <v>54.64</v>
      </c>
      <c r="G28" t="n">
        <v>44.91</v>
      </c>
      <c r="H28" t="n">
        <v>0.65</v>
      </c>
      <c r="I28" t="n">
        <v>73</v>
      </c>
      <c r="J28" t="n">
        <v>204.95</v>
      </c>
      <c r="K28" t="n">
        <v>54.38</v>
      </c>
      <c r="L28" t="n">
        <v>7.5</v>
      </c>
      <c r="M28" t="n">
        <v>71</v>
      </c>
      <c r="N28" t="n">
        <v>43.08</v>
      </c>
      <c r="O28" t="n">
        <v>25511.67</v>
      </c>
      <c r="P28" t="n">
        <v>752.3</v>
      </c>
      <c r="Q28" t="n">
        <v>1367.48</v>
      </c>
      <c r="R28" t="n">
        <v>173.2</v>
      </c>
      <c r="S28" t="n">
        <v>104.26</v>
      </c>
      <c r="T28" t="n">
        <v>33290.92</v>
      </c>
      <c r="U28" t="n">
        <v>0.6</v>
      </c>
      <c r="V28" t="n">
        <v>0.88</v>
      </c>
      <c r="W28" t="n">
        <v>20.77</v>
      </c>
      <c r="X28" t="n">
        <v>2.06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1.6704</v>
      </c>
      <c r="E29" t="n">
        <v>59.87</v>
      </c>
      <c r="F29" t="n">
        <v>54.59</v>
      </c>
      <c r="G29" t="n">
        <v>46.13</v>
      </c>
      <c r="H29" t="n">
        <v>0.67</v>
      </c>
      <c r="I29" t="n">
        <v>71</v>
      </c>
      <c r="J29" t="n">
        <v>205.35</v>
      </c>
      <c r="K29" t="n">
        <v>54.38</v>
      </c>
      <c r="L29" t="n">
        <v>7.75</v>
      </c>
      <c r="M29" t="n">
        <v>69</v>
      </c>
      <c r="N29" t="n">
        <v>43.22</v>
      </c>
      <c r="O29" t="n">
        <v>25560.62</v>
      </c>
      <c r="P29" t="n">
        <v>750.85</v>
      </c>
      <c r="Q29" t="n">
        <v>1367.35</v>
      </c>
      <c r="R29" t="n">
        <v>171.54</v>
      </c>
      <c r="S29" t="n">
        <v>104.26</v>
      </c>
      <c r="T29" t="n">
        <v>32471.91</v>
      </c>
      <c r="U29" t="n">
        <v>0.61</v>
      </c>
      <c r="V29" t="n">
        <v>0.88</v>
      </c>
      <c r="W29" t="n">
        <v>20.77</v>
      </c>
      <c r="X29" t="n">
        <v>2.01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1.676</v>
      </c>
      <c r="E30" t="n">
        <v>59.67</v>
      </c>
      <c r="F30" t="n">
        <v>54.51</v>
      </c>
      <c r="G30" t="n">
        <v>48.09</v>
      </c>
      <c r="H30" t="n">
        <v>0.6899999999999999</v>
      </c>
      <c r="I30" t="n">
        <v>68</v>
      </c>
      <c r="J30" t="n">
        <v>205.75</v>
      </c>
      <c r="K30" t="n">
        <v>54.38</v>
      </c>
      <c r="L30" t="n">
        <v>8</v>
      </c>
      <c r="M30" t="n">
        <v>66</v>
      </c>
      <c r="N30" t="n">
        <v>43.37</v>
      </c>
      <c r="O30" t="n">
        <v>25609.61</v>
      </c>
      <c r="P30" t="n">
        <v>748.6799999999999</v>
      </c>
      <c r="Q30" t="n">
        <v>1367.48</v>
      </c>
      <c r="R30" t="n">
        <v>169.48</v>
      </c>
      <c r="S30" t="n">
        <v>104.26</v>
      </c>
      <c r="T30" t="n">
        <v>31458.72</v>
      </c>
      <c r="U30" t="n">
        <v>0.62</v>
      </c>
      <c r="V30" t="n">
        <v>0.88</v>
      </c>
      <c r="W30" t="n">
        <v>20.74</v>
      </c>
      <c r="X30" t="n">
        <v>1.92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1.6795</v>
      </c>
      <c r="E31" t="n">
        <v>59.54</v>
      </c>
      <c r="F31" t="n">
        <v>54.46</v>
      </c>
      <c r="G31" t="n">
        <v>49.51</v>
      </c>
      <c r="H31" t="n">
        <v>0.71</v>
      </c>
      <c r="I31" t="n">
        <v>66</v>
      </c>
      <c r="J31" t="n">
        <v>206.15</v>
      </c>
      <c r="K31" t="n">
        <v>54.38</v>
      </c>
      <c r="L31" t="n">
        <v>8.25</v>
      </c>
      <c r="M31" t="n">
        <v>64</v>
      </c>
      <c r="N31" t="n">
        <v>43.52</v>
      </c>
      <c r="O31" t="n">
        <v>25658.66</v>
      </c>
      <c r="P31" t="n">
        <v>747.1</v>
      </c>
      <c r="Q31" t="n">
        <v>1367.37</v>
      </c>
      <c r="R31" t="n">
        <v>167.71</v>
      </c>
      <c r="S31" t="n">
        <v>104.26</v>
      </c>
      <c r="T31" t="n">
        <v>30580.01</v>
      </c>
      <c r="U31" t="n">
        <v>0.62</v>
      </c>
      <c r="V31" t="n">
        <v>0.88</v>
      </c>
      <c r="W31" t="n">
        <v>20.75</v>
      </c>
      <c r="X31" t="n">
        <v>1.88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1.6844</v>
      </c>
      <c r="E32" t="n">
        <v>59.37</v>
      </c>
      <c r="F32" t="n">
        <v>54.36</v>
      </c>
      <c r="G32" t="n">
        <v>50.97</v>
      </c>
      <c r="H32" t="n">
        <v>0.73</v>
      </c>
      <c r="I32" t="n">
        <v>64</v>
      </c>
      <c r="J32" t="n">
        <v>206.54</v>
      </c>
      <c r="K32" t="n">
        <v>54.38</v>
      </c>
      <c r="L32" t="n">
        <v>8.5</v>
      </c>
      <c r="M32" t="n">
        <v>62</v>
      </c>
      <c r="N32" t="n">
        <v>43.67</v>
      </c>
      <c r="O32" t="n">
        <v>25707.76</v>
      </c>
      <c r="P32" t="n">
        <v>745.39</v>
      </c>
      <c r="Q32" t="n">
        <v>1367.35</v>
      </c>
      <c r="R32" t="n">
        <v>164.34</v>
      </c>
      <c r="S32" t="n">
        <v>104.26</v>
      </c>
      <c r="T32" t="n">
        <v>28906.75</v>
      </c>
      <c r="U32" t="n">
        <v>0.63</v>
      </c>
      <c r="V32" t="n">
        <v>0.88</v>
      </c>
      <c r="W32" t="n">
        <v>20.75</v>
      </c>
      <c r="X32" t="n">
        <v>1.78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1.6876</v>
      </c>
      <c r="E33" t="n">
        <v>59.26</v>
      </c>
      <c r="F33" t="n">
        <v>54.33</v>
      </c>
      <c r="G33" t="n">
        <v>52.57</v>
      </c>
      <c r="H33" t="n">
        <v>0.75</v>
      </c>
      <c r="I33" t="n">
        <v>62</v>
      </c>
      <c r="J33" t="n">
        <v>206.94</v>
      </c>
      <c r="K33" t="n">
        <v>54.38</v>
      </c>
      <c r="L33" t="n">
        <v>8.75</v>
      </c>
      <c r="M33" t="n">
        <v>60</v>
      </c>
      <c r="N33" t="n">
        <v>43.81</v>
      </c>
      <c r="O33" t="n">
        <v>25756.9</v>
      </c>
      <c r="P33" t="n">
        <v>743.52</v>
      </c>
      <c r="Q33" t="n">
        <v>1367.43</v>
      </c>
      <c r="R33" t="n">
        <v>163.29</v>
      </c>
      <c r="S33" t="n">
        <v>104.26</v>
      </c>
      <c r="T33" t="n">
        <v>28392.26</v>
      </c>
      <c r="U33" t="n">
        <v>0.64</v>
      </c>
      <c r="V33" t="n">
        <v>0.88</v>
      </c>
      <c r="W33" t="n">
        <v>20.74</v>
      </c>
      <c r="X33" t="n">
        <v>1.75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1.6921</v>
      </c>
      <c r="E34" t="n">
        <v>59.1</v>
      </c>
      <c r="F34" t="n">
        <v>54.25</v>
      </c>
      <c r="G34" t="n">
        <v>54.25</v>
      </c>
      <c r="H34" t="n">
        <v>0.77</v>
      </c>
      <c r="I34" t="n">
        <v>60</v>
      </c>
      <c r="J34" t="n">
        <v>207.34</v>
      </c>
      <c r="K34" t="n">
        <v>54.38</v>
      </c>
      <c r="L34" t="n">
        <v>9</v>
      </c>
      <c r="M34" t="n">
        <v>58</v>
      </c>
      <c r="N34" t="n">
        <v>43.96</v>
      </c>
      <c r="O34" t="n">
        <v>25806.1</v>
      </c>
      <c r="P34" t="n">
        <v>741.55</v>
      </c>
      <c r="Q34" t="n">
        <v>1367.33</v>
      </c>
      <c r="R34" t="n">
        <v>161.08</v>
      </c>
      <c r="S34" t="n">
        <v>104.26</v>
      </c>
      <c r="T34" t="n">
        <v>27294.89</v>
      </c>
      <c r="U34" t="n">
        <v>0.65</v>
      </c>
      <c r="V34" t="n">
        <v>0.88</v>
      </c>
      <c r="W34" t="n">
        <v>20.74</v>
      </c>
      <c r="X34" t="n">
        <v>1.67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1.6941</v>
      </c>
      <c r="E35" t="n">
        <v>59.03</v>
      </c>
      <c r="F35" t="n">
        <v>54.22</v>
      </c>
      <c r="G35" t="n">
        <v>55.14</v>
      </c>
      <c r="H35" t="n">
        <v>0.79</v>
      </c>
      <c r="I35" t="n">
        <v>59</v>
      </c>
      <c r="J35" t="n">
        <v>207.74</v>
      </c>
      <c r="K35" t="n">
        <v>54.38</v>
      </c>
      <c r="L35" t="n">
        <v>9.25</v>
      </c>
      <c r="M35" t="n">
        <v>57</v>
      </c>
      <c r="N35" t="n">
        <v>44.11</v>
      </c>
      <c r="O35" t="n">
        <v>25855.35</v>
      </c>
      <c r="P35" t="n">
        <v>740.46</v>
      </c>
      <c r="Q35" t="n">
        <v>1367.38</v>
      </c>
      <c r="R35" t="n">
        <v>159.85</v>
      </c>
      <c r="S35" t="n">
        <v>104.26</v>
      </c>
      <c r="T35" t="n">
        <v>26686.76</v>
      </c>
      <c r="U35" t="n">
        <v>0.65</v>
      </c>
      <c r="V35" t="n">
        <v>0.88</v>
      </c>
      <c r="W35" t="n">
        <v>20.74</v>
      </c>
      <c r="X35" t="n">
        <v>1.64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1.6973</v>
      </c>
      <c r="E36" t="n">
        <v>58.92</v>
      </c>
      <c r="F36" t="n">
        <v>54.18</v>
      </c>
      <c r="G36" t="n">
        <v>57.03</v>
      </c>
      <c r="H36" t="n">
        <v>0.8100000000000001</v>
      </c>
      <c r="I36" t="n">
        <v>57</v>
      </c>
      <c r="J36" t="n">
        <v>208.14</v>
      </c>
      <c r="K36" t="n">
        <v>54.38</v>
      </c>
      <c r="L36" t="n">
        <v>9.5</v>
      </c>
      <c r="M36" t="n">
        <v>55</v>
      </c>
      <c r="N36" t="n">
        <v>44.26</v>
      </c>
      <c r="O36" t="n">
        <v>25904.65</v>
      </c>
      <c r="P36" t="n">
        <v>739.46</v>
      </c>
      <c r="Q36" t="n">
        <v>1367.45</v>
      </c>
      <c r="R36" t="n">
        <v>158.42</v>
      </c>
      <c r="S36" t="n">
        <v>104.26</v>
      </c>
      <c r="T36" t="n">
        <v>25979.94</v>
      </c>
      <c r="U36" t="n">
        <v>0.66</v>
      </c>
      <c r="V36" t="n">
        <v>0.88</v>
      </c>
      <c r="W36" t="n">
        <v>20.74</v>
      </c>
      <c r="X36" t="n">
        <v>1.6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1.6984</v>
      </c>
      <c r="E37" t="n">
        <v>58.88</v>
      </c>
      <c r="F37" t="n">
        <v>54.18</v>
      </c>
      <c r="G37" t="n">
        <v>58.05</v>
      </c>
      <c r="H37" t="n">
        <v>0.83</v>
      </c>
      <c r="I37" t="n">
        <v>56</v>
      </c>
      <c r="J37" t="n">
        <v>208.54</v>
      </c>
      <c r="K37" t="n">
        <v>54.38</v>
      </c>
      <c r="L37" t="n">
        <v>9.75</v>
      </c>
      <c r="M37" t="n">
        <v>54</v>
      </c>
      <c r="N37" t="n">
        <v>44.41</v>
      </c>
      <c r="O37" t="n">
        <v>25954</v>
      </c>
      <c r="P37" t="n">
        <v>738.14</v>
      </c>
      <c r="Q37" t="n">
        <v>1367.51</v>
      </c>
      <c r="R37" t="n">
        <v>158.62</v>
      </c>
      <c r="S37" t="n">
        <v>104.26</v>
      </c>
      <c r="T37" t="n">
        <v>26084.83</v>
      </c>
      <c r="U37" t="n">
        <v>0.66</v>
      </c>
      <c r="V37" t="n">
        <v>0.88</v>
      </c>
      <c r="W37" t="n">
        <v>20.74</v>
      </c>
      <c r="X37" t="n">
        <v>1.6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1.7033</v>
      </c>
      <c r="E38" t="n">
        <v>58.71</v>
      </c>
      <c r="F38" t="n">
        <v>54.09</v>
      </c>
      <c r="G38" t="n">
        <v>60.1</v>
      </c>
      <c r="H38" t="n">
        <v>0.85</v>
      </c>
      <c r="I38" t="n">
        <v>54</v>
      </c>
      <c r="J38" t="n">
        <v>208.94</v>
      </c>
      <c r="K38" t="n">
        <v>54.38</v>
      </c>
      <c r="L38" t="n">
        <v>10</v>
      </c>
      <c r="M38" t="n">
        <v>52</v>
      </c>
      <c r="N38" t="n">
        <v>44.56</v>
      </c>
      <c r="O38" t="n">
        <v>26003.41</v>
      </c>
      <c r="P38" t="n">
        <v>736.2</v>
      </c>
      <c r="Q38" t="n">
        <v>1367.26</v>
      </c>
      <c r="R38" t="n">
        <v>155.7</v>
      </c>
      <c r="S38" t="n">
        <v>104.26</v>
      </c>
      <c r="T38" t="n">
        <v>24635.17</v>
      </c>
      <c r="U38" t="n">
        <v>0.67</v>
      </c>
      <c r="V38" t="n">
        <v>0.89</v>
      </c>
      <c r="W38" t="n">
        <v>20.73</v>
      </c>
      <c r="X38" t="n">
        <v>1.51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1.7047</v>
      </c>
      <c r="E39" t="n">
        <v>58.66</v>
      </c>
      <c r="F39" t="n">
        <v>54.08</v>
      </c>
      <c r="G39" t="n">
        <v>61.23</v>
      </c>
      <c r="H39" t="n">
        <v>0.87</v>
      </c>
      <c r="I39" t="n">
        <v>53</v>
      </c>
      <c r="J39" t="n">
        <v>209.34</v>
      </c>
      <c r="K39" t="n">
        <v>54.38</v>
      </c>
      <c r="L39" t="n">
        <v>10.25</v>
      </c>
      <c r="M39" t="n">
        <v>51</v>
      </c>
      <c r="N39" t="n">
        <v>44.71</v>
      </c>
      <c r="O39" t="n">
        <v>26052.86</v>
      </c>
      <c r="P39" t="n">
        <v>734.66</v>
      </c>
      <c r="Q39" t="n">
        <v>1367.42</v>
      </c>
      <c r="R39" t="n">
        <v>155.22</v>
      </c>
      <c r="S39" t="n">
        <v>104.26</v>
      </c>
      <c r="T39" t="n">
        <v>24403.36</v>
      </c>
      <c r="U39" t="n">
        <v>0.67</v>
      </c>
      <c r="V39" t="n">
        <v>0.89</v>
      </c>
      <c r="W39" t="n">
        <v>20.73</v>
      </c>
      <c r="X39" t="n">
        <v>1.5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1.7091</v>
      </c>
      <c r="E40" t="n">
        <v>58.51</v>
      </c>
      <c r="F40" t="n">
        <v>54.01</v>
      </c>
      <c r="G40" t="n">
        <v>63.54</v>
      </c>
      <c r="H40" t="n">
        <v>0.89</v>
      </c>
      <c r="I40" t="n">
        <v>51</v>
      </c>
      <c r="J40" t="n">
        <v>209.74</v>
      </c>
      <c r="K40" t="n">
        <v>54.38</v>
      </c>
      <c r="L40" t="n">
        <v>10.5</v>
      </c>
      <c r="M40" t="n">
        <v>49</v>
      </c>
      <c r="N40" t="n">
        <v>44.87</v>
      </c>
      <c r="O40" t="n">
        <v>26102.37</v>
      </c>
      <c r="P40" t="n">
        <v>732.54</v>
      </c>
      <c r="Q40" t="n">
        <v>1367.32</v>
      </c>
      <c r="R40" t="n">
        <v>153.26</v>
      </c>
      <c r="S40" t="n">
        <v>104.26</v>
      </c>
      <c r="T40" t="n">
        <v>23433.44</v>
      </c>
      <c r="U40" t="n">
        <v>0.68</v>
      </c>
      <c r="V40" t="n">
        <v>0.89</v>
      </c>
      <c r="W40" t="n">
        <v>20.72</v>
      </c>
      <c r="X40" t="n">
        <v>1.43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1.7115</v>
      </c>
      <c r="E41" t="n">
        <v>58.43</v>
      </c>
      <c r="F41" t="n">
        <v>53.97</v>
      </c>
      <c r="G41" t="n">
        <v>64.76000000000001</v>
      </c>
      <c r="H41" t="n">
        <v>0.91</v>
      </c>
      <c r="I41" t="n">
        <v>50</v>
      </c>
      <c r="J41" t="n">
        <v>210.14</v>
      </c>
      <c r="K41" t="n">
        <v>54.38</v>
      </c>
      <c r="L41" t="n">
        <v>10.75</v>
      </c>
      <c r="M41" t="n">
        <v>48</v>
      </c>
      <c r="N41" t="n">
        <v>45.02</v>
      </c>
      <c r="O41" t="n">
        <v>26151.93</v>
      </c>
      <c r="P41" t="n">
        <v>731.79</v>
      </c>
      <c r="Q41" t="n">
        <v>1367.46</v>
      </c>
      <c r="R41" t="n">
        <v>151.73</v>
      </c>
      <c r="S41" t="n">
        <v>104.26</v>
      </c>
      <c r="T41" t="n">
        <v>22669.32</v>
      </c>
      <c r="U41" t="n">
        <v>0.6899999999999999</v>
      </c>
      <c r="V41" t="n">
        <v>0.89</v>
      </c>
      <c r="W41" t="n">
        <v>20.72</v>
      </c>
      <c r="X41" t="n">
        <v>1.39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1.7131</v>
      </c>
      <c r="E42" t="n">
        <v>58.37</v>
      </c>
      <c r="F42" t="n">
        <v>53.95</v>
      </c>
      <c r="G42" t="n">
        <v>66.06</v>
      </c>
      <c r="H42" t="n">
        <v>0.93</v>
      </c>
      <c r="I42" t="n">
        <v>49</v>
      </c>
      <c r="J42" t="n">
        <v>210.55</v>
      </c>
      <c r="K42" t="n">
        <v>54.38</v>
      </c>
      <c r="L42" t="n">
        <v>11</v>
      </c>
      <c r="M42" t="n">
        <v>47</v>
      </c>
      <c r="N42" t="n">
        <v>45.17</v>
      </c>
      <c r="O42" t="n">
        <v>26201.54</v>
      </c>
      <c r="P42" t="n">
        <v>730.61</v>
      </c>
      <c r="Q42" t="n">
        <v>1367.42</v>
      </c>
      <c r="R42" t="n">
        <v>151.17</v>
      </c>
      <c r="S42" t="n">
        <v>104.26</v>
      </c>
      <c r="T42" t="n">
        <v>22394.11</v>
      </c>
      <c r="U42" t="n">
        <v>0.6899999999999999</v>
      </c>
      <c r="V42" t="n">
        <v>0.89</v>
      </c>
      <c r="W42" t="n">
        <v>20.72</v>
      </c>
      <c r="X42" t="n">
        <v>1.37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1.7149</v>
      </c>
      <c r="E43" t="n">
        <v>58.31</v>
      </c>
      <c r="F43" t="n">
        <v>53.93</v>
      </c>
      <c r="G43" t="n">
        <v>67.41</v>
      </c>
      <c r="H43" t="n">
        <v>0.95</v>
      </c>
      <c r="I43" t="n">
        <v>48</v>
      </c>
      <c r="J43" t="n">
        <v>210.95</v>
      </c>
      <c r="K43" t="n">
        <v>54.38</v>
      </c>
      <c r="L43" t="n">
        <v>11.25</v>
      </c>
      <c r="M43" t="n">
        <v>46</v>
      </c>
      <c r="N43" t="n">
        <v>45.32</v>
      </c>
      <c r="O43" t="n">
        <v>26251.2</v>
      </c>
      <c r="P43" t="n">
        <v>729.25</v>
      </c>
      <c r="Q43" t="n">
        <v>1367.33</v>
      </c>
      <c r="R43" t="n">
        <v>150.59</v>
      </c>
      <c r="S43" t="n">
        <v>104.26</v>
      </c>
      <c r="T43" t="n">
        <v>22108.9</v>
      </c>
      <c r="U43" t="n">
        <v>0.6899999999999999</v>
      </c>
      <c r="V43" t="n">
        <v>0.89</v>
      </c>
      <c r="W43" t="n">
        <v>20.72</v>
      </c>
      <c r="X43" t="n">
        <v>1.35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1.717</v>
      </c>
      <c r="E44" t="n">
        <v>58.24</v>
      </c>
      <c r="F44" t="n">
        <v>53.9</v>
      </c>
      <c r="G44" t="n">
        <v>68.8</v>
      </c>
      <c r="H44" t="n">
        <v>0.97</v>
      </c>
      <c r="I44" t="n">
        <v>47</v>
      </c>
      <c r="J44" t="n">
        <v>211.35</v>
      </c>
      <c r="K44" t="n">
        <v>54.38</v>
      </c>
      <c r="L44" t="n">
        <v>11.5</v>
      </c>
      <c r="M44" t="n">
        <v>45</v>
      </c>
      <c r="N44" t="n">
        <v>45.48</v>
      </c>
      <c r="O44" t="n">
        <v>26300.92</v>
      </c>
      <c r="P44" t="n">
        <v>727.71</v>
      </c>
      <c r="Q44" t="n">
        <v>1367.26</v>
      </c>
      <c r="R44" t="n">
        <v>149.44</v>
      </c>
      <c r="S44" t="n">
        <v>104.26</v>
      </c>
      <c r="T44" t="n">
        <v>21541.07</v>
      </c>
      <c r="U44" t="n">
        <v>0.7</v>
      </c>
      <c r="V44" t="n">
        <v>0.89</v>
      </c>
      <c r="W44" t="n">
        <v>20.72</v>
      </c>
      <c r="X44" t="n">
        <v>1.32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1.7191</v>
      </c>
      <c r="E45" t="n">
        <v>58.17</v>
      </c>
      <c r="F45" t="n">
        <v>53.87</v>
      </c>
      <c r="G45" t="n">
        <v>70.26000000000001</v>
      </c>
      <c r="H45" t="n">
        <v>0.99</v>
      </c>
      <c r="I45" t="n">
        <v>46</v>
      </c>
      <c r="J45" t="n">
        <v>211.76</v>
      </c>
      <c r="K45" t="n">
        <v>54.38</v>
      </c>
      <c r="L45" t="n">
        <v>11.75</v>
      </c>
      <c r="M45" t="n">
        <v>44</v>
      </c>
      <c r="N45" t="n">
        <v>45.63</v>
      </c>
      <c r="O45" t="n">
        <v>26350.68</v>
      </c>
      <c r="P45" t="n">
        <v>726.8</v>
      </c>
      <c r="Q45" t="n">
        <v>1367.35</v>
      </c>
      <c r="R45" t="n">
        <v>148.35</v>
      </c>
      <c r="S45" t="n">
        <v>104.26</v>
      </c>
      <c r="T45" t="n">
        <v>21003.16</v>
      </c>
      <c r="U45" t="n">
        <v>0.7</v>
      </c>
      <c r="V45" t="n">
        <v>0.89</v>
      </c>
      <c r="W45" t="n">
        <v>20.72</v>
      </c>
      <c r="X45" t="n">
        <v>1.29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1.7215</v>
      </c>
      <c r="E46" t="n">
        <v>58.09</v>
      </c>
      <c r="F46" t="n">
        <v>53.82</v>
      </c>
      <c r="G46" t="n">
        <v>71.76000000000001</v>
      </c>
      <c r="H46" t="n">
        <v>1</v>
      </c>
      <c r="I46" t="n">
        <v>45</v>
      </c>
      <c r="J46" t="n">
        <v>212.16</v>
      </c>
      <c r="K46" t="n">
        <v>54.38</v>
      </c>
      <c r="L46" t="n">
        <v>12</v>
      </c>
      <c r="M46" t="n">
        <v>43</v>
      </c>
      <c r="N46" t="n">
        <v>45.78</v>
      </c>
      <c r="O46" t="n">
        <v>26400.51</v>
      </c>
      <c r="P46" t="n">
        <v>725.17</v>
      </c>
      <c r="Q46" t="n">
        <v>1367.3</v>
      </c>
      <c r="R46" t="n">
        <v>147.07</v>
      </c>
      <c r="S46" t="n">
        <v>104.26</v>
      </c>
      <c r="T46" t="n">
        <v>20365.59</v>
      </c>
      <c r="U46" t="n">
        <v>0.71</v>
      </c>
      <c r="V46" t="n">
        <v>0.89</v>
      </c>
      <c r="W46" t="n">
        <v>20.71</v>
      </c>
      <c r="X46" t="n">
        <v>1.25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1.7223</v>
      </c>
      <c r="E47" t="n">
        <v>58.06</v>
      </c>
      <c r="F47" t="n">
        <v>53.83</v>
      </c>
      <c r="G47" t="n">
        <v>73.41</v>
      </c>
      <c r="H47" t="n">
        <v>1.02</v>
      </c>
      <c r="I47" t="n">
        <v>44</v>
      </c>
      <c r="J47" t="n">
        <v>212.56</v>
      </c>
      <c r="K47" t="n">
        <v>54.38</v>
      </c>
      <c r="L47" t="n">
        <v>12.25</v>
      </c>
      <c r="M47" t="n">
        <v>42</v>
      </c>
      <c r="N47" t="n">
        <v>45.94</v>
      </c>
      <c r="O47" t="n">
        <v>26450.38</v>
      </c>
      <c r="P47" t="n">
        <v>724.48</v>
      </c>
      <c r="Q47" t="n">
        <v>1367.4</v>
      </c>
      <c r="R47" t="n">
        <v>147.35</v>
      </c>
      <c r="S47" t="n">
        <v>104.26</v>
      </c>
      <c r="T47" t="n">
        <v>20510.75</v>
      </c>
      <c r="U47" t="n">
        <v>0.71</v>
      </c>
      <c r="V47" t="n">
        <v>0.89</v>
      </c>
      <c r="W47" t="n">
        <v>20.71</v>
      </c>
      <c r="X47" t="n">
        <v>1.25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1.7259</v>
      </c>
      <c r="E48" t="n">
        <v>57.94</v>
      </c>
      <c r="F48" t="n">
        <v>53.75</v>
      </c>
      <c r="G48" t="n">
        <v>75</v>
      </c>
      <c r="H48" t="n">
        <v>1.04</v>
      </c>
      <c r="I48" t="n">
        <v>43</v>
      </c>
      <c r="J48" t="n">
        <v>212.97</v>
      </c>
      <c r="K48" t="n">
        <v>54.38</v>
      </c>
      <c r="L48" t="n">
        <v>12.5</v>
      </c>
      <c r="M48" t="n">
        <v>41</v>
      </c>
      <c r="N48" t="n">
        <v>46.09</v>
      </c>
      <c r="O48" t="n">
        <v>26500.31</v>
      </c>
      <c r="P48" t="n">
        <v>722.66</v>
      </c>
      <c r="Q48" t="n">
        <v>1367.28</v>
      </c>
      <c r="R48" t="n">
        <v>144.82</v>
      </c>
      <c r="S48" t="n">
        <v>104.26</v>
      </c>
      <c r="T48" t="n">
        <v>19252.63</v>
      </c>
      <c r="U48" t="n">
        <v>0.72</v>
      </c>
      <c r="V48" t="n">
        <v>0.89</v>
      </c>
      <c r="W48" t="n">
        <v>20.71</v>
      </c>
      <c r="X48" t="n">
        <v>1.17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1.727</v>
      </c>
      <c r="E49" t="n">
        <v>57.9</v>
      </c>
      <c r="F49" t="n">
        <v>53.75</v>
      </c>
      <c r="G49" t="n">
        <v>76.79000000000001</v>
      </c>
      <c r="H49" t="n">
        <v>1.06</v>
      </c>
      <c r="I49" t="n">
        <v>42</v>
      </c>
      <c r="J49" t="n">
        <v>213.37</v>
      </c>
      <c r="K49" t="n">
        <v>54.38</v>
      </c>
      <c r="L49" t="n">
        <v>12.75</v>
      </c>
      <c r="M49" t="n">
        <v>40</v>
      </c>
      <c r="N49" t="n">
        <v>46.25</v>
      </c>
      <c r="O49" t="n">
        <v>26550.29</v>
      </c>
      <c r="P49" t="n">
        <v>721.83</v>
      </c>
      <c r="Q49" t="n">
        <v>1367.31</v>
      </c>
      <c r="R49" t="n">
        <v>144.55</v>
      </c>
      <c r="S49" t="n">
        <v>104.26</v>
      </c>
      <c r="T49" t="n">
        <v>19120.36</v>
      </c>
      <c r="U49" t="n">
        <v>0.72</v>
      </c>
      <c r="V49" t="n">
        <v>0.89</v>
      </c>
      <c r="W49" t="n">
        <v>20.72</v>
      </c>
      <c r="X49" t="n">
        <v>1.18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1.7291</v>
      </c>
      <c r="E50" t="n">
        <v>57.83</v>
      </c>
      <c r="F50" t="n">
        <v>53.72</v>
      </c>
      <c r="G50" t="n">
        <v>78.62</v>
      </c>
      <c r="H50" t="n">
        <v>1.08</v>
      </c>
      <c r="I50" t="n">
        <v>41</v>
      </c>
      <c r="J50" t="n">
        <v>213.78</v>
      </c>
      <c r="K50" t="n">
        <v>54.38</v>
      </c>
      <c r="L50" t="n">
        <v>13</v>
      </c>
      <c r="M50" t="n">
        <v>39</v>
      </c>
      <c r="N50" t="n">
        <v>46.4</v>
      </c>
      <c r="O50" t="n">
        <v>26600.32</v>
      </c>
      <c r="P50" t="n">
        <v>720.13</v>
      </c>
      <c r="Q50" t="n">
        <v>1367.24</v>
      </c>
      <c r="R50" t="n">
        <v>143.42</v>
      </c>
      <c r="S50" t="n">
        <v>104.26</v>
      </c>
      <c r="T50" t="n">
        <v>18561.52</v>
      </c>
      <c r="U50" t="n">
        <v>0.73</v>
      </c>
      <c r="V50" t="n">
        <v>0.89</v>
      </c>
      <c r="W50" t="n">
        <v>20.72</v>
      </c>
      <c r="X50" t="n">
        <v>1.14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1.732</v>
      </c>
      <c r="E51" t="n">
        <v>57.74</v>
      </c>
      <c r="F51" t="n">
        <v>53.67</v>
      </c>
      <c r="G51" t="n">
        <v>80.5</v>
      </c>
      <c r="H51" t="n">
        <v>1.1</v>
      </c>
      <c r="I51" t="n">
        <v>40</v>
      </c>
      <c r="J51" t="n">
        <v>214.19</v>
      </c>
      <c r="K51" t="n">
        <v>54.38</v>
      </c>
      <c r="L51" t="n">
        <v>13.25</v>
      </c>
      <c r="M51" t="n">
        <v>38</v>
      </c>
      <c r="N51" t="n">
        <v>46.56</v>
      </c>
      <c r="O51" t="n">
        <v>26650.41</v>
      </c>
      <c r="P51" t="n">
        <v>719.0599999999999</v>
      </c>
      <c r="Q51" t="n">
        <v>1367.34</v>
      </c>
      <c r="R51" t="n">
        <v>141.94</v>
      </c>
      <c r="S51" t="n">
        <v>104.26</v>
      </c>
      <c r="T51" t="n">
        <v>17826.49</v>
      </c>
      <c r="U51" t="n">
        <v>0.73</v>
      </c>
      <c r="V51" t="n">
        <v>0.89</v>
      </c>
      <c r="W51" t="n">
        <v>20.7</v>
      </c>
      <c r="X51" t="n">
        <v>1.09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1.7334</v>
      </c>
      <c r="E52" t="n">
        <v>57.69</v>
      </c>
      <c r="F52" t="n">
        <v>53.66</v>
      </c>
      <c r="G52" t="n">
        <v>82.55</v>
      </c>
      <c r="H52" t="n">
        <v>1.12</v>
      </c>
      <c r="I52" t="n">
        <v>39</v>
      </c>
      <c r="J52" t="n">
        <v>214.59</v>
      </c>
      <c r="K52" t="n">
        <v>54.38</v>
      </c>
      <c r="L52" t="n">
        <v>13.5</v>
      </c>
      <c r="M52" t="n">
        <v>37</v>
      </c>
      <c r="N52" t="n">
        <v>46.72</v>
      </c>
      <c r="O52" t="n">
        <v>26700.55</v>
      </c>
      <c r="P52" t="n">
        <v>717.09</v>
      </c>
      <c r="Q52" t="n">
        <v>1367.39</v>
      </c>
      <c r="R52" t="n">
        <v>141.56</v>
      </c>
      <c r="S52" t="n">
        <v>104.26</v>
      </c>
      <c r="T52" t="n">
        <v>17640.76</v>
      </c>
      <c r="U52" t="n">
        <v>0.74</v>
      </c>
      <c r="V52" t="n">
        <v>0.89</v>
      </c>
      <c r="W52" t="n">
        <v>20.7</v>
      </c>
      <c r="X52" t="n">
        <v>1.08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1.7328</v>
      </c>
      <c r="E53" t="n">
        <v>57.71</v>
      </c>
      <c r="F53" t="n">
        <v>53.68</v>
      </c>
      <c r="G53" t="n">
        <v>82.58</v>
      </c>
      <c r="H53" t="n">
        <v>1.14</v>
      </c>
      <c r="I53" t="n">
        <v>39</v>
      </c>
      <c r="J53" t="n">
        <v>215</v>
      </c>
      <c r="K53" t="n">
        <v>54.38</v>
      </c>
      <c r="L53" t="n">
        <v>13.75</v>
      </c>
      <c r="M53" t="n">
        <v>37</v>
      </c>
      <c r="N53" t="n">
        <v>46.87</v>
      </c>
      <c r="O53" t="n">
        <v>26750.75</v>
      </c>
      <c r="P53" t="n">
        <v>717.78</v>
      </c>
      <c r="Q53" t="n">
        <v>1367.37</v>
      </c>
      <c r="R53" t="n">
        <v>142.25</v>
      </c>
      <c r="S53" t="n">
        <v>104.26</v>
      </c>
      <c r="T53" t="n">
        <v>17984.5</v>
      </c>
      <c r="U53" t="n">
        <v>0.73</v>
      </c>
      <c r="V53" t="n">
        <v>0.89</v>
      </c>
      <c r="W53" t="n">
        <v>20.71</v>
      </c>
      <c r="X53" t="n">
        <v>1.1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1.7358</v>
      </c>
      <c r="E54" t="n">
        <v>57.61</v>
      </c>
      <c r="F54" t="n">
        <v>53.62</v>
      </c>
      <c r="G54" t="n">
        <v>84.66</v>
      </c>
      <c r="H54" t="n">
        <v>1.15</v>
      </c>
      <c r="I54" t="n">
        <v>38</v>
      </c>
      <c r="J54" t="n">
        <v>215.41</v>
      </c>
      <c r="K54" t="n">
        <v>54.38</v>
      </c>
      <c r="L54" t="n">
        <v>14</v>
      </c>
      <c r="M54" t="n">
        <v>36</v>
      </c>
      <c r="N54" t="n">
        <v>47.03</v>
      </c>
      <c r="O54" t="n">
        <v>26801</v>
      </c>
      <c r="P54" t="n">
        <v>715.4400000000001</v>
      </c>
      <c r="Q54" t="n">
        <v>1367.36</v>
      </c>
      <c r="R54" t="n">
        <v>140.29</v>
      </c>
      <c r="S54" t="n">
        <v>104.26</v>
      </c>
      <c r="T54" t="n">
        <v>17011.24</v>
      </c>
      <c r="U54" t="n">
        <v>0.74</v>
      </c>
      <c r="V54" t="n">
        <v>0.89</v>
      </c>
      <c r="W54" t="n">
        <v>20.7</v>
      </c>
      <c r="X54" t="n">
        <v>1.04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1.7375</v>
      </c>
      <c r="E55" t="n">
        <v>57.55</v>
      </c>
      <c r="F55" t="n">
        <v>53.6</v>
      </c>
      <c r="G55" t="n">
        <v>86.92</v>
      </c>
      <c r="H55" t="n">
        <v>1.17</v>
      </c>
      <c r="I55" t="n">
        <v>37</v>
      </c>
      <c r="J55" t="n">
        <v>215.82</v>
      </c>
      <c r="K55" t="n">
        <v>54.38</v>
      </c>
      <c r="L55" t="n">
        <v>14.25</v>
      </c>
      <c r="M55" t="n">
        <v>35</v>
      </c>
      <c r="N55" t="n">
        <v>47.19</v>
      </c>
      <c r="O55" t="n">
        <v>26851.31</v>
      </c>
      <c r="P55" t="n">
        <v>714.2</v>
      </c>
      <c r="Q55" t="n">
        <v>1367.28</v>
      </c>
      <c r="R55" t="n">
        <v>139.57</v>
      </c>
      <c r="S55" t="n">
        <v>104.26</v>
      </c>
      <c r="T55" t="n">
        <v>16656.38</v>
      </c>
      <c r="U55" t="n">
        <v>0.75</v>
      </c>
      <c r="V55" t="n">
        <v>0.89</v>
      </c>
      <c r="W55" t="n">
        <v>20.71</v>
      </c>
      <c r="X55" t="n">
        <v>1.02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1.7369</v>
      </c>
      <c r="E56" t="n">
        <v>57.57</v>
      </c>
      <c r="F56" t="n">
        <v>53.62</v>
      </c>
      <c r="G56" t="n">
        <v>86.95</v>
      </c>
      <c r="H56" t="n">
        <v>1.19</v>
      </c>
      <c r="I56" t="n">
        <v>37</v>
      </c>
      <c r="J56" t="n">
        <v>216.22</v>
      </c>
      <c r="K56" t="n">
        <v>54.38</v>
      </c>
      <c r="L56" t="n">
        <v>14.5</v>
      </c>
      <c r="M56" t="n">
        <v>35</v>
      </c>
      <c r="N56" t="n">
        <v>47.35</v>
      </c>
      <c r="O56" t="n">
        <v>26901.66</v>
      </c>
      <c r="P56" t="n">
        <v>714.0700000000001</v>
      </c>
      <c r="Q56" t="n">
        <v>1367.17</v>
      </c>
      <c r="R56" t="n">
        <v>140.43</v>
      </c>
      <c r="S56" t="n">
        <v>104.26</v>
      </c>
      <c r="T56" t="n">
        <v>17088.26</v>
      </c>
      <c r="U56" t="n">
        <v>0.74</v>
      </c>
      <c r="V56" t="n">
        <v>0.89</v>
      </c>
      <c r="W56" t="n">
        <v>20.7</v>
      </c>
      <c r="X56" t="n">
        <v>1.04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1.7395</v>
      </c>
      <c r="E57" t="n">
        <v>57.49</v>
      </c>
      <c r="F57" t="n">
        <v>53.57</v>
      </c>
      <c r="G57" t="n">
        <v>89.28</v>
      </c>
      <c r="H57" t="n">
        <v>1.21</v>
      </c>
      <c r="I57" t="n">
        <v>36</v>
      </c>
      <c r="J57" t="n">
        <v>216.63</v>
      </c>
      <c r="K57" t="n">
        <v>54.38</v>
      </c>
      <c r="L57" t="n">
        <v>14.75</v>
      </c>
      <c r="M57" t="n">
        <v>34</v>
      </c>
      <c r="N57" t="n">
        <v>47.51</v>
      </c>
      <c r="O57" t="n">
        <v>26952.08</v>
      </c>
      <c r="P57" t="n">
        <v>712.23</v>
      </c>
      <c r="Q57" t="n">
        <v>1367.19</v>
      </c>
      <c r="R57" t="n">
        <v>139.01</v>
      </c>
      <c r="S57" t="n">
        <v>104.26</v>
      </c>
      <c r="T57" t="n">
        <v>16381.04</v>
      </c>
      <c r="U57" t="n">
        <v>0.75</v>
      </c>
      <c r="V57" t="n">
        <v>0.89</v>
      </c>
      <c r="W57" t="n">
        <v>20.7</v>
      </c>
      <c r="X57" t="n">
        <v>0.99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1.7412</v>
      </c>
      <c r="E58" t="n">
        <v>57.43</v>
      </c>
      <c r="F58" t="n">
        <v>53.55</v>
      </c>
      <c r="G58" t="n">
        <v>91.8</v>
      </c>
      <c r="H58" t="n">
        <v>1.23</v>
      </c>
      <c r="I58" t="n">
        <v>35</v>
      </c>
      <c r="J58" t="n">
        <v>217.04</v>
      </c>
      <c r="K58" t="n">
        <v>54.38</v>
      </c>
      <c r="L58" t="n">
        <v>15</v>
      </c>
      <c r="M58" t="n">
        <v>33</v>
      </c>
      <c r="N58" t="n">
        <v>47.66</v>
      </c>
      <c r="O58" t="n">
        <v>27002.55</v>
      </c>
      <c r="P58" t="n">
        <v>710.41</v>
      </c>
      <c r="Q58" t="n">
        <v>1367.19</v>
      </c>
      <c r="R58" t="n">
        <v>138.3</v>
      </c>
      <c r="S58" t="n">
        <v>104.26</v>
      </c>
      <c r="T58" t="n">
        <v>16033.18</v>
      </c>
      <c r="U58" t="n">
        <v>0.75</v>
      </c>
      <c r="V58" t="n">
        <v>0.89</v>
      </c>
      <c r="W58" t="n">
        <v>20.7</v>
      </c>
      <c r="X58" t="n">
        <v>0.98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1.74</v>
      </c>
      <c r="E59" t="n">
        <v>57.47</v>
      </c>
      <c r="F59" t="n">
        <v>53.59</v>
      </c>
      <c r="G59" t="n">
        <v>91.87</v>
      </c>
      <c r="H59" t="n">
        <v>1.25</v>
      </c>
      <c r="I59" t="n">
        <v>35</v>
      </c>
      <c r="J59" t="n">
        <v>217.45</v>
      </c>
      <c r="K59" t="n">
        <v>54.38</v>
      </c>
      <c r="L59" t="n">
        <v>15.25</v>
      </c>
      <c r="M59" t="n">
        <v>33</v>
      </c>
      <c r="N59" t="n">
        <v>47.82</v>
      </c>
      <c r="O59" t="n">
        <v>27053.07</v>
      </c>
      <c r="P59" t="n">
        <v>710.58</v>
      </c>
      <c r="Q59" t="n">
        <v>1367.31</v>
      </c>
      <c r="R59" t="n">
        <v>139.57</v>
      </c>
      <c r="S59" t="n">
        <v>104.26</v>
      </c>
      <c r="T59" t="n">
        <v>16668.14</v>
      </c>
      <c r="U59" t="n">
        <v>0.75</v>
      </c>
      <c r="V59" t="n">
        <v>0.89</v>
      </c>
      <c r="W59" t="n">
        <v>20.7</v>
      </c>
      <c r="X59" t="n">
        <v>1.01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1.744</v>
      </c>
      <c r="E60" t="n">
        <v>57.34</v>
      </c>
      <c r="F60" t="n">
        <v>53.5</v>
      </c>
      <c r="G60" t="n">
        <v>94.41</v>
      </c>
      <c r="H60" t="n">
        <v>1.26</v>
      </c>
      <c r="I60" t="n">
        <v>34</v>
      </c>
      <c r="J60" t="n">
        <v>217.86</v>
      </c>
      <c r="K60" t="n">
        <v>54.38</v>
      </c>
      <c r="L60" t="n">
        <v>15.5</v>
      </c>
      <c r="M60" t="n">
        <v>32</v>
      </c>
      <c r="N60" t="n">
        <v>47.98</v>
      </c>
      <c r="O60" t="n">
        <v>27103.65</v>
      </c>
      <c r="P60" t="n">
        <v>707.92</v>
      </c>
      <c r="Q60" t="n">
        <v>1367.22</v>
      </c>
      <c r="R60" t="n">
        <v>136.66</v>
      </c>
      <c r="S60" t="n">
        <v>104.26</v>
      </c>
      <c r="T60" t="n">
        <v>15217.43</v>
      </c>
      <c r="U60" t="n">
        <v>0.76</v>
      </c>
      <c r="V60" t="n">
        <v>0.9</v>
      </c>
      <c r="W60" t="n">
        <v>20.7</v>
      </c>
      <c r="X60" t="n">
        <v>0.92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1.7428</v>
      </c>
      <c r="E61" t="n">
        <v>57.38</v>
      </c>
      <c r="F61" t="n">
        <v>53.54</v>
      </c>
      <c r="G61" t="n">
        <v>94.48</v>
      </c>
      <c r="H61" t="n">
        <v>1.28</v>
      </c>
      <c r="I61" t="n">
        <v>34</v>
      </c>
      <c r="J61" t="n">
        <v>218.27</v>
      </c>
      <c r="K61" t="n">
        <v>54.38</v>
      </c>
      <c r="L61" t="n">
        <v>15.75</v>
      </c>
      <c r="M61" t="n">
        <v>32</v>
      </c>
      <c r="N61" t="n">
        <v>48.15</v>
      </c>
      <c r="O61" t="n">
        <v>27154.29</v>
      </c>
      <c r="P61" t="n">
        <v>708.3200000000001</v>
      </c>
      <c r="Q61" t="n">
        <v>1367.26</v>
      </c>
      <c r="R61" t="n">
        <v>137.54</v>
      </c>
      <c r="S61" t="n">
        <v>104.26</v>
      </c>
      <c r="T61" t="n">
        <v>15655.99</v>
      </c>
      <c r="U61" t="n">
        <v>0.76</v>
      </c>
      <c r="V61" t="n">
        <v>0.9</v>
      </c>
      <c r="W61" t="n">
        <v>20.71</v>
      </c>
      <c r="X61" t="n">
        <v>0.96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1.7457</v>
      </c>
      <c r="E62" t="n">
        <v>57.28</v>
      </c>
      <c r="F62" t="n">
        <v>53.48</v>
      </c>
      <c r="G62" t="n">
        <v>97.23999999999999</v>
      </c>
      <c r="H62" t="n">
        <v>1.3</v>
      </c>
      <c r="I62" t="n">
        <v>33</v>
      </c>
      <c r="J62" t="n">
        <v>218.68</v>
      </c>
      <c r="K62" t="n">
        <v>54.38</v>
      </c>
      <c r="L62" t="n">
        <v>16</v>
      </c>
      <c r="M62" t="n">
        <v>31</v>
      </c>
      <c r="N62" t="n">
        <v>48.31</v>
      </c>
      <c r="O62" t="n">
        <v>27204.98</v>
      </c>
      <c r="P62" t="n">
        <v>707.14</v>
      </c>
      <c r="Q62" t="n">
        <v>1367.3</v>
      </c>
      <c r="R62" t="n">
        <v>136.05</v>
      </c>
      <c r="S62" t="n">
        <v>104.26</v>
      </c>
      <c r="T62" t="n">
        <v>14916.72</v>
      </c>
      <c r="U62" t="n">
        <v>0.77</v>
      </c>
      <c r="V62" t="n">
        <v>0.9</v>
      </c>
      <c r="W62" t="n">
        <v>20.69</v>
      </c>
      <c r="X62" t="n">
        <v>0.91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1.7455</v>
      </c>
      <c r="E63" t="n">
        <v>57.29</v>
      </c>
      <c r="F63" t="n">
        <v>53.49</v>
      </c>
      <c r="G63" t="n">
        <v>97.26000000000001</v>
      </c>
      <c r="H63" t="n">
        <v>1.32</v>
      </c>
      <c r="I63" t="n">
        <v>33</v>
      </c>
      <c r="J63" t="n">
        <v>219.09</v>
      </c>
      <c r="K63" t="n">
        <v>54.38</v>
      </c>
      <c r="L63" t="n">
        <v>16.25</v>
      </c>
      <c r="M63" t="n">
        <v>31</v>
      </c>
      <c r="N63" t="n">
        <v>48.47</v>
      </c>
      <c r="O63" t="n">
        <v>27255.72</v>
      </c>
      <c r="P63" t="n">
        <v>705.53</v>
      </c>
      <c r="Q63" t="n">
        <v>1367.26</v>
      </c>
      <c r="R63" t="n">
        <v>136.13</v>
      </c>
      <c r="S63" t="n">
        <v>104.26</v>
      </c>
      <c r="T63" t="n">
        <v>14957.62</v>
      </c>
      <c r="U63" t="n">
        <v>0.77</v>
      </c>
      <c r="V63" t="n">
        <v>0.9</v>
      </c>
      <c r="W63" t="n">
        <v>20.7</v>
      </c>
      <c r="X63" t="n">
        <v>0.91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1.7475</v>
      </c>
      <c r="E64" t="n">
        <v>57.22</v>
      </c>
      <c r="F64" t="n">
        <v>53.46</v>
      </c>
      <c r="G64" t="n">
        <v>100.24</v>
      </c>
      <c r="H64" t="n">
        <v>1.34</v>
      </c>
      <c r="I64" t="n">
        <v>32</v>
      </c>
      <c r="J64" t="n">
        <v>219.51</v>
      </c>
      <c r="K64" t="n">
        <v>54.38</v>
      </c>
      <c r="L64" t="n">
        <v>16.5</v>
      </c>
      <c r="M64" t="n">
        <v>30</v>
      </c>
      <c r="N64" t="n">
        <v>48.63</v>
      </c>
      <c r="O64" t="n">
        <v>27306.53</v>
      </c>
      <c r="P64" t="n">
        <v>704.8099999999999</v>
      </c>
      <c r="Q64" t="n">
        <v>1367.24</v>
      </c>
      <c r="R64" t="n">
        <v>135.27</v>
      </c>
      <c r="S64" t="n">
        <v>104.26</v>
      </c>
      <c r="T64" t="n">
        <v>14531.98</v>
      </c>
      <c r="U64" t="n">
        <v>0.77</v>
      </c>
      <c r="V64" t="n">
        <v>0.9</v>
      </c>
      <c r="W64" t="n">
        <v>20.7</v>
      </c>
      <c r="X64" t="n">
        <v>0.89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1.7495</v>
      </c>
      <c r="E65" t="n">
        <v>57.16</v>
      </c>
      <c r="F65" t="n">
        <v>53.44</v>
      </c>
      <c r="G65" t="n">
        <v>103.43</v>
      </c>
      <c r="H65" t="n">
        <v>1.35</v>
      </c>
      <c r="I65" t="n">
        <v>31</v>
      </c>
      <c r="J65" t="n">
        <v>219.92</v>
      </c>
      <c r="K65" t="n">
        <v>54.38</v>
      </c>
      <c r="L65" t="n">
        <v>16.75</v>
      </c>
      <c r="M65" t="n">
        <v>29</v>
      </c>
      <c r="N65" t="n">
        <v>48.79</v>
      </c>
      <c r="O65" t="n">
        <v>27357.38</v>
      </c>
      <c r="P65" t="n">
        <v>702.48</v>
      </c>
      <c r="Q65" t="n">
        <v>1367.21</v>
      </c>
      <c r="R65" t="n">
        <v>134.25</v>
      </c>
      <c r="S65" t="n">
        <v>104.26</v>
      </c>
      <c r="T65" t="n">
        <v>14024.89</v>
      </c>
      <c r="U65" t="n">
        <v>0.78</v>
      </c>
      <c r="V65" t="n">
        <v>0.9</v>
      </c>
      <c r="W65" t="n">
        <v>20.7</v>
      </c>
      <c r="X65" t="n">
        <v>0.86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1.7498</v>
      </c>
      <c r="E66" t="n">
        <v>57.15</v>
      </c>
      <c r="F66" t="n">
        <v>53.43</v>
      </c>
      <c r="G66" t="n">
        <v>103.41</v>
      </c>
      <c r="H66" t="n">
        <v>1.37</v>
      </c>
      <c r="I66" t="n">
        <v>31</v>
      </c>
      <c r="J66" t="n">
        <v>220.33</v>
      </c>
      <c r="K66" t="n">
        <v>54.38</v>
      </c>
      <c r="L66" t="n">
        <v>17</v>
      </c>
      <c r="M66" t="n">
        <v>29</v>
      </c>
      <c r="N66" t="n">
        <v>48.95</v>
      </c>
      <c r="O66" t="n">
        <v>27408.3</v>
      </c>
      <c r="P66" t="n">
        <v>702.72</v>
      </c>
      <c r="Q66" t="n">
        <v>1367.28</v>
      </c>
      <c r="R66" t="n">
        <v>134.31</v>
      </c>
      <c r="S66" t="n">
        <v>104.26</v>
      </c>
      <c r="T66" t="n">
        <v>14055.17</v>
      </c>
      <c r="U66" t="n">
        <v>0.78</v>
      </c>
      <c r="V66" t="n">
        <v>0.9</v>
      </c>
      <c r="W66" t="n">
        <v>20.69</v>
      </c>
      <c r="X66" t="n">
        <v>0.85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1.7494</v>
      </c>
      <c r="E67" t="n">
        <v>57.16</v>
      </c>
      <c r="F67" t="n">
        <v>53.44</v>
      </c>
      <c r="G67" t="n">
        <v>103.43</v>
      </c>
      <c r="H67" t="n">
        <v>1.39</v>
      </c>
      <c r="I67" t="n">
        <v>31</v>
      </c>
      <c r="J67" t="n">
        <v>220.74</v>
      </c>
      <c r="K67" t="n">
        <v>54.38</v>
      </c>
      <c r="L67" t="n">
        <v>17.25</v>
      </c>
      <c r="M67" t="n">
        <v>29</v>
      </c>
      <c r="N67" t="n">
        <v>49.12</v>
      </c>
      <c r="O67" t="n">
        <v>27459.27</v>
      </c>
      <c r="P67" t="n">
        <v>701.0700000000001</v>
      </c>
      <c r="Q67" t="n">
        <v>1367.23</v>
      </c>
      <c r="R67" t="n">
        <v>134.42</v>
      </c>
      <c r="S67" t="n">
        <v>104.26</v>
      </c>
      <c r="T67" t="n">
        <v>14112.18</v>
      </c>
      <c r="U67" t="n">
        <v>0.78</v>
      </c>
      <c r="V67" t="n">
        <v>0.9</v>
      </c>
      <c r="W67" t="n">
        <v>20.7</v>
      </c>
      <c r="X67" t="n">
        <v>0.86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1.7525</v>
      </c>
      <c r="E68" t="n">
        <v>57.06</v>
      </c>
      <c r="F68" t="n">
        <v>53.38</v>
      </c>
      <c r="G68" t="n">
        <v>106.76</v>
      </c>
      <c r="H68" t="n">
        <v>1.41</v>
      </c>
      <c r="I68" t="n">
        <v>30</v>
      </c>
      <c r="J68" t="n">
        <v>221.16</v>
      </c>
      <c r="K68" t="n">
        <v>54.38</v>
      </c>
      <c r="L68" t="n">
        <v>17.5</v>
      </c>
      <c r="M68" t="n">
        <v>28</v>
      </c>
      <c r="N68" t="n">
        <v>49.28</v>
      </c>
      <c r="O68" t="n">
        <v>27510.3</v>
      </c>
      <c r="P68" t="n">
        <v>699.96</v>
      </c>
      <c r="Q68" t="n">
        <v>1367.28</v>
      </c>
      <c r="R68" t="n">
        <v>132.72</v>
      </c>
      <c r="S68" t="n">
        <v>104.26</v>
      </c>
      <c r="T68" t="n">
        <v>13265.76</v>
      </c>
      <c r="U68" t="n">
        <v>0.79</v>
      </c>
      <c r="V68" t="n">
        <v>0.9</v>
      </c>
      <c r="W68" t="n">
        <v>20.69</v>
      </c>
      <c r="X68" t="n">
        <v>0.8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1.7514</v>
      </c>
      <c r="E69" t="n">
        <v>57.1</v>
      </c>
      <c r="F69" t="n">
        <v>53.41</v>
      </c>
      <c r="G69" t="n">
        <v>106.83</v>
      </c>
      <c r="H69" t="n">
        <v>1.42</v>
      </c>
      <c r="I69" t="n">
        <v>30</v>
      </c>
      <c r="J69" t="n">
        <v>221.57</v>
      </c>
      <c r="K69" t="n">
        <v>54.38</v>
      </c>
      <c r="L69" t="n">
        <v>17.75</v>
      </c>
      <c r="M69" t="n">
        <v>28</v>
      </c>
      <c r="N69" t="n">
        <v>49.45</v>
      </c>
      <c r="O69" t="n">
        <v>27561.39</v>
      </c>
      <c r="P69" t="n">
        <v>699.24</v>
      </c>
      <c r="Q69" t="n">
        <v>1367.24</v>
      </c>
      <c r="R69" t="n">
        <v>133.77</v>
      </c>
      <c r="S69" t="n">
        <v>104.26</v>
      </c>
      <c r="T69" t="n">
        <v>13788.78</v>
      </c>
      <c r="U69" t="n">
        <v>0.78</v>
      </c>
      <c r="V69" t="n">
        <v>0.9</v>
      </c>
      <c r="W69" t="n">
        <v>20.69</v>
      </c>
      <c r="X69" t="n">
        <v>0.84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1.7537</v>
      </c>
      <c r="E70" t="n">
        <v>57.02</v>
      </c>
      <c r="F70" t="n">
        <v>53.38</v>
      </c>
      <c r="G70" t="n">
        <v>110.44</v>
      </c>
      <c r="H70" t="n">
        <v>1.44</v>
      </c>
      <c r="I70" t="n">
        <v>29</v>
      </c>
      <c r="J70" t="n">
        <v>221.99</v>
      </c>
      <c r="K70" t="n">
        <v>54.38</v>
      </c>
      <c r="L70" t="n">
        <v>18</v>
      </c>
      <c r="M70" t="n">
        <v>27</v>
      </c>
      <c r="N70" t="n">
        <v>49.61</v>
      </c>
      <c r="O70" t="n">
        <v>27612.53</v>
      </c>
      <c r="P70" t="n">
        <v>698.4299999999999</v>
      </c>
      <c r="Q70" t="n">
        <v>1367.21</v>
      </c>
      <c r="R70" t="n">
        <v>132.63</v>
      </c>
      <c r="S70" t="n">
        <v>104.26</v>
      </c>
      <c r="T70" t="n">
        <v>13227.16</v>
      </c>
      <c r="U70" t="n">
        <v>0.79</v>
      </c>
      <c r="V70" t="n">
        <v>0.9</v>
      </c>
      <c r="W70" t="n">
        <v>20.69</v>
      </c>
      <c r="X70" t="n">
        <v>0.8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1.7538</v>
      </c>
      <c r="E71" t="n">
        <v>57.02</v>
      </c>
      <c r="F71" t="n">
        <v>53.38</v>
      </c>
      <c r="G71" t="n">
        <v>110.43</v>
      </c>
      <c r="H71" t="n">
        <v>1.46</v>
      </c>
      <c r="I71" t="n">
        <v>29</v>
      </c>
      <c r="J71" t="n">
        <v>222.4</v>
      </c>
      <c r="K71" t="n">
        <v>54.38</v>
      </c>
      <c r="L71" t="n">
        <v>18.25</v>
      </c>
      <c r="M71" t="n">
        <v>27</v>
      </c>
      <c r="N71" t="n">
        <v>49.78</v>
      </c>
      <c r="O71" t="n">
        <v>27663.85</v>
      </c>
      <c r="P71" t="n">
        <v>697.91</v>
      </c>
      <c r="Q71" t="n">
        <v>1367.26</v>
      </c>
      <c r="R71" t="n">
        <v>132.64</v>
      </c>
      <c r="S71" t="n">
        <v>104.26</v>
      </c>
      <c r="T71" t="n">
        <v>13229.17</v>
      </c>
      <c r="U71" t="n">
        <v>0.79</v>
      </c>
      <c r="V71" t="n">
        <v>0.9</v>
      </c>
      <c r="W71" t="n">
        <v>20.68</v>
      </c>
      <c r="X71" t="n">
        <v>0.8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1.7554</v>
      </c>
      <c r="E72" t="n">
        <v>56.97</v>
      </c>
      <c r="F72" t="n">
        <v>53.36</v>
      </c>
      <c r="G72" t="n">
        <v>114.34</v>
      </c>
      <c r="H72" t="n">
        <v>1.48</v>
      </c>
      <c r="I72" t="n">
        <v>28</v>
      </c>
      <c r="J72" t="n">
        <v>222.82</v>
      </c>
      <c r="K72" t="n">
        <v>54.38</v>
      </c>
      <c r="L72" t="n">
        <v>18.5</v>
      </c>
      <c r="M72" t="n">
        <v>26</v>
      </c>
      <c r="N72" t="n">
        <v>49.94</v>
      </c>
      <c r="O72" t="n">
        <v>27715.11</v>
      </c>
      <c r="P72" t="n">
        <v>695.96</v>
      </c>
      <c r="Q72" t="n">
        <v>1367.21</v>
      </c>
      <c r="R72" t="n">
        <v>132.27</v>
      </c>
      <c r="S72" t="n">
        <v>104.26</v>
      </c>
      <c r="T72" t="n">
        <v>13050.06</v>
      </c>
      <c r="U72" t="n">
        <v>0.79</v>
      </c>
      <c r="V72" t="n">
        <v>0.9</v>
      </c>
      <c r="W72" t="n">
        <v>20.68</v>
      </c>
      <c r="X72" t="n">
        <v>0.78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1.7556</v>
      </c>
      <c r="E73" t="n">
        <v>56.96</v>
      </c>
      <c r="F73" t="n">
        <v>53.36</v>
      </c>
      <c r="G73" t="n">
        <v>114.33</v>
      </c>
      <c r="H73" t="n">
        <v>1.49</v>
      </c>
      <c r="I73" t="n">
        <v>28</v>
      </c>
      <c r="J73" t="n">
        <v>223.23</v>
      </c>
      <c r="K73" t="n">
        <v>54.38</v>
      </c>
      <c r="L73" t="n">
        <v>18.75</v>
      </c>
      <c r="M73" t="n">
        <v>26</v>
      </c>
      <c r="N73" t="n">
        <v>50.11</v>
      </c>
      <c r="O73" t="n">
        <v>27766.43</v>
      </c>
      <c r="P73" t="n">
        <v>694.9</v>
      </c>
      <c r="Q73" t="n">
        <v>1367.21</v>
      </c>
      <c r="R73" t="n">
        <v>132.02</v>
      </c>
      <c r="S73" t="n">
        <v>104.26</v>
      </c>
      <c r="T73" t="n">
        <v>12926.62</v>
      </c>
      <c r="U73" t="n">
        <v>0.79</v>
      </c>
      <c r="V73" t="n">
        <v>0.9</v>
      </c>
      <c r="W73" t="n">
        <v>20.69</v>
      </c>
      <c r="X73" t="n">
        <v>0.78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1.7558</v>
      </c>
      <c r="E74" t="n">
        <v>56.96</v>
      </c>
      <c r="F74" t="n">
        <v>53.35</v>
      </c>
      <c r="G74" t="n">
        <v>114.32</v>
      </c>
      <c r="H74" t="n">
        <v>1.51</v>
      </c>
      <c r="I74" t="n">
        <v>28</v>
      </c>
      <c r="J74" t="n">
        <v>223.65</v>
      </c>
      <c r="K74" t="n">
        <v>54.38</v>
      </c>
      <c r="L74" t="n">
        <v>19</v>
      </c>
      <c r="M74" t="n">
        <v>26</v>
      </c>
      <c r="N74" t="n">
        <v>50.27</v>
      </c>
      <c r="O74" t="n">
        <v>27817.81</v>
      </c>
      <c r="P74" t="n">
        <v>693.79</v>
      </c>
      <c r="Q74" t="n">
        <v>1367.31</v>
      </c>
      <c r="R74" t="n">
        <v>131.53</v>
      </c>
      <c r="S74" t="n">
        <v>104.26</v>
      </c>
      <c r="T74" t="n">
        <v>12682.38</v>
      </c>
      <c r="U74" t="n">
        <v>0.79</v>
      </c>
      <c r="V74" t="n">
        <v>0.9</v>
      </c>
      <c r="W74" t="n">
        <v>20.69</v>
      </c>
      <c r="X74" t="n">
        <v>0.77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1.7575</v>
      </c>
      <c r="E75" t="n">
        <v>56.9</v>
      </c>
      <c r="F75" t="n">
        <v>53.33</v>
      </c>
      <c r="G75" t="n">
        <v>118.51</v>
      </c>
      <c r="H75" t="n">
        <v>1.53</v>
      </c>
      <c r="I75" t="n">
        <v>27</v>
      </c>
      <c r="J75" t="n">
        <v>224.07</v>
      </c>
      <c r="K75" t="n">
        <v>54.38</v>
      </c>
      <c r="L75" t="n">
        <v>19.25</v>
      </c>
      <c r="M75" t="n">
        <v>25</v>
      </c>
      <c r="N75" t="n">
        <v>50.44</v>
      </c>
      <c r="O75" t="n">
        <v>27869.24</v>
      </c>
      <c r="P75" t="n">
        <v>693.22</v>
      </c>
      <c r="Q75" t="n">
        <v>1367.23</v>
      </c>
      <c r="R75" t="n">
        <v>130.96</v>
      </c>
      <c r="S75" t="n">
        <v>104.26</v>
      </c>
      <c r="T75" t="n">
        <v>12401.26</v>
      </c>
      <c r="U75" t="n">
        <v>0.8</v>
      </c>
      <c r="V75" t="n">
        <v>0.9</v>
      </c>
      <c r="W75" t="n">
        <v>20.69</v>
      </c>
      <c r="X75" t="n">
        <v>0.76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1.7578</v>
      </c>
      <c r="E76" t="n">
        <v>56.89</v>
      </c>
      <c r="F76" t="n">
        <v>53.32</v>
      </c>
      <c r="G76" t="n">
        <v>118.49</v>
      </c>
      <c r="H76" t="n">
        <v>1.54</v>
      </c>
      <c r="I76" t="n">
        <v>27</v>
      </c>
      <c r="J76" t="n">
        <v>224.49</v>
      </c>
      <c r="K76" t="n">
        <v>54.38</v>
      </c>
      <c r="L76" t="n">
        <v>19.5</v>
      </c>
      <c r="M76" t="n">
        <v>25</v>
      </c>
      <c r="N76" t="n">
        <v>50.61</v>
      </c>
      <c r="O76" t="n">
        <v>27920.73</v>
      </c>
      <c r="P76" t="n">
        <v>690.77</v>
      </c>
      <c r="Q76" t="n">
        <v>1367.16</v>
      </c>
      <c r="R76" t="n">
        <v>130.82</v>
      </c>
      <c r="S76" t="n">
        <v>104.26</v>
      </c>
      <c r="T76" t="n">
        <v>12331.64</v>
      </c>
      <c r="U76" t="n">
        <v>0.8</v>
      </c>
      <c r="V76" t="n">
        <v>0.9</v>
      </c>
      <c r="W76" t="n">
        <v>20.69</v>
      </c>
      <c r="X76" t="n">
        <v>0.75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1.7601</v>
      </c>
      <c r="E77" t="n">
        <v>56.82</v>
      </c>
      <c r="F77" t="n">
        <v>53.29</v>
      </c>
      <c r="G77" t="n">
        <v>122.97</v>
      </c>
      <c r="H77" t="n">
        <v>1.56</v>
      </c>
      <c r="I77" t="n">
        <v>26</v>
      </c>
      <c r="J77" t="n">
        <v>224.9</v>
      </c>
      <c r="K77" t="n">
        <v>54.38</v>
      </c>
      <c r="L77" t="n">
        <v>19.75</v>
      </c>
      <c r="M77" t="n">
        <v>24</v>
      </c>
      <c r="N77" t="n">
        <v>50.78</v>
      </c>
      <c r="O77" t="n">
        <v>27972.28</v>
      </c>
      <c r="P77" t="n">
        <v>688.88</v>
      </c>
      <c r="Q77" t="n">
        <v>1367.26</v>
      </c>
      <c r="R77" t="n">
        <v>129.7</v>
      </c>
      <c r="S77" t="n">
        <v>104.26</v>
      </c>
      <c r="T77" t="n">
        <v>11774.09</v>
      </c>
      <c r="U77" t="n">
        <v>0.8</v>
      </c>
      <c r="V77" t="n">
        <v>0.9</v>
      </c>
      <c r="W77" t="n">
        <v>20.68</v>
      </c>
      <c r="X77" t="n">
        <v>0.71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1.7599</v>
      </c>
      <c r="E78" t="n">
        <v>56.82</v>
      </c>
      <c r="F78" t="n">
        <v>53.29</v>
      </c>
      <c r="G78" t="n">
        <v>122.99</v>
      </c>
      <c r="H78" t="n">
        <v>1.58</v>
      </c>
      <c r="I78" t="n">
        <v>26</v>
      </c>
      <c r="J78" t="n">
        <v>225.32</v>
      </c>
      <c r="K78" t="n">
        <v>54.38</v>
      </c>
      <c r="L78" t="n">
        <v>20</v>
      </c>
      <c r="M78" t="n">
        <v>24</v>
      </c>
      <c r="N78" t="n">
        <v>50.95</v>
      </c>
      <c r="O78" t="n">
        <v>28023.89</v>
      </c>
      <c r="P78" t="n">
        <v>690.11</v>
      </c>
      <c r="Q78" t="n">
        <v>1367.28</v>
      </c>
      <c r="R78" t="n">
        <v>129.85</v>
      </c>
      <c r="S78" t="n">
        <v>104.26</v>
      </c>
      <c r="T78" t="n">
        <v>11850.04</v>
      </c>
      <c r="U78" t="n">
        <v>0.8</v>
      </c>
      <c r="V78" t="n">
        <v>0.9</v>
      </c>
      <c r="W78" t="n">
        <v>20.69</v>
      </c>
      <c r="X78" t="n">
        <v>0.72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1.7602</v>
      </c>
      <c r="E79" t="n">
        <v>56.81</v>
      </c>
      <c r="F79" t="n">
        <v>53.28</v>
      </c>
      <c r="G79" t="n">
        <v>122.97</v>
      </c>
      <c r="H79" t="n">
        <v>1.59</v>
      </c>
      <c r="I79" t="n">
        <v>26</v>
      </c>
      <c r="J79" t="n">
        <v>225.74</v>
      </c>
      <c r="K79" t="n">
        <v>54.38</v>
      </c>
      <c r="L79" t="n">
        <v>20.25</v>
      </c>
      <c r="M79" t="n">
        <v>24</v>
      </c>
      <c r="N79" t="n">
        <v>51.11</v>
      </c>
      <c r="O79" t="n">
        <v>28075.56</v>
      </c>
      <c r="P79" t="n">
        <v>688.66</v>
      </c>
      <c r="Q79" t="n">
        <v>1367.21</v>
      </c>
      <c r="R79" t="n">
        <v>129.56</v>
      </c>
      <c r="S79" t="n">
        <v>104.26</v>
      </c>
      <c r="T79" t="n">
        <v>11707.56</v>
      </c>
      <c r="U79" t="n">
        <v>0.8</v>
      </c>
      <c r="V79" t="n">
        <v>0.9</v>
      </c>
      <c r="W79" t="n">
        <v>20.68</v>
      </c>
      <c r="X79" t="n">
        <v>0.71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1.762</v>
      </c>
      <c r="E80" t="n">
        <v>56.76</v>
      </c>
      <c r="F80" t="n">
        <v>53.27</v>
      </c>
      <c r="G80" t="n">
        <v>127.84</v>
      </c>
      <c r="H80" t="n">
        <v>1.61</v>
      </c>
      <c r="I80" t="n">
        <v>25</v>
      </c>
      <c r="J80" t="n">
        <v>226.16</v>
      </c>
      <c r="K80" t="n">
        <v>54.38</v>
      </c>
      <c r="L80" t="n">
        <v>20.5</v>
      </c>
      <c r="M80" t="n">
        <v>23</v>
      </c>
      <c r="N80" t="n">
        <v>51.28</v>
      </c>
      <c r="O80" t="n">
        <v>28127.29</v>
      </c>
      <c r="P80" t="n">
        <v>686.15</v>
      </c>
      <c r="Q80" t="n">
        <v>1367.27</v>
      </c>
      <c r="R80" t="n">
        <v>129.05</v>
      </c>
      <c r="S80" t="n">
        <v>104.26</v>
      </c>
      <c r="T80" t="n">
        <v>11456.3</v>
      </c>
      <c r="U80" t="n">
        <v>0.8100000000000001</v>
      </c>
      <c r="V80" t="n">
        <v>0.9</v>
      </c>
      <c r="W80" t="n">
        <v>20.68</v>
      </c>
      <c r="X80" t="n">
        <v>0.6899999999999999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1.7621</v>
      </c>
      <c r="E81" t="n">
        <v>56.75</v>
      </c>
      <c r="F81" t="n">
        <v>53.26</v>
      </c>
      <c r="G81" t="n">
        <v>127.83</v>
      </c>
      <c r="H81" t="n">
        <v>1.63</v>
      </c>
      <c r="I81" t="n">
        <v>25</v>
      </c>
      <c r="J81" t="n">
        <v>226.58</v>
      </c>
      <c r="K81" t="n">
        <v>54.38</v>
      </c>
      <c r="L81" t="n">
        <v>20.75</v>
      </c>
      <c r="M81" t="n">
        <v>23</v>
      </c>
      <c r="N81" t="n">
        <v>51.45</v>
      </c>
      <c r="O81" t="n">
        <v>28179.08</v>
      </c>
      <c r="P81" t="n">
        <v>687.03</v>
      </c>
      <c r="Q81" t="n">
        <v>1367.18</v>
      </c>
      <c r="R81" t="n">
        <v>128.82</v>
      </c>
      <c r="S81" t="n">
        <v>104.26</v>
      </c>
      <c r="T81" t="n">
        <v>11340.66</v>
      </c>
      <c r="U81" t="n">
        <v>0.8100000000000001</v>
      </c>
      <c r="V81" t="n">
        <v>0.9</v>
      </c>
      <c r="W81" t="n">
        <v>20.68</v>
      </c>
      <c r="X81" t="n">
        <v>0.6899999999999999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1.7621</v>
      </c>
      <c r="E82" t="n">
        <v>56.75</v>
      </c>
      <c r="F82" t="n">
        <v>53.26</v>
      </c>
      <c r="G82" t="n">
        <v>127.83</v>
      </c>
      <c r="H82" t="n">
        <v>1.64</v>
      </c>
      <c r="I82" t="n">
        <v>25</v>
      </c>
      <c r="J82" t="n">
        <v>227</v>
      </c>
      <c r="K82" t="n">
        <v>54.38</v>
      </c>
      <c r="L82" t="n">
        <v>21</v>
      </c>
      <c r="M82" t="n">
        <v>23</v>
      </c>
      <c r="N82" t="n">
        <v>51.62</v>
      </c>
      <c r="O82" t="n">
        <v>28230.92</v>
      </c>
      <c r="P82" t="n">
        <v>685.11</v>
      </c>
      <c r="Q82" t="n">
        <v>1367.26</v>
      </c>
      <c r="R82" t="n">
        <v>128.62</v>
      </c>
      <c r="S82" t="n">
        <v>104.26</v>
      </c>
      <c r="T82" t="n">
        <v>11239.64</v>
      </c>
      <c r="U82" t="n">
        <v>0.8100000000000001</v>
      </c>
      <c r="V82" t="n">
        <v>0.9</v>
      </c>
      <c r="W82" t="n">
        <v>20.69</v>
      </c>
      <c r="X82" t="n">
        <v>0.68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1.7642</v>
      </c>
      <c r="E83" t="n">
        <v>56.68</v>
      </c>
      <c r="F83" t="n">
        <v>53.23</v>
      </c>
      <c r="G83" t="n">
        <v>133.08</v>
      </c>
      <c r="H83" t="n">
        <v>1.66</v>
      </c>
      <c r="I83" t="n">
        <v>24</v>
      </c>
      <c r="J83" t="n">
        <v>227.42</v>
      </c>
      <c r="K83" t="n">
        <v>54.38</v>
      </c>
      <c r="L83" t="n">
        <v>21.25</v>
      </c>
      <c r="M83" t="n">
        <v>22</v>
      </c>
      <c r="N83" t="n">
        <v>51.8</v>
      </c>
      <c r="O83" t="n">
        <v>28282.83</v>
      </c>
      <c r="P83" t="n">
        <v>682.4</v>
      </c>
      <c r="Q83" t="n">
        <v>1367.22</v>
      </c>
      <c r="R83" t="n">
        <v>127.79</v>
      </c>
      <c r="S83" t="n">
        <v>104.26</v>
      </c>
      <c r="T83" t="n">
        <v>10829.01</v>
      </c>
      <c r="U83" t="n">
        <v>0.82</v>
      </c>
      <c r="V83" t="n">
        <v>0.9</v>
      </c>
      <c r="W83" t="n">
        <v>20.68</v>
      </c>
      <c r="X83" t="n">
        <v>0.66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1.7647</v>
      </c>
      <c r="E84" t="n">
        <v>56.67</v>
      </c>
      <c r="F84" t="n">
        <v>53.22</v>
      </c>
      <c r="G84" t="n">
        <v>133.05</v>
      </c>
      <c r="H84" t="n">
        <v>1.68</v>
      </c>
      <c r="I84" t="n">
        <v>24</v>
      </c>
      <c r="J84" t="n">
        <v>227.84</v>
      </c>
      <c r="K84" t="n">
        <v>54.38</v>
      </c>
      <c r="L84" t="n">
        <v>21.5</v>
      </c>
      <c r="M84" t="n">
        <v>22</v>
      </c>
      <c r="N84" t="n">
        <v>51.97</v>
      </c>
      <c r="O84" t="n">
        <v>28334.8</v>
      </c>
      <c r="P84" t="n">
        <v>683.26</v>
      </c>
      <c r="Q84" t="n">
        <v>1367.2</v>
      </c>
      <c r="R84" t="n">
        <v>127.35</v>
      </c>
      <c r="S84" t="n">
        <v>104.26</v>
      </c>
      <c r="T84" t="n">
        <v>10613.28</v>
      </c>
      <c r="U84" t="n">
        <v>0.82</v>
      </c>
      <c r="V84" t="n">
        <v>0.9</v>
      </c>
      <c r="W84" t="n">
        <v>20.68</v>
      </c>
      <c r="X84" t="n">
        <v>0.64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1.7638</v>
      </c>
      <c r="E85" t="n">
        <v>56.69</v>
      </c>
      <c r="F85" t="n">
        <v>53.24</v>
      </c>
      <c r="G85" t="n">
        <v>133.11</v>
      </c>
      <c r="H85" t="n">
        <v>1.69</v>
      </c>
      <c r="I85" t="n">
        <v>24</v>
      </c>
      <c r="J85" t="n">
        <v>228.27</v>
      </c>
      <c r="K85" t="n">
        <v>54.38</v>
      </c>
      <c r="L85" t="n">
        <v>21.75</v>
      </c>
      <c r="M85" t="n">
        <v>22</v>
      </c>
      <c r="N85" t="n">
        <v>52.14</v>
      </c>
      <c r="O85" t="n">
        <v>28386.82</v>
      </c>
      <c r="P85" t="n">
        <v>683.39</v>
      </c>
      <c r="Q85" t="n">
        <v>1367.18</v>
      </c>
      <c r="R85" t="n">
        <v>128.21</v>
      </c>
      <c r="S85" t="n">
        <v>104.26</v>
      </c>
      <c r="T85" t="n">
        <v>11040.38</v>
      </c>
      <c r="U85" t="n">
        <v>0.8100000000000001</v>
      </c>
      <c r="V85" t="n">
        <v>0.9</v>
      </c>
      <c r="W85" t="n">
        <v>20.68</v>
      </c>
      <c r="X85" t="n">
        <v>0.67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1.7639</v>
      </c>
      <c r="E86" t="n">
        <v>56.69</v>
      </c>
      <c r="F86" t="n">
        <v>53.24</v>
      </c>
      <c r="G86" t="n">
        <v>133.1</v>
      </c>
      <c r="H86" t="n">
        <v>1.71</v>
      </c>
      <c r="I86" t="n">
        <v>24</v>
      </c>
      <c r="J86" t="n">
        <v>228.69</v>
      </c>
      <c r="K86" t="n">
        <v>54.38</v>
      </c>
      <c r="L86" t="n">
        <v>22</v>
      </c>
      <c r="M86" t="n">
        <v>22</v>
      </c>
      <c r="N86" t="n">
        <v>52.31</v>
      </c>
      <c r="O86" t="n">
        <v>28438.91</v>
      </c>
      <c r="P86" t="n">
        <v>681.6</v>
      </c>
      <c r="Q86" t="n">
        <v>1367.16</v>
      </c>
      <c r="R86" t="n">
        <v>128.3</v>
      </c>
      <c r="S86" t="n">
        <v>104.26</v>
      </c>
      <c r="T86" t="n">
        <v>11087.8</v>
      </c>
      <c r="U86" t="n">
        <v>0.8100000000000001</v>
      </c>
      <c r="V86" t="n">
        <v>0.9</v>
      </c>
      <c r="W86" t="n">
        <v>20.68</v>
      </c>
      <c r="X86" t="n">
        <v>0.67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1.7661</v>
      </c>
      <c r="E87" t="n">
        <v>56.62</v>
      </c>
      <c r="F87" t="n">
        <v>53.21</v>
      </c>
      <c r="G87" t="n">
        <v>138.81</v>
      </c>
      <c r="H87" t="n">
        <v>1.73</v>
      </c>
      <c r="I87" t="n">
        <v>23</v>
      </c>
      <c r="J87" t="n">
        <v>229.11</v>
      </c>
      <c r="K87" t="n">
        <v>54.38</v>
      </c>
      <c r="L87" t="n">
        <v>22.25</v>
      </c>
      <c r="M87" t="n">
        <v>21</v>
      </c>
      <c r="N87" t="n">
        <v>52.48</v>
      </c>
      <c r="O87" t="n">
        <v>28491.06</v>
      </c>
      <c r="P87" t="n">
        <v>681.0700000000001</v>
      </c>
      <c r="Q87" t="n">
        <v>1367.21</v>
      </c>
      <c r="R87" t="n">
        <v>126.98</v>
      </c>
      <c r="S87" t="n">
        <v>104.26</v>
      </c>
      <c r="T87" t="n">
        <v>10431.98</v>
      </c>
      <c r="U87" t="n">
        <v>0.82</v>
      </c>
      <c r="V87" t="n">
        <v>0.9</v>
      </c>
      <c r="W87" t="n">
        <v>20.68</v>
      </c>
      <c r="X87" t="n">
        <v>0.63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1.7662</v>
      </c>
      <c r="E88" t="n">
        <v>56.62</v>
      </c>
      <c r="F88" t="n">
        <v>53.21</v>
      </c>
      <c r="G88" t="n">
        <v>138.8</v>
      </c>
      <c r="H88" t="n">
        <v>1.74</v>
      </c>
      <c r="I88" t="n">
        <v>23</v>
      </c>
      <c r="J88" t="n">
        <v>229.53</v>
      </c>
      <c r="K88" t="n">
        <v>54.38</v>
      </c>
      <c r="L88" t="n">
        <v>22.5</v>
      </c>
      <c r="M88" t="n">
        <v>21</v>
      </c>
      <c r="N88" t="n">
        <v>52.66</v>
      </c>
      <c r="O88" t="n">
        <v>28543.27</v>
      </c>
      <c r="P88" t="n">
        <v>680.53</v>
      </c>
      <c r="Q88" t="n">
        <v>1367.16</v>
      </c>
      <c r="R88" t="n">
        <v>127.03</v>
      </c>
      <c r="S88" t="n">
        <v>104.26</v>
      </c>
      <c r="T88" t="n">
        <v>10457.82</v>
      </c>
      <c r="U88" t="n">
        <v>0.82</v>
      </c>
      <c r="V88" t="n">
        <v>0.9</v>
      </c>
      <c r="W88" t="n">
        <v>20.68</v>
      </c>
      <c r="X88" t="n">
        <v>0.63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1.7657</v>
      </c>
      <c r="E89" t="n">
        <v>56.63</v>
      </c>
      <c r="F89" t="n">
        <v>53.22</v>
      </c>
      <c r="G89" t="n">
        <v>138.84</v>
      </c>
      <c r="H89" t="n">
        <v>1.76</v>
      </c>
      <c r="I89" t="n">
        <v>23</v>
      </c>
      <c r="J89" t="n">
        <v>229.96</v>
      </c>
      <c r="K89" t="n">
        <v>54.38</v>
      </c>
      <c r="L89" t="n">
        <v>22.75</v>
      </c>
      <c r="M89" t="n">
        <v>21</v>
      </c>
      <c r="N89" t="n">
        <v>52.83</v>
      </c>
      <c r="O89" t="n">
        <v>28595.54</v>
      </c>
      <c r="P89" t="n">
        <v>679.66</v>
      </c>
      <c r="Q89" t="n">
        <v>1367.22</v>
      </c>
      <c r="R89" t="n">
        <v>127.5</v>
      </c>
      <c r="S89" t="n">
        <v>104.26</v>
      </c>
      <c r="T89" t="n">
        <v>10692.36</v>
      </c>
      <c r="U89" t="n">
        <v>0.82</v>
      </c>
      <c r="V89" t="n">
        <v>0.9</v>
      </c>
      <c r="W89" t="n">
        <v>20.68</v>
      </c>
      <c r="X89" t="n">
        <v>0.65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1.7657</v>
      </c>
      <c r="E90" t="n">
        <v>56.64</v>
      </c>
      <c r="F90" t="n">
        <v>53.22</v>
      </c>
      <c r="G90" t="n">
        <v>138.85</v>
      </c>
      <c r="H90" t="n">
        <v>1.77</v>
      </c>
      <c r="I90" t="n">
        <v>23</v>
      </c>
      <c r="J90" t="n">
        <v>230.38</v>
      </c>
      <c r="K90" t="n">
        <v>54.38</v>
      </c>
      <c r="L90" t="n">
        <v>23</v>
      </c>
      <c r="M90" t="n">
        <v>21</v>
      </c>
      <c r="N90" t="n">
        <v>53</v>
      </c>
      <c r="O90" t="n">
        <v>28647.87</v>
      </c>
      <c r="P90" t="n">
        <v>677.09</v>
      </c>
      <c r="Q90" t="n">
        <v>1367.25</v>
      </c>
      <c r="R90" t="n">
        <v>127.76</v>
      </c>
      <c r="S90" t="n">
        <v>104.26</v>
      </c>
      <c r="T90" t="n">
        <v>10820.04</v>
      </c>
      <c r="U90" t="n">
        <v>0.82</v>
      </c>
      <c r="V90" t="n">
        <v>0.9</v>
      </c>
      <c r="W90" t="n">
        <v>20.68</v>
      </c>
      <c r="X90" t="n">
        <v>0.65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1.7689</v>
      </c>
      <c r="E91" t="n">
        <v>56.53</v>
      </c>
      <c r="F91" t="n">
        <v>53.16</v>
      </c>
      <c r="G91" t="n">
        <v>144.98</v>
      </c>
      <c r="H91" t="n">
        <v>1.79</v>
      </c>
      <c r="I91" t="n">
        <v>22</v>
      </c>
      <c r="J91" t="n">
        <v>230.81</v>
      </c>
      <c r="K91" t="n">
        <v>54.38</v>
      </c>
      <c r="L91" t="n">
        <v>23.25</v>
      </c>
      <c r="M91" t="n">
        <v>20</v>
      </c>
      <c r="N91" t="n">
        <v>53.18</v>
      </c>
      <c r="O91" t="n">
        <v>28700.26</v>
      </c>
      <c r="P91" t="n">
        <v>676.64</v>
      </c>
      <c r="Q91" t="n">
        <v>1367.25</v>
      </c>
      <c r="R91" t="n">
        <v>125.36</v>
      </c>
      <c r="S91" t="n">
        <v>104.26</v>
      </c>
      <c r="T91" t="n">
        <v>9624.9</v>
      </c>
      <c r="U91" t="n">
        <v>0.83</v>
      </c>
      <c r="V91" t="n">
        <v>0.9</v>
      </c>
      <c r="W91" t="n">
        <v>20.68</v>
      </c>
      <c r="X91" t="n">
        <v>0.58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1.7681</v>
      </c>
      <c r="E92" t="n">
        <v>56.56</v>
      </c>
      <c r="F92" t="n">
        <v>53.18</v>
      </c>
      <c r="G92" t="n">
        <v>145.05</v>
      </c>
      <c r="H92" t="n">
        <v>1.81</v>
      </c>
      <c r="I92" t="n">
        <v>22</v>
      </c>
      <c r="J92" t="n">
        <v>231.23</v>
      </c>
      <c r="K92" t="n">
        <v>54.38</v>
      </c>
      <c r="L92" t="n">
        <v>23.5</v>
      </c>
      <c r="M92" t="n">
        <v>20</v>
      </c>
      <c r="N92" t="n">
        <v>53.36</v>
      </c>
      <c r="O92" t="n">
        <v>28752.71</v>
      </c>
      <c r="P92" t="n">
        <v>676.61</v>
      </c>
      <c r="Q92" t="n">
        <v>1367.19</v>
      </c>
      <c r="R92" t="n">
        <v>126.2</v>
      </c>
      <c r="S92" t="n">
        <v>104.26</v>
      </c>
      <c r="T92" t="n">
        <v>10046.63</v>
      </c>
      <c r="U92" t="n">
        <v>0.83</v>
      </c>
      <c r="V92" t="n">
        <v>0.9</v>
      </c>
      <c r="W92" t="n">
        <v>20.68</v>
      </c>
      <c r="X92" t="n">
        <v>0.61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1.7686</v>
      </c>
      <c r="E93" t="n">
        <v>56.54</v>
      </c>
      <c r="F93" t="n">
        <v>53.17</v>
      </c>
      <c r="G93" t="n">
        <v>145.01</v>
      </c>
      <c r="H93" t="n">
        <v>1.82</v>
      </c>
      <c r="I93" t="n">
        <v>22</v>
      </c>
      <c r="J93" t="n">
        <v>231.66</v>
      </c>
      <c r="K93" t="n">
        <v>54.38</v>
      </c>
      <c r="L93" t="n">
        <v>23.75</v>
      </c>
      <c r="M93" t="n">
        <v>20</v>
      </c>
      <c r="N93" t="n">
        <v>53.53</v>
      </c>
      <c r="O93" t="n">
        <v>28805.23</v>
      </c>
      <c r="P93" t="n">
        <v>675.27</v>
      </c>
      <c r="Q93" t="n">
        <v>1367.21</v>
      </c>
      <c r="R93" t="n">
        <v>125.91</v>
      </c>
      <c r="S93" t="n">
        <v>104.26</v>
      </c>
      <c r="T93" t="n">
        <v>9903.440000000001</v>
      </c>
      <c r="U93" t="n">
        <v>0.83</v>
      </c>
      <c r="V93" t="n">
        <v>0.9</v>
      </c>
      <c r="W93" t="n">
        <v>20.68</v>
      </c>
      <c r="X93" t="n">
        <v>0.59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1.7682</v>
      </c>
      <c r="E94" t="n">
        <v>56.55</v>
      </c>
      <c r="F94" t="n">
        <v>53.18</v>
      </c>
      <c r="G94" t="n">
        <v>145.04</v>
      </c>
      <c r="H94" t="n">
        <v>1.84</v>
      </c>
      <c r="I94" t="n">
        <v>22</v>
      </c>
      <c r="J94" t="n">
        <v>232.08</v>
      </c>
      <c r="K94" t="n">
        <v>54.38</v>
      </c>
      <c r="L94" t="n">
        <v>24</v>
      </c>
      <c r="M94" t="n">
        <v>20</v>
      </c>
      <c r="N94" t="n">
        <v>53.71</v>
      </c>
      <c r="O94" t="n">
        <v>28857.81</v>
      </c>
      <c r="P94" t="n">
        <v>673.14</v>
      </c>
      <c r="Q94" t="n">
        <v>1367.25</v>
      </c>
      <c r="R94" t="n">
        <v>126.19</v>
      </c>
      <c r="S94" t="n">
        <v>104.26</v>
      </c>
      <c r="T94" t="n">
        <v>10042.44</v>
      </c>
      <c r="U94" t="n">
        <v>0.83</v>
      </c>
      <c r="V94" t="n">
        <v>0.9</v>
      </c>
      <c r="W94" t="n">
        <v>20.68</v>
      </c>
      <c r="X94" t="n">
        <v>0.61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1.7709</v>
      </c>
      <c r="E95" t="n">
        <v>56.47</v>
      </c>
      <c r="F95" t="n">
        <v>53.13</v>
      </c>
      <c r="G95" t="n">
        <v>151.81</v>
      </c>
      <c r="H95" t="n">
        <v>1.85</v>
      </c>
      <c r="I95" t="n">
        <v>21</v>
      </c>
      <c r="J95" t="n">
        <v>232.51</v>
      </c>
      <c r="K95" t="n">
        <v>54.38</v>
      </c>
      <c r="L95" t="n">
        <v>24.25</v>
      </c>
      <c r="M95" t="n">
        <v>19</v>
      </c>
      <c r="N95" t="n">
        <v>53.88</v>
      </c>
      <c r="O95" t="n">
        <v>28910.45</v>
      </c>
      <c r="P95" t="n">
        <v>671.62</v>
      </c>
      <c r="Q95" t="n">
        <v>1367.23</v>
      </c>
      <c r="R95" t="n">
        <v>124.56</v>
      </c>
      <c r="S95" t="n">
        <v>104.26</v>
      </c>
      <c r="T95" t="n">
        <v>9230.76</v>
      </c>
      <c r="U95" t="n">
        <v>0.84</v>
      </c>
      <c r="V95" t="n">
        <v>0.9</v>
      </c>
      <c r="W95" t="n">
        <v>20.68</v>
      </c>
      <c r="X95" t="n">
        <v>0.5600000000000001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1.7709</v>
      </c>
      <c r="E96" t="n">
        <v>56.47</v>
      </c>
      <c r="F96" t="n">
        <v>53.13</v>
      </c>
      <c r="G96" t="n">
        <v>151.81</v>
      </c>
      <c r="H96" t="n">
        <v>1.87</v>
      </c>
      <c r="I96" t="n">
        <v>21</v>
      </c>
      <c r="J96" t="n">
        <v>232.94</v>
      </c>
      <c r="K96" t="n">
        <v>54.38</v>
      </c>
      <c r="L96" t="n">
        <v>24.5</v>
      </c>
      <c r="M96" t="n">
        <v>19</v>
      </c>
      <c r="N96" t="n">
        <v>54.06</v>
      </c>
      <c r="O96" t="n">
        <v>28963.15</v>
      </c>
      <c r="P96" t="n">
        <v>672.05</v>
      </c>
      <c r="Q96" t="n">
        <v>1367.16</v>
      </c>
      <c r="R96" t="n">
        <v>124.77</v>
      </c>
      <c r="S96" t="n">
        <v>104.26</v>
      </c>
      <c r="T96" t="n">
        <v>9334.219999999999</v>
      </c>
      <c r="U96" t="n">
        <v>0.84</v>
      </c>
      <c r="V96" t="n">
        <v>0.9</v>
      </c>
      <c r="W96" t="n">
        <v>20.67</v>
      </c>
      <c r="X96" t="n">
        <v>0.5600000000000001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1.7708</v>
      </c>
      <c r="E97" t="n">
        <v>56.47</v>
      </c>
      <c r="F97" t="n">
        <v>53.14</v>
      </c>
      <c r="G97" t="n">
        <v>151.83</v>
      </c>
      <c r="H97" t="n">
        <v>1.89</v>
      </c>
      <c r="I97" t="n">
        <v>21</v>
      </c>
      <c r="J97" t="n">
        <v>233.37</v>
      </c>
      <c r="K97" t="n">
        <v>54.38</v>
      </c>
      <c r="L97" t="n">
        <v>24.75</v>
      </c>
      <c r="M97" t="n">
        <v>19</v>
      </c>
      <c r="N97" t="n">
        <v>54.24</v>
      </c>
      <c r="O97" t="n">
        <v>29015.91</v>
      </c>
      <c r="P97" t="n">
        <v>670.6900000000001</v>
      </c>
      <c r="Q97" t="n">
        <v>1367.35</v>
      </c>
      <c r="R97" t="n">
        <v>124.9</v>
      </c>
      <c r="S97" t="n">
        <v>104.26</v>
      </c>
      <c r="T97" t="n">
        <v>9403.09</v>
      </c>
      <c r="U97" t="n">
        <v>0.83</v>
      </c>
      <c r="V97" t="n">
        <v>0.9</v>
      </c>
      <c r="W97" t="n">
        <v>20.67</v>
      </c>
      <c r="X97" t="n">
        <v>0.5600000000000001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1.7707</v>
      </c>
      <c r="E98" t="n">
        <v>56.48</v>
      </c>
      <c r="F98" t="n">
        <v>53.14</v>
      </c>
      <c r="G98" t="n">
        <v>151.84</v>
      </c>
      <c r="H98" t="n">
        <v>1.9</v>
      </c>
      <c r="I98" t="n">
        <v>21</v>
      </c>
      <c r="J98" t="n">
        <v>233.79</v>
      </c>
      <c r="K98" t="n">
        <v>54.38</v>
      </c>
      <c r="L98" t="n">
        <v>25</v>
      </c>
      <c r="M98" t="n">
        <v>19</v>
      </c>
      <c r="N98" t="n">
        <v>54.42</v>
      </c>
      <c r="O98" t="n">
        <v>29068.74</v>
      </c>
      <c r="P98" t="n">
        <v>668.0599999999999</v>
      </c>
      <c r="Q98" t="n">
        <v>1367.19</v>
      </c>
      <c r="R98" t="n">
        <v>124.98</v>
      </c>
      <c r="S98" t="n">
        <v>104.26</v>
      </c>
      <c r="T98" t="n">
        <v>9439.67</v>
      </c>
      <c r="U98" t="n">
        <v>0.83</v>
      </c>
      <c r="V98" t="n">
        <v>0.9</v>
      </c>
      <c r="W98" t="n">
        <v>20.68</v>
      </c>
      <c r="X98" t="n">
        <v>0.57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1.773</v>
      </c>
      <c r="E99" t="n">
        <v>56.4</v>
      </c>
      <c r="F99" t="n">
        <v>53.11</v>
      </c>
      <c r="G99" t="n">
        <v>159.32</v>
      </c>
      <c r="H99" t="n">
        <v>1.92</v>
      </c>
      <c r="I99" t="n">
        <v>20</v>
      </c>
      <c r="J99" t="n">
        <v>234.22</v>
      </c>
      <c r="K99" t="n">
        <v>54.38</v>
      </c>
      <c r="L99" t="n">
        <v>25.25</v>
      </c>
      <c r="M99" t="n">
        <v>18</v>
      </c>
      <c r="N99" t="n">
        <v>54.6</v>
      </c>
      <c r="O99" t="n">
        <v>29121.63</v>
      </c>
      <c r="P99" t="n">
        <v>667.5700000000001</v>
      </c>
      <c r="Q99" t="n">
        <v>1367.24</v>
      </c>
      <c r="R99" t="n">
        <v>123.6</v>
      </c>
      <c r="S99" t="n">
        <v>104.26</v>
      </c>
      <c r="T99" t="n">
        <v>8758.68</v>
      </c>
      <c r="U99" t="n">
        <v>0.84</v>
      </c>
      <c r="V99" t="n">
        <v>0.9</v>
      </c>
      <c r="W99" t="n">
        <v>20.68</v>
      </c>
      <c r="X99" t="n">
        <v>0.53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1.7729</v>
      </c>
      <c r="E100" t="n">
        <v>56.41</v>
      </c>
      <c r="F100" t="n">
        <v>53.11</v>
      </c>
      <c r="G100" t="n">
        <v>159.33</v>
      </c>
      <c r="H100" t="n">
        <v>1.93</v>
      </c>
      <c r="I100" t="n">
        <v>20</v>
      </c>
      <c r="J100" t="n">
        <v>234.65</v>
      </c>
      <c r="K100" t="n">
        <v>54.38</v>
      </c>
      <c r="L100" t="n">
        <v>25.5</v>
      </c>
      <c r="M100" t="n">
        <v>18</v>
      </c>
      <c r="N100" t="n">
        <v>54.78</v>
      </c>
      <c r="O100" t="n">
        <v>29174.59</v>
      </c>
      <c r="P100" t="n">
        <v>669.21</v>
      </c>
      <c r="Q100" t="n">
        <v>1367.27</v>
      </c>
      <c r="R100" t="n">
        <v>123.81</v>
      </c>
      <c r="S100" t="n">
        <v>104.26</v>
      </c>
      <c r="T100" t="n">
        <v>8860.309999999999</v>
      </c>
      <c r="U100" t="n">
        <v>0.84</v>
      </c>
      <c r="V100" t="n">
        <v>0.9</v>
      </c>
      <c r="W100" t="n">
        <v>20.68</v>
      </c>
      <c r="X100" t="n">
        <v>0.54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1.7729</v>
      </c>
      <c r="E101" t="n">
        <v>56.4</v>
      </c>
      <c r="F101" t="n">
        <v>53.11</v>
      </c>
      <c r="G101" t="n">
        <v>159.33</v>
      </c>
      <c r="H101" t="n">
        <v>1.95</v>
      </c>
      <c r="I101" t="n">
        <v>20</v>
      </c>
      <c r="J101" t="n">
        <v>235.08</v>
      </c>
      <c r="K101" t="n">
        <v>54.38</v>
      </c>
      <c r="L101" t="n">
        <v>25.75</v>
      </c>
      <c r="M101" t="n">
        <v>18</v>
      </c>
      <c r="N101" t="n">
        <v>54.96</v>
      </c>
      <c r="O101" t="n">
        <v>29227.61</v>
      </c>
      <c r="P101" t="n">
        <v>668.96</v>
      </c>
      <c r="Q101" t="n">
        <v>1367.21</v>
      </c>
      <c r="R101" t="n">
        <v>123.87</v>
      </c>
      <c r="S101" t="n">
        <v>104.26</v>
      </c>
      <c r="T101" t="n">
        <v>8889.389999999999</v>
      </c>
      <c r="U101" t="n">
        <v>0.84</v>
      </c>
      <c r="V101" t="n">
        <v>0.9</v>
      </c>
      <c r="W101" t="n">
        <v>20.67</v>
      </c>
      <c r="X101" t="n">
        <v>0.53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1.7729</v>
      </c>
      <c r="E102" t="n">
        <v>56.41</v>
      </c>
      <c r="F102" t="n">
        <v>53.11</v>
      </c>
      <c r="G102" t="n">
        <v>159.33</v>
      </c>
      <c r="H102" t="n">
        <v>1.96</v>
      </c>
      <c r="I102" t="n">
        <v>20</v>
      </c>
      <c r="J102" t="n">
        <v>235.51</v>
      </c>
      <c r="K102" t="n">
        <v>54.38</v>
      </c>
      <c r="L102" t="n">
        <v>26</v>
      </c>
      <c r="M102" t="n">
        <v>18</v>
      </c>
      <c r="N102" t="n">
        <v>55.14</v>
      </c>
      <c r="O102" t="n">
        <v>29280.69</v>
      </c>
      <c r="P102" t="n">
        <v>667.75</v>
      </c>
      <c r="Q102" t="n">
        <v>1367.2</v>
      </c>
      <c r="R102" t="n">
        <v>123.97</v>
      </c>
      <c r="S102" t="n">
        <v>104.26</v>
      </c>
      <c r="T102" t="n">
        <v>8941.639999999999</v>
      </c>
      <c r="U102" t="n">
        <v>0.84</v>
      </c>
      <c r="V102" t="n">
        <v>0.9</v>
      </c>
      <c r="W102" t="n">
        <v>20.67</v>
      </c>
      <c r="X102" t="n">
        <v>0.54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1.7721</v>
      </c>
      <c r="E103" t="n">
        <v>56.43</v>
      </c>
      <c r="F103" t="n">
        <v>53.13</v>
      </c>
      <c r="G103" t="n">
        <v>159.41</v>
      </c>
      <c r="H103" t="n">
        <v>1.98</v>
      </c>
      <c r="I103" t="n">
        <v>20</v>
      </c>
      <c r="J103" t="n">
        <v>235.94</v>
      </c>
      <c r="K103" t="n">
        <v>54.38</v>
      </c>
      <c r="L103" t="n">
        <v>26.25</v>
      </c>
      <c r="M103" t="n">
        <v>18</v>
      </c>
      <c r="N103" t="n">
        <v>55.32</v>
      </c>
      <c r="O103" t="n">
        <v>29333.84</v>
      </c>
      <c r="P103" t="n">
        <v>663.52</v>
      </c>
      <c r="Q103" t="n">
        <v>1367.14</v>
      </c>
      <c r="R103" t="n">
        <v>124.58</v>
      </c>
      <c r="S103" t="n">
        <v>104.26</v>
      </c>
      <c r="T103" t="n">
        <v>9248.27</v>
      </c>
      <c r="U103" t="n">
        <v>0.84</v>
      </c>
      <c r="V103" t="n">
        <v>0.9</v>
      </c>
      <c r="W103" t="n">
        <v>20.68</v>
      </c>
      <c r="X103" t="n">
        <v>0.5600000000000001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1.7748</v>
      </c>
      <c r="E104" t="n">
        <v>56.34</v>
      </c>
      <c r="F104" t="n">
        <v>53.09</v>
      </c>
      <c r="G104" t="n">
        <v>167.65</v>
      </c>
      <c r="H104" t="n">
        <v>1.99</v>
      </c>
      <c r="I104" t="n">
        <v>19</v>
      </c>
      <c r="J104" t="n">
        <v>236.37</v>
      </c>
      <c r="K104" t="n">
        <v>54.38</v>
      </c>
      <c r="L104" t="n">
        <v>26.5</v>
      </c>
      <c r="M104" t="n">
        <v>17</v>
      </c>
      <c r="N104" t="n">
        <v>55.5</v>
      </c>
      <c r="O104" t="n">
        <v>29387.05</v>
      </c>
      <c r="P104" t="n">
        <v>662.65</v>
      </c>
      <c r="Q104" t="n">
        <v>1367.18</v>
      </c>
      <c r="R104" t="n">
        <v>123.22</v>
      </c>
      <c r="S104" t="n">
        <v>104.26</v>
      </c>
      <c r="T104" t="n">
        <v>8569.02</v>
      </c>
      <c r="U104" t="n">
        <v>0.85</v>
      </c>
      <c r="V104" t="n">
        <v>0.9</v>
      </c>
      <c r="W104" t="n">
        <v>20.67</v>
      </c>
      <c r="X104" t="n">
        <v>0.51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1.7743</v>
      </c>
      <c r="E105" t="n">
        <v>56.36</v>
      </c>
      <c r="F105" t="n">
        <v>53.1</v>
      </c>
      <c r="G105" t="n">
        <v>167.69</v>
      </c>
      <c r="H105" t="n">
        <v>2.01</v>
      </c>
      <c r="I105" t="n">
        <v>19</v>
      </c>
      <c r="J105" t="n">
        <v>236.81</v>
      </c>
      <c r="K105" t="n">
        <v>54.38</v>
      </c>
      <c r="L105" t="n">
        <v>26.75</v>
      </c>
      <c r="M105" t="n">
        <v>17</v>
      </c>
      <c r="N105" t="n">
        <v>55.68</v>
      </c>
      <c r="O105" t="n">
        <v>29440.33</v>
      </c>
      <c r="P105" t="n">
        <v>662.51</v>
      </c>
      <c r="Q105" t="n">
        <v>1367.21</v>
      </c>
      <c r="R105" t="n">
        <v>123.5</v>
      </c>
      <c r="S105" t="n">
        <v>104.26</v>
      </c>
      <c r="T105" t="n">
        <v>8712.389999999999</v>
      </c>
      <c r="U105" t="n">
        <v>0.84</v>
      </c>
      <c r="V105" t="n">
        <v>0.9</v>
      </c>
      <c r="W105" t="n">
        <v>20.68</v>
      </c>
      <c r="X105" t="n">
        <v>0.53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1.7747</v>
      </c>
      <c r="E106" t="n">
        <v>56.35</v>
      </c>
      <c r="F106" t="n">
        <v>53.09</v>
      </c>
      <c r="G106" t="n">
        <v>167.66</v>
      </c>
      <c r="H106" t="n">
        <v>2.02</v>
      </c>
      <c r="I106" t="n">
        <v>19</v>
      </c>
      <c r="J106" t="n">
        <v>237.24</v>
      </c>
      <c r="K106" t="n">
        <v>54.38</v>
      </c>
      <c r="L106" t="n">
        <v>27</v>
      </c>
      <c r="M106" t="n">
        <v>17</v>
      </c>
      <c r="N106" t="n">
        <v>55.86</v>
      </c>
      <c r="O106" t="n">
        <v>29493.67</v>
      </c>
      <c r="P106" t="n">
        <v>661.6900000000001</v>
      </c>
      <c r="Q106" t="n">
        <v>1367.27</v>
      </c>
      <c r="R106" t="n">
        <v>123.32</v>
      </c>
      <c r="S106" t="n">
        <v>104.26</v>
      </c>
      <c r="T106" t="n">
        <v>8618.98</v>
      </c>
      <c r="U106" t="n">
        <v>0.85</v>
      </c>
      <c r="V106" t="n">
        <v>0.9</v>
      </c>
      <c r="W106" t="n">
        <v>20.67</v>
      </c>
      <c r="X106" t="n">
        <v>0.51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1.7745</v>
      </c>
      <c r="E107" t="n">
        <v>56.35</v>
      </c>
      <c r="F107" t="n">
        <v>53.1</v>
      </c>
      <c r="G107" t="n">
        <v>167.67</v>
      </c>
      <c r="H107" t="n">
        <v>2.04</v>
      </c>
      <c r="I107" t="n">
        <v>19</v>
      </c>
      <c r="J107" t="n">
        <v>237.67</v>
      </c>
      <c r="K107" t="n">
        <v>54.38</v>
      </c>
      <c r="L107" t="n">
        <v>27.25</v>
      </c>
      <c r="M107" t="n">
        <v>17</v>
      </c>
      <c r="N107" t="n">
        <v>56.05</v>
      </c>
      <c r="O107" t="n">
        <v>29547.07</v>
      </c>
      <c r="P107" t="n">
        <v>660.87</v>
      </c>
      <c r="Q107" t="n">
        <v>1367.22</v>
      </c>
      <c r="R107" t="n">
        <v>123.38</v>
      </c>
      <c r="S107" t="n">
        <v>104.26</v>
      </c>
      <c r="T107" t="n">
        <v>8649.309999999999</v>
      </c>
      <c r="U107" t="n">
        <v>0.85</v>
      </c>
      <c r="V107" t="n">
        <v>0.9</v>
      </c>
      <c r="W107" t="n">
        <v>20.68</v>
      </c>
      <c r="X107" t="n">
        <v>0.52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1.7746</v>
      </c>
      <c r="E108" t="n">
        <v>56.35</v>
      </c>
      <c r="F108" t="n">
        <v>53.09</v>
      </c>
      <c r="G108" t="n">
        <v>167.67</v>
      </c>
      <c r="H108" t="n">
        <v>2.05</v>
      </c>
      <c r="I108" t="n">
        <v>19</v>
      </c>
      <c r="J108" t="n">
        <v>238.11</v>
      </c>
      <c r="K108" t="n">
        <v>54.38</v>
      </c>
      <c r="L108" t="n">
        <v>27.5</v>
      </c>
      <c r="M108" t="n">
        <v>17</v>
      </c>
      <c r="N108" t="n">
        <v>56.23</v>
      </c>
      <c r="O108" t="n">
        <v>29600.54</v>
      </c>
      <c r="P108" t="n">
        <v>658.98</v>
      </c>
      <c r="Q108" t="n">
        <v>1367.24</v>
      </c>
      <c r="R108" t="n">
        <v>123.33</v>
      </c>
      <c r="S108" t="n">
        <v>104.26</v>
      </c>
      <c r="T108" t="n">
        <v>8623.75</v>
      </c>
      <c r="U108" t="n">
        <v>0.85</v>
      </c>
      <c r="V108" t="n">
        <v>0.9</v>
      </c>
      <c r="W108" t="n">
        <v>20.68</v>
      </c>
      <c r="X108" t="n">
        <v>0.52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1.7771</v>
      </c>
      <c r="E109" t="n">
        <v>56.27</v>
      </c>
      <c r="F109" t="n">
        <v>53.06</v>
      </c>
      <c r="G109" t="n">
        <v>176.85</v>
      </c>
      <c r="H109" t="n">
        <v>2.07</v>
      </c>
      <c r="I109" t="n">
        <v>18</v>
      </c>
      <c r="J109" t="n">
        <v>238.54</v>
      </c>
      <c r="K109" t="n">
        <v>54.38</v>
      </c>
      <c r="L109" t="n">
        <v>27.75</v>
      </c>
      <c r="M109" t="n">
        <v>16</v>
      </c>
      <c r="N109" t="n">
        <v>56.41</v>
      </c>
      <c r="O109" t="n">
        <v>29654.08</v>
      </c>
      <c r="P109" t="n">
        <v>657.1</v>
      </c>
      <c r="Q109" t="n">
        <v>1367.22</v>
      </c>
      <c r="R109" t="n">
        <v>122.07</v>
      </c>
      <c r="S109" t="n">
        <v>104.26</v>
      </c>
      <c r="T109" t="n">
        <v>8000.22</v>
      </c>
      <c r="U109" t="n">
        <v>0.85</v>
      </c>
      <c r="V109" t="n">
        <v>0.9</v>
      </c>
      <c r="W109" t="n">
        <v>20.67</v>
      </c>
      <c r="X109" t="n">
        <v>0.48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1.7766</v>
      </c>
      <c r="E110" t="n">
        <v>56.29</v>
      </c>
      <c r="F110" t="n">
        <v>53.07</v>
      </c>
      <c r="G110" t="n">
        <v>176.9</v>
      </c>
      <c r="H110" t="n">
        <v>2.08</v>
      </c>
      <c r="I110" t="n">
        <v>18</v>
      </c>
      <c r="J110" t="n">
        <v>238.97</v>
      </c>
      <c r="K110" t="n">
        <v>54.38</v>
      </c>
      <c r="L110" t="n">
        <v>28</v>
      </c>
      <c r="M110" t="n">
        <v>16</v>
      </c>
      <c r="N110" t="n">
        <v>56.6</v>
      </c>
      <c r="O110" t="n">
        <v>29707.68</v>
      </c>
      <c r="P110" t="n">
        <v>658.3099999999999</v>
      </c>
      <c r="Q110" t="n">
        <v>1367.15</v>
      </c>
      <c r="R110" t="n">
        <v>122.75</v>
      </c>
      <c r="S110" t="n">
        <v>104.26</v>
      </c>
      <c r="T110" t="n">
        <v>8342.110000000001</v>
      </c>
      <c r="U110" t="n">
        <v>0.85</v>
      </c>
      <c r="V110" t="n">
        <v>0.9</v>
      </c>
      <c r="W110" t="n">
        <v>20.67</v>
      </c>
      <c r="X110" t="n">
        <v>0.49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1.7765</v>
      </c>
      <c r="E111" t="n">
        <v>56.29</v>
      </c>
      <c r="F111" t="n">
        <v>53.07</v>
      </c>
      <c r="G111" t="n">
        <v>176.92</v>
      </c>
      <c r="H111" t="n">
        <v>2.1</v>
      </c>
      <c r="I111" t="n">
        <v>18</v>
      </c>
      <c r="J111" t="n">
        <v>239.41</v>
      </c>
      <c r="K111" t="n">
        <v>54.38</v>
      </c>
      <c r="L111" t="n">
        <v>28.25</v>
      </c>
      <c r="M111" t="n">
        <v>16</v>
      </c>
      <c r="N111" t="n">
        <v>56.78</v>
      </c>
      <c r="O111" t="n">
        <v>29761.35</v>
      </c>
      <c r="P111" t="n">
        <v>657.4</v>
      </c>
      <c r="Q111" t="n">
        <v>1367.21</v>
      </c>
      <c r="R111" t="n">
        <v>122.88</v>
      </c>
      <c r="S111" t="n">
        <v>104.26</v>
      </c>
      <c r="T111" t="n">
        <v>8403.879999999999</v>
      </c>
      <c r="U111" t="n">
        <v>0.85</v>
      </c>
      <c r="V111" t="n">
        <v>0.9</v>
      </c>
      <c r="W111" t="n">
        <v>20.67</v>
      </c>
      <c r="X111" t="n">
        <v>0.5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1.7766</v>
      </c>
      <c r="E112" t="n">
        <v>56.29</v>
      </c>
      <c r="F112" t="n">
        <v>53.07</v>
      </c>
      <c r="G112" t="n">
        <v>176.91</v>
      </c>
      <c r="H112" t="n">
        <v>2.11</v>
      </c>
      <c r="I112" t="n">
        <v>18</v>
      </c>
      <c r="J112" t="n">
        <v>239.85</v>
      </c>
      <c r="K112" t="n">
        <v>54.38</v>
      </c>
      <c r="L112" t="n">
        <v>28.5</v>
      </c>
      <c r="M112" t="n">
        <v>16</v>
      </c>
      <c r="N112" t="n">
        <v>56.97</v>
      </c>
      <c r="O112" t="n">
        <v>29815.09</v>
      </c>
      <c r="P112" t="n">
        <v>657.28</v>
      </c>
      <c r="Q112" t="n">
        <v>1367.23</v>
      </c>
      <c r="R112" t="n">
        <v>122.42</v>
      </c>
      <c r="S112" t="n">
        <v>104.26</v>
      </c>
      <c r="T112" t="n">
        <v>8174.62</v>
      </c>
      <c r="U112" t="n">
        <v>0.85</v>
      </c>
      <c r="V112" t="n">
        <v>0.9</v>
      </c>
      <c r="W112" t="n">
        <v>20.68</v>
      </c>
      <c r="X112" t="n">
        <v>0.5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1.7769</v>
      </c>
      <c r="E113" t="n">
        <v>56.28</v>
      </c>
      <c r="F113" t="n">
        <v>53.06</v>
      </c>
      <c r="G113" t="n">
        <v>176.87</v>
      </c>
      <c r="H113" t="n">
        <v>2.13</v>
      </c>
      <c r="I113" t="n">
        <v>18</v>
      </c>
      <c r="J113" t="n">
        <v>240.28</v>
      </c>
      <c r="K113" t="n">
        <v>54.38</v>
      </c>
      <c r="L113" t="n">
        <v>28.75</v>
      </c>
      <c r="M113" t="n">
        <v>16</v>
      </c>
      <c r="N113" t="n">
        <v>57.16</v>
      </c>
      <c r="O113" t="n">
        <v>29869.01</v>
      </c>
      <c r="P113" t="n">
        <v>654.9299999999999</v>
      </c>
      <c r="Q113" t="n">
        <v>1367.16</v>
      </c>
      <c r="R113" t="n">
        <v>122.23</v>
      </c>
      <c r="S113" t="n">
        <v>104.26</v>
      </c>
      <c r="T113" t="n">
        <v>8080.12</v>
      </c>
      <c r="U113" t="n">
        <v>0.85</v>
      </c>
      <c r="V113" t="n">
        <v>0.9</v>
      </c>
      <c r="W113" t="n">
        <v>20.68</v>
      </c>
      <c r="X113" t="n">
        <v>0.49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1.7767</v>
      </c>
      <c r="E114" t="n">
        <v>56.28</v>
      </c>
      <c r="F114" t="n">
        <v>53.07</v>
      </c>
      <c r="G114" t="n">
        <v>176.89</v>
      </c>
      <c r="H114" t="n">
        <v>2.14</v>
      </c>
      <c r="I114" t="n">
        <v>18</v>
      </c>
      <c r="J114" t="n">
        <v>240.72</v>
      </c>
      <c r="K114" t="n">
        <v>54.38</v>
      </c>
      <c r="L114" t="n">
        <v>29</v>
      </c>
      <c r="M114" t="n">
        <v>16</v>
      </c>
      <c r="N114" t="n">
        <v>57.34</v>
      </c>
      <c r="O114" t="n">
        <v>29922.88</v>
      </c>
      <c r="P114" t="n">
        <v>653.3</v>
      </c>
      <c r="Q114" t="n">
        <v>1367.2</v>
      </c>
      <c r="R114" t="n">
        <v>122.76</v>
      </c>
      <c r="S114" t="n">
        <v>104.26</v>
      </c>
      <c r="T114" t="n">
        <v>8348.08</v>
      </c>
      <c r="U114" t="n">
        <v>0.85</v>
      </c>
      <c r="V114" t="n">
        <v>0.9</v>
      </c>
      <c r="W114" t="n">
        <v>20.67</v>
      </c>
      <c r="X114" t="n">
        <v>0.49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1.7784</v>
      </c>
      <c r="E115" t="n">
        <v>56.23</v>
      </c>
      <c r="F115" t="n">
        <v>53.05</v>
      </c>
      <c r="G115" t="n">
        <v>187.25</v>
      </c>
      <c r="H115" t="n">
        <v>2.16</v>
      </c>
      <c r="I115" t="n">
        <v>17</v>
      </c>
      <c r="J115" t="n">
        <v>241.16</v>
      </c>
      <c r="K115" t="n">
        <v>54.38</v>
      </c>
      <c r="L115" t="n">
        <v>29.25</v>
      </c>
      <c r="M115" t="n">
        <v>15</v>
      </c>
      <c r="N115" t="n">
        <v>57.53</v>
      </c>
      <c r="O115" t="n">
        <v>29976.82</v>
      </c>
      <c r="P115" t="n">
        <v>652.29</v>
      </c>
      <c r="Q115" t="n">
        <v>1367.22</v>
      </c>
      <c r="R115" t="n">
        <v>122.01</v>
      </c>
      <c r="S115" t="n">
        <v>104.26</v>
      </c>
      <c r="T115" t="n">
        <v>7974.14</v>
      </c>
      <c r="U115" t="n">
        <v>0.85</v>
      </c>
      <c r="V115" t="n">
        <v>0.9</v>
      </c>
      <c r="W115" t="n">
        <v>20.67</v>
      </c>
      <c r="X115" t="n">
        <v>0.48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1.7796</v>
      </c>
      <c r="E116" t="n">
        <v>56.19</v>
      </c>
      <c r="F116" t="n">
        <v>53.01</v>
      </c>
      <c r="G116" t="n">
        <v>187.11</v>
      </c>
      <c r="H116" t="n">
        <v>2.17</v>
      </c>
      <c r="I116" t="n">
        <v>17</v>
      </c>
      <c r="J116" t="n">
        <v>241.59</v>
      </c>
      <c r="K116" t="n">
        <v>54.38</v>
      </c>
      <c r="L116" t="n">
        <v>29.5</v>
      </c>
      <c r="M116" t="n">
        <v>15</v>
      </c>
      <c r="N116" t="n">
        <v>57.72</v>
      </c>
      <c r="O116" t="n">
        <v>30030.83</v>
      </c>
      <c r="P116" t="n">
        <v>651.36</v>
      </c>
      <c r="Q116" t="n">
        <v>1367.18</v>
      </c>
      <c r="R116" t="n">
        <v>120.92</v>
      </c>
      <c r="S116" t="n">
        <v>104.26</v>
      </c>
      <c r="T116" t="n">
        <v>7433.18</v>
      </c>
      <c r="U116" t="n">
        <v>0.86</v>
      </c>
      <c r="V116" t="n">
        <v>0.9</v>
      </c>
      <c r="W116" t="n">
        <v>20.66</v>
      </c>
      <c r="X116" t="n">
        <v>0.44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1.7794</v>
      </c>
      <c r="E117" t="n">
        <v>56.2</v>
      </c>
      <c r="F117" t="n">
        <v>53.02</v>
      </c>
      <c r="G117" t="n">
        <v>187.14</v>
      </c>
      <c r="H117" t="n">
        <v>2.19</v>
      </c>
      <c r="I117" t="n">
        <v>17</v>
      </c>
      <c r="J117" t="n">
        <v>242.03</v>
      </c>
      <c r="K117" t="n">
        <v>54.38</v>
      </c>
      <c r="L117" t="n">
        <v>29.75</v>
      </c>
      <c r="M117" t="n">
        <v>15</v>
      </c>
      <c r="N117" t="n">
        <v>57.91</v>
      </c>
      <c r="O117" t="n">
        <v>30084.9</v>
      </c>
      <c r="P117" t="n">
        <v>651.86</v>
      </c>
      <c r="Q117" t="n">
        <v>1367.19</v>
      </c>
      <c r="R117" t="n">
        <v>120.86</v>
      </c>
      <c r="S117" t="n">
        <v>104.26</v>
      </c>
      <c r="T117" t="n">
        <v>7402.72</v>
      </c>
      <c r="U117" t="n">
        <v>0.86</v>
      </c>
      <c r="V117" t="n">
        <v>0.9</v>
      </c>
      <c r="W117" t="n">
        <v>20.67</v>
      </c>
      <c r="X117" t="n">
        <v>0.45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1.7789</v>
      </c>
      <c r="E118" t="n">
        <v>56.21</v>
      </c>
      <c r="F118" t="n">
        <v>53.04</v>
      </c>
      <c r="G118" t="n">
        <v>187.18</v>
      </c>
      <c r="H118" t="n">
        <v>2.2</v>
      </c>
      <c r="I118" t="n">
        <v>17</v>
      </c>
      <c r="J118" t="n">
        <v>242.47</v>
      </c>
      <c r="K118" t="n">
        <v>54.38</v>
      </c>
      <c r="L118" t="n">
        <v>30</v>
      </c>
      <c r="M118" t="n">
        <v>15</v>
      </c>
      <c r="N118" t="n">
        <v>58.1</v>
      </c>
      <c r="O118" t="n">
        <v>30139.04</v>
      </c>
      <c r="P118" t="n">
        <v>650.6</v>
      </c>
      <c r="Q118" t="n">
        <v>1367.21</v>
      </c>
      <c r="R118" t="n">
        <v>121.42</v>
      </c>
      <c r="S118" t="n">
        <v>104.26</v>
      </c>
      <c r="T118" t="n">
        <v>7680.59</v>
      </c>
      <c r="U118" t="n">
        <v>0.86</v>
      </c>
      <c r="V118" t="n">
        <v>0.9</v>
      </c>
      <c r="W118" t="n">
        <v>20.67</v>
      </c>
      <c r="X118" t="n">
        <v>0.46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1.7795</v>
      </c>
      <c r="E119" t="n">
        <v>56.2</v>
      </c>
      <c r="F119" t="n">
        <v>53.02</v>
      </c>
      <c r="G119" t="n">
        <v>187.12</v>
      </c>
      <c r="H119" t="n">
        <v>2.21</v>
      </c>
      <c r="I119" t="n">
        <v>17</v>
      </c>
      <c r="J119" t="n">
        <v>242.91</v>
      </c>
      <c r="K119" t="n">
        <v>54.38</v>
      </c>
      <c r="L119" t="n">
        <v>30.25</v>
      </c>
      <c r="M119" t="n">
        <v>15</v>
      </c>
      <c r="N119" t="n">
        <v>58.28</v>
      </c>
      <c r="O119" t="n">
        <v>30193.25</v>
      </c>
      <c r="P119" t="n">
        <v>649.25</v>
      </c>
      <c r="Q119" t="n">
        <v>1367.19</v>
      </c>
      <c r="R119" t="n">
        <v>120.92</v>
      </c>
      <c r="S119" t="n">
        <v>104.26</v>
      </c>
      <c r="T119" t="n">
        <v>7429.21</v>
      </c>
      <c r="U119" t="n">
        <v>0.86</v>
      </c>
      <c r="V119" t="n">
        <v>0.9</v>
      </c>
      <c r="W119" t="n">
        <v>20.67</v>
      </c>
      <c r="X119" t="n">
        <v>0.44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1.779</v>
      </c>
      <c r="E120" t="n">
        <v>56.21</v>
      </c>
      <c r="F120" t="n">
        <v>53.03</v>
      </c>
      <c r="G120" t="n">
        <v>187.18</v>
      </c>
      <c r="H120" t="n">
        <v>2.23</v>
      </c>
      <c r="I120" t="n">
        <v>17</v>
      </c>
      <c r="J120" t="n">
        <v>243.35</v>
      </c>
      <c r="K120" t="n">
        <v>54.38</v>
      </c>
      <c r="L120" t="n">
        <v>30.5</v>
      </c>
      <c r="M120" t="n">
        <v>15</v>
      </c>
      <c r="N120" t="n">
        <v>58.47</v>
      </c>
      <c r="O120" t="n">
        <v>30247.52</v>
      </c>
      <c r="P120" t="n">
        <v>646.5700000000001</v>
      </c>
      <c r="Q120" t="n">
        <v>1367.19</v>
      </c>
      <c r="R120" t="n">
        <v>121.34</v>
      </c>
      <c r="S120" t="n">
        <v>104.26</v>
      </c>
      <c r="T120" t="n">
        <v>7641.77</v>
      </c>
      <c r="U120" t="n">
        <v>0.86</v>
      </c>
      <c r="V120" t="n">
        <v>0.9</v>
      </c>
      <c r="W120" t="n">
        <v>20.67</v>
      </c>
      <c r="X120" t="n">
        <v>0.46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1.7807</v>
      </c>
      <c r="E121" t="n">
        <v>56.16</v>
      </c>
      <c r="F121" t="n">
        <v>53.02</v>
      </c>
      <c r="G121" t="n">
        <v>198.82</v>
      </c>
      <c r="H121" t="n">
        <v>2.24</v>
      </c>
      <c r="I121" t="n">
        <v>16</v>
      </c>
      <c r="J121" t="n">
        <v>243.79</v>
      </c>
      <c r="K121" t="n">
        <v>54.38</v>
      </c>
      <c r="L121" t="n">
        <v>30.75</v>
      </c>
      <c r="M121" t="n">
        <v>14</v>
      </c>
      <c r="N121" t="n">
        <v>58.67</v>
      </c>
      <c r="O121" t="n">
        <v>30301.87</v>
      </c>
      <c r="P121" t="n">
        <v>644.21</v>
      </c>
      <c r="Q121" t="n">
        <v>1367.18</v>
      </c>
      <c r="R121" t="n">
        <v>120.8</v>
      </c>
      <c r="S121" t="n">
        <v>104.26</v>
      </c>
      <c r="T121" t="n">
        <v>7377.16</v>
      </c>
      <c r="U121" t="n">
        <v>0.86</v>
      </c>
      <c r="V121" t="n">
        <v>0.9</v>
      </c>
      <c r="W121" t="n">
        <v>20.67</v>
      </c>
      <c r="X121" t="n">
        <v>0.44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1.7813</v>
      </c>
      <c r="E122" t="n">
        <v>56.14</v>
      </c>
      <c r="F122" t="n">
        <v>53</v>
      </c>
      <c r="G122" t="n">
        <v>198.75</v>
      </c>
      <c r="H122" t="n">
        <v>2.26</v>
      </c>
      <c r="I122" t="n">
        <v>16</v>
      </c>
      <c r="J122" t="n">
        <v>244.23</v>
      </c>
      <c r="K122" t="n">
        <v>54.38</v>
      </c>
      <c r="L122" t="n">
        <v>31</v>
      </c>
      <c r="M122" t="n">
        <v>14</v>
      </c>
      <c r="N122" t="n">
        <v>58.86</v>
      </c>
      <c r="O122" t="n">
        <v>30356.28</v>
      </c>
      <c r="P122" t="n">
        <v>644.72</v>
      </c>
      <c r="Q122" t="n">
        <v>1367.16</v>
      </c>
      <c r="R122" t="n">
        <v>120.37</v>
      </c>
      <c r="S122" t="n">
        <v>104.26</v>
      </c>
      <c r="T122" t="n">
        <v>7159.62</v>
      </c>
      <c r="U122" t="n">
        <v>0.87</v>
      </c>
      <c r="V122" t="n">
        <v>0.9</v>
      </c>
      <c r="W122" t="n">
        <v>20.67</v>
      </c>
      <c r="X122" t="n">
        <v>0.43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1.781</v>
      </c>
      <c r="E123" t="n">
        <v>56.15</v>
      </c>
      <c r="F123" t="n">
        <v>53.01</v>
      </c>
      <c r="G123" t="n">
        <v>198.78</v>
      </c>
      <c r="H123" t="n">
        <v>2.27</v>
      </c>
      <c r="I123" t="n">
        <v>16</v>
      </c>
      <c r="J123" t="n">
        <v>244.68</v>
      </c>
      <c r="K123" t="n">
        <v>54.38</v>
      </c>
      <c r="L123" t="n">
        <v>31.25</v>
      </c>
      <c r="M123" t="n">
        <v>13</v>
      </c>
      <c r="N123" t="n">
        <v>59.05</v>
      </c>
      <c r="O123" t="n">
        <v>30410.77</v>
      </c>
      <c r="P123" t="n">
        <v>645.35</v>
      </c>
      <c r="Q123" t="n">
        <v>1367.14</v>
      </c>
      <c r="R123" t="n">
        <v>120.52</v>
      </c>
      <c r="S123" t="n">
        <v>104.26</v>
      </c>
      <c r="T123" t="n">
        <v>7235.41</v>
      </c>
      <c r="U123" t="n">
        <v>0.87</v>
      </c>
      <c r="V123" t="n">
        <v>0.9</v>
      </c>
      <c r="W123" t="n">
        <v>20.67</v>
      </c>
      <c r="X123" t="n">
        <v>0.43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1.7812</v>
      </c>
      <c r="E124" t="n">
        <v>56.14</v>
      </c>
      <c r="F124" t="n">
        <v>53</v>
      </c>
      <c r="G124" t="n">
        <v>198.76</v>
      </c>
      <c r="H124" t="n">
        <v>2.29</v>
      </c>
      <c r="I124" t="n">
        <v>16</v>
      </c>
      <c r="J124" t="n">
        <v>245.12</v>
      </c>
      <c r="K124" t="n">
        <v>54.38</v>
      </c>
      <c r="L124" t="n">
        <v>31.5</v>
      </c>
      <c r="M124" t="n">
        <v>13</v>
      </c>
      <c r="N124" t="n">
        <v>59.24</v>
      </c>
      <c r="O124" t="n">
        <v>30465.32</v>
      </c>
      <c r="P124" t="n">
        <v>645.09</v>
      </c>
      <c r="Q124" t="n">
        <v>1367.15</v>
      </c>
      <c r="R124" t="n">
        <v>120.28</v>
      </c>
      <c r="S124" t="n">
        <v>104.26</v>
      </c>
      <c r="T124" t="n">
        <v>7115.8</v>
      </c>
      <c r="U124" t="n">
        <v>0.87</v>
      </c>
      <c r="V124" t="n">
        <v>0.9</v>
      </c>
      <c r="W124" t="n">
        <v>20.67</v>
      </c>
      <c r="X124" t="n">
        <v>0.43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1.7814</v>
      </c>
      <c r="E125" t="n">
        <v>56.14</v>
      </c>
      <c r="F125" t="n">
        <v>53</v>
      </c>
      <c r="G125" t="n">
        <v>198.74</v>
      </c>
      <c r="H125" t="n">
        <v>2.3</v>
      </c>
      <c r="I125" t="n">
        <v>16</v>
      </c>
      <c r="J125" t="n">
        <v>245.56</v>
      </c>
      <c r="K125" t="n">
        <v>54.38</v>
      </c>
      <c r="L125" t="n">
        <v>31.75</v>
      </c>
      <c r="M125" t="n">
        <v>14</v>
      </c>
      <c r="N125" t="n">
        <v>59.43</v>
      </c>
      <c r="O125" t="n">
        <v>30519.94</v>
      </c>
      <c r="P125" t="n">
        <v>642.74</v>
      </c>
      <c r="Q125" t="n">
        <v>1367.16</v>
      </c>
      <c r="R125" t="n">
        <v>120.22</v>
      </c>
      <c r="S125" t="n">
        <v>104.26</v>
      </c>
      <c r="T125" t="n">
        <v>7085.65</v>
      </c>
      <c r="U125" t="n">
        <v>0.87</v>
      </c>
      <c r="V125" t="n">
        <v>0.9</v>
      </c>
      <c r="W125" t="n">
        <v>20.67</v>
      </c>
      <c r="X125" t="n">
        <v>0.42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1.7812</v>
      </c>
      <c r="E126" t="n">
        <v>56.14</v>
      </c>
      <c r="F126" t="n">
        <v>53</v>
      </c>
      <c r="G126" t="n">
        <v>198.76</v>
      </c>
      <c r="H126" t="n">
        <v>2.31</v>
      </c>
      <c r="I126" t="n">
        <v>16</v>
      </c>
      <c r="J126" t="n">
        <v>246</v>
      </c>
      <c r="K126" t="n">
        <v>54.38</v>
      </c>
      <c r="L126" t="n">
        <v>32</v>
      </c>
      <c r="M126" t="n">
        <v>13</v>
      </c>
      <c r="N126" t="n">
        <v>59.63</v>
      </c>
      <c r="O126" t="n">
        <v>30574.64</v>
      </c>
      <c r="P126" t="n">
        <v>642.3200000000001</v>
      </c>
      <c r="Q126" t="n">
        <v>1367.21</v>
      </c>
      <c r="R126" t="n">
        <v>120.4</v>
      </c>
      <c r="S126" t="n">
        <v>104.26</v>
      </c>
      <c r="T126" t="n">
        <v>7176.32</v>
      </c>
      <c r="U126" t="n">
        <v>0.87</v>
      </c>
      <c r="V126" t="n">
        <v>0.9</v>
      </c>
      <c r="W126" t="n">
        <v>20.67</v>
      </c>
      <c r="X126" t="n">
        <v>0.43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1.7806</v>
      </c>
      <c r="E127" t="n">
        <v>56.16</v>
      </c>
      <c r="F127" t="n">
        <v>53.02</v>
      </c>
      <c r="G127" t="n">
        <v>198.83</v>
      </c>
      <c r="H127" t="n">
        <v>2.33</v>
      </c>
      <c r="I127" t="n">
        <v>16</v>
      </c>
      <c r="J127" t="n">
        <v>246.45</v>
      </c>
      <c r="K127" t="n">
        <v>54.38</v>
      </c>
      <c r="L127" t="n">
        <v>32.25</v>
      </c>
      <c r="M127" t="n">
        <v>13</v>
      </c>
      <c r="N127" t="n">
        <v>59.82</v>
      </c>
      <c r="O127" t="n">
        <v>30629.4</v>
      </c>
      <c r="P127" t="n">
        <v>642.04</v>
      </c>
      <c r="Q127" t="n">
        <v>1367.22</v>
      </c>
      <c r="R127" t="n">
        <v>120.71</v>
      </c>
      <c r="S127" t="n">
        <v>104.26</v>
      </c>
      <c r="T127" t="n">
        <v>7332.39</v>
      </c>
      <c r="U127" t="n">
        <v>0.86</v>
      </c>
      <c r="V127" t="n">
        <v>0.9</v>
      </c>
      <c r="W127" t="n">
        <v>20.68</v>
      </c>
      <c r="X127" t="n">
        <v>0.44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1.7806</v>
      </c>
      <c r="E128" t="n">
        <v>56.16</v>
      </c>
      <c r="F128" t="n">
        <v>53.02</v>
      </c>
      <c r="G128" t="n">
        <v>198.83</v>
      </c>
      <c r="H128" t="n">
        <v>2.34</v>
      </c>
      <c r="I128" t="n">
        <v>16</v>
      </c>
      <c r="J128" t="n">
        <v>246.89</v>
      </c>
      <c r="K128" t="n">
        <v>54.38</v>
      </c>
      <c r="L128" t="n">
        <v>32.5</v>
      </c>
      <c r="M128" t="n">
        <v>10</v>
      </c>
      <c r="N128" t="n">
        <v>60.02</v>
      </c>
      <c r="O128" t="n">
        <v>30684.23</v>
      </c>
      <c r="P128" t="n">
        <v>641.0700000000001</v>
      </c>
      <c r="Q128" t="n">
        <v>1367.19</v>
      </c>
      <c r="R128" t="n">
        <v>120.87</v>
      </c>
      <c r="S128" t="n">
        <v>104.26</v>
      </c>
      <c r="T128" t="n">
        <v>7413.1</v>
      </c>
      <c r="U128" t="n">
        <v>0.86</v>
      </c>
      <c r="V128" t="n">
        <v>0.9</v>
      </c>
      <c r="W128" t="n">
        <v>20.67</v>
      </c>
      <c r="X128" t="n">
        <v>0.45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1.7805</v>
      </c>
      <c r="E129" t="n">
        <v>56.16</v>
      </c>
      <c r="F129" t="n">
        <v>53.02</v>
      </c>
      <c r="G129" t="n">
        <v>198.84</v>
      </c>
      <c r="H129" t="n">
        <v>2.36</v>
      </c>
      <c r="I129" t="n">
        <v>16</v>
      </c>
      <c r="J129" t="n">
        <v>247.34</v>
      </c>
      <c r="K129" t="n">
        <v>54.38</v>
      </c>
      <c r="L129" t="n">
        <v>32.75</v>
      </c>
      <c r="M129" t="n">
        <v>9</v>
      </c>
      <c r="N129" t="n">
        <v>60.21</v>
      </c>
      <c r="O129" t="n">
        <v>30739.14</v>
      </c>
      <c r="P129" t="n">
        <v>640.89</v>
      </c>
      <c r="Q129" t="n">
        <v>1367.19</v>
      </c>
      <c r="R129" t="n">
        <v>120.96</v>
      </c>
      <c r="S129" t="n">
        <v>104.26</v>
      </c>
      <c r="T129" t="n">
        <v>7456.51</v>
      </c>
      <c r="U129" t="n">
        <v>0.86</v>
      </c>
      <c r="V129" t="n">
        <v>0.9</v>
      </c>
      <c r="W129" t="n">
        <v>20.68</v>
      </c>
      <c r="X129" t="n">
        <v>0.45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1.7832</v>
      </c>
      <c r="E130" t="n">
        <v>56.08</v>
      </c>
      <c r="F130" t="n">
        <v>52.98</v>
      </c>
      <c r="G130" t="n">
        <v>211.91</v>
      </c>
      <c r="H130" t="n">
        <v>2.37</v>
      </c>
      <c r="I130" t="n">
        <v>15</v>
      </c>
      <c r="J130" t="n">
        <v>247.78</v>
      </c>
      <c r="K130" t="n">
        <v>54.38</v>
      </c>
      <c r="L130" t="n">
        <v>33</v>
      </c>
      <c r="M130" t="n">
        <v>8</v>
      </c>
      <c r="N130" t="n">
        <v>60.41</v>
      </c>
      <c r="O130" t="n">
        <v>30794.11</v>
      </c>
      <c r="P130" t="n">
        <v>640.0599999999999</v>
      </c>
      <c r="Q130" t="n">
        <v>1367.2</v>
      </c>
      <c r="R130" t="n">
        <v>119.28</v>
      </c>
      <c r="S130" t="n">
        <v>104.26</v>
      </c>
      <c r="T130" t="n">
        <v>6623.14</v>
      </c>
      <c r="U130" t="n">
        <v>0.87</v>
      </c>
      <c r="V130" t="n">
        <v>0.9</v>
      </c>
      <c r="W130" t="n">
        <v>20.68</v>
      </c>
      <c r="X130" t="n">
        <v>0.4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1.7829</v>
      </c>
      <c r="E131" t="n">
        <v>56.09</v>
      </c>
      <c r="F131" t="n">
        <v>52.99</v>
      </c>
      <c r="G131" t="n">
        <v>211.95</v>
      </c>
      <c r="H131" t="n">
        <v>2.38</v>
      </c>
      <c r="I131" t="n">
        <v>15</v>
      </c>
      <c r="J131" t="n">
        <v>248.23</v>
      </c>
      <c r="K131" t="n">
        <v>54.38</v>
      </c>
      <c r="L131" t="n">
        <v>33.25</v>
      </c>
      <c r="M131" t="n">
        <v>6</v>
      </c>
      <c r="N131" t="n">
        <v>60.6</v>
      </c>
      <c r="O131" t="n">
        <v>30849.16</v>
      </c>
      <c r="P131" t="n">
        <v>640.88</v>
      </c>
      <c r="Q131" t="n">
        <v>1367.14</v>
      </c>
      <c r="R131" t="n">
        <v>119.51</v>
      </c>
      <c r="S131" t="n">
        <v>104.26</v>
      </c>
      <c r="T131" t="n">
        <v>6734.83</v>
      </c>
      <c r="U131" t="n">
        <v>0.87</v>
      </c>
      <c r="V131" t="n">
        <v>0.9</v>
      </c>
      <c r="W131" t="n">
        <v>20.68</v>
      </c>
      <c r="X131" t="n">
        <v>0.41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1.783</v>
      </c>
      <c r="E132" t="n">
        <v>56.09</v>
      </c>
      <c r="F132" t="n">
        <v>52.99</v>
      </c>
      <c r="G132" t="n">
        <v>211.95</v>
      </c>
      <c r="H132" t="n">
        <v>2.4</v>
      </c>
      <c r="I132" t="n">
        <v>15</v>
      </c>
      <c r="J132" t="n">
        <v>248.68</v>
      </c>
      <c r="K132" t="n">
        <v>54.38</v>
      </c>
      <c r="L132" t="n">
        <v>33.5</v>
      </c>
      <c r="M132" t="n">
        <v>4</v>
      </c>
      <c r="N132" t="n">
        <v>60.8</v>
      </c>
      <c r="O132" t="n">
        <v>30904.28</v>
      </c>
      <c r="P132" t="n">
        <v>641.74</v>
      </c>
      <c r="Q132" t="n">
        <v>1367.19</v>
      </c>
      <c r="R132" t="n">
        <v>119.35</v>
      </c>
      <c r="S132" t="n">
        <v>104.26</v>
      </c>
      <c r="T132" t="n">
        <v>6653.92</v>
      </c>
      <c r="U132" t="n">
        <v>0.87</v>
      </c>
      <c r="V132" t="n">
        <v>0.9</v>
      </c>
      <c r="W132" t="n">
        <v>20.68</v>
      </c>
      <c r="X132" t="n">
        <v>0.41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1.7833</v>
      </c>
      <c r="E133" t="n">
        <v>56.08</v>
      </c>
      <c r="F133" t="n">
        <v>52.98</v>
      </c>
      <c r="G133" t="n">
        <v>211.91</v>
      </c>
      <c r="H133" t="n">
        <v>2.41</v>
      </c>
      <c r="I133" t="n">
        <v>15</v>
      </c>
      <c r="J133" t="n">
        <v>249.12</v>
      </c>
      <c r="K133" t="n">
        <v>54.38</v>
      </c>
      <c r="L133" t="n">
        <v>33.75</v>
      </c>
      <c r="M133" t="n">
        <v>4</v>
      </c>
      <c r="N133" t="n">
        <v>61</v>
      </c>
      <c r="O133" t="n">
        <v>30959.46</v>
      </c>
      <c r="P133" t="n">
        <v>641.78</v>
      </c>
      <c r="Q133" t="n">
        <v>1367.28</v>
      </c>
      <c r="R133" t="n">
        <v>119.1</v>
      </c>
      <c r="S133" t="n">
        <v>104.26</v>
      </c>
      <c r="T133" t="n">
        <v>6533.37</v>
      </c>
      <c r="U133" t="n">
        <v>0.88</v>
      </c>
      <c r="V133" t="n">
        <v>0.9</v>
      </c>
      <c r="W133" t="n">
        <v>20.68</v>
      </c>
      <c r="X133" t="n">
        <v>0.4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1.7832</v>
      </c>
      <c r="E134" t="n">
        <v>56.08</v>
      </c>
      <c r="F134" t="n">
        <v>52.98</v>
      </c>
      <c r="G134" t="n">
        <v>211.92</v>
      </c>
      <c r="H134" t="n">
        <v>2.42</v>
      </c>
      <c r="I134" t="n">
        <v>15</v>
      </c>
      <c r="J134" t="n">
        <v>249.57</v>
      </c>
      <c r="K134" t="n">
        <v>54.38</v>
      </c>
      <c r="L134" t="n">
        <v>34</v>
      </c>
      <c r="M134" t="n">
        <v>3</v>
      </c>
      <c r="N134" t="n">
        <v>61.2</v>
      </c>
      <c r="O134" t="n">
        <v>31014.73</v>
      </c>
      <c r="P134" t="n">
        <v>642.51</v>
      </c>
      <c r="Q134" t="n">
        <v>1367.25</v>
      </c>
      <c r="R134" t="n">
        <v>119.16</v>
      </c>
      <c r="S134" t="n">
        <v>104.26</v>
      </c>
      <c r="T134" t="n">
        <v>6560.18</v>
      </c>
      <c r="U134" t="n">
        <v>0.87</v>
      </c>
      <c r="V134" t="n">
        <v>0.9</v>
      </c>
      <c r="W134" t="n">
        <v>20.68</v>
      </c>
      <c r="X134" t="n">
        <v>0.4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1.7831</v>
      </c>
      <c r="E135" t="n">
        <v>56.08</v>
      </c>
      <c r="F135" t="n">
        <v>52.98</v>
      </c>
      <c r="G135" t="n">
        <v>211.93</v>
      </c>
      <c r="H135" t="n">
        <v>2.44</v>
      </c>
      <c r="I135" t="n">
        <v>15</v>
      </c>
      <c r="J135" t="n">
        <v>250.02</v>
      </c>
      <c r="K135" t="n">
        <v>54.38</v>
      </c>
      <c r="L135" t="n">
        <v>34.25</v>
      </c>
      <c r="M135" t="n">
        <v>2</v>
      </c>
      <c r="N135" t="n">
        <v>61.39</v>
      </c>
      <c r="O135" t="n">
        <v>31070.06</v>
      </c>
      <c r="P135" t="n">
        <v>643.72</v>
      </c>
      <c r="Q135" t="n">
        <v>1367.18</v>
      </c>
      <c r="R135" t="n">
        <v>119.15</v>
      </c>
      <c r="S135" t="n">
        <v>104.26</v>
      </c>
      <c r="T135" t="n">
        <v>6554.86</v>
      </c>
      <c r="U135" t="n">
        <v>0.88</v>
      </c>
      <c r="V135" t="n">
        <v>0.9</v>
      </c>
      <c r="W135" t="n">
        <v>20.69</v>
      </c>
      <c r="X135" t="n">
        <v>0.41</v>
      </c>
      <c r="Y135" t="n">
        <v>1</v>
      </c>
      <c r="Z135" t="n">
        <v>10</v>
      </c>
    </row>
    <row r="136">
      <c r="A136" t="n">
        <v>134</v>
      </c>
      <c r="B136" t="n">
        <v>100</v>
      </c>
      <c r="C136" t="inlineStr">
        <is>
          <t xml:space="preserve">CONCLUIDO	</t>
        </is>
      </c>
      <c r="D136" t="n">
        <v>1.7832</v>
      </c>
      <c r="E136" t="n">
        <v>56.08</v>
      </c>
      <c r="F136" t="n">
        <v>52.98</v>
      </c>
      <c r="G136" t="n">
        <v>211.91</v>
      </c>
      <c r="H136" t="n">
        <v>2.45</v>
      </c>
      <c r="I136" t="n">
        <v>15</v>
      </c>
      <c r="J136" t="n">
        <v>250.47</v>
      </c>
      <c r="K136" t="n">
        <v>54.38</v>
      </c>
      <c r="L136" t="n">
        <v>34.5</v>
      </c>
      <c r="M136" t="n">
        <v>1</v>
      </c>
      <c r="N136" t="n">
        <v>61.59</v>
      </c>
      <c r="O136" t="n">
        <v>31125.47</v>
      </c>
      <c r="P136" t="n">
        <v>644.6</v>
      </c>
      <c r="Q136" t="n">
        <v>1367.28</v>
      </c>
      <c r="R136" t="n">
        <v>119.01</v>
      </c>
      <c r="S136" t="n">
        <v>104.26</v>
      </c>
      <c r="T136" t="n">
        <v>6488.53</v>
      </c>
      <c r="U136" t="n">
        <v>0.88</v>
      </c>
      <c r="V136" t="n">
        <v>0.9</v>
      </c>
      <c r="W136" t="n">
        <v>20.68</v>
      </c>
      <c r="X136" t="n">
        <v>0.4</v>
      </c>
      <c r="Y136" t="n">
        <v>1</v>
      </c>
      <c r="Z136" t="n">
        <v>10</v>
      </c>
    </row>
    <row r="137">
      <c r="A137" t="n">
        <v>135</v>
      </c>
      <c r="B137" t="n">
        <v>100</v>
      </c>
      <c r="C137" t="inlineStr">
        <is>
          <t xml:space="preserve">CONCLUIDO	</t>
        </is>
      </c>
      <c r="D137" t="n">
        <v>1.7832</v>
      </c>
      <c r="E137" t="n">
        <v>56.08</v>
      </c>
      <c r="F137" t="n">
        <v>52.98</v>
      </c>
      <c r="G137" t="n">
        <v>211.91</v>
      </c>
      <c r="H137" t="n">
        <v>2.46</v>
      </c>
      <c r="I137" t="n">
        <v>15</v>
      </c>
      <c r="J137" t="n">
        <v>250.92</v>
      </c>
      <c r="K137" t="n">
        <v>54.38</v>
      </c>
      <c r="L137" t="n">
        <v>34.75</v>
      </c>
      <c r="M137" t="n">
        <v>0</v>
      </c>
      <c r="N137" t="n">
        <v>61.79</v>
      </c>
      <c r="O137" t="n">
        <v>31180.95</v>
      </c>
      <c r="P137" t="n">
        <v>645.59</v>
      </c>
      <c r="Q137" t="n">
        <v>1367.28</v>
      </c>
      <c r="R137" t="n">
        <v>119.04</v>
      </c>
      <c r="S137" t="n">
        <v>104.26</v>
      </c>
      <c r="T137" t="n">
        <v>6500.06</v>
      </c>
      <c r="U137" t="n">
        <v>0.88</v>
      </c>
      <c r="V137" t="n">
        <v>0.9</v>
      </c>
      <c r="W137" t="n">
        <v>20.68</v>
      </c>
      <c r="X137" t="n">
        <v>0.4</v>
      </c>
      <c r="Y137" t="n">
        <v>1</v>
      </c>
      <c r="Z137" t="n">
        <v>10</v>
      </c>
    </row>
    <row r="138">
      <c r="A138" t="n">
        <v>0</v>
      </c>
      <c r="B138" t="n">
        <v>140</v>
      </c>
      <c r="C138" t="inlineStr">
        <is>
          <t xml:space="preserve">CONCLUIDO	</t>
        </is>
      </c>
      <c r="D138" t="n">
        <v>0.6872</v>
      </c>
      <c r="E138" t="n">
        <v>145.51</v>
      </c>
      <c r="F138" t="n">
        <v>85.79000000000001</v>
      </c>
      <c r="G138" t="n">
        <v>4.73</v>
      </c>
      <c r="H138" t="n">
        <v>0.06</v>
      </c>
      <c r="I138" t="n">
        <v>1088</v>
      </c>
      <c r="J138" t="n">
        <v>274.09</v>
      </c>
      <c r="K138" t="n">
        <v>60.56</v>
      </c>
      <c r="L138" t="n">
        <v>1</v>
      </c>
      <c r="M138" t="n">
        <v>1086</v>
      </c>
      <c r="N138" t="n">
        <v>72.53</v>
      </c>
      <c r="O138" t="n">
        <v>34038.11</v>
      </c>
      <c r="P138" t="n">
        <v>1501.11</v>
      </c>
      <c r="Q138" t="n">
        <v>1371.74</v>
      </c>
      <c r="R138" t="n">
        <v>1190.83</v>
      </c>
      <c r="S138" t="n">
        <v>104.26</v>
      </c>
      <c r="T138" t="n">
        <v>537029</v>
      </c>
      <c r="U138" t="n">
        <v>0.09</v>
      </c>
      <c r="V138" t="n">
        <v>0.5600000000000001</v>
      </c>
      <c r="W138" t="n">
        <v>22.43</v>
      </c>
      <c r="X138" t="n">
        <v>33.11</v>
      </c>
      <c r="Y138" t="n">
        <v>1</v>
      </c>
      <c r="Z138" t="n">
        <v>10</v>
      </c>
    </row>
    <row r="139">
      <c r="A139" t="n">
        <v>1</v>
      </c>
      <c r="B139" t="n">
        <v>140</v>
      </c>
      <c r="C139" t="inlineStr">
        <is>
          <t xml:space="preserve">CONCLUIDO	</t>
        </is>
      </c>
      <c r="D139" t="n">
        <v>0.8454</v>
      </c>
      <c r="E139" t="n">
        <v>118.28</v>
      </c>
      <c r="F139" t="n">
        <v>75.48</v>
      </c>
      <c r="G139" t="n">
        <v>5.93</v>
      </c>
      <c r="H139" t="n">
        <v>0.08</v>
      </c>
      <c r="I139" t="n">
        <v>764</v>
      </c>
      <c r="J139" t="n">
        <v>274.57</v>
      </c>
      <c r="K139" t="n">
        <v>60.56</v>
      </c>
      <c r="L139" t="n">
        <v>1.25</v>
      </c>
      <c r="M139" t="n">
        <v>762</v>
      </c>
      <c r="N139" t="n">
        <v>72.76000000000001</v>
      </c>
      <c r="O139" t="n">
        <v>34097.72</v>
      </c>
      <c r="P139" t="n">
        <v>1321.64</v>
      </c>
      <c r="Q139" t="n">
        <v>1370.9</v>
      </c>
      <c r="R139" t="n">
        <v>852.11</v>
      </c>
      <c r="S139" t="n">
        <v>104.26</v>
      </c>
      <c r="T139" t="n">
        <v>369290.35</v>
      </c>
      <c r="U139" t="n">
        <v>0.12</v>
      </c>
      <c r="V139" t="n">
        <v>0.64</v>
      </c>
      <c r="W139" t="n">
        <v>21.92</v>
      </c>
      <c r="X139" t="n">
        <v>22.83</v>
      </c>
      <c r="Y139" t="n">
        <v>1</v>
      </c>
      <c r="Z139" t="n">
        <v>10</v>
      </c>
    </row>
    <row r="140">
      <c r="A140" t="n">
        <v>2</v>
      </c>
      <c r="B140" t="n">
        <v>140</v>
      </c>
      <c r="C140" t="inlineStr">
        <is>
          <t xml:space="preserve">CONCLUIDO	</t>
        </is>
      </c>
      <c r="D140" t="n">
        <v>0.9626</v>
      </c>
      <c r="E140" t="n">
        <v>103.89</v>
      </c>
      <c r="F140" t="n">
        <v>70.12</v>
      </c>
      <c r="G140" t="n">
        <v>7.12</v>
      </c>
      <c r="H140" t="n">
        <v>0.1</v>
      </c>
      <c r="I140" t="n">
        <v>591</v>
      </c>
      <c r="J140" t="n">
        <v>275.05</v>
      </c>
      <c r="K140" t="n">
        <v>60.56</v>
      </c>
      <c r="L140" t="n">
        <v>1.5</v>
      </c>
      <c r="M140" t="n">
        <v>589</v>
      </c>
      <c r="N140" t="n">
        <v>73</v>
      </c>
      <c r="O140" t="n">
        <v>34157.42</v>
      </c>
      <c r="P140" t="n">
        <v>1228.23</v>
      </c>
      <c r="Q140" t="n">
        <v>1369.94</v>
      </c>
      <c r="R140" t="n">
        <v>677.38</v>
      </c>
      <c r="S140" t="n">
        <v>104.26</v>
      </c>
      <c r="T140" t="n">
        <v>282790.89</v>
      </c>
      <c r="U140" t="n">
        <v>0.15</v>
      </c>
      <c r="V140" t="n">
        <v>0.68</v>
      </c>
      <c r="W140" t="n">
        <v>21.63</v>
      </c>
      <c r="X140" t="n">
        <v>17.49</v>
      </c>
      <c r="Y140" t="n">
        <v>1</v>
      </c>
      <c r="Z140" t="n">
        <v>10</v>
      </c>
    </row>
    <row r="141">
      <c r="A141" t="n">
        <v>3</v>
      </c>
      <c r="B141" t="n">
        <v>140</v>
      </c>
      <c r="C141" t="inlineStr">
        <is>
          <t xml:space="preserve">CONCLUIDO	</t>
        </is>
      </c>
      <c r="D141" t="n">
        <v>1.0543</v>
      </c>
      <c r="E141" t="n">
        <v>94.84999999999999</v>
      </c>
      <c r="F141" t="n">
        <v>66.77</v>
      </c>
      <c r="G141" t="n">
        <v>8.31</v>
      </c>
      <c r="H141" t="n">
        <v>0.11</v>
      </c>
      <c r="I141" t="n">
        <v>482</v>
      </c>
      <c r="J141" t="n">
        <v>275.54</v>
      </c>
      <c r="K141" t="n">
        <v>60.56</v>
      </c>
      <c r="L141" t="n">
        <v>1.75</v>
      </c>
      <c r="M141" t="n">
        <v>480</v>
      </c>
      <c r="N141" t="n">
        <v>73.23</v>
      </c>
      <c r="O141" t="n">
        <v>34217.22</v>
      </c>
      <c r="P141" t="n">
        <v>1169.6</v>
      </c>
      <c r="Q141" t="n">
        <v>1369.15</v>
      </c>
      <c r="R141" t="n">
        <v>568.5599999999999</v>
      </c>
      <c r="S141" t="n">
        <v>104.26</v>
      </c>
      <c r="T141" t="n">
        <v>228925.16</v>
      </c>
      <c r="U141" t="n">
        <v>0.18</v>
      </c>
      <c r="V141" t="n">
        <v>0.72</v>
      </c>
      <c r="W141" t="n">
        <v>21.44</v>
      </c>
      <c r="X141" t="n">
        <v>14.15</v>
      </c>
      <c r="Y141" t="n">
        <v>1</v>
      </c>
      <c r="Z141" t="n">
        <v>10</v>
      </c>
    </row>
    <row r="142">
      <c r="A142" t="n">
        <v>4</v>
      </c>
      <c r="B142" t="n">
        <v>140</v>
      </c>
      <c r="C142" t="inlineStr">
        <is>
          <t xml:space="preserve">CONCLUIDO	</t>
        </is>
      </c>
      <c r="D142" t="n">
        <v>1.1269</v>
      </c>
      <c r="E142" t="n">
        <v>88.73999999999999</v>
      </c>
      <c r="F142" t="n">
        <v>64.53</v>
      </c>
      <c r="G142" t="n">
        <v>9.49</v>
      </c>
      <c r="H142" t="n">
        <v>0.13</v>
      </c>
      <c r="I142" t="n">
        <v>408</v>
      </c>
      <c r="J142" t="n">
        <v>276.02</v>
      </c>
      <c r="K142" t="n">
        <v>60.56</v>
      </c>
      <c r="L142" t="n">
        <v>2</v>
      </c>
      <c r="M142" t="n">
        <v>406</v>
      </c>
      <c r="N142" t="n">
        <v>73.47</v>
      </c>
      <c r="O142" t="n">
        <v>34277.1</v>
      </c>
      <c r="P142" t="n">
        <v>1130.28</v>
      </c>
      <c r="Q142" t="n">
        <v>1369.02</v>
      </c>
      <c r="R142" t="n">
        <v>494.83</v>
      </c>
      <c r="S142" t="n">
        <v>104.26</v>
      </c>
      <c r="T142" t="n">
        <v>192431.36</v>
      </c>
      <c r="U142" t="n">
        <v>0.21</v>
      </c>
      <c r="V142" t="n">
        <v>0.74</v>
      </c>
      <c r="W142" t="n">
        <v>21.32</v>
      </c>
      <c r="X142" t="n">
        <v>11.91</v>
      </c>
      <c r="Y142" t="n">
        <v>1</v>
      </c>
      <c r="Z142" t="n">
        <v>10</v>
      </c>
    </row>
    <row r="143">
      <c r="A143" t="n">
        <v>5</v>
      </c>
      <c r="B143" t="n">
        <v>140</v>
      </c>
      <c r="C143" t="inlineStr">
        <is>
          <t xml:space="preserve">CONCLUIDO	</t>
        </is>
      </c>
      <c r="D143" t="n">
        <v>1.1875</v>
      </c>
      <c r="E143" t="n">
        <v>84.20999999999999</v>
      </c>
      <c r="F143" t="n">
        <v>62.88</v>
      </c>
      <c r="G143" t="n">
        <v>10.69</v>
      </c>
      <c r="H143" t="n">
        <v>0.14</v>
      </c>
      <c r="I143" t="n">
        <v>353</v>
      </c>
      <c r="J143" t="n">
        <v>276.51</v>
      </c>
      <c r="K143" t="n">
        <v>60.56</v>
      </c>
      <c r="L143" t="n">
        <v>2.25</v>
      </c>
      <c r="M143" t="n">
        <v>351</v>
      </c>
      <c r="N143" t="n">
        <v>73.70999999999999</v>
      </c>
      <c r="O143" t="n">
        <v>34337.08</v>
      </c>
      <c r="P143" t="n">
        <v>1101.21</v>
      </c>
      <c r="Q143" t="n">
        <v>1368.72</v>
      </c>
      <c r="R143" t="n">
        <v>441.14</v>
      </c>
      <c r="S143" t="n">
        <v>104.26</v>
      </c>
      <c r="T143" t="n">
        <v>165861.96</v>
      </c>
      <c r="U143" t="n">
        <v>0.24</v>
      </c>
      <c r="V143" t="n">
        <v>0.76</v>
      </c>
      <c r="W143" t="n">
        <v>21.22</v>
      </c>
      <c r="X143" t="n">
        <v>10.27</v>
      </c>
      <c r="Y143" t="n">
        <v>1</v>
      </c>
      <c r="Z143" t="n">
        <v>10</v>
      </c>
    </row>
    <row r="144">
      <c r="A144" t="n">
        <v>6</v>
      </c>
      <c r="B144" t="n">
        <v>140</v>
      </c>
      <c r="C144" t="inlineStr">
        <is>
          <t xml:space="preserve">CONCLUIDO	</t>
        </is>
      </c>
      <c r="D144" t="n">
        <v>1.2383</v>
      </c>
      <c r="E144" t="n">
        <v>80.76000000000001</v>
      </c>
      <c r="F144" t="n">
        <v>61.62</v>
      </c>
      <c r="G144" t="n">
        <v>11.89</v>
      </c>
      <c r="H144" t="n">
        <v>0.16</v>
      </c>
      <c r="I144" t="n">
        <v>311</v>
      </c>
      <c r="J144" t="n">
        <v>277</v>
      </c>
      <c r="K144" t="n">
        <v>60.56</v>
      </c>
      <c r="L144" t="n">
        <v>2.5</v>
      </c>
      <c r="M144" t="n">
        <v>309</v>
      </c>
      <c r="N144" t="n">
        <v>73.94</v>
      </c>
      <c r="O144" t="n">
        <v>34397.15</v>
      </c>
      <c r="P144" t="n">
        <v>1078.93</v>
      </c>
      <c r="Q144" t="n">
        <v>1368.62</v>
      </c>
      <c r="R144" t="n">
        <v>400.25</v>
      </c>
      <c r="S144" t="n">
        <v>104.26</v>
      </c>
      <c r="T144" t="n">
        <v>145624.75</v>
      </c>
      <c r="U144" t="n">
        <v>0.26</v>
      </c>
      <c r="V144" t="n">
        <v>0.78</v>
      </c>
      <c r="W144" t="n">
        <v>21.15</v>
      </c>
      <c r="X144" t="n">
        <v>9.01</v>
      </c>
      <c r="Y144" t="n">
        <v>1</v>
      </c>
      <c r="Z144" t="n">
        <v>10</v>
      </c>
    </row>
    <row r="145">
      <c r="A145" t="n">
        <v>7</v>
      </c>
      <c r="B145" t="n">
        <v>140</v>
      </c>
      <c r="C145" t="inlineStr">
        <is>
          <t xml:space="preserve">CONCLUIDO	</t>
        </is>
      </c>
      <c r="D145" t="n">
        <v>1.2797</v>
      </c>
      <c r="E145" t="n">
        <v>78.15000000000001</v>
      </c>
      <c r="F145" t="n">
        <v>60.67</v>
      </c>
      <c r="G145" t="n">
        <v>13.05</v>
      </c>
      <c r="H145" t="n">
        <v>0.18</v>
      </c>
      <c r="I145" t="n">
        <v>279</v>
      </c>
      <c r="J145" t="n">
        <v>277.48</v>
      </c>
      <c r="K145" t="n">
        <v>60.56</v>
      </c>
      <c r="L145" t="n">
        <v>2.75</v>
      </c>
      <c r="M145" t="n">
        <v>277</v>
      </c>
      <c r="N145" t="n">
        <v>74.18000000000001</v>
      </c>
      <c r="O145" t="n">
        <v>34457.31</v>
      </c>
      <c r="P145" t="n">
        <v>1062.26</v>
      </c>
      <c r="Q145" t="n">
        <v>1368.44</v>
      </c>
      <c r="R145" t="n">
        <v>369.84</v>
      </c>
      <c r="S145" t="n">
        <v>104.26</v>
      </c>
      <c r="T145" t="n">
        <v>130580.9</v>
      </c>
      <c r="U145" t="n">
        <v>0.28</v>
      </c>
      <c r="V145" t="n">
        <v>0.79</v>
      </c>
      <c r="W145" t="n">
        <v>21.1</v>
      </c>
      <c r="X145" t="n">
        <v>8.08</v>
      </c>
      <c r="Y145" t="n">
        <v>1</v>
      </c>
      <c r="Z145" t="n">
        <v>10</v>
      </c>
    </row>
    <row r="146">
      <c r="A146" t="n">
        <v>8</v>
      </c>
      <c r="B146" t="n">
        <v>140</v>
      </c>
      <c r="C146" t="inlineStr">
        <is>
          <t xml:space="preserve">CONCLUIDO	</t>
        </is>
      </c>
      <c r="D146" t="n">
        <v>1.3172</v>
      </c>
      <c r="E146" t="n">
        <v>75.92</v>
      </c>
      <c r="F146" t="n">
        <v>59.85</v>
      </c>
      <c r="G146" t="n">
        <v>14.25</v>
      </c>
      <c r="H146" t="n">
        <v>0.19</v>
      </c>
      <c r="I146" t="n">
        <v>252</v>
      </c>
      <c r="J146" t="n">
        <v>277.97</v>
      </c>
      <c r="K146" t="n">
        <v>60.56</v>
      </c>
      <c r="L146" t="n">
        <v>3</v>
      </c>
      <c r="M146" t="n">
        <v>250</v>
      </c>
      <c r="N146" t="n">
        <v>74.42</v>
      </c>
      <c r="O146" t="n">
        <v>34517.57</v>
      </c>
      <c r="P146" t="n">
        <v>1047.67</v>
      </c>
      <c r="Q146" t="n">
        <v>1368.22</v>
      </c>
      <c r="R146" t="n">
        <v>342.9</v>
      </c>
      <c r="S146" t="n">
        <v>104.26</v>
      </c>
      <c r="T146" t="n">
        <v>117248.23</v>
      </c>
      <c r="U146" t="n">
        <v>0.3</v>
      </c>
      <c r="V146" t="n">
        <v>0.8</v>
      </c>
      <c r="W146" t="n">
        <v>21.05</v>
      </c>
      <c r="X146" t="n">
        <v>7.25</v>
      </c>
      <c r="Y146" t="n">
        <v>1</v>
      </c>
      <c r="Z146" t="n">
        <v>10</v>
      </c>
    </row>
    <row r="147">
      <c r="A147" t="n">
        <v>9</v>
      </c>
      <c r="B147" t="n">
        <v>140</v>
      </c>
      <c r="C147" t="inlineStr">
        <is>
          <t xml:space="preserve">CONCLUIDO	</t>
        </is>
      </c>
      <c r="D147" t="n">
        <v>1.3489</v>
      </c>
      <c r="E147" t="n">
        <v>74.13</v>
      </c>
      <c r="F147" t="n">
        <v>59.22</v>
      </c>
      <c r="G147" t="n">
        <v>15.45</v>
      </c>
      <c r="H147" t="n">
        <v>0.21</v>
      </c>
      <c r="I147" t="n">
        <v>230</v>
      </c>
      <c r="J147" t="n">
        <v>278.46</v>
      </c>
      <c r="K147" t="n">
        <v>60.56</v>
      </c>
      <c r="L147" t="n">
        <v>3.25</v>
      </c>
      <c r="M147" t="n">
        <v>228</v>
      </c>
      <c r="N147" t="n">
        <v>74.66</v>
      </c>
      <c r="O147" t="n">
        <v>34577.92</v>
      </c>
      <c r="P147" t="n">
        <v>1036.33</v>
      </c>
      <c r="Q147" t="n">
        <v>1368.44</v>
      </c>
      <c r="R147" t="n">
        <v>322</v>
      </c>
      <c r="S147" t="n">
        <v>104.26</v>
      </c>
      <c r="T147" t="n">
        <v>106906.04</v>
      </c>
      <c r="U147" t="n">
        <v>0.32</v>
      </c>
      <c r="V147" t="n">
        <v>0.8100000000000001</v>
      </c>
      <c r="W147" t="n">
        <v>21.03</v>
      </c>
      <c r="X147" t="n">
        <v>6.62</v>
      </c>
      <c r="Y147" t="n">
        <v>1</v>
      </c>
      <c r="Z147" t="n">
        <v>10</v>
      </c>
    </row>
    <row r="148">
      <c r="A148" t="n">
        <v>10</v>
      </c>
      <c r="B148" t="n">
        <v>140</v>
      </c>
      <c r="C148" t="inlineStr">
        <is>
          <t xml:space="preserve">CONCLUIDO	</t>
        </is>
      </c>
      <c r="D148" t="n">
        <v>1.3756</v>
      </c>
      <c r="E148" t="n">
        <v>72.7</v>
      </c>
      <c r="F148" t="n">
        <v>58.72</v>
      </c>
      <c r="G148" t="n">
        <v>16.62</v>
      </c>
      <c r="H148" t="n">
        <v>0.22</v>
      </c>
      <c r="I148" t="n">
        <v>212</v>
      </c>
      <c r="J148" t="n">
        <v>278.95</v>
      </c>
      <c r="K148" t="n">
        <v>60.56</v>
      </c>
      <c r="L148" t="n">
        <v>3.5</v>
      </c>
      <c r="M148" t="n">
        <v>210</v>
      </c>
      <c r="N148" t="n">
        <v>74.90000000000001</v>
      </c>
      <c r="O148" t="n">
        <v>34638.36</v>
      </c>
      <c r="P148" t="n">
        <v>1027.28</v>
      </c>
      <c r="Q148" t="n">
        <v>1367.99</v>
      </c>
      <c r="R148" t="n">
        <v>306.12</v>
      </c>
      <c r="S148" t="n">
        <v>104.26</v>
      </c>
      <c r="T148" t="n">
        <v>99055.49000000001</v>
      </c>
      <c r="U148" t="n">
        <v>0.34</v>
      </c>
      <c r="V148" t="n">
        <v>0.82</v>
      </c>
      <c r="W148" t="n">
        <v>20.99</v>
      </c>
      <c r="X148" t="n">
        <v>6.13</v>
      </c>
      <c r="Y148" t="n">
        <v>1</v>
      </c>
      <c r="Z148" t="n">
        <v>10</v>
      </c>
    </row>
    <row r="149">
      <c r="A149" t="n">
        <v>11</v>
      </c>
      <c r="B149" t="n">
        <v>140</v>
      </c>
      <c r="C149" t="inlineStr">
        <is>
          <t xml:space="preserve">CONCLUIDO	</t>
        </is>
      </c>
      <c r="D149" t="n">
        <v>1.4016</v>
      </c>
      <c r="E149" t="n">
        <v>71.34999999999999</v>
      </c>
      <c r="F149" t="n">
        <v>58.21</v>
      </c>
      <c r="G149" t="n">
        <v>17.82</v>
      </c>
      <c r="H149" t="n">
        <v>0.24</v>
      </c>
      <c r="I149" t="n">
        <v>196</v>
      </c>
      <c r="J149" t="n">
        <v>279.44</v>
      </c>
      <c r="K149" t="n">
        <v>60.56</v>
      </c>
      <c r="L149" t="n">
        <v>3.75</v>
      </c>
      <c r="M149" t="n">
        <v>194</v>
      </c>
      <c r="N149" t="n">
        <v>75.14</v>
      </c>
      <c r="O149" t="n">
        <v>34698.9</v>
      </c>
      <c r="P149" t="n">
        <v>1018.07</v>
      </c>
      <c r="Q149" t="n">
        <v>1368.04</v>
      </c>
      <c r="R149" t="n">
        <v>290.04</v>
      </c>
      <c r="S149" t="n">
        <v>104.26</v>
      </c>
      <c r="T149" t="n">
        <v>91097.45</v>
      </c>
      <c r="U149" t="n">
        <v>0.36</v>
      </c>
      <c r="V149" t="n">
        <v>0.82</v>
      </c>
      <c r="W149" t="n">
        <v>20.95</v>
      </c>
      <c r="X149" t="n">
        <v>5.62</v>
      </c>
      <c r="Y149" t="n">
        <v>1</v>
      </c>
      <c r="Z149" t="n">
        <v>10</v>
      </c>
    </row>
    <row r="150">
      <c r="A150" t="n">
        <v>12</v>
      </c>
      <c r="B150" t="n">
        <v>140</v>
      </c>
      <c r="C150" t="inlineStr">
        <is>
          <t xml:space="preserve">CONCLUIDO	</t>
        </is>
      </c>
      <c r="D150" t="n">
        <v>1.4226</v>
      </c>
      <c r="E150" t="n">
        <v>70.3</v>
      </c>
      <c r="F150" t="n">
        <v>57.84</v>
      </c>
      <c r="G150" t="n">
        <v>18.96</v>
      </c>
      <c r="H150" t="n">
        <v>0.25</v>
      </c>
      <c r="I150" t="n">
        <v>183</v>
      </c>
      <c r="J150" t="n">
        <v>279.94</v>
      </c>
      <c r="K150" t="n">
        <v>60.56</v>
      </c>
      <c r="L150" t="n">
        <v>4</v>
      </c>
      <c r="M150" t="n">
        <v>181</v>
      </c>
      <c r="N150" t="n">
        <v>75.38</v>
      </c>
      <c r="O150" t="n">
        <v>34759.54</v>
      </c>
      <c r="P150" t="n">
        <v>1011.26</v>
      </c>
      <c r="Q150" t="n">
        <v>1367.87</v>
      </c>
      <c r="R150" t="n">
        <v>277.82</v>
      </c>
      <c r="S150" t="n">
        <v>104.26</v>
      </c>
      <c r="T150" t="n">
        <v>85052.23</v>
      </c>
      <c r="U150" t="n">
        <v>0.38</v>
      </c>
      <c r="V150" t="n">
        <v>0.83</v>
      </c>
      <c r="W150" t="n">
        <v>20.93</v>
      </c>
      <c r="X150" t="n">
        <v>5.25</v>
      </c>
      <c r="Y150" t="n">
        <v>1</v>
      </c>
      <c r="Z150" t="n">
        <v>10</v>
      </c>
    </row>
    <row r="151">
      <c r="A151" t="n">
        <v>13</v>
      </c>
      <c r="B151" t="n">
        <v>140</v>
      </c>
      <c r="C151" t="inlineStr">
        <is>
          <t xml:space="preserve">CONCLUIDO	</t>
        </is>
      </c>
      <c r="D151" t="n">
        <v>1.4425</v>
      </c>
      <c r="E151" t="n">
        <v>69.31999999999999</v>
      </c>
      <c r="F151" t="n">
        <v>57.49</v>
      </c>
      <c r="G151" t="n">
        <v>20.17</v>
      </c>
      <c r="H151" t="n">
        <v>0.27</v>
      </c>
      <c r="I151" t="n">
        <v>171</v>
      </c>
      <c r="J151" t="n">
        <v>280.43</v>
      </c>
      <c r="K151" t="n">
        <v>60.56</v>
      </c>
      <c r="L151" t="n">
        <v>4.25</v>
      </c>
      <c r="M151" t="n">
        <v>169</v>
      </c>
      <c r="N151" t="n">
        <v>75.62</v>
      </c>
      <c r="O151" t="n">
        <v>34820.27</v>
      </c>
      <c r="P151" t="n">
        <v>1004.9</v>
      </c>
      <c r="Q151" t="n">
        <v>1367.9</v>
      </c>
      <c r="R151" t="n">
        <v>265.55</v>
      </c>
      <c r="S151" t="n">
        <v>104.26</v>
      </c>
      <c r="T151" t="n">
        <v>78974.38</v>
      </c>
      <c r="U151" t="n">
        <v>0.39</v>
      </c>
      <c r="V151" t="n">
        <v>0.83</v>
      </c>
      <c r="W151" t="n">
        <v>20.94</v>
      </c>
      <c r="X151" t="n">
        <v>4.9</v>
      </c>
      <c r="Y151" t="n">
        <v>1</v>
      </c>
      <c r="Z151" t="n">
        <v>10</v>
      </c>
    </row>
    <row r="152">
      <c r="A152" t="n">
        <v>14</v>
      </c>
      <c r="B152" t="n">
        <v>140</v>
      </c>
      <c r="C152" t="inlineStr">
        <is>
          <t xml:space="preserve">CONCLUIDO	</t>
        </is>
      </c>
      <c r="D152" t="n">
        <v>1.4598</v>
      </c>
      <c r="E152" t="n">
        <v>68.5</v>
      </c>
      <c r="F152" t="n">
        <v>57.2</v>
      </c>
      <c r="G152" t="n">
        <v>21.32</v>
      </c>
      <c r="H152" t="n">
        <v>0.29</v>
      </c>
      <c r="I152" t="n">
        <v>161</v>
      </c>
      <c r="J152" t="n">
        <v>280.92</v>
      </c>
      <c r="K152" t="n">
        <v>60.56</v>
      </c>
      <c r="L152" t="n">
        <v>4.5</v>
      </c>
      <c r="M152" t="n">
        <v>159</v>
      </c>
      <c r="N152" t="n">
        <v>75.87</v>
      </c>
      <c r="O152" t="n">
        <v>34881.09</v>
      </c>
      <c r="P152" t="n">
        <v>999.4400000000001</v>
      </c>
      <c r="Q152" t="n">
        <v>1367.98</v>
      </c>
      <c r="R152" t="n">
        <v>256.28</v>
      </c>
      <c r="S152" t="n">
        <v>104.26</v>
      </c>
      <c r="T152" t="n">
        <v>74392.78999999999</v>
      </c>
      <c r="U152" t="n">
        <v>0.41</v>
      </c>
      <c r="V152" t="n">
        <v>0.84</v>
      </c>
      <c r="W152" t="n">
        <v>20.91</v>
      </c>
      <c r="X152" t="n">
        <v>4.6</v>
      </c>
      <c r="Y152" t="n">
        <v>1</v>
      </c>
      <c r="Z152" t="n">
        <v>10</v>
      </c>
    </row>
    <row r="153">
      <c r="A153" t="n">
        <v>15</v>
      </c>
      <c r="B153" t="n">
        <v>140</v>
      </c>
      <c r="C153" t="inlineStr">
        <is>
          <t xml:space="preserve">CONCLUIDO	</t>
        </is>
      </c>
      <c r="D153" t="n">
        <v>1.477</v>
      </c>
      <c r="E153" t="n">
        <v>67.70999999999999</v>
      </c>
      <c r="F153" t="n">
        <v>56.92</v>
      </c>
      <c r="G153" t="n">
        <v>22.62</v>
      </c>
      <c r="H153" t="n">
        <v>0.3</v>
      </c>
      <c r="I153" t="n">
        <v>151</v>
      </c>
      <c r="J153" t="n">
        <v>281.41</v>
      </c>
      <c r="K153" t="n">
        <v>60.56</v>
      </c>
      <c r="L153" t="n">
        <v>4.75</v>
      </c>
      <c r="M153" t="n">
        <v>149</v>
      </c>
      <c r="N153" t="n">
        <v>76.11</v>
      </c>
      <c r="O153" t="n">
        <v>34942.02</v>
      </c>
      <c r="P153" t="n">
        <v>994.26</v>
      </c>
      <c r="Q153" t="n">
        <v>1367.9</v>
      </c>
      <c r="R153" t="n">
        <v>247.3</v>
      </c>
      <c r="S153" t="n">
        <v>104.26</v>
      </c>
      <c r="T153" t="n">
        <v>69952.60000000001</v>
      </c>
      <c r="U153" t="n">
        <v>0.42</v>
      </c>
      <c r="V153" t="n">
        <v>0.84</v>
      </c>
      <c r="W153" t="n">
        <v>20.89</v>
      </c>
      <c r="X153" t="n">
        <v>4.33</v>
      </c>
      <c r="Y153" t="n">
        <v>1</v>
      </c>
      <c r="Z153" t="n">
        <v>10</v>
      </c>
    </row>
    <row r="154">
      <c r="A154" t="n">
        <v>16</v>
      </c>
      <c r="B154" t="n">
        <v>140</v>
      </c>
      <c r="C154" t="inlineStr">
        <is>
          <t xml:space="preserve">CONCLUIDO	</t>
        </is>
      </c>
      <c r="D154" t="n">
        <v>1.4912</v>
      </c>
      <c r="E154" t="n">
        <v>67.06</v>
      </c>
      <c r="F154" t="n">
        <v>56.69</v>
      </c>
      <c r="G154" t="n">
        <v>23.79</v>
      </c>
      <c r="H154" t="n">
        <v>0.32</v>
      </c>
      <c r="I154" t="n">
        <v>143</v>
      </c>
      <c r="J154" t="n">
        <v>281.91</v>
      </c>
      <c r="K154" t="n">
        <v>60.56</v>
      </c>
      <c r="L154" t="n">
        <v>5</v>
      </c>
      <c r="M154" t="n">
        <v>141</v>
      </c>
      <c r="N154" t="n">
        <v>76.34999999999999</v>
      </c>
      <c r="O154" t="n">
        <v>35003.04</v>
      </c>
      <c r="P154" t="n">
        <v>990.1</v>
      </c>
      <c r="Q154" t="n">
        <v>1367.86</v>
      </c>
      <c r="R154" t="n">
        <v>239.98</v>
      </c>
      <c r="S154" t="n">
        <v>104.26</v>
      </c>
      <c r="T154" t="n">
        <v>66332.92999999999</v>
      </c>
      <c r="U154" t="n">
        <v>0.43</v>
      </c>
      <c r="V154" t="n">
        <v>0.85</v>
      </c>
      <c r="W154" t="n">
        <v>20.88</v>
      </c>
      <c r="X154" t="n">
        <v>4.1</v>
      </c>
      <c r="Y154" t="n">
        <v>1</v>
      </c>
      <c r="Z154" t="n">
        <v>10</v>
      </c>
    </row>
    <row r="155">
      <c r="A155" t="n">
        <v>17</v>
      </c>
      <c r="B155" t="n">
        <v>140</v>
      </c>
      <c r="C155" t="inlineStr">
        <is>
          <t xml:space="preserve">CONCLUIDO	</t>
        </is>
      </c>
      <c r="D155" t="n">
        <v>1.5046</v>
      </c>
      <c r="E155" t="n">
        <v>66.45999999999999</v>
      </c>
      <c r="F155" t="n">
        <v>56.46</v>
      </c>
      <c r="G155" t="n">
        <v>24.91</v>
      </c>
      <c r="H155" t="n">
        <v>0.33</v>
      </c>
      <c r="I155" t="n">
        <v>136</v>
      </c>
      <c r="J155" t="n">
        <v>282.4</v>
      </c>
      <c r="K155" t="n">
        <v>60.56</v>
      </c>
      <c r="L155" t="n">
        <v>5.25</v>
      </c>
      <c r="M155" t="n">
        <v>134</v>
      </c>
      <c r="N155" t="n">
        <v>76.59999999999999</v>
      </c>
      <c r="O155" t="n">
        <v>35064.15</v>
      </c>
      <c r="P155" t="n">
        <v>985.63</v>
      </c>
      <c r="Q155" t="n">
        <v>1367.69</v>
      </c>
      <c r="R155" t="n">
        <v>232.66</v>
      </c>
      <c r="S155" t="n">
        <v>104.26</v>
      </c>
      <c r="T155" t="n">
        <v>62703.83</v>
      </c>
      <c r="U155" t="n">
        <v>0.45</v>
      </c>
      <c r="V155" t="n">
        <v>0.85</v>
      </c>
      <c r="W155" t="n">
        <v>20.87</v>
      </c>
      <c r="X155" t="n">
        <v>3.88</v>
      </c>
      <c r="Y155" t="n">
        <v>1</v>
      </c>
      <c r="Z155" t="n">
        <v>10</v>
      </c>
    </row>
    <row r="156">
      <c r="A156" t="n">
        <v>18</v>
      </c>
      <c r="B156" t="n">
        <v>140</v>
      </c>
      <c r="C156" t="inlineStr">
        <is>
          <t xml:space="preserve">CONCLUIDO	</t>
        </is>
      </c>
      <c r="D156" t="n">
        <v>1.5174</v>
      </c>
      <c r="E156" t="n">
        <v>65.90000000000001</v>
      </c>
      <c r="F156" t="n">
        <v>56.26</v>
      </c>
      <c r="G156" t="n">
        <v>26.17</v>
      </c>
      <c r="H156" t="n">
        <v>0.35</v>
      </c>
      <c r="I156" t="n">
        <v>129</v>
      </c>
      <c r="J156" t="n">
        <v>282.9</v>
      </c>
      <c r="K156" t="n">
        <v>60.56</v>
      </c>
      <c r="L156" t="n">
        <v>5.5</v>
      </c>
      <c r="M156" t="n">
        <v>127</v>
      </c>
      <c r="N156" t="n">
        <v>76.84999999999999</v>
      </c>
      <c r="O156" t="n">
        <v>35125.37</v>
      </c>
      <c r="P156" t="n">
        <v>981.9400000000001</v>
      </c>
      <c r="Q156" t="n">
        <v>1367.64</v>
      </c>
      <c r="R156" t="n">
        <v>225.67</v>
      </c>
      <c r="S156" t="n">
        <v>104.26</v>
      </c>
      <c r="T156" t="n">
        <v>59243.97</v>
      </c>
      <c r="U156" t="n">
        <v>0.46</v>
      </c>
      <c r="V156" t="n">
        <v>0.85</v>
      </c>
      <c r="W156" t="n">
        <v>20.86</v>
      </c>
      <c r="X156" t="n">
        <v>3.67</v>
      </c>
      <c r="Y156" t="n">
        <v>1</v>
      </c>
      <c r="Z156" t="n">
        <v>10</v>
      </c>
    </row>
    <row r="157">
      <c r="A157" t="n">
        <v>19</v>
      </c>
      <c r="B157" t="n">
        <v>140</v>
      </c>
      <c r="C157" t="inlineStr">
        <is>
          <t xml:space="preserve">CONCLUIDO	</t>
        </is>
      </c>
      <c r="D157" t="n">
        <v>1.5289</v>
      </c>
      <c r="E157" t="n">
        <v>65.41</v>
      </c>
      <c r="F157" t="n">
        <v>56.08</v>
      </c>
      <c r="G157" t="n">
        <v>27.36</v>
      </c>
      <c r="H157" t="n">
        <v>0.36</v>
      </c>
      <c r="I157" t="n">
        <v>123</v>
      </c>
      <c r="J157" t="n">
        <v>283.4</v>
      </c>
      <c r="K157" t="n">
        <v>60.56</v>
      </c>
      <c r="L157" t="n">
        <v>5.75</v>
      </c>
      <c r="M157" t="n">
        <v>121</v>
      </c>
      <c r="N157" t="n">
        <v>77.09</v>
      </c>
      <c r="O157" t="n">
        <v>35186.68</v>
      </c>
      <c r="P157" t="n">
        <v>978.41</v>
      </c>
      <c r="Q157" t="n">
        <v>1367.59</v>
      </c>
      <c r="R157" t="n">
        <v>220.98</v>
      </c>
      <c r="S157" t="n">
        <v>104.26</v>
      </c>
      <c r="T157" t="n">
        <v>56929.18</v>
      </c>
      <c r="U157" t="n">
        <v>0.47</v>
      </c>
      <c r="V157" t="n">
        <v>0.85</v>
      </c>
      <c r="W157" t="n">
        <v>20.82</v>
      </c>
      <c r="X157" t="n">
        <v>3.5</v>
      </c>
      <c r="Y157" t="n">
        <v>1</v>
      </c>
      <c r="Z157" t="n">
        <v>10</v>
      </c>
    </row>
    <row r="158">
      <c r="A158" t="n">
        <v>20</v>
      </c>
      <c r="B158" t="n">
        <v>140</v>
      </c>
      <c r="C158" t="inlineStr">
        <is>
          <t xml:space="preserve">CONCLUIDO	</t>
        </is>
      </c>
      <c r="D158" t="n">
        <v>1.5379</v>
      </c>
      <c r="E158" t="n">
        <v>65.02</v>
      </c>
      <c r="F158" t="n">
        <v>55.96</v>
      </c>
      <c r="G158" t="n">
        <v>28.45</v>
      </c>
      <c r="H158" t="n">
        <v>0.38</v>
      </c>
      <c r="I158" t="n">
        <v>118</v>
      </c>
      <c r="J158" t="n">
        <v>283.9</v>
      </c>
      <c r="K158" t="n">
        <v>60.56</v>
      </c>
      <c r="L158" t="n">
        <v>6</v>
      </c>
      <c r="M158" t="n">
        <v>116</v>
      </c>
      <c r="N158" t="n">
        <v>77.34</v>
      </c>
      <c r="O158" t="n">
        <v>35248.1</v>
      </c>
      <c r="P158" t="n">
        <v>976.09</v>
      </c>
      <c r="Q158" t="n">
        <v>1367.73</v>
      </c>
      <c r="R158" t="n">
        <v>216.5</v>
      </c>
      <c r="S158" t="n">
        <v>104.26</v>
      </c>
      <c r="T158" t="n">
        <v>54717.61</v>
      </c>
      <c r="U158" t="n">
        <v>0.48</v>
      </c>
      <c r="V158" t="n">
        <v>0.86</v>
      </c>
      <c r="W158" t="n">
        <v>20.83</v>
      </c>
      <c r="X158" t="n">
        <v>3.37</v>
      </c>
      <c r="Y158" t="n">
        <v>1</v>
      </c>
      <c r="Z158" t="n">
        <v>10</v>
      </c>
    </row>
    <row r="159">
      <c r="A159" t="n">
        <v>21</v>
      </c>
      <c r="B159" t="n">
        <v>140</v>
      </c>
      <c r="C159" t="inlineStr">
        <is>
          <t xml:space="preserve">CONCLUIDO	</t>
        </is>
      </c>
      <c r="D159" t="n">
        <v>1.5483</v>
      </c>
      <c r="E159" t="n">
        <v>64.59</v>
      </c>
      <c r="F159" t="n">
        <v>55.79</v>
      </c>
      <c r="G159" t="n">
        <v>29.62</v>
      </c>
      <c r="H159" t="n">
        <v>0.39</v>
      </c>
      <c r="I159" t="n">
        <v>113</v>
      </c>
      <c r="J159" t="n">
        <v>284.4</v>
      </c>
      <c r="K159" t="n">
        <v>60.56</v>
      </c>
      <c r="L159" t="n">
        <v>6.25</v>
      </c>
      <c r="M159" t="n">
        <v>111</v>
      </c>
      <c r="N159" t="n">
        <v>77.59</v>
      </c>
      <c r="O159" t="n">
        <v>35309.61</v>
      </c>
      <c r="P159" t="n">
        <v>972.58</v>
      </c>
      <c r="Q159" t="n">
        <v>1367.81</v>
      </c>
      <c r="R159" t="n">
        <v>211.64</v>
      </c>
      <c r="S159" t="n">
        <v>104.26</v>
      </c>
      <c r="T159" t="n">
        <v>52311.43</v>
      </c>
      <c r="U159" t="n">
        <v>0.49</v>
      </c>
      <c r="V159" t="n">
        <v>0.86</v>
      </c>
      <c r="W159" t="n">
        <v>20.8</v>
      </c>
      <c r="X159" t="n">
        <v>3.2</v>
      </c>
      <c r="Y159" t="n">
        <v>1</v>
      </c>
      <c r="Z159" t="n">
        <v>10</v>
      </c>
    </row>
    <row r="160">
      <c r="A160" t="n">
        <v>22</v>
      </c>
      <c r="B160" t="n">
        <v>140</v>
      </c>
      <c r="C160" t="inlineStr">
        <is>
          <t xml:space="preserve">CONCLUIDO	</t>
        </is>
      </c>
      <c r="D160" t="n">
        <v>1.5574</v>
      </c>
      <c r="E160" t="n">
        <v>64.20999999999999</v>
      </c>
      <c r="F160" t="n">
        <v>55.67</v>
      </c>
      <c r="G160" t="n">
        <v>30.93</v>
      </c>
      <c r="H160" t="n">
        <v>0.41</v>
      </c>
      <c r="I160" t="n">
        <v>108</v>
      </c>
      <c r="J160" t="n">
        <v>284.89</v>
      </c>
      <c r="K160" t="n">
        <v>60.56</v>
      </c>
      <c r="L160" t="n">
        <v>6.5</v>
      </c>
      <c r="M160" t="n">
        <v>106</v>
      </c>
      <c r="N160" t="n">
        <v>77.84</v>
      </c>
      <c r="O160" t="n">
        <v>35371.22</v>
      </c>
      <c r="P160" t="n">
        <v>970.3200000000001</v>
      </c>
      <c r="Q160" t="n">
        <v>1367.71</v>
      </c>
      <c r="R160" t="n">
        <v>206.55</v>
      </c>
      <c r="S160" t="n">
        <v>104.26</v>
      </c>
      <c r="T160" t="n">
        <v>49790.81</v>
      </c>
      <c r="U160" t="n">
        <v>0.5</v>
      </c>
      <c r="V160" t="n">
        <v>0.86</v>
      </c>
      <c r="W160" t="n">
        <v>20.83</v>
      </c>
      <c r="X160" t="n">
        <v>3.08</v>
      </c>
      <c r="Y160" t="n">
        <v>1</v>
      </c>
      <c r="Z160" t="n">
        <v>10</v>
      </c>
    </row>
    <row r="161">
      <c r="A161" t="n">
        <v>23</v>
      </c>
      <c r="B161" t="n">
        <v>140</v>
      </c>
      <c r="C161" t="inlineStr">
        <is>
          <t xml:space="preserve">CONCLUIDO	</t>
        </is>
      </c>
      <c r="D161" t="n">
        <v>1.5655</v>
      </c>
      <c r="E161" t="n">
        <v>63.88</v>
      </c>
      <c r="F161" t="n">
        <v>55.55</v>
      </c>
      <c r="G161" t="n">
        <v>32.05</v>
      </c>
      <c r="H161" t="n">
        <v>0.42</v>
      </c>
      <c r="I161" t="n">
        <v>104</v>
      </c>
      <c r="J161" t="n">
        <v>285.39</v>
      </c>
      <c r="K161" t="n">
        <v>60.56</v>
      </c>
      <c r="L161" t="n">
        <v>6.75</v>
      </c>
      <c r="M161" t="n">
        <v>102</v>
      </c>
      <c r="N161" t="n">
        <v>78.09</v>
      </c>
      <c r="O161" t="n">
        <v>35432.93</v>
      </c>
      <c r="P161" t="n">
        <v>967.87</v>
      </c>
      <c r="Q161" t="n">
        <v>1367.53</v>
      </c>
      <c r="R161" t="n">
        <v>202.38</v>
      </c>
      <c r="S161" t="n">
        <v>104.26</v>
      </c>
      <c r="T161" t="n">
        <v>47727.38</v>
      </c>
      <c r="U161" t="n">
        <v>0.52</v>
      </c>
      <c r="V161" t="n">
        <v>0.86</v>
      </c>
      <c r="W161" t="n">
        <v>20.83</v>
      </c>
      <c r="X161" t="n">
        <v>2.96</v>
      </c>
      <c r="Y161" t="n">
        <v>1</v>
      </c>
      <c r="Z161" t="n">
        <v>10</v>
      </c>
    </row>
    <row r="162">
      <c r="A162" t="n">
        <v>24</v>
      </c>
      <c r="B162" t="n">
        <v>140</v>
      </c>
      <c r="C162" t="inlineStr">
        <is>
          <t xml:space="preserve">CONCLUIDO	</t>
        </is>
      </c>
      <c r="D162" t="n">
        <v>1.5736</v>
      </c>
      <c r="E162" t="n">
        <v>63.55</v>
      </c>
      <c r="F162" t="n">
        <v>55.43</v>
      </c>
      <c r="G162" t="n">
        <v>33.26</v>
      </c>
      <c r="H162" t="n">
        <v>0.44</v>
      </c>
      <c r="I162" t="n">
        <v>100</v>
      </c>
      <c r="J162" t="n">
        <v>285.9</v>
      </c>
      <c r="K162" t="n">
        <v>60.56</v>
      </c>
      <c r="L162" t="n">
        <v>7</v>
      </c>
      <c r="M162" t="n">
        <v>98</v>
      </c>
      <c r="N162" t="n">
        <v>78.34</v>
      </c>
      <c r="O162" t="n">
        <v>35494.74</v>
      </c>
      <c r="P162" t="n">
        <v>965.45</v>
      </c>
      <c r="Q162" t="n">
        <v>1367.51</v>
      </c>
      <c r="R162" t="n">
        <v>199.42</v>
      </c>
      <c r="S162" t="n">
        <v>104.26</v>
      </c>
      <c r="T162" t="n">
        <v>46264.49</v>
      </c>
      <c r="U162" t="n">
        <v>0.52</v>
      </c>
      <c r="V162" t="n">
        <v>0.86</v>
      </c>
      <c r="W162" t="n">
        <v>20.8</v>
      </c>
      <c r="X162" t="n">
        <v>2.85</v>
      </c>
      <c r="Y162" t="n">
        <v>1</v>
      </c>
      <c r="Z162" t="n">
        <v>10</v>
      </c>
    </row>
    <row r="163">
      <c r="A163" t="n">
        <v>25</v>
      </c>
      <c r="B163" t="n">
        <v>140</v>
      </c>
      <c r="C163" t="inlineStr">
        <is>
          <t xml:space="preserve">CONCLUIDO	</t>
        </is>
      </c>
      <c r="D163" t="n">
        <v>1.5796</v>
      </c>
      <c r="E163" t="n">
        <v>63.31</v>
      </c>
      <c r="F163" t="n">
        <v>55.34</v>
      </c>
      <c r="G163" t="n">
        <v>34.23</v>
      </c>
      <c r="H163" t="n">
        <v>0.45</v>
      </c>
      <c r="I163" t="n">
        <v>97</v>
      </c>
      <c r="J163" t="n">
        <v>286.4</v>
      </c>
      <c r="K163" t="n">
        <v>60.56</v>
      </c>
      <c r="L163" t="n">
        <v>7.25</v>
      </c>
      <c r="M163" t="n">
        <v>95</v>
      </c>
      <c r="N163" t="n">
        <v>78.59</v>
      </c>
      <c r="O163" t="n">
        <v>35556.78</v>
      </c>
      <c r="P163" t="n">
        <v>963.8099999999999</v>
      </c>
      <c r="Q163" t="n">
        <v>1367.53</v>
      </c>
      <c r="R163" t="n">
        <v>195.74</v>
      </c>
      <c r="S163" t="n">
        <v>104.26</v>
      </c>
      <c r="T163" t="n">
        <v>44442.99</v>
      </c>
      <c r="U163" t="n">
        <v>0.53</v>
      </c>
      <c r="V163" t="n">
        <v>0.87</v>
      </c>
      <c r="W163" t="n">
        <v>20.82</v>
      </c>
      <c r="X163" t="n">
        <v>2.76</v>
      </c>
      <c r="Y163" t="n">
        <v>1</v>
      </c>
      <c r="Z163" t="n">
        <v>10</v>
      </c>
    </row>
    <row r="164">
      <c r="A164" t="n">
        <v>26</v>
      </c>
      <c r="B164" t="n">
        <v>140</v>
      </c>
      <c r="C164" t="inlineStr">
        <is>
          <t xml:space="preserve">CONCLUIDO	</t>
        </is>
      </c>
      <c r="D164" t="n">
        <v>1.5874</v>
      </c>
      <c r="E164" t="n">
        <v>63</v>
      </c>
      <c r="F164" t="n">
        <v>55.24</v>
      </c>
      <c r="G164" t="n">
        <v>35.64</v>
      </c>
      <c r="H164" t="n">
        <v>0.47</v>
      </c>
      <c r="I164" t="n">
        <v>93</v>
      </c>
      <c r="J164" t="n">
        <v>286.9</v>
      </c>
      <c r="K164" t="n">
        <v>60.56</v>
      </c>
      <c r="L164" t="n">
        <v>7.5</v>
      </c>
      <c r="M164" t="n">
        <v>91</v>
      </c>
      <c r="N164" t="n">
        <v>78.84999999999999</v>
      </c>
      <c r="O164" t="n">
        <v>35618.8</v>
      </c>
      <c r="P164" t="n">
        <v>961.5599999999999</v>
      </c>
      <c r="Q164" t="n">
        <v>1367.61</v>
      </c>
      <c r="R164" t="n">
        <v>192.66</v>
      </c>
      <c r="S164" t="n">
        <v>104.26</v>
      </c>
      <c r="T164" t="n">
        <v>42922.29</v>
      </c>
      <c r="U164" t="n">
        <v>0.54</v>
      </c>
      <c r="V164" t="n">
        <v>0.87</v>
      </c>
      <c r="W164" t="n">
        <v>20.81</v>
      </c>
      <c r="X164" t="n">
        <v>2.65</v>
      </c>
      <c r="Y164" t="n">
        <v>1</v>
      </c>
      <c r="Z164" t="n">
        <v>10</v>
      </c>
    </row>
    <row r="165">
      <c r="A165" t="n">
        <v>27</v>
      </c>
      <c r="B165" t="n">
        <v>140</v>
      </c>
      <c r="C165" t="inlineStr">
        <is>
          <t xml:space="preserve">CONCLUIDO	</t>
        </is>
      </c>
      <c r="D165" t="n">
        <v>1.5945</v>
      </c>
      <c r="E165" t="n">
        <v>62.71</v>
      </c>
      <c r="F165" t="n">
        <v>55.11</v>
      </c>
      <c r="G165" t="n">
        <v>36.74</v>
      </c>
      <c r="H165" t="n">
        <v>0.48</v>
      </c>
      <c r="I165" t="n">
        <v>90</v>
      </c>
      <c r="J165" t="n">
        <v>287.41</v>
      </c>
      <c r="K165" t="n">
        <v>60.56</v>
      </c>
      <c r="L165" t="n">
        <v>7.75</v>
      </c>
      <c r="M165" t="n">
        <v>88</v>
      </c>
      <c r="N165" t="n">
        <v>79.09999999999999</v>
      </c>
      <c r="O165" t="n">
        <v>35680.92</v>
      </c>
      <c r="P165" t="n">
        <v>959.12</v>
      </c>
      <c r="Q165" t="n">
        <v>1367.44</v>
      </c>
      <c r="R165" t="n">
        <v>188.95</v>
      </c>
      <c r="S165" t="n">
        <v>104.26</v>
      </c>
      <c r="T165" t="n">
        <v>41079.06</v>
      </c>
      <c r="U165" t="n">
        <v>0.55</v>
      </c>
      <c r="V165" t="n">
        <v>0.87</v>
      </c>
      <c r="W165" t="n">
        <v>20.79</v>
      </c>
      <c r="X165" t="n">
        <v>2.53</v>
      </c>
      <c r="Y165" t="n">
        <v>1</v>
      </c>
      <c r="Z165" t="n">
        <v>10</v>
      </c>
    </row>
    <row r="166">
      <c r="A166" t="n">
        <v>28</v>
      </c>
      <c r="B166" t="n">
        <v>140</v>
      </c>
      <c r="C166" t="inlineStr">
        <is>
          <t xml:space="preserve">CONCLUIDO	</t>
        </is>
      </c>
      <c r="D166" t="n">
        <v>1.6005</v>
      </c>
      <c r="E166" t="n">
        <v>62.48</v>
      </c>
      <c r="F166" t="n">
        <v>55.04</v>
      </c>
      <c r="G166" t="n">
        <v>37.96</v>
      </c>
      <c r="H166" t="n">
        <v>0.49</v>
      </c>
      <c r="I166" t="n">
        <v>87</v>
      </c>
      <c r="J166" t="n">
        <v>287.91</v>
      </c>
      <c r="K166" t="n">
        <v>60.56</v>
      </c>
      <c r="L166" t="n">
        <v>8</v>
      </c>
      <c r="M166" t="n">
        <v>85</v>
      </c>
      <c r="N166" t="n">
        <v>79.36</v>
      </c>
      <c r="O166" t="n">
        <v>35743.15</v>
      </c>
      <c r="P166" t="n">
        <v>957.41</v>
      </c>
      <c r="Q166" t="n">
        <v>1367.53</v>
      </c>
      <c r="R166" t="n">
        <v>186.67</v>
      </c>
      <c r="S166" t="n">
        <v>104.26</v>
      </c>
      <c r="T166" t="n">
        <v>39953.88</v>
      </c>
      <c r="U166" t="n">
        <v>0.5600000000000001</v>
      </c>
      <c r="V166" t="n">
        <v>0.87</v>
      </c>
      <c r="W166" t="n">
        <v>20.77</v>
      </c>
      <c r="X166" t="n">
        <v>2.45</v>
      </c>
      <c r="Y166" t="n">
        <v>1</v>
      </c>
      <c r="Z166" t="n">
        <v>10</v>
      </c>
    </row>
    <row r="167">
      <c r="A167" t="n">
        <v>29</v>
      </c>
      <c r="B167" t="n">
        <v>140</v>
      </c>
      <c r="C167" t="inlineStr">
        <is>
          <t xml:space="preserve">CONCLUIDO	</t>
        </is>
      </c>
      <c r="D167" t="n">
        <v>1.6068</v>
      </c>
      <c r="E167" t="n">
        <v>62.24</v>
      </c>
      <c r="F167" t="n">
        <v>54.95</v>
      </c>
      <c r="G167" t="n">
        <v>39.25</v>
      </c>
      <c r="H167" t="n">
        <v>0.51</v>
      </c>
      <c r="I167" t="n">
        <v>84</v>
      </c>
      <c r="J167" t="n">
        <v>288.42</v>
      </c>
      <c r="K167" t="n">
        <v>60.56</v>
      </c>
      <c r="L167" t="n">
        <v>8.25</v>
      </c>
      <c r="M167" t="n">
        <v>82</v>
      </c>
      <c r="N167" t="n">
        <v>79.61</v>
      </c>
      <c r="O167" t="n">
        <v>35805.48</v>
      </c>
      <c r="P167" t="n">
        <v>955.55</v>
      </c>
      <c r="Q167" t="n">
        <v>1367.49</v>
      </c>
      <c r="R167" t="n">
        <v>183.81</v>
      </c>
      <c r="S167" t="n">
        <v>104.26</v>
      </c>
      <c r="T167" t="n">
        <v>38540.56</v>
      </c>
      <c r="U167" t="n">
        <v>0.57</v>
      </c>
      <c r="V167" t="n">
        <v>0.87</v>
      </c>
      <c r="W167" t="n">
        <v>20.77</v>
      </c>
      <c r="X167" t="n">
        <v>2.37</v>
      </c>
      <c r="Y167" t="n">
        <v>1</v>
      </c>
      <c r="Z167" t="n">
        <v>10</v>
      </c>
    </row>
    <row r="168">
      <c r="A168" t="n">
        <v>30</v>
      </c>
      <c r="B168" t="n">
        <v>140</v>
      </c>
      <c r="C168" t="inlineStr">
        <is>
          <t xml:space="preserve">CONCLUIDO	</t>
        </is>
      </c>
      <c r="D168" t="n">
        <v>1.6102</v>
      </c>
      <c r="E168" t="n">
        <v>62.1</v>
      </c>
      <c r="F168" t="n">
        <v>54.92</v>
      </c>
      <c r="G168" t="n">
        <v>40.19</v>
      </c>
      <c r="H168" t="n">
        <v>0.52</v>
      </c>
      <c r="I168" t="n">
        <v>82</v>
      </c>
      <c r="J168" t="n">
        <v>288.92</v>
      </c>
      <c r="K168" t="n">
        <v>60.56</v>
      </c>
      <c r="L168" t="n">
        <v>8.5</v>
      </c>
      <c r="M168" t="n">
        <v>80</v>
      </c>
      <c r="N168" t="n">
        <v>79.87</v>
      </c>
      <c r="O168" t="n">
        <v>35867.91</v>
      </c>
      <c r="P168" t="n">
        <v>954.72</v>
      </c>
      <c r="Q168" t="n">
        <v>1367.64</v>
      </c>
      <c r="R168" t="n">
        <v>182.51</v>
      </c>
      <c r="S168" t="n">
        <v>104.26</v>
      </c>
      <c r="T168" t="n">
        <v>37899.3</v>
      </c>
      <c r="U168" t="n">
        <v>0.57</v>
      </c>
      <c r="V168" t="n">
        <v>0.87</v>
      </c>
      <c r="W168" t="n">
        <v>20.78</v>
      </c>
      <c r="X168" t="n">
        <v>2.34</v>
      </c>
      <c r="Y168" t="n">
        <v>1</v>
      </c>
      <c r="Z168" t="n">
        <v>10</v>
      </c>
    </row>
    <row r="169">
      <c r="A169" t="n">
        <v>31</v>
      </c>
      <c r="B169" t="n">
        <v>140</v>
      </c>
      <c r="C169" t="inlineStr">
        <is>
          <t xml:space="preserve">CONCLUIDO	</t>
        </is>
      </c>
      <c r="D169" t="n">
        <v>1.6174</v>
      </c>
      <c r="E169" t="n">
        <v>61.83</v>
      </c>
      <c r="F169" t="n">
        <v>54.8</v>
      </c>
      <c r="G169" t="n">
        <v>41.62</v>
      </c>
      <c r="H169" t="n">
        <v>0.54</v>
      </c>
      <c r="I169" t="n">
        <v>79</v>
      </c>
      <c r="J169" t="n">
        <v>289.43</v>
      </c>
      <c r="K169" t="n">
        <v>60.56</v>
      </c>
      <c r="L169" t="n">
        <v>8.75</v>
      </c>
      <c r="M169" t="n">
        <v>77</v>
      </c>
      <c r="N169" t="n">
        <v>80.12</v>
      </c>
      <c r="O169" t="n">
        <v>35930.44</v>
      </c>
      <c r="P169" t="n">
        <v>952.49</v>
      </c>
      <c r="Q169" t="n">
        <v>1367.44</v>
      </c>
      <c r="R169" t="n">
        <v>178.79</v>
      </c>
      <c r="S169" t="n">
        <v>104.26</v>
      </c>
      <c r="T169" t="n">
        <v>36057.55</v>
      </c>
      <c r="U169" t="n">
        <v>0.58</v>
      </c>
      <c r="V169" t="n">
        <v>0.87</v>
      </c>
      <c r="W169" t="n">
        <v>20.77</v>
      </c>
      <c r="X169" t="n">
        <v>2.22</v>
      </c>
      <c r="Y169" t="n">
        <v>1</v>
      </c>
      <c r="Z169" t="n">
        <v>10</v>
      </c>
    </row>
    <row r="170">
      <c r="A170" t="n">
        <v>32</v>
      </c>
      <c r="B170" t="n">
        <v>140</v>
      </c>
      <c r="C170" t="inlineStr">
        <is>
          <t xml:space="preserve">CONCLUIDO	</t>
        </is>
      </c>
      <c r="D170" t="n">
        <v>1.621</v>
      </c>
      <c r="E170" t="n">
        <v>61.69</v>
      </c>
      <c r="F170" t="n">
        <v>54.77</v>
      </c>
      <c r="G170" t="n">
        <v>42.68</v>
      </c>
      <c r="H170" t="n">
        <v>0.55</v>
      </c>
      <c r="I170" t="n">
        <v>77</v>
      </c>
      <c r="J170" t="n">
        <v>289.94</v>
      </c>
      <c r="K170" t="n">
        <v>60.56</v>
      </c>
      <c r="L170" t="n">
        <v>9</v>
      </c>
      <c r="M170" t="n">
        <v>75</v>
      </c>
      <c r="N170" t="n">
        <v>80.38</v>
      </c>
      <c r="O170" t="n">
        <v>35993.08</v>
      </c>
      <c r="P170" t="n">
        <v>951.76</v>
      </c>
      <c r="Q170" t="n">
        <v>1367.48</v>
      </c>
      <c r="R170" t="n">
        <v>177.57</v>
      </c>
      <c r="S170" t="n">
        <v>104.26</v>
      </c>
      <c r="T170" t="n">
        <v>35458.3</v>
      </c>
      <c r="U170" t="n">
        <v>0.59</v>
      </c>
      <c r="V170" t="n">
        <v>0.88</v>
      </c>
      <c r="W170" t="n">
        <v>20.77</v>
      </c>
      <c r="X170" t="n">
        <v>2.19</v>
      </c>
      <c r="Y170" t="n">
        <v>1</v>
      </c>
      <c r="Z170" t="n">
        <v>10</v>
      </c>
    </row>
    <row r="171">
      <c r="A171" t="n">
        <v>33</v>
      </c>
      <c r="B171" t="n">
        <v>140</v>
      </c>
      <c r="C171" t="inlineStr">
        <is>
          <t xml:space="preserve">CONCLUIDO	</t>
        </is>
      </c>
      <c r="D171" t="n">
        <v>1.6252</v>
      </c>
      <c r="E171" t="n">
        <v>61.53</v>
      </c>
      <c r="F171" t="n">
        <v>54.71</v>
      </c>
      <c r="G171" t="n">
        <v>43.77</v>
      </c>
      <c r="H171" t="n">
        <v>0.57</v>
      </c>
      <c r="I171" t="n">
        <v>75</v>
      </c>
      <c r="J171" t="n">
        <v>290.45</v>
      </c>
      <c r="K171" t="n">
        <v>60.56</v>
      </c>
      <c r="L171" t="n">
        <v>9.25</v>
      </c>
      <c r="M171" t="n">
        <v>73</v>
      </c>
      <c r="N171" t="n">
        <v>80.64</v>
      </c>
      <c r="O171" t="n">
        <v>36055.83</v>
      </c>
      <c r="P171" t="n">
        <v>950.28</v>
      </c>
      <c r="Q171" t="n">
        <v>1367.5</v>
      </c>
      <c r="R171" t="n">
        <v>175.54</v>
      </c>
      <c r="S171" t="n">
        <v>104.26</v>
      </c>
      <c r="T171" t="n">
        <v>34453.36</v>
      </c>
      <c r="U171" t="n">
        <v>0.59</v>
      </c>
      <c r="V171" t="n">
        <v>0.88</v>
      </c>
      <c r="W171" t="n">
        <v>20.77</v>
      </c>
      <c r="X171" t="n">
        <v>2.13</v>
      </c>
      <c r="Y171" t="n">
        <v>1</v>
      </c>
      <c r="Z171" t="n">
        <v>10</v>
      </c>
    </row>
    <row r="172">
      <c r="A172" t="n">
        <v>34</v>
      </c>
      <c r="B172" t="n">
        <v>140</v>
      </c>
      <c r="C172" t="inlineStr">
        <is>
          <t xml:space="preserve">CONCLUIDO	</t>
        </is>
      </c>
      <c r="D172" t="n">
        <v>1.6295</v>
      </c>
      <c r="E172" t="n">
        <v>61.37</v>
      </c>
      <c r="F172" t="n">
        <v>54.66</v>
      </c>
      <c r="G172" t="n">
        <v>44.92</v>
      </c>
      <c r="H172" t="n">
        <v>0.58</v>
      </c>
      <c r="I172" t="n">
        <v>73</v>
      </c>
      <c r="J172" t="n">
        <v>290.96</v>
      </c>
      <c r="K172" t="n">
        <v>60.56</v>
      </c>
      <c r="L172" t="n">
        <v>9.5</v>
      </c>
      <c r="M172" t="n">
        <v>71</v>
      </c>
      <c r="N172" t="n">
        <v>80.90000000000001</v>
      </c>
      <c r="O172" t="n">
        <v>36118.68</v>
      </c>
      <c r="P172" t="n">
        <v>949.36</v>
      </c>
      <c r="Q172" t="n">
        <v>1367.5</v>
      </c>
      <c r="R172" t="n">
        <v>173.86</v>
      </c>
      <c r="S172" t="n">
        <v>104.26</v>
      </c>
      <c r="T172" t="n">
        <v>33621.84</v>
      </c>
      <c r="U172" t="n">
        <v>0.6</v>
      </c>
      <c r="V172" t="n">
        <v>0.88</v>
      </c>
      <c r="W172" t="n">
        <v>20.77</v>
      </c>
      <c r="X172" t="n">
        <v>2.08</v>
      </c>
      <c r="Y172" t="n">
        <v>1</v>
      </c>
      <c r="Z172" t="n">
        <v>10</v>
      </c>
    </row>
    <row r="173">
      <c r="A173" t="n">
        <v>35</v>
      </c>
      <c r="B173" t="n">
        <v>140</v>
      </c>
      <c r="C173" t="inlineStr">
        <is>
          <t xml:space="preserve">CONCLUIDO	</t>
        </is>
      </c>
      <c r="D173" t="n">
        <v>1.6345</v>
      </c>
      <c r="E173" t="n">
        <v>61.18</v>
      </c>
      <c r="F173" t="n">
        <v>54.57</v>
      </c>
      <c r="G173" t="n">
        <v>46.12</v>
      </c>
      <c r="H173" t="n">
        <v>0.6</v>
      </c>
      <c r="I173" t="n">
        <v>71</v>
      </c>
      <c r="J173" t="n">
        <v>291.47</v>
      </c>
      <c r="K173" t="n">
        <v>60.56</v>
      </c>
      <c r="L173" t="n">
        <v>9.75</v>
      </c>
      <c r="M173" t="n">
        <v>69</v>
      </c>
      <c r="N173" t="n">
        <v>81.16</v>
      </c>
      <c r="O173" t="n">
        <v>36181.64</v>
      </c>
      <c r="P173" t="n">
        <v>947.38</v>
      </c>
      <c r="Q173" t="n">
        <v>1367.34</v>
      </c>
      <c r="R173" t="n">
        <v>171.57</v>
      </c>
      <c r="S173" t="n">
        <v>104.26</v>
      </c>
      <c r="T173" t="n">
        <v>32485.57</v>
      </c>
      <c r="U173" t="n">
        <v>0.61</v>
      </c>
      <c r="V173" t="n">
        <v>0.88</v>
      </c>
      <c r="W173" t="n">
        <v>20.75</v>
      </c>
      <c r="X173" t="n">
        <v>1.99</v>
      </c>
      <c r="Y173" t="n">
        <v>1</v>
      </c>
      <c r="Z173" t="n">
        <v>10</v>
      </c>
    </row>
    <row r="174">
      <c r="A174" t="n">
        <v>36</v>
      </c>
      <c r="B174" t="n">
        <v>140</v>
      </c>
      <c r="C174" t="inlineStr">
        <is>
          <t xml:space="preserve">CONCLUIDO	</t>
        </is>
      </c>
      <c r="D174" t="n">
        <v>1.6383</v>
      </c>
      <c r="E174" t="n">
        <v>61.04</v>
      </c>
      <c r="F174" t="n">
        <v>54.54</v>
      </c>
      <c r="G174" t="n">
        <v>47.42</v>
      </c>
      <c r="H174" t="n">
        <v>0.61</v>
      </c>
      <c r="I174" t="n">
        <v>69</v>
      </c>
      <c r="J174" t="n">
        <v>291.98</v>
      </c>
      <c r="K174" t="n">
        <v>60.56</v>
      </c>
      <c r="L174" t="n">
        <v>10</v>
      </c>
      <c r="M174" t="n">
        <v>67</v>
      </c>
      <c r="N174" t="n">
        <v>81.42</v>
      </c>
      <c r="O174" t="n">
        <v>36244.71</v>
      </c>
      <c r="P174" t="n">
        <v>946.14</v>
      </c>
      <c r="Q174" t="n">
        <v>1367.28</v>
      </c>
      <c r="R174" t="n">
        <v>169.87</v>
      </c>
      <c r="S174" t="n">
        <v>104.26</v>
      </c>
      <c r="T174" t="n">
        <v>31644.94</v>
      </c>
      <c r="U174" t="n">
        <v>0.61</v>
      </c>
      <c r="V174" t="n">
        <v>0.88</v>
      </c>
      <c r="W174" t="n">
        <v>20.76</v>
      </c>
      <c r="X174" t="n">
        <v>1.96</v>
      </c>
      <c r="Y174" t="n">
        <v>1</v>
      </c>
      <c r="Z174" t="n">
        <v>10</v>
      </c>
    </row>
    <row r="175">
      <c r="A175" t="n">
        <v>37</v>
      </c>
      <c r="B175" t="n">
        <v>140</v>
      </c>
      <c r="C175" t="inlineStr">
        <is>
          <t xml:space="preserve">CONCLUIDO	</t>
        </is>
      </c>
      <c r="D175" t="n">
        <v>1.6425</v>
      </c>
      <c r="E175" t="n">
        <v>60.88</v>
      </c>
      <c r="F175" t="n">
        <v>54.48</v>
      </c>
      <c r="G175" t="n">
        <v>48.79</v>
      </c>
      <c r="H175" t="n">
        <v>0.62</v>
      </c>
      <c r="I175" t="n">
        <v>67</v>
      </c>
      <c r="J175" t="n">
        <v>292.49</v>
      </c>
      <c r="K175" t="n">
        <v>60.56</v>
      </c>
      <c r="L175" t="n">
        <v>10.25</v>
      </c>
      <c r="M175" t="n">
        <v>65</v>
      </c>
      <c r="N175" t="n">
        <v>81.68000000000001</v>
      </c>
      <c r="O175" t="n">
        <v>36307.88</v>
      </c>
      <c r="P175" t="n">
        <v>945.24</v>
      </c>
      <c r="Q175" t="n">
        <v>1367.49</v>
      </c>
      <c r="R175" t="n">
        <v>167.98</v>
      </c>
      <c r="S175" t="n">
        <v>104.26</v>
      </c>
      <c r="T175" t="n">
        <v>30712.12</v>
      </c>
      <c r="U175" t="n">
        <v>0.62</v>
      </c>
      <c r="V175" t="n">
        <v>0.88</v>
      </c>
      <c r="W175" t="n">
        <v>20.76</v>
      </c>
      <c r="X175" t="n">
        <v>1.9</v>
      </c>
      <c r="Y175" t="n">
        <v>1</v>
      </c>
      <c r="Z175" t="n">
        <v>10</v>
      </c>
    </row>
    <row r="176">
      <c r="A176" t="n">
        <v>38</v>
      </c>
      <c r="B176" t="n">
        <v>140</v>
      </c>
      <c r="C176" t="inlineStr">
        <is>
          <t xml:space="preserve">CONCLUIDO	</t>
        </is>
      </c>
      <c r="D176" t="n">
        <v>1.6449</v>
      </c>
      <c r="E176" t="n">
        <v>60.79</v>
      </c>
      <c r="F176" t="n">
        <v>54.45</v>
      </c>
      <c r="G176" t="n">
        <v>49.5</v>
      </c>
      <c r="H176" t="n">
        <v>0.64</v>
      </c>
      <c r="I176" t="n">
        <v>66</v>
      </c>
      <c r="J176" t="n">
        <v>293</v>
      </c>
      <c r="K176" t="n">
        <v>60.56</v>
      </c>
      <c r="L176" t="n">
        <v>10.5</v>
      </c>
      <c r="M176" t="n">
        <v>64</v>
      </c>
      <c r="N176" t="n">
        <v>81.95</v>
      </c>
      <c r="O176" t="n">
        <v>36371.17</v>
      </c>
      <c r="P176" t="n">
        <v>944.4299999999999</v>
      </c>
      <c r="Q176" t="n">
        <v>1367.39</v>
      </c>
      <c r="R176" t="n">
        <v>167.18</v>
      </c>
      <c r="S176" t="n">
        <v>104.26</v>
      </c>
      <c r="T176" t="n">
        <v>30315.5</v>
      </c>
      <c r="U176" t="n">
        <v>0.62</v>
      </c>
      <c r="V176" t="n">
        <v>0.88</v>
      </c>
      <c r="W176" t="n">
        <v>20.75</v>
      </c>
      <c r="X176" t="n">
        <v>1.87</v>
      </c>
      <c r="Y176" t="n">
        <v>1</v>
      </c>
      <c r="Z176" t="n">
        <v>10</v>
      </c>
    </row>
    <row r="177">
      <c r="A177" t="n">
        <v>39</v>
      </c>
      <c r="B177" t="n">
        <v>140</v>
      </c>
      <c r="C177" t="inlineStr">
        <is>
          <t xml:space="preserve">CONCLUIDO	</t>
        </is>
      </c>
      <c r="D177" t="n">
        <v>1.6501</v>
      </c>
      <c r="E177" t="n">
        <v>60.6</v>
      </c>
      <c r="F177" t="n">
        <v>54.36</v>
      </c>
      <c r="G177" t="n">
        <v>50.96</v>
      </c>
      <c r="H177" t="n">
        <v>0.65</v>
      </c>
      <c r="I177" t="n">
        <v>64</v>
      </c>
      <c r="J177" t="n">
        <v>293.52</v>
      </c>
      <c r="K177" t="n">
        <v>60.56</v>
      </c>
      <c r="L177" t="n">
        <v>10.75</v>
      </c>
      <c r="M177" t="n">
        <v>62</v>
      </c>
      <c r="N177" t="n">
        <v>82.20999999999999</v>
      </c>
      <c r="O177" t="n">
        <v>36434.56</v>
      </c>
      <c r="P177" t="n">
        <v>942.88</v>
      </c>
      <c r="Q177" t="n">
        <v>1367.47</v>
      </c>
      <c r="R177" t="n">
        <v>164.28</v>
      </c>
      <c r="S177" t="n">
        <v>104.26</v>
      </c>
      <c r="T177" t="n">
        <v>28877.62</v>
      </c>
      <c r="U177" t="n">
        <v>0.63</v>
      </c>
      <c r="V177" t="n">
        <v>0.88</v>
      </c>
      <c r="W177" t="n">
        <v>20.75</v>
      </c>
      <c r="X177" t="n">
        <v>1.78</v>
      </c>
      <c r="Y177" t="n">
        <v>1</v>
      </c>
      <c r="Z177" t="n">
        <v>10</v>
      </c>
    </row>
    <row r="178">
      <c r="A178" t="n">
        <v>40</v>
      </c>
      <c r="B178" t="n">
        <v>140</v>
      </c>
      <c r="C178" t="inlineStr">
        <is>
          <t xml:space="preserve">CONCLUIDO	</t>
        </is>
      </c>
      <c r="D178" t="n">
        <v>1.6516</v>
      </c>
      <c r="E178" t="n">
        <v>60.55</v>
      </c>
      <c r="F178" t="n">
        <v>54.36</v>
      </c>
      <c r="G178" t="n">
        <v>51.77</v>
      </c>
      <c r="H178" t="n">
        <v>0.67</v>
      </c>
      <c r="I178" t="n">
        <v>63</v>
      </c>
      <c r="J178" t="n">
        <v>294.03</v>
      </c>
      <c r="K178" t="n">
        <v>60.56</v>
      </c>
      <c r="L178" t="n">
        <v>11</v>
      </c>
      <c r="M178" t="n">
        <v>61</v>
      </c>
      <c r="N178" t="n">
        <v>82.48</v>
      </c>
      <c r="O178" t="n">
        <v>36498.06</v>
      </c>
      <c r="P178" t="n">
        <v>942.15</v>
      </c>
      <c r="Q178" t="n">
        <v>1367.35</v>
      </c>
      <c r="R178" t="n">
        <v>164.4</v>
      </c>
      <c r="S178" t="n">
        <v>104.26</v>
      </c>
      <c r="T178" t="n">
        <v>28940.92</v>
      </c>
      <c r="U178" t="n">
        <v>0.63</v>
      </c>
      <c r="V178" t="n">
        <v>0.88</v>
      </c>
      <c r="W178" t="n">
        <v>20.75</v>
      </c>
      <c r="X178" t="n">
        <v>1.78</v>
      </c>
      <c r="Y178" t="n">
        <v>1</v>
      </c>
      <c r="Z178" t="n">
        <v>10</v>
      </c>
    </row>
    <row r="179">
      <c r="A179" t="n">
        <v>41</v>
      </c>
      <c r="B179" t="n">
        <v>140</v>
      </c>
      <c r="C179" t="inlineStr">
        <is>
          <t xml:space="preserve">CONCLUIDO	</t>
        </is>
      </c>
      <c r="D179" t="n">
        <v>1.6556</v>
      </c>
      <c r="E179" t="n">
        <v>60.4</v>
      </c>
      <c r="F179" t="n">
        <v>54.31</v>
      </c>
      <c r="G179" t="n">
        <v>53.42</v>
      </c>
      <c r="H179" t="n">
        <v>0.68</v>
      </c>
      <c r="I179" t="n">
        <v>61</v>
      </c>
      <c r="J179" t="n">
        <v>294.55</v>
      </c>
      <c r="K179" t="n">
        <v>60.56</v>
      </c>
      <c r="L179" t="n">
        <v>11.25</v>
      </c>
      <c r="M179" t="n">
        <v>59</v>
      </c>
      <c r="N179" t="n">
        <v>82.73999999999999</v>
      </c>
      <c r="O179" t="n">
        <v>36561.67</v>
      </c>
      <c r="P179" t="n">
        <v>941.42</v>
      </c>
      <c r="Q179" t="n">
        <v>1367.34</v>
      </c>
      <c r="R179" t="n">
        <v>162.31</v>
      </c>
      <c r="S179" t="n">
        <v>104.26</v>
      </c>
      <c r="T179" t="n">
        <v>27903.83</v>
      </c>
      <c r="U179" t="n">
        <v>0.64</v>
      </c>
      <c r="V179" t="n">
        <v>0.88</v>
      </c>
      <c r="W179" t="n">
        <v>20.76</v>
      </c>
      <c r="X179" t="n">
        <v>1.73</v>
      </c>
      <c r="Y179" t="n">
        <v>1</v>
      </c>
      <c r="Z179" t="n">
        <v>10</v>
      </c>
    </row>
    <row r="180">
      <c r="A180" t="n">
        <v>42</v>
      </c>
      <c r="B180" t="n">
        <v>140</v>
      </c>
      <c r="C180" t="inlineStr">
        <is>
          <t xml:space="preserve">CONCLUIDO	</t>
        </is>
      </c>
      <c r="D180" t="n">
        <v>1.6583</v>
      </c>
      <c r="E180" t="n">
        <v>60.3</v>
      </c>
      <c r="F180" t="n">
        <v>54.27</v>
      </c>
      <c r="G180" t="n">
        <v>54.27</v>
      </c>
      <c r="H180" t="n">
        <v>0.6899999999999999</v>
      </c>
      <c r="I180" t="n">
        <v>60</v>
      </c>
      <c r="J180" t="n">
        <v>295.06</v>
      </c>
      <c r="K180" t="n">
        <v>60.56</v>
      </c>
      <c r="L180" t="n">
        <v>11.5</v>
      </c>
      <c r="M180" t="n">
        <v>58</v>
      </c>
      <c r="N180" t="n">
        <v>83.01000000000001</v>
      </c>
      <c r="O180" t="n">
        <v>36625.39</v>
      </c>
      <c r="P180" t="n">
        <v>940.33</v>
      </c>
      <c r="Q180" t="n">
        <v>1367.41</v>
      </c>
      <c r="R180" t="n">
        <v>161.48</v>
      </c>
      <c r="S180" t="n">
        <v>104.26</v>
      </c>
      <c r="T180" t="n">
        <v>27494.58</v>
      </c>
      <c r="U180" t="n">
        <v>0.65</v>
      </c>
      <c r="V180" t="n">
        <v>0.88</v>
      </c>
      <c r="W180" t="n">
        <v>20.74</v>
      </c>
      <c r="X180" t="n">
        <v>1.69</v>
      </c>
      <c r="Y180" t="n">
        <v>1</v>
      </c>
      <c r="Z180" t="n">
        <v>10</v>
      </c>
    </row>
    <row r="181">
      <c r="A181" t="n">
        <v>43</v>
      </c>
      <c r="B181" t="n">
        <v>140</v>
      </c>
      <c r="C181" t="inlineStr">
        <is>
          <t xml:space="preserve">CONCLUIDO	</t>
        </is>
      </c>
      <c r="D181" t="n">
        <v>1.6608</v>
      </c>
      <c r="E181" t="n">
        <v>60.21</v>
      </c>
      <c r="F181" t="n">
        <v>54.23</v>
      </c>
      <c r="G181" t="n">
        <v>55.15</v>
      </c>
      <c r="H181" t="n">
        <v>0.71</v>
      </c>
      <c r="I181" t="n">
        <v>59</v>
      </c>
      <c r="J181" t="n">
        <v>295.58</v>
      </c>
      <c r="K181" t="n">
        <v>60.56</v>
      </c>
      <c r="L181" t="n">
        <v>11.75</v>
      </c>
      <c r="M181" t="n">
        <v>57</v>
      </c>
      <c r="N181" t="n">
        <v>83.28</v>
      </c>
      <c r="O181" t="n">
        <v>36689.22</v>
      </c>
      <c r="P181" t="n">
        <v>939.22</v>
      </c>
      <c r="Q181" t="n">
        <v>1367.32</v>
      </c>
      <c r="R181" t="n">
        <v>159.75</v>
      </c>
      <c r="S181" t="n">
        <v>104.26</v>
      </c>
      <c r="T181" t="n">
        <v>26636.3</v>
      </c>
      <c r="U181" t="n">
        <v>0.65</v>
      </c>
      <c r="V181" t="n">
        <v>0.88</v>
      </c>
      <c r="W181" t="n">
        <v>20.75</v>
      </c>
      <c r="X181" t="n">
        <v>1.65</v>
      </c>
      <c r="Y181" t="n">
        <v>1</v>
      </c>
      <c r="Z181" t="n">
        <v>10</v>
      </c>
    </row>
    <row r="182">
      <c r="A182" t="n">
        <v>44</v>
      </c>
      <c r="B182" t="n">
        <v>140</v>
      </c>
      <c r="C182" t="inlineStr">
        <is>
          <t xml:space="preserve">CONCLUIDO	</t>
        </is>
      </c>
      <c r="D182" t="n">
        <v>1.666</v>
      </c>
      <c r="E182" t="n">
        <v>60.02</v>
      </c>
      <c r="F182" t="n">
        <v>54.15</v>
      </c>
      <c r="G182" t="n">
        <v>57</v>
      </c>
      <c r="H182" t="n">
        <v>0.72</v>
      </c>
      <c r="I182" t="n">
        <v>57</v>
      </c>
      <c r="J182" t="n">
        <v>296.1</v>
      </c>
      <c r="K182" t="n">
        <v>60.56</v>
      </c>
      <c r="L182" t="n">
        <v>12</v>
      </c>
      <c r="M182" t="n">
        <v>55</v>
      </c>
      <c r="N182" t="n">
        <v>83.54000000000001</v>
      </c>
      <c r="O182" t="n">
        <v>36753.16</v>
      </c>
      <c r="P182" t="n">
        <v>937.6799999999999</v>
      </c>
      <c r="Q182" t="n">
        <v>1367.32</v>
      </c>
      <c r="R182" t="n">
        <v>157.41</v>
      </c>
      <c r="S182" t="n">
        <v>104.26</v>
      </c>
      <c r="T182" t="n">
        <v>25474.41</v>
      </c>
      <c r="U182" t="n">
        <v>0.66</v>
      </c>
      <c r="V182" t="n">
        <v>0.89</v>
      </c>
      <c r="W182" t="n">
        <v>20.73</v>
      </c>
      <c r="X182" t="n">
        <v>1.57</v>
      </c>
      <c r="Y182" t="n">
        <v>1</v>
      </c>
      <c r="Z182" t="n">
        <v>10</v>
      </c>
    </row>
    <row r="183">
      <c r="A183" t="n">
        <v>45</v>
      </c>
      <c r="B183" t="n">
        <v>140</v>
      </c>
      <c r="C183" t="inlineStr">
        <is>
          <t xml:space="preserve">CONCLUIDO	</t>
        </is>
      </c>
      <c r="D183" t="n">
        <v>1.6672</v>
      </c>
      <c r="E183" t="n">
        <v>59.98</v>
      </c>
      <c r="F183" t="n">
        <v>54.15</v>
      </c>
      <c r="G183" t="n">
        <v>58.02</v>
      </c>
      <c r="H183" t="n">
        <v>0.74</v>
      </c>
      <c r="I183" t="n">
        <v>56</v>
      </c>
      <c r="J183" t="n">
        <v>296.62</v>
      </c>
      <c r="K183" t="n">
        <v>60.56</v>
      </c>
      <c r="L183" t="n">
        <v>12.25</v>
      </c>
      <c r="M183" t="n">
        <v>54</v>
      </c>
      <c r="N183" t="n">
        <v>83.81</v>
      </c>
      <c r="O183" t="n">
        <v>36817.22</v>
      </c>
      <c r="P183" t="n">
        <v>937.38</v>
      </c>
      <c r="Q183" t="n">
        <v>1367.33</v>
      </c>
      <c r="R183" t="n">
        <v>157.66</v>
      </c>
      <c r="S183" t="n">
        <v>104.26</v>
      </c>
      <c r="T183" t="n">
        <v>25604.64</v>
      </c>
      <c r="U183" t="n">
        <v>0.66</v>
      </c>
      <c r="V183" t="n">
        <v>0.88</v>
      </c>
      <c r="W183" t="n">
        <v>20.74</v>
      </c>
      <c r="X183" t="n">
        <v>1.58</v>
      </c>
      <c r="Y183" t="n">
        <v>1</v>
      </c>
      <c r="Z183" t="n">
        <v>10</v>
      </c>
    </row>
    <row r="184">
      <c r="A184" t="n">
        <v>46</v>
      </c>
      <c r="B184" t="n">
        <v>140</v>
      </c>
      <c r="C184" t="inlineStr">
        <is>
          <t xml:space="preserve">CONCLUIDO	</t>
        </is>
      </c>
      <c r="D184" t="n">
        <v>1.6693</v>
      </c>
      <c r="E184" t="n">
        <v>59.9</v>
      </c>
      <c r="F184" t="n">
        <v>54.13</v>
      </c>
      <c r="G184" t="n">
        <v>59.05</v>
      </c>
      <c r="H184" t="n">
        <v>0.75</v>
      </c>
      <c r="I184" t="n">
        <v>55</v>
      </c>
      <c r="J184" t="n">
        <v>297.14</v>
      </c>
      <c r="K184" t="n">
        <v>60.56</v>
      </c>
      <c r="L184" t="n">
        <v>12.5</v>
      </c>
      <c r="M184" t="n">
        <v>53</v>
      </c>
      <c r="N184" t="n">
        <v>84.08</v>
      </c>
      <c r="O184" t="n">
        <v>36881.39</v>
      </c>
      <c r="P184" t="n">
        <v>937.02</v>
      </c>
      <c r="Q184" t="n">
        <v>1367.23</v>
      </c>
      <c r="R184" t="n">
        <v>156.96</v>
      </c>
      <c r="S184" t="n">
        <v>104.26</v>
      </c>
      <c r="T184" t="n">
        <v>25261.12</v>
      </c>
      <c r="U184" t="n">
        <v>0.66</v>
      </c>
      <c r="V184" t="n">
        <v>0.89</v>
      </c>
      <c r="W184" t="n">
        <v>20.74</v>
      </c>
      <c r="X184" t="n">
        <v>1.55</v>
      </c>
      <c r="Y184" t="n">
        <v>1</v>
      </c>
      <c r="Z184" t="n">
        <v>10</v>
      </c>
    </row>
    <row r="185">
      <c r="A185" t="n">
        <v>47</v>
      </c>
      <c r="B185" t="n">
        <v>140</v>
      </c>
      <c r="C185" t="inlineStr">
        <is>
          <t xml:space="preserve">CONCLUIDO	</t>
        </is>
      </c>
      <c r="D185" t="n">
        <v>1.672</v>
      </c>
      <c r="E185" t="n">
        <v>59.81</v>
      </c>
      <c r="F185" t="n">
        <v>54.09</v>
      </c>
      <c r="G185" t="n">
        <v>60.1</v>
      </c>
      <c r="H185" t="n">
        <v>0.76</v>
      </c>
      <c r="I185" t="n">
        <v>54</v>
      </c>
      <c r="J185" t="n">
        <v>297.66</v>
      </c>
      <c r="K185" t="n">
        <v>60.56</v>
      </c>
      <c r="L185" t="n">
        <v>12.75</v>
      </c>
      <c r="M185" t="n">
        <v>52</v>
      </c>
      <c r="N185" t="n">
        <v>84.36</v>
      </c>
      <c r="O185" t="n">
        <v>36945.67</v>
      </c>
      <c r="P185" t="n">
        <v>935.42</v>
      </c>
      <c r="Q185" t="n">
        <v>1367.46</v>
      </c>
      <c r="R185" t="n">
        <v>155.58</v>
      </c>
      <c r="S185" t="n">
        <v>104.26</v>
      </c>
      <c r="T185" t="n">
        <v>24574.42</v>
      </c>
      <c r="U185" t="n">
        <v>0.67</v>
      </c>
      <c r="V185" t="n">
        <v>0.89</v>
      </c>
      <c r="W185" t="n">
        <v>20.73</v>
      </c>
      <c r="X185" t="n">
        <v>1.51</v>
      </c>
      <c r="Y185" t="n">
        <v>1</v>
      </c>
      <c r="Z185" t="n">
        <v>10</v>
      </c>
    </row>
    <row r="186">
      <c r="A186" t="n">
        <v>48</v>
      </c>
      <c r="B186" t="n">
        <v>140</v>
      </c>
      <c r="C186" t="inlineStr">
        <is>
          <t xml:space="preserve">CONCLUIDO	</t>
        </is>
      </c>
      <c r="D186" t="n">
        <v>1.6739</v>
      </c>
      <c r="E186" t="n">
        <v>59.74</v>
      </c>
      <c r="F186" t="n">
        <v>54.07</v>
      </c>
      <c r="G186" t="n">
        <v>61.21</v>
      </c>
      <c r="H186" t="n">
        <v>0.78</v>
      </c>
      <c r="I186" t="n">
        <v>53</v>
      </c>
      <c r="J186" t="n">
        <v>298.18</v>
      </c>
      <c r="K186" t="n">
        <v>60.56</v>
      </c>
      <c r="L186" t="n">
        <v>13</v>
      </c>
      <c r="M186" t="n">
        <v>51</v>
      </c>
      <c r="N186" t="n">
        <v>84.63</v>
      </c>
      <c r="O186" t="n">
        <v>37010.06</v>
      </c>
      <c r="P186" t="n">
        <v>935.1799999999999</v>
      </c>
      <c r="Q186" t="n">
        <v>1367.32</v>
      </c>
      <c r="R186" t="n">
        <v>154.99</v>
      </c>
      <c r="S186" t="n">
        <v>104.26</v>
      </c>
      <c r="T186" t="n">
        <v>24287.04</v>
      </c>
      <c r="U186" t="n">
        <v>0.67</v>
      </c>
      <c r="V186" t="n">
        <v>0.89</v>
      </c>
      <c r="W186" t="n">
        <v>20.73</v>
      </c>
      <c r="X186" t="n">
        <v>1.49</v>
      </c>
      <c r="Y186" t="n">
        <v>1</v>
      </c>
      <c r="Z186" t="n">
        <v>10</v>
      </c>
    </row>
    <row r="187">
      <c r="A187" t="n">
        <v>49</v>
      </c>
      <c r="B187" t="n">
        <v>140</v>
      </c>
      <c r="C187" t="inlineStr">
        <is>
          <t xml:space="preserve">CONCLUIDO	</t>
        </is>
      </c>
      <c r="D187" t="n">
        <v>1.6765</v>
      </c>
      <c r="E187" t="n">
        <v>59.65</v>
      </c>
      <c r="F187" t="n">
        <v>54.03</v>
      </c>
      <c r="G187" t="n">
        <v>62.34</v>
      </c>
      <c r="H187" t="n">
        <v>0.79</v>
      </c>
      <c r="I187" t="n">
        <v>52</v>
      </c>
      <c r="J187" t="n">
        <v>298.71</v>
      </c>
      <c r="K187" t="n">
        <v>60.56</v>
      </c>
      <c r="L187" t="n">
        <v>13.25</v>
      </c>
      <c r="M187" t="n">
        <v>50</v>
      </c>
      <c r="N187" t="n">
        <v>84.90000000000001</v>
      </c>
      <c r="O187" t="n">
        <v>37074.57</v>
      </c>
      <c r="P187" t="n">
        <v>934.4</v>
      </c>
      <c r="Q187" t="n">
        <v>1367.34</v>
      </c>
      <c r="R187" t="n">
        <v>154.06</v>
      </c>
      <c r="S187" t="n">
        <v>104.26</v>
      </c>
      <c r="T187" t="n">
        <v>23825.14</v>
      </c>
      <c r="U187" t="n">
        <v>0.68</v>
      </c>
      <c r="V187" t="n">
        <v>0.89</v>
      </c>
      <c r="W187" t="n">
        <v>20.72</v>
      </c>
      <c r="X187" t="n">
        <v>1.45</v>
      </c>
      <c r="Y187" t="n">
        <v>1</v>
      </c>
      <c r="Z187" t="n">
        <v>10</v>
      </c>
    </row>
    <row r="188">
      <c r="A188" t="n">
        <v>50</v>
      </c>
      <c r="B188" t="n">
        <v>140</v>
      </c>
      <c r="C188" t="inlineStr">
        <is>
          <t xml:space="preserve">CONCLUIDO	</t>
        </is>
      </c>
      <c r="D188" t="n">
        <v>1.6782</v>
      </c>
      <c r="E188" t="n">
        <v>59.59</v>
      </c>
      <c r="F188" t="n">
        <v>54.02</v>
      </c>
      <c r="G188" t="n">
        <v>63.56</v>
      </c>
      <c r="H188" t="n">
        <v>0.8</v>
      </c>
      <c r="I188" t="n">
        <v>51</v>
      </c>
      <c r="J188" t="n">
        <v>299.23</v>
      </c>
      <c r="K188" t="n">
        <v>60.56</v>
      </c>
      <c r="L188" t="n">
        <v>13.5</v>
      </c>
      <c r="M188" t="n">
        <v>49</v>
      </c>
      <c r="N188" t="n">
        <v>85.18000000000001</v>
      </c>
      <c r="O188" t="n">
        <v>37139.2</v>
      </c>
      <c r="P188" t="n">
        <v>933.5599999999999</v>
      </c>
      <c r="Q188" t="n">
        <v>1367.36</v>
      </c>
      <c r="R188" t="n">
        <v>153.63</v>
      </c>
      <c r="S188" t="n">
        <v>104.26</v>
      </c>
      <c r="T188" t="n">
        <v>23616.35</v>
      </c>
      <c r="U188" t="n">
        <v>0.68</v>
      </c>
      <c r="V188" t="n">
        <v>0.89</v>
      </c>
      <c r="W188" t="n">
        <v>20.72</v>
      </c>
      <c r="X188" t="n">
        <v>1.44</v>
      </c>
      <c r="Y188" t="n">
        <v>1</v>
      </c>
      <c r="Z188" t="n">
        <v>10</v>
      </c>
    </row>
    <row r="189">
      <c r="A189" t="n">
        <v>51</v>
      </c>
      <c r="B189" t="n">
        <v>140</v>
      </c>
      <c r="C189" t="inlineStr">
        <is>
          <t xml:space="preserve">CONCLUIDO	</t>
        </is>
      </c>
      <c r="D189" t="n">
        <v>1.6809</v>
      </c>
      <c r="E189" t="n">
        <v>59.49</v>
      </c>
      <c r="F189" t="n">
        <v>53.98</v>
      </c>
      <c r="G189" t="n">
        <v>64.78</v>
      </c>
      <c r="H189" t="n">
        <v>0.82</v>
      </c>
      <c r="I189" t="n">
        <v>50</v>
      </c>
      <c r="J189" t="n">
        <v>299.76</v>
      </c>
      <c r="K189" t="n">
        <v>60.56</v>
      </c>
      <c r="L189" t="n">
        <v>13.75</v>
      </c>
      <c r="M189" t="n">
        <v>48</v>
      </c>
      <c r="N189" t="n">
        <v>85.45</v>
      </c>
      <c r="O189" t="n">
        <v>37204.07</v>
      </c>
      <c r="P189" t="n">
        <v>932.9400000000001</v>
      </c>
      <c r="Q189" t="n">
        <v>1367.28</v>
      </c>
      <c r="R189" t="n">
        <v>151.93</v>
      </c>
      <c r="S189" t="n">
        <v>104.26</v>
      </c>
      <c r="T189" t="n">
        <v>22769.78</v>
      </c>
      <c r="U189" t="n">
        <v>0.6899999999999999</v>
      </c>
      <c r="V189" t="n">
        <v>0.89</v>
      </c>
      <c r="W189" t="n">
        <v>20.73</v>
      </c>
      <c r="X189" t="n">
        <v>1.4</v>
      </c>
      <c r="Y189" t="n">
        <v>1</v>
      </c>
      <c r="Z189" t="n">
        <v>10</v>
      </c>
    </row>
    <row r="190">
      <c r="A190" t="n">
        <v>52</v>
      </c>
      <c r="B190" t="n">
        <v>140</v>
      </c>
      <c r="C190" t="inlineStr">
        <is>
          <t xml:space="preserve">CONCLUIDO	</t>
        </is>
      </c>
      <c r="D190" t="n">
        <v>1.6831</v>
      </c>
      <c r="E190" t="n">
        <v>59.42</v>
      </c>
      <c r="F190" t="n">
        <v>53.96</v>
      </c>
      <c r="G190" t="n">
        <v>66.06999999999999</v>
      </c>
      <c r="H190" t="n">
        <v>0.83</v>
      </c>
      <c r="I190" t="n">
        <v>49</v>
      </c>
      <c r="J190" t="n">
        <v>300.28</v>
      </c>
      <c r="K190" t="n">
        <v>60.56</v>
      </c>
      <c r="L190" t="n">
        <v>14</v>
      </c>
      <c r="M190" t="n">
        <v>47</v>
      </c>
      <c r="N190" t="n">
        <v>85.73</v>
      </c>
      <c r="O190" t="n">
        <v>37268.93</v>
      </c>
      <c r="P190" t="n">
        <v>932.01</v>
      </c>
      <c r="Q190" t="n">
        <v>1367.37</v>
      </c>
      <c r="R190" t="n">
        <v>151.18</v>
      </c>
      <c r="S190" t="n">
        <v>104.26</v>
      </c>
      <c r="T190" t="n">
        <v>22401.03</v>
      </c>
      <c r="U190" t="n">
        <v>0.6899999999999999</v>
      </c>
      <c r="V190" t="n">
        <v>0.89</v>
      </c>
      <c r="W190" t="n">
        <v>20.73</v>
      </c>
      <c r="X190" t="n">
        <v>1.38</v>
      </c>
      <c r="Y190" t="n">
        <v>1</v>
      </c>
      <c r="Z190" t="n">
        <v>10</v>
      </c>
    </row>
    <row r="191">
      <c r="A191" t="n">
        <v>53</v>
      </c>
      <c r="B191" t="n">
        <v>140</v>
      </c>
      <c r="C191" t="inlineStr">
        <is>
          <t xml:space="preserve">CONCLUIDO	</t>
        </is>
      </c>
      <c r="D191" t="n">
        <v>1.6855</v>
      </c>
      <c r="E191" t="n">
        <v>59.33</v>
      </c>
      <c r="F191" t="n">
        <v>53.92</v>
      </c>
      <c r="G191" t="n">
        <v>67.40000000000001</v>
      </c>
      <c r="H191" t="n">
        <v>0.84</v>
      </c>
      <c r="I191" t="n">
        <v>48</v>
      </c>
      <c r="J191" t="n">
        <v>300.81</v>
      </c>
      <c r="K191" t="n">
        <v>60.56</v>
      </c>
      <c r="L191" t="n">
        <v>14.25</v>
      </c>
      <c r="M191" t="n">
        <v>46</v>
      </c>
      <c r="N191" t="n">
        <v>86</v>
      </c>
      <c r="O191" t="n">
        <v>37333.9</v>
      </c>
      <c r="P191" t="n">
        <v>931.5</v>
      </c>
      <c r="Q191" t="n">
        <v>1367.44</v>
      </c>
      <c r="R191" t="n">
        <v>150.26</v>
      </c>
      <c r="S191" t="n">
        <v>104.26</v>
      </c>
      <c r="T191" t="n">
        <v>21945.82</v>
      </c>
      <c r="U191" t="n">
        <v>0.6899999999999999</v>
      </c>
      <c r="V191" t="n">
        <v>0.89</v>
      </c>
      <c r="W191" t="n">
        <v>20.72</v>
      </c>
      <c r="X191" t="n">
        <v>1.34</v>
      </c>
      <c r="Y191" t="n">
        <v>1</v>
      </c>
      <c r="Z191" t="n">
        <v>10</v>
      </c>
    </row>
    <row r="192">
      <c r="A192" t="n">
        <v>54</v>
      </c>
      <c r="B192" t="n">
        <v>140</v>
      </c>
      <c r="C192" t="inlineStr">
        <is>
          <t xml:space="preserve">CONCLUIDO	</t>
        </is>
      </c>
      <c r="D192" t="n">
        <v>1.6875</v>
      </c>
      <c r="E192" t="n">
        <v>59.26</v>
      </c>
      <c r="F192" t="n">
        <v>53.9</v>
      </c>
      <c r="G192" t="n">
        <v>68.81</v>
      </c>
      <c r="H192" t="n">
        <v>0.86</v>
      </c>
      <c r="I192" t="n">
        <v>47</v>
      </c>
      <c r="J192" t="n">
        <v>301.34</v>
      </c>
      <c r="K192" t="n">
        <v>60.56</v>
      </c>
      <c r="L192" t="n">
        <v>14.5</v>
      </c>
      <c r="M192" t="n">
        <v>45</v>
      </c>
      <c r="N192" t="n">
        <v>86.28</v>
      </c>
      <c r="O192" t="n">
        <v>37399</v>
      </c>
      <c r="P192" t="n">
        <v>930.53</v>
      </c>
      <c r="Q192" t="n">
        <v>1367.25</v>
      </c>
      <c r="R192" t="n">
        <v>149.78</v>
      </c>
      <c r="S192" t="n">
        <v>104.26</v>
      </c>
      <c r="T192" t="n">
        <v>21712.19</v>
      </c>
      <c r="U192" t="n">
        <v>0.7</v>
      </c>
      <c r="V192" t="n">
        <v>0.89</v>
      </c>
      <c r="W192" t="n">
        <v>20.71</v>
      </c>
      <c r="X192" t="n">
        <v>1.33</v>
      </c>
      <c r="Y192" t="n">
        <v>1</v>
      </c>
      <c r="Z192" t="n">
        <v>10</v>
      </c>
    </row>
    <row r="193">
      <c r="A193" t="n">
        <v>55</v>
      </c>
      <c r="B193" t="n">
        <v>140</v>
      </c>
      <c r="C193" t="inlineStr">
        <is>
          <t xml:space="preserve">CONCLUIDO	</t>
        </is>
      </c>
      <c r="D193" t="n">
        <v>1.6874</v>
      </c>
      <c r="E193" t="n">
        <v>59.26</v>
      </c>
      <c r="F193" t="n">
        <v>53.91</v>
      </c>
      <c r="G193" t="n">
        <v>68.81999999999999</v>
      </c>
      <c r="H193" t="n">
        <v>0.87</v>
      </c>
      <c r="I193" t="n">
        <v>47</v>
      </c>
      <c r="J193" t="n">
        <v>301.86</v>
      </c>
      <c r="K193" t="n">
        <v>60.56</v>
      </c>
      <c r="L193" t="n">
        <v>14.75</v>
      </c>
      <c r="M193" t="n">
        <v>45</v>
      </c>
      <c r="N193" t="n">
        <v>86.56</v>
      </c>
      <c r="O193" t="n">
        <v>37464.21</v>
      </c>
      <c r="P193" t="n">
        <v>930.1900000000001</v>
      </c>
      <c r="Q193" t="n">
        <v>1367.28</v>
      </c>
      <c r="R193" t="n">
        <v>149.71</v>
      </c>
      <c r="S193" t="n">
        <v>104.26</v>
      </c>
      <c r="T193" t="n">
        <v>21675.12</v>
      </c>
      <c r="U193" t="n">
        <v>0.7</v>
      </c>
      <c r="V193" t="n">
        <v>0.89</v>
      </c>
      <c r="W193" t="n">
        <v>20.72</v>
      </c>
      <c r="X193" t="n">
        <v>1.33</v>
      </c>
      <c r="Y193" t="n">
        <v>1</v>
      </c>
      <c r="Z193" t="n">
        <v>10</v>
      </c>
    </row>
    <row r="194">
      <c r="A194" t="n">
        <v>56</v>
      </c>
      <c r="B194" t="n">
        <v>140</v>
      </c>
      <c r="C194" t="inlineStr">
        <is>
          <t xml:space="preserve">CONCLUIDO	</t>
        </is>
      </c>
      <c r="D194" t="n">
        <v>1.69</v>
      </c>
      <c r="E194" t="n">
        <v>59.17</v>
      </c>
      <c r="F194" t="n">
        <v>53.87</v>
      </c>
      <c r="G194" t="n">
        <v>70.26000000000001</v>
      </c>
      <c r="H194" t="n">
        <v>0.88</v>
      </c>
      <c r="I194" t="n">
        <v>46</v>
      </c>
      <c r="J194" t="n">
        <v>302.39</v>
      </c>
      <c r="K194" t="n">
        <v>60.56</v>
      </c>
      <c r="L194" t="n">
        <v>15</v>
      </c>
      <c r="M194" t="n">
        <v>44</v>
      </c>
      <c r="N194" t="n">
        <v>86.84</v>
      </c>
      <c r="O194" t="n">
        <v>37529.55</v>
      </c>
      <c r="P194" t="n">
        <v>929.73</v>
      </c>
      <c r="Q194" t="n">
        <v>1367.38</v>
      </c>
      <c r="R194" t="n">
        <v>148.45</v>
      </c>
      <c r="S194" t="n">
        <v>104.26</v>
      </c>
      <c r="T194" t="n">
        <v>21053.41</v>
      </c>
      <c r="U194" t="n">
        <v>0.7</v>
      </c>
      <c r="V194" t="n">
        <v>0.89</v>
      </c>
      <c r="W194" t="n">
        <v>20.72</v>
      </c>
      <c r="X194" t="n">
        <v>1.29</v>
      </c>
      <c r="Y194" t="n">
        <v>1</v>
      </c>
      <c r="Z194" t="n">
        <v>10</v>
      </c>
    </row>
    <row r="195">
      <c r="A195" t="n">
        <v>57</v>
      </c>
      <c r="B195" t="n">
        <v>140</v>
      </c>
      <c r="C195" t="inlineStr">
        <is>
          <t xml:space="preserve">CONCLUIDO	</t>
        </is>
      </c>
      <c r="D195" t="n">
        <v>1.6921</v>
      </c>
      <c r="E195" t="n">
        <v>59.1</v>
      </c>
      <c r="F195" t="n">
        <v>53.85</v>
      </c>
      <c r="G195" t="n">
        <v>71.8</v>
      </c>
      <c r="H195" t="n">
        <v>0.9</v>
      </c>
      <c r="I195" t="n">
        <v>45</v>
      </c>
      <c r="J195" t="n">
        <v>302.92</v>
      </c>
      <c r="K195" t="n">
        <v>60.56</v>
      </c>
      <c r="L195" t="n">
        <v>15.25</v>
      </c>
      <c r="M195" t="n">
        <v>43</v>
      </c>
      <c r="N195" t="n">
        <v>87.12</v>
      </c>
      <c r="O195" t="n">
        <v>37595</v>
      </c>
      <c r="P195" t="n">
        <v>929.13</v>
      </c>
      <c r="Q195" t="n">
        <v>1367.28</v>
      </c>
      <c r="R195" t="n">
        <v>147.86</v>
      </c>
      <c r="S195" t="n">
        <v>104.26</v>
      </c>
      <c r="T195" t="n">
        <v>20762.81</v>
      </c>
      <c r="U195" t="n">
        <v>0.71</v>
      </c>
      <c r="V195" t="n">
        <v>0.89</v>
      </c>
      <c r="W195" t="n">
        <v>20.71</v>
      </c>
      <c r="X195" t="n">
        <v>1.27</v>
      </c>
      <c r="Y195" t="n">
        <v>1</v>
      </c>
      <c r="Z195" t="n">
        <v>10</v>
      </c>
    </row>
    <row r="196">
      <c r="A196" t="n">
        <v>58</v>
      </c>
      <c r="B196" t="n">
        <v>140</v>
      </c>
      <c r="C196" t="inlineStr">
        <is>
          <t xml:space="preserve">CONCLUIDO	</t>
        </is>
      </c>
      <c r="D196" t="n">
        <v>1.6951</v>
      </c>
      <c r="E196" t="n">
        <v>58.99</v>
      </c>
      <c r="F196" t="n">
        <v>53.8</v>
      </c>
      <c r="G196" t="n">
        <v>73.36</v>
      </c>
      <c r="H196" t="n">
        <v>0.91</v>
      </c>
      <c r="I196" t="n">
        <v>44</v>
      </c>
      <c r="J196" t="n">
        <v>303.46</v>
      </c>
      <c r="K196" t="n">
        <v>60.56</v>
      </c>
      <c r="L196" t="n">
        <v>15.5</v>
      </c>
      <c r="M196" t="n">
        <v>42</v>
      </c>
      <c r="N196" t="n">
        <v>87.40000000000001</v>
      </c>
      <c r="O196" t="n">
        <v>37660.57</v>
      </c>
      <c r="P196" t="n">
        <v>927.64</v>
      </c>
      <c r="Q196" t="n">
        <v>1367.3</v>
      </c>
      <c r="R196" t="n">
        <v>146.05</v>
      </c>
      <c r="S196" t="n">
        <v>104.26</v>
      </c>
      <c r="T196" t="n">
        <v>19862.46</v>
      </c>
      <c r="U196" t="n">
        <v>0.71</v>
      </c>
      <c r="V196" t="n">
        <v>0.89</v>
      </c>
      <c r="W196" t="n">
        <v>20.71</v>
      </c>
      <c r="X196" t="n">
        <v>1.22</v>
      </c>
      <c r="Y196" t="n">
        <v>1</v>
      </c>
      <c r="Z196" t="n">
        <v>10</v>
      </c>
    </row>
    <row r="197">
      <c r="A197" t="n">
        <v>59</v>
      </c>
      <c r="B197" t="n">
        <v>140</v>
      </c>
      <c r="C197" t="inlineStr">
        <is>
          <t xml:space="preserve">CONCLUIDO	</t>
        </is>
      </c>
      <c r="D197" t="n">
        <v>1.6937</v>
      </c>
      <c r="E197" t="n">
        <v>59.04</v>
      </c>
      <c r="F197" t="n">
        <v>53.84</v>
      </c>
      <c r="G197" t="n">
        <v>73.42</v>
      </c>
      <c r="H197" t="n">
        <v>0.92</v>
      </c>
      <c r="I197" t="n">
        <v>44</v>
      </c>
      <c r="J197" t="n">
        <v>303.99</v>
      </c>
      <c r="K197" t="n">
        <v>60.56</v>
      </c>
      <c r="L197" t="n">
        <v>15.75</v>
      </c>
      <c r="M197" t="n">
        <v>42</v>
      </c>
      <c r="N197" t="n">
        <v>87.68000000000001</v>
      </c>
      <c r="O197" t="n">
        <v>37726.27</v>
      </c>
      <c r="P197" t="n">
        <v>928.26</v>
      </c>
      <c r="Q197" t="n">
        <v>1367.32</v>
      </c>
      <c r="R197" t="n">
        <v>147.46</v>
      </c>
      <c r="S197" t="n">
        <v>104.26</v>
      </c>
      <c r="T197" t="n">
        <v>20568.29</v>
      </c>
      <c r="U197" t="n">
        <v>0.71</v>
      </c>
      <c r="V197" t="n">
        <v>0.89</v>
      </c>
      <c r="W197" t="n">
        <v>20.72</v>
      </c>
      <c r="X197" t="n">
        <v>1.26</v>
      </c>
      <c r="Y197" t="n">
        <v>1</v>
      </c>
      <c r="Z197" t="n">
        <v>10</v>
      </c>
    </row>
    <row r="198">
      <c r="A198" t="n">
        <v>60</v>
      </c>
      <c r="B198" t="n">
        <v>140</v>
      </c>
      <c r="C198" t="inlineStr">
        <is>
          <t xml:space="preserve">CONCLUIDO	</t>
        </is>
      </c>
      <c r="D198" t="n">
        <v>1.6975</v>
      </c>
      <c r="E198" t="n">
        <v>58.91</v>
      </c>
      <c r="F198" t="n">
        <v>53.76</v>
      </c>
      <c r="G198" t="n">
        <v>75.02</v>
      </c>
      <c r="H198" t="n">
        <v>0.9399999999999999</v>
      </c>
      <c r="I198" t="n">
        <v>43</v>
      </c>
      <c r="J198" t="n">
        <v>304.52</v>
      </c>
      <c r="K198" t="n">
        <v>60.56</v>
      </c>
      <c r="L198" t="n">
        <v>16</v>
      </c>
      <c r="M198" t="n">
        <v>41</v>
      </c>
      <c r="N198" t="n">
        <v>87.97</v>
      </c>
      <c r="O198" t="n">
        <v>37792.08</v>
      </c>
      <c r="P198" t="n">
        <v>927.13</v>
      </c>
      <c r="Q198" t="n">
        <v>1367.39</v>
      </c>
      <c r="R198" t="n">
        <v>145.04</v>
      </c>
      <c r="S198" t="n">
        <v>104.26</v>
      </c>
      <c r="T198" t="n">
        <v>19359.19</v>
      </c>
      <c r="U198" t="n">
        <v>0.72</v>
      </c>
      <c r="V198" t="n">
        <v>0.89</v>
      </c>
      <c r="W198" t="n">
        <v>20.71</v>
      </c>
      <c r="X198" t="n">
        <v>1.18</v>
      </c>
      <c r="Y198" t="n">
        <v>1</v>
      </c>
      <c r="Z198" t="n">
        <v>10</v>
      </c>
    </row>
    <row r="199">
      <c r="A199" t="n">
        <v>61</v>
      </c>
      <c r="B199" t="n">
        <v>140</v>
      </c>
      <c r="C199" t="inlineStr">
        <is>
          <t xml:space="preserve">CONCLUIDO	</t>
        </is>
      </c>
      <c r="D199" t="n">
        <v>1.6993</v>
      </c>
      <c r="E199" t="n">
        <v>58.85</v>
      </c>
      <c r="F199" t="n">
        <v>53.75</v>
      </c>
      <c r="G199" t="n">
        <v>76.79000000000001</v>
      </c>
      <c r="H199" t="n">
        <v>0.95</v>
      </c>
      <c r="I199" t="n">
        <v>42</v>
      </c>
      <c r="J199" t="n">
        <v>305.06</v>
      </c>
      <c r="K199" t="n">
        <v>60.56</v>
      </c>
      <c r="L199" t="n">
        <v>16.25</v>
      </c>
      <c r="M199" t="n">
        <v>40</v>
      </c>
      <c r="N199" t="n">
        <v>88.25</v>
      </c>
      <c r="O199" t="n">
        <v>37858.02</v>
      </c>
      <c r="P199" t="n">
        <v>926.28</v>
      </c>
      <c r="Q199" t="n">
        <v>1367.34</v>
      </c>
      <c r="R199" t="n">
        <v>144.51</v>
      </c>
      <c r="S199" t="n">
        <v>104.26</v>
      </c>
      <c r="T199" t="n">
        <v>19102.73</v>
      </c>
      <c r="U199" t="n">
        <v>0.72</v>
      </c>
      <c r="V199" t="n">
        <v>0.89</v>
      </c>
      <c r="W199" t="n">
        <v>20.72</v>
      </c>
      <c r="X199" t="n">
        <v>1.17</v>
      </c>
      <c r="Y199" t="n">
        <v>1</v>
      </c>
      <c r="Z199" t="n">
        <v>10</v>
      </c>
    </row>
    <row r="200">
      <c r="A200" t="n">
        <v>62</v>
      </c>
      <c r="B200" t="n">
        <v>140</v>
      </c>
      <c r="C200" t="inlineStr">
        <is>
          <t xml:space="preserve">CONCLUIDO	</t>
        </is>
      </c>
      <c r="D200" t="n">
        <v>1.6998</v>
      </c>
      <c r="E200" t="n">
        <v>58.83</v>
      </c>
      <c r="F200" t="n">
        <v>53.74</v>
      </c>
      <c r="G200" t="n">
        <v>76.77</v>
      </c>
      <c r="H200" t="n">
        <v>0.96</v>
      </c>
      <c r="I200" t="n">
        <v>42</v>
      </c>
      <c r="J200" t="n">
        <v>305.59</v>
      </c>
      <c r="K200" t="n">
        <v>60.56</v>
      </c>
      <c r="L200" t="n">
        <v>16.5</v>
      </c>
      <c r="M200" t="n">
        <v>40</v>
      </c>
      <c r="N200" t="n">
        <v>88.54000000000001</v>
      </c>
      <c r="O200" t="n">
        <v>37924.08</v>
      </c>
      <c r="P200" t="n">
        <v>925.63</v>
      </c>
      <c r="Q200" t="n">
        <v>1367.27</v>
      </c>
      <c r="R200" t="n">
        <v>144.58</v>
      </c>
      <c r="S200" t="n">
        <v>104.26</v>
      </c>
      <c r="T200" t="n">
        <v>19133.88</v>
      </c>
      <c r="U200" t="n">
        <v>0.72</v>
      </c>
      <c r="V200" t="n">
        <v>0.89</v>
      </c>
      <c r="W200" t="n">
        <v>20.7</v>
      </c>
      <c r="X200" t="n">
        <v>1.16</v>
      </c>
      <c r="Y200" t="n">
        <v>1</v>
      </c>
      <c r="Z200" t="n">
        <v>10</v>
      </c>
    </row>
    <row r="201">
      <c r="A201" t="n">
        <v>63</v>
      </c>
      <c r="B201" t="n">
        <v>140</v>
      </c>
      <c r="C201" t="inlineStr">
        <is>
          <t xml:space="preserve">CONCLUIDO	</t>
        </is>
      </c>
      <c r="D201" t="n">
        <v>1.7022</v>
      </c>
      <c r="E201" t="n">
        <v>58.75</v>
      </c>
      <c r="F201" t="n">
        <v>53.71</v>
      </c>
      <c r="G201" t="n">
        <v>78.59999999999999</v>
      </c>
      <c r="H201" t="n">
        <v>0.97</v>
      </c>
      <c r="I201" t="n">
        <v>41</v>
      </c>
      <c r="J201" t="n">
        <v>306.13</v>
      </c>
      <c r="K201" t="n">
        <v>60.56</v>
      </c>
      <c r="L201" t="n">
        <v>16.75</v>
      </c>
      <c r="M201" t="n">
        <v>39</v>
      </c>
      <c r="N201" t="n">
        <v>88.83</v>
      </c>
      <c r="O201" t="n">
        <v>37990.27</v>
      </c>
      <c r="P201" t="n">
        <v>925.16</v>
      </c>
      <c r="Q201" t="n">
        <v>1367.37</v>
      </c>
      <c r="R201" t="n">
        <v>143.38</v>
      </c>
      <c r="S201" t="n">
        <v>104.26</v>
      </c>
      <c r="T201" t="n">
        <v>18541.14</v>
      </c>
      <c r="U201" t="n">
        <v>0.73</v>
      </c>
      <c r="V201" t="n">
        <v>0.89</v>
      </c>
      <c r="W201" t="n">
        <v>20.7</v>
      </c>
      <c r="X201" t="n">
        <v>1.13</v>
      </c>
      <c r="Y201" t="n">
        <v>1</v>
      </c>
      <c r="Z201" t="n">
        <v>10</v>
      </c>
    </row>
    <row r="202">
      <c r="A202" t="n">
        <v>64</v>
      </c>
      <c r="B202" t="n">
        <v>140</v>
      </c>
      <c r="C202" t="inlineStr">
        <is>
          <t xml:space="preserve">CONCLUIDO	</t>
        </is>
      </c>
      <c r="D202" t="n">
        <v>1.7049</v>
      </c>
      <c r="E202" t="n">
        <v>58.65</v>
      </c>
      <c r="F202" t="n">
        <v>53.66</v>
      </c>
      <c r="G202" t="n">
        <v>80.5</v>
      </c>
      <c r="H202" t="n">
        <v>0.99</v>
      </c>
      <c r="I202" t="n">
        <v>40</v>
      </c>
      <c r="J202" t="n">
        <v>306.67</v>
      </c>
      <c r="K202" t="n">
        <v>60.56</v>
      </c>
      <c r="L202" t="n">
        <v>17</v>
      </c>
      <c r="M202" t="n">
        <v>38</v>
      </c>
      <c r="N202" t="n">
        <v>89.11</v>
      </c>
      <c r="O202" t="n">
        <v>38056.58</v>
      </c>
      <c r="P202" t="n">
        <v>924.61</v>
      </c>
      <c r="Q202" t="n">
        <v>1367.34</v>
      </c>
      <c r="R202" t="n">
        <v>141.76</v>
      </c>
      <c r="S202" t="n">
        <v>104.26</v>
      </c>
      <c r="T202" t="n">
        <v>17736.58</v>
      </c>
      <c r="U202" t="n">
        <v>0.74</v>
      </c>
      <c r="V202" t="n">
        <v>0.89</v>
      </c>
      <c r="W202" t="n">
        <v>20.71</v>
      </c>
      <c r="X202" t="n">
        <v>1.08</v>
      </c>
      <c r="Y202" t="n">
        <v>1</v>
      </c>
      <c r="Z202" t="n">
        <v>10</v>
      </c>
    </row>
    <row r="203">
      <c r="A203" t="n">
        <v>65</v>
      </c>
      <c r="B203" t="n">
        <v>140</v>
      </c>
      <c r="C203" t="inlineStr">
        <is>
          <t xml:space="preserve">CONCLUIDO	</t>
        </is>
      </c>
      <c r="D203" t="n">
        <v>1.7041</v>
      </c>
      <c r="E203" t="n">
        <v>58.68</v>
      </c>
      <c r="F203" t="n">
        <v>53.69</v>
      </c>
      <c r="G203" t="n">
        <v>80.54000000000001</v>
      </c>
      <c r="H203" t="n">
        <v>1</v>
      </c>
      <c r="I203" t="n">
        <v>40</v>
      </c>
      <c r="J203" t="n">
        <v>307.21</v>
      </c>
      <c r="K203" t="n">
        <v>60.56</v>
      </c>
      <c r="L203" t="n">
        <v>17.25</v>
      </c>
      <c r="M203" t="n">
        <v>38</v>
      </c>
      <c r="N203" t="n">
        <v>89.40000000000001</v>
      </c>
      <c r="O203" t="n">
        <v>38123.01</v>
      </c>
      <c r="P203" t="n">
        <v>925.04</v>
      </c>
      <c r="Q203" t="n">
        <v>1367.23</v>
      </c>
      <c r="R203" t="n">
        <v>142.9</v>
      </c>
      <c r="S203" t="n">
        <v>104.26</v>
      </c>
      <c r="T203" t="n">
        <v>18306.8</v>
      </c>
      <c r="U203" t="n">
        <v>0.73</v>
      </c>
      <c r="V203" t="n">
        <v>0.89</v>
      </c>
      <c r="W203" t="n">
        <v>20.71</v>
      </c>
      <c r="X203" t="n">
        <v>1.11</v>
      </c>
      <c r="Y203" t="n">
        <v>1</v>
      </c>
      <c r="Z203" t="n">
        <v>10</v>
      </c>
    </row>
    <row r="204">
      <c r="A204" t="n">
        <v>66</v>
      </c>
      <c r="B204" t="n">
        <v>140</v>
      </c>
      <c r="C204" t="inlineStr">
        <is>
          <t xml:space="preserve">CONCLUIDO	</t>
        </is>
      </c>
      <c r="D204" t="n">
        <v>1.7069</v>
      </c>
      <c r="E204" t="n">
        <v>58.59</v>
      </c>
      <c r="F204" t="n">
        <v>53.65</v>
      </c>
      <c r="G204" t="n">
        <v>82.54000000000001</v>
      </c>
      <c r="H204" t="n">
        <v>1.01</v>
      </c>
      <c r="I204" t="n">
        <v>39</v>
      </c>
      <c r="J204" t="n">
        <v>307.75</v>
      </c>
      <c r="K204" t="n">
        <v>60.56</v>
      </c>
      <c r="L204" t="n">
        <v>17.5</v>
      </c>
      <c r="M204" t="n">
        <v>37</v>
      </c>
      <c r="N204" t="n">
        <v>89.69</v>
      </c>
      <c r="O204" t="n">
        <v>38189.58</v>
      </c>
      <c r="P204" t="n">
        <v>923.92</v>
      </c>
      <c r="Q204" t="n">
        <v>1367.24</v>
      </c>
      <c r="R204" t="n">
        <v>141.09</v>
      </c>
      <c r="S204" t="n">
        <v>104.26</v>
      </c>
      <c r="T204" t="n">
        <v>17405.45</v>
      </c>
      <c r="U204" t="n">
        <v>0.74</v>
      </c>
      <c r="V204" t="n">
        <v>0.89</v>
      </c>
      <c r="W204" t="n">
        <v>20.71</v>
      </c>
      <c r="X204" t="n">
        <v>1.07</v>
      </c>
      <c r="Y204" t="n">
        <v>1</v>
      </c>
      <c r="Z204" t="n">
        <v>10</v>
      </c>
    </row>
    <row r="205">
      <c r="A205" t="n">
        <v>67</v>
      </c>
      <c r="B205" t="n">
        <v>140</v>
      </c>
      <c r="C205" t="inlineStr">
        <is>
          <t xml:space="preserve">CONCLUIDO	</t>
        </is>
      </c>
      <c r="D205" t="n">
        <v>1.7067</v>
      </c>
      <c r="E205" t="n">
        <v>58.59</v>
      </c>
      <c r="F205" t="n">
        <v>53.66</v>
      </c>
      <c r="G205" t="n">
        <v>82.55</v>
      </c>
      <c r="H205" t="n">
        <v>1.03</v>
      </c>
      <c r="I205" t="n">
        <v>39</v>
      </c>
      <c r="J205" t="n">
        <v>308.29</v>
      </c>
      <c r="K205" t="n">
        <v>60.56</v>
      </c>
      <c r="L205" t="n">
        <v>17.75</v>
      </c>
      <c r="M205" t="n">
        <v>37</v>
      </c>
      <c r="N205" t="n">
        <v>89.98</v>
      </c>
      <c r="O205" t="n">
        <v>38256.26</v>
      </c>
      <c r="P205" t="n">
        <v>923.92</v>
      </c>
      <c r="Q205" t="n">
        <v>1367.28</v>
      </c>
      <c r="R205" t="n">
        <v>141.95</v>
      </c>
      <c r="S205" t="n">
        <v>104.26</v>
      </c>
      <c r="T205" t="n">
        <v>17836.43</v>
      </c>
      <c r="U205" t="n">
        <v>0.73</v>
      </c>
      <c r="V205" t="n">
        <v>0.89</v>
      </c>
      <c r="W205" t="n">
        <v>20.7</v>
      </c>
      <c r="X205" t="n">
        <v>1.08</v>
      </c>
      <c r="Y205" t="n">
        <v>1</v>
      </c>
      <c r="Z205" t="n">
        <v>10</v>
      </c>
    </row>
    <row r="206">
      <c r="A206" t="n">
        <v>68</v>
      </c>
      <c r="B206" t="n">
        <v>140</v>
      </c>
      <c r="C206" t="inlineStr">
        <is>
          <t xml:space="preserve">CONCLUIDO	</t>
        </is>
      </c>
      <c r="D206" t="n">
        <v>1.7094</v>
      </c>
      <c r="E206" t="n">
        <v>58.5</v>
      </c>
      <c r="F206" t="n">
        <v>53.61</v>
      </c>
      <c r="G206" t="n">
        <v>84.65000000000001</v>
      </c>
      <c r="H206" t="n">
        <v>1.04</v>
      </c>
      <c r="I206" t="n">
        <v>38</v>
      </c>
      <c r="J206" t="n">
        <v>308.83</v>
      </c>
      <c r="K206" t="n">
        <v>60.56</v>
      </c>
      <c r="L206" t="n">
        <v>18</v>
      </c>
      <c r="M206" t="n">
        <v>36</v>
      </c>
      <c r="N206" t="n">
        <v>90.27</v>
      </c>
      <c r="O206" t="n">
        <v>38323.08</v>
      </c>
      <c r="P206" t="n">
        <v>922.8</v>
      </c>
      <c r="Q206" t="n">
        <v>1367.2</v>
      </c>
      <c r="R206" t="n">
        <v>140.39</v>
      </c>
      <c r="S206" t="n">
        <v>104.26</v>
      </c>
      <c r="T206" t="n">
        <v>17059.28</v>
      </c>
      <c r="U206" t="n">
        <v>0.74</v>
      </c>
      <c r="V206" t="n">
        <v>0.89</v>
      </c>
      <c r="W206" t="n">
        <v>20.7</v>
      </c>
      <c r="X206" t="n">
        <v>1.04</v>
      </c>
      <c r="Y206" t="n">
        <v>1</v>
      </c>
      <c r="Z206" t="n">
        <v>10</v>
      </c>
    </row>
    <row r="207">
      <c r="A207" t="n">
        <v>69</v>
      </c>
      <c r="B207" t="n">
        <v>140</v>
      </c>
      <c r="C207" t="inlineStr">
        <is>
          <t xml:space="preserve">CONCLUIDO	</t>
        </is>
      </c>
      <c r="D207" t="n">
        <v>1.7091</v>
      </c>
      <c r="E207" t="n">
        <v>58.51</v>
      </c>
      <c r="F207" t="n">
        <v>53.63</v>
      </c>
      <c r="G207" t="n">
        <v>84.67</v>
      </c>
      <c r="H207" t="n">
        <v>1.05</v>
      </c>
      <c r="I207" t="n">
        <v>38</v>
      </c>
      <c r="J207" t="n">
        <v>309.37</v>
      </c>
      <c r="K207" t="n">
        <v>60.56</v>
      </c>
      <c r="L207" t="n">
        <v>18.25</v>
      </c>
      <c r="M207" t="n">
        <v>36</v>
      </c>
      <c r="N207" t="n">
        <v>90.56999999999999</v>
      </c>
      <c r="O207" t="n">
        <v>38390.02</v>
      </c>
      <c r="P207" t="n">
        <v>922.1799999999999</v>
      </c>
      <c r="Q207" t="n">
        <v>1367.35</v>
      </c>
      <c r="R207" t="n">
        <v>140.53</v>
      </c>
      <c r="S207" t="n">
        <v>104.26</v>
      </c>
      <c r="T207" t="n">
        <v>17132.04</v>
      </c>
      <c r="U207" t="n">
        <v>0.74</v>
      </c>
      <c r="V207" t="n">
        <v>0.89</v>
      </c>
      <c r="W207" t="n">
        <v>20.7</v>
      </c>
      <c r="X207" t="n">
        <v>1.05</v>
      </c>
      <c r="Y207" t="n">
        <v>1</v>
      </c>
      <c r="Z207" t="n">
        <v>10</v>
      </c>
    </row>
    <row r="208">
      <c r="A208" t="n">
        <v>70</v>
      </c>
      <c r="B208" t="n">
        <v>140</v>
      </c>
      <c r="C208" t="inlineStr">
        <is>
          <t xml:space="preserve">CONCLUIDO	</t>
        </is>
      </c>
      <c r="D208" t="n">
        <v>1.7117</v>
      </c>
      <c r="E208" t="n">
        <v>58.42</v>
      </c>
      <c r="F208" t="n">
        <v>53.59</v>
      </c>
      <c r="G208" t="n">
        <v>86.90000000000001</v>
      </c>
      <c r="H208" t="n">
        <v>1.06</v>
      </c>
      <c r="I208" t="n">
        <v>37</v>
      </c>
      <c r="J208" t="n">
        <v>309.91</v>
      </c>
      <c r="K208" t="n">
        <v>60.56</v>
      </c>
      <c r="L208" t="n">
        <v>18.5</v>
      </c>
      <c r="M208" t="n">
        <v>35</v>
      </c>
      <c r="N208" t="n">
        <v>90.86</v>
      </c>
      <c r="O208" t="n">
        <v>38457.09</v>
      </c>
      <c r="P208" t="n">
        <v>922.09</v>
      </c>
      <c r="Q208" t="n">
        <v>1367.33</v>
      </c>
      <c r="R208" t="n">
        <v>139.66</v>
      </c>
      <c r="S208" t="n">
        <v>104.26</v>
      </c>
      <c r="T208" t="n">
        <v>16699.89</v>
      </c>
      <c r="U208" t="n">
        <v>0.75</v>
      </c>
      <c r="V208" t="n">
        <v>0.89</v>
      </c>
      <c r="W208" t="n">
        <v>20.7</v>
      </c>
      <c r="X208" t="n">
        <v>1.01</v>
      </c>
      <c r="Y208" t="n">
        <v>1</v>
      </c>
      <c r="Z208" t="n">
        <v>10</v>
      </c>
    </row>
    <row r="209">
      <c r="A209" t="n">
        <v>71</v>
      </c>
      <c r="B209" t="n">
        <v>140</v>
      </c>
      <c r="C209" t="inlineStr">
        <is>
          <t xml:space="preserve">CONCLUIDO	</t>
        </is>
      </c>
      <c r="D209" t="n">
        <v>1.7108</v>
      </c>
      <c r="E209" t="n">
        <v>58.45</v>
      </c>
      <c r="F209" t="n">
        <v>53.62</v>
      </c>
      <c r="G209" t="n">
        <v>86.95</v>
      </c>
      <c r="H209" t="n">
        <v>1.08</v>
      </c>
      <c r="I209" t="n">
        <v>37</v>
      </c>
      <c r="J209" t="n">
        <v>310.46</v>
      </c>
      <c r="K209" t="n">
        <v>60.56</v>
      </c>
      <c r="L209" t="n">
        <v>18.75</v>
      </c>
      <c r="M209" t="n">
        <v>35</v>
      </c>
      <c r="N209" t="n">
        <v>91.16</v>
      </c>
      <c r="O209" t="n">
        <v>38524.29</v>
      </c>
      <c r="P209" t="n">
        <v>922.38</v>
      </c>
      <c r="Q209" t="n">
        <v>1367.27</v>
      </c>
      <c r="R209" t="n">
        <v>140.36</v>
      </c>
      <c r="S209" t="n">
        <v>104.26</v>
      </c>
      <c r="T209" t="n">
        <v>17051.67</v>
      </c>
      <c r="U209" t="n">
        <v>0.74</v>
      </c>
      <c r="V209" t="n">
        <v>0.89</v>
      </c>
      <c r="W209" t="n">
        <v>20.7</v>
      </c>
      <c r="X209" t="n">
        <v>1.04</v>
      </c>
      <c r="Y209" t="n">
        <v>1</v>
      </c>
      <c r="Z209" t="n">
        <v>10</v>
      </c>
    </row>
    <row r="210">
      <c r="A210" t="n">
        <v>72</v>
      </c>
      <c r="B210" t="n">
        <v>140</v>
      </c>
      <c r="C210" t="inlineStr">
        <is>
          <t xml:space="preserve">CONCLUIDO	</t>
        </is>
      </c>
      <c r="D210" t="n">
        <v>1.7136</v>
      </c>
      <c r="E210" t="n">
        <v>58.36</v>
      </c>
      <c r="F210" t="n">
        <v>53.58</v>
      </c>
      <c r="G210" t="n">
        <v>89.3</v>
      </c>
      <c r="H210" t="n">
        <v>1.09</v>
      </c>
      <c r="I210" t="n">
        <v>36</v>
      </c>
      <c r="J210" t="n">
        <v>311.01</v>
      </c>
      <c r="K210" t="n">
        <v>60.56</v>
      </c>
      <c r="L210" t="n">
        <v>19</v>
      </c>
      <c r="M210" t="n">
        <v>34</v>
      </c>
      <c r="N210" t="n">
        <v>91.45</v>
      </c>
      <c r="O210" t="n">
        <v>38591.62</v>
      </c>
      <c r="P210" t="n">
        <v>921.0599999999999</v>
      </c>
      <c r="Q210" t="n">
        <v>1367.29</v>
      </c>
      <c r="R210" t="n">
        <v>139</v>
      </c>
      <c r="S210" t="n">
        <v>104.26</v>
      </c>
      <c r="T210" t="n">
        <v>16375.5</v>
      </c>
      <c r="U210" t="n">
        <v>0.75</v>
      </c>
      <c r="V210" t="n">
        <v>0.89</v>
      </c>
      <c r="W210" t="n">
        <v>20.7</v>
      </c>
      <c r="X210" t="n">
        <v>1</v>
      </c>
      <c r="Y210" t="n">
        <v>1</v>
      </c>
      <c r="Z210" t="n">
        <v>10</v>
      </c>
    </row>
    <row r="211">
      <c r="A211" t="n">
        <v>73</v>
      </c>
      <c r="B211" t="n">
        <v>140</v>
      </c>
      <c r="C211" t="inlineStr">
        <is>
          <t xml:space="preserve">CONCLUIDO	</t>
        </is>
      </c>
      <c r="D211" t="n">
        <v>1.7133</v>
      </c>
      <c r="E211" t="n">
        <v>58.37</v>
      </c>
      <c r="F211" t="n">
        <v>53.59</v>
      </c>
      <c r="G211" t="n">
        <v>89.31</v>
      </c>
      <c r="H211" t="n">
        <v>1.1</v>
      </c>
      <c r="I211" t="n">
        <v>36</v>
      </c>
      <c r="J211" t="n">
        <v>311.55</v>
      </c>
      <c r="K211" t="n">
        <v>60.56</v>
      </c>
      <c r="L211" t="n">
        <v>19.25</v>
      </c>
      <c r="M211" t="n">
        <v>34</v>
      </c>
      <c r="N211" t="n">
        <v>91.75</v>
      </c>
      <c r="O211" t="n">
        <v>38659.08</v>
      </c>
      <c r="P211" t="n">
        <v>920.95</v>
      </c>
      <c r="Q211" t="n">
        <v>1367.27</v>
      </c>
      <c r="R211" t="n">
        <v>139.31</v>
      </c>
      <c r="S211" t="n">
        <v>104.26</v>
      </c>
      <c r="T211" t="n">
        <v>16530.67</v>
      </c>
      <c r="U211" t="n">
        <v>0.75</v>
      </c>
      <c r="V211" t="n">
        <v>0.89</v>
      </c>
      <c r="W211" t="n">
        <v>20.7</v>
      </c>
      <c r="X211" t="n">
        <v>1.01</v>
      </c>
      <c r="Y211" t="n">
        <v>1</v>
      </c>
      <c r="Z211" t="n">
        <v>10</v>
      </c>
    </row>
    <row r="212">
      <c r="A212" t="n">
        <v>74</v>
      </c>
      <c r="B212" t="n">
        <v>140</v>
      </c>
      <c r="C212" t="inlineStr">
        <is>
          <t xml:space="preserve">CONCLUIDO	</t>
        </is>
      </c>
      <c r="D212" t="n">
        <v>1.7158</v>
      </c>
      <c r="E212" t="n">
        <v>58.28</v>
      </c>
      <c r="F212" t="n">
        <v>53.55</v>
      </c>
      <c r="G212" t="n">
        <v>91.81</v>
      </c>
      <c r="H212" t="n">
        <v>1.11</v>
      </c>
      <c r="I212" t="n">
        <v>35</v>
      </c>
      <c r="J212" t="n">
        <v>312.1</v>
      </c>
      <c r="K212" t="n">
        <v>60.56</v>
      </c>
      <c r="L212" t="n">
        <v>19.5</v>
      </c>
      <c r="M212" t="n">
        <v>33</v>
      </c>
      <c r="N212" t="n">
        <v>92.05</v>
      </c>
      <c r="O212" t="n">
        <v>38726.8</v>
      </c>
      <c r="P212" t="n">
        <v>919.77</v>
      </c>
      <c r="Q212" t="n">
        <v>1367.3</v>
      </c>
      <c r="R212" t="n">
        <v>138.42</v>
      </c>
      <c r="S212" t="n">
        <v>104.26</v>
      </c>
      <c r="T212" t="n">
        <v>16092.31</v>
      </c>
      <c r="U212" t="n">
        <v>0.75</v>
      </c>
      <c r="V212" t="n">
        <v>0.89</v>
      </c>
      <c r="W212" t="n">
        <v>20.7</v>
      </c>
      <c r="X212" t="n">
        <v>0.98</v>
      </c>
      <c r="Y212" t="n">
        <v>1</v>
      </c>
      <c r="Z212" t="n">
        <v>10</v>
      </c>
    </row>
    <row r="213">
      <c r="A213" t="n">
        <v>75</v>
      </c>
      <c r="B213" t="n">
        <v>140</v>
      </c>
      <c r="C213" t="inlineStr">
        <is>
          <t xml:space="preserve">CONCLUIDO	</t>
        </is>
      </c>
      <c r="D213" t="n">
        <v>1.7149</v>
      </c>
      <c r="E213" t="n">
        <v>58.31</v>
      </c>
      <c r="F213" t="n">
        <v>53.58</v>
      </c>
      <c r="G213" t="n">
        <v>91.86</v>
      </c>
      <c r="H213" t="n">
        <v>1.13</v>
      </c>
      <c r="I213" t="n">
        <v>35</v>
      </c>
      <c r="J213" t="n">
        <v>312.65</v>
      </c>
      <c r="K213" t="n">
        <v>60.56</v>
      </c>
      <c r="L213" t="n">
        <v>19.75</v>
      </c>
      <c r="M213" t="n">
        <v>33</v>
      </c>
      <c r="N213" t="n">
        <v>92.34999999999999</v>
      </c>
      <c r="O213" t="n">
        <v>38794.53</v>
      </c>
      <c r="P213" t="n">
        <v>920.77</v>
      </c>
      <c r="Q213" t="n">
        <v>1367.27</v>
      </c>
      <c r="R213" t="n">
        <v>139.39</v>
      </c>
      <c r="S213" t="n">
        <v>104.26</v>
      </c>
      <c r="T213" t="n">
        <v>16576.44</v>
      </c>
      <c r="U213" t="n">
        <v>0.75</v>
      </c>
      <c r="V213" t="n">
        <v>0.89</v>
      </c>
      <c r="W213" t="n">
        <v>20.7</v>
      </c>
      <c r="X213" t="n">
        <v>1.01</v>
      </c>
      <c r="Y213" t="n">
        <v>1</v>
      </c>
      <c r="Z213" t="n">
        <v>10</v>
      </c>
    </row>
    <row r="214">
      <c r="A214" t="n">
        <v>76</v>
      </c>
      <c r="B214" t="n">
        <v>140</v>
      </c>
      <c r="C214" t="inlineStr">
        <is>
          <t xml:space="preserve">CONCLUIDO	</t>
        </is>
      </c>
      <c r="D214" t="n">
        <v>1.7183</v>
      </c>
      <c r="E214" t="n">
        <v>58.2</v>
      </c>
      <c r="F214" t="n">
        <v>53.52</v>
      </c>
      <c r="G214" t="n">
        <v>94.45</v>
      </c>
      <c r="H214" t="n">
        <v>1.14</v>
      </c>
      <c r="I214" t="n">
        <v>34</v>
      </c>
      <c r="J214" t="n">
        <v>313.2</v>
      </c>
      <c r="K214" t="n">
        <v>60.56</v>
      </c>
      <c r="L214" t="n">
        <v>20</v>
      </c>
      <c r="M214" t="n">
        <v>32</v>
      </c>
      <c r="N214" t="n">
        <v>92.65000000000001</v>
      </c>
      <c r="O214" t="n">
        <v>38862.4</v>
      </c>
      <c r="P214" t="n">
        <v>918.73</v>
      </c>
      <c r="Q214" t="n">
        <v>1367.41</v>
      </c>
      <c r="R214" t="n">
        <v>136.93</v>
      </c>
      <c r="S214" t="n">
        <v>104.26</v>
      </c>
      <c r="T214" t="n">
        <v>15351.57</v>
      </c>
      <c r="U214" t="n">
        <v>0.76</v>
      </c>
      <c r="V214" t="n">
        <v>0.9</v>
      </c>
      <c r="W214" t="n">
        <v>20.7</v>
      </c>
      <c r="X214" t="n">
        <v>0.9399999999999999</v>
      </c>
      <c r="Y214" t="n">
        <v>1</v>
      </c>
      <c r="Z214" t="n">
        <v>10</v>
      </c>
    </row>
    <row r="215">
      <c r="A215" t="n">
        <v>77</v>
      </c>
      <c r="B215" t="n">
        <v>140</v>
      </c>
      <c r="C215" t="inlineStr">
        <is>
          <t xml:space="preserve">CONCLUIDO	</t>
        </is>
      </c>
      <c r="D215" t="n">
        <v>1.7181</v>
      </c>
      <c r="E215" t="n">
        <v>58.2</v>
      </c>
      <c r="F215" t="n">
        <v>53.53</v>
      </c>
      <c r="G215" t="n">
        <v>94.45999999999999</v>
      </c>
      <c r="H215" t="n">
        <v>1.15</v>
      </c>
      <c r="I215" t="n">
        <v>34</v>
      </c>
      <c r="J215" t="n">
        <v>313.75</v>
      </c>
      <c r="K215" t="n">
        <v>60.56</v>
      </c>
      <c r="L215" t="n">
        <v>20.25</v>
      </c>
      <c r="M215" t="n">
        <v>32</v>
      </c>
      <c r="N215" t="n">
        <v>92.95</v>
      </c>
      <c r="O215" t="n">
        <v>38930.39</v>
      </c>
      <c r="P215" t="n">
        <v>919.04</v>
      </c>
      <c r="Q215" t="n">
        <v>1367.26</v>
      </c>
      <c r="R215" t="n">
        <v>137.44</v>
      </c>
      <c r="S215" t="n">
        <v>104.26</v>
      </c>
      <c r="T215" t="n">
        <v>15607.78</v>
      </c>
      <c r="U215" t="n">
        <v>0.76</v>
      </c>
      <c r="V215" t="n">
        <v>0.9</v>
      </c>
      <c r="W215" t="n">
        <v>20.7</v>
      </c>
      <c r="X215" t="n">
        <v>0.95</v>
      </c>
      <c r="Y215" t="n">
        <v>1</v>
      </c>
      <c r="Z215" t="n">
        <v>10</v>
      </c>
    </row>
    <row r="216">
      <c r="A216" t="n">
        <v>78</v>
      </c>
      <c r="B216" t="n">
        <v>140</v>
      </c>
      <c r="C216" t="inlineStr">
        <is>
          <t xml:space="preserve">CONCLUIDO	</t>
        </is>
      </c>
      <c r="D216" t="n">
        <v>1.718</v>
      </c>
      <c r="E216" t="n">
        <v>58.21</v>
      </c>
      <c r="F216" t="n">
        <v>53.53</v>
      </c>
      <c r="G216" t="n">
        <v>94.47</v>
      </c>
      <c r="H216" t="n">
        <v>1.16</v>
      </c>
      <c r="I216" t="n">
        <v>34</v>
      </c>
      <c r="J216" t="n">
        <v>314.3</v>
      </c>
      <c r="K216" t="n">
        <v>60.56</v>
      </c>
      <c r="L216" t="n">
        <v>20.5</v>
      </c>
      <c r="M216" t="n">
        <v>32</v>
      </c>
      <c r="N216" t="n">
        <v>93.25</v>
      </c>
      <c r="O216" t="n">
        <v>38998.53</v>
      </c>
      <c r="P216" t="n">
        <v>919.13</v>
      </c>
      <c r="Q216" t="n">
        <v>1367.34</v>
      </c>
      <c r="R216" t="n">
        <v>137.71</v>
      </c>
      <c r="S216" t="n">
        <v>104.26</v>
      </c>
      <c r="T216" t="n">
        <v>15739.79</v>
      </c>
      <c r="U216" t="n">
        <v>0.76</v>
      </c>
      <c r="V216" t="n">
        <v>0.9</v>
      </c>
      <c r="W216" t="n">
        <v>20.69</v>
      </c>
      <c r="X216" t="n">
        <v>0.95</v>
      </c>
      <c r="Y216" t="n">
        <v>1</v>
      </c>
      <c r="Z216" t="n">
        <v>10</v>
      </c>
    </row>
    <row r="217">
      <c r="A217" t="n">
        <v>79</v>
      </c>
      <c r="B217" t="n">
        <v>140</v>
      </c>
      <c r="C217" t="inlineStr">
        <is>
          <t xml:space="preserve">CONCLUIDO	</t>
        </is>
      </c>
      <c r="D217" t="n">
        <v>1.7208</v>
      </c>
      <c r="E217" t="n">
        <v>58.11</v>
      </c>
      <c r="F217" t="n">
        <v>53.49</v>
      </c>
      <c r="G217" t="n">
        <v>97.25</v>
      </c>
      <c r="H217" t="n">
        <v>1.17</v>
      </c>
      <c r="I217" t="n">
        <v>33</v>
      </c>
      <c r="J217" t="n">
        <v>314.86</v>
      </c>
      <c r="K217" t="n">
        <v>60.56</v>
      </c>
      <c r="L217" t="n">
        <v>20.75</v>
      </c>
      <c r="M217" t="n">
        <v>31</v>
      </c>
      <c r="N217" t="n">
        <v>93.55</v>
      </c>
      <c r="O217" t="n">
        <v>39066.8</v>
      </c>
      <c r="P217" t="n">
        <v>918.3099999999999</v>
      </c>
      <c r="Q217" t="n">
        <v>1367.21</v>
      </c>
      <c r="R217" t="n">
        <v>136.1</v>
      </c>
      <c r="S217" t="n">
        <v>104.26</v>
      </c>
      <c r="T217" t="n">
        <v>14941.79</v>
      </c>
      <c r="U217" t="n">
        <v>0.77</v>
      </c>
      <c r="V217" t="n">
        <v>0.9</v>
      </c>
      <c r="W217" t="n">
        <v>20.7</v>
      </c>
      <c r="X217" t="n">
        <v>0.91</v>
      </c>
      <c r="Y217" t="n">
        <v>1</v>
      </c>
      <c r="Z217" t="n">
        <v>10</v>
      </c>
    </row>
    <row r="218">
      <c r="A218" t="n">
        <v>80</v>
      </c>
      <c r="B218" t="n">
        <v>140</v>
      </c>
      <c r="C218" t="inlineStr">
        <is>
          <t xml:space="preserve">CONCLUIDO	</t>
        </is>
      </c>
      <c r="D218" t="n">
        <v>1.7211</v>
      </c>
      <c r="E218" t="n">
        <v>58.1</v>
      </c>
      <c r="F218" t="n">
        <v>53.48</v>
      </c>
      <c r="G218" t="n">
        <v>97.23</v>
      </c>
      <c r="H218" t="n">
        <v>1.19</v>
      </c>
      <c r="I218" t="n">
        <v>33</v>
      </c>
      <c r="J218" t="n">
        <v>315.41</v>
      </c>
      <c r="K218" t="n">
        <v>60.56</v>
      </c>
      <c r="L218" t="n">
        <v>21</v>
      </c>
      <c r="M218" t="n">
        <v>31</v>
      </c>
      <c r="N218" t="n">
        <v>93.86</v>
      </c>
      <c r="O218" t="n">
        <v>39135.2</v>
      </c>
      <c r="P218" t="n">
        <v>918.24</v>
      </c>
      <c r="Q218" t="n">
        <v>1367.2</v>
      </c>
      <c r="R218" t="n">
        <v>135.72</v>
      </c>
      <c r="S218" t="n">
        <v>104.26</v>
      </c>
      <c r="T218" t="n">
        <v>14750.02</v>
      </c>
      <c r="U218" t="n">
        <v>0.77</v>
      </c>
      <c r="V218" t="n">
        <v>0.9</v>
      </c>
      <c r="W218" t="n">
        <v>20.7</v>
      </c>
      <c r="X218" t="n">
        <v>0.9</v>
      </c>
      <c r="Y218" t="n">
        <v>1</v>
      </c>
      <c r="Z218" t="n">
        <v>10</v>
      </c>
    </row>
    <row r="219">
      <c r="A219" t="n">
        <v>81</v>
      </c>
      <c r="B219" t="n">
        <v>140</v>
      </c>
      <c r="C219" t="inlineStr">
        <is>
          <t xml:space="preserve">CONCLUIDO	</t>
        </is>
      </c>
      <c r="D219" t="n">
        <v>1.7225</v>
      </c>
      <c r="E219" t="n">
        <v>58.06</v>
      </c>
      <c r="F219" t="n">
        <v>53.48</v>
      </c>
      <c r="G219" t="n">
        <v>100.28</v>
      </c>
      <c r="H219" t="n">
        <v>1.2</v>
      </c>
      <c r="I219" t="n">
        <v>32</v>
      </c>
      <c r="J219" t="n">
        <v>315.97</v>
      </c>
      <c r="K219" t="n">
        <v>60.56</v>
      </c>
      <c r="L219" t="n">
        <v>21.25</v>
      </c>
      <c r="M219" t="n">
        <v>30</v>
      </c>
      <c r="N219" t="n">
        <v>94.16</v>
      </c>
      <c r="O219" t="n">
        <v>39203.74</v>
      </c>
      <c r="P219" t="n">
        <v>918.16</v>
      </c>
      <c r="Q219" t="n">
        <v>1367.28</v>
      </c>
      <c r="R219" t="n">
        <v>135.97</v>
      </c>
      <c r="S219" t="n">
        <v>104.26</v>
      </c>
      <c r="T219" t="n">
        <v>14881.74</v>
      </c>
      <c r="U219" t="n">
        <v>0.77</v>
      </c>
      <c r="V219" t="n">
        <v>0.9</v>
      </c>
      <c r="W219" t="n">
        <v>20.7</v>
      </c>
      <c r="X219" t="n">
        <v>0.91</v>
      </c>
      <c r="Y219" t="n">
        <v>1</v>
      </c>
      <c r="Z219" t="n">
        <v>10</v>
      </c>
    </row>
    <row r="220">
      <c r="A220" t="n">
        <v>82</v>
      </c>
      <c r="B220" t="n">
        <v>140</v>
      </c>
      <c r="C220" t="inlineStr">
        <is>
          <t xml:space="preserve">CONCLUIDO	</t>
        </is>
      </c>
      <c r="D220" t="n">
        <v>1.7232</v>
      </c>
      <c r="E220" t="n">
        <v>58.03</v>
      </c>
      <c r="F220" t="n">
        <v>53.46</v>
      </c>
      <c r="G220" t="n">
        <v>100.24</v>
      </c>
      <c r="H220" t="n">
        <v>1.21</v>
      </c>
      <c r="I220" t="n">
        <v>32</v>
      </c>
      <c r="J220" t="n">
        <v>316.53</v>
      </c>
      <c r="K220" t="n">
        <v>60.56</v>
      </c>
      <c r="L220" t="n">
        <v>21.5</v>
      </c>
      <c r="M220" t="n">
        <v>30</v>
      </c>
      <c r="N220" t="n">
        <v>94.47</v>
      </c>
      <c r="O220" t="n">
        <v>39272.42</v>
      </c>
      <c r="P220" t="n">
        <v>917.67</v>
      </c>
      <c r="Q220" t="n">
        <v>1367.23</v>
      </c>
      <c r="R220" t="n">
        <v>135.28</v>
      </c>
      <c r="S220" t="n">
        <v>104.26</v>
      </c>
      <c r="T220" t="n">
        <v>14534.3</v>
      </c>
      <c r="U220" t="n">
        <v>0.77</v>
      </c>
      <c r="V220" t="n">
        <v>0.9</v>
      </c>
      <c r="W220" t="n">
        <v>20.69</v>
      </c>
      <c r="X220" t="n">
        <v>0.88</v>
      </c>
      <c r="Y220" t="n">
        <v>1</v>
      </c>
      <c r="Z220" t="n">
        <v>10</v>
      </c>
    </row>
    <row r="221">
      <c r="A221" t="n">
        <v>83</v>
      </c>
      <c r="B221" t="n">
        <v>140</v>
      </c>
      <c r="C221" t="inlineStr">
        <is>
          <t xml:space="preserve">CONCLUIDO	</t>
        </is>
      </c>
      <c r="D221" t="n">
        <v>1.723</v>
      </c>
      <c r="E221" t="n">
        <v>58.04</v>
      </c>
      <c r="F221" t="n">
        <v>53.47</v>
      </c>
      <c r="G221" t="n">
        <v>100.25</v>
      </c>
      <c r="H221" t="n">
        <v>1.22</v>
      </c>
      <c r="I221" t="n">
        <v>32</v>
      </c>
      <c r="J221" t="n">
        <v>317.08</v>
      </c>
      <c r="K221" t="n">
        <v>60.56</v>
      </c>
      <c r="L221" t="n">
        <v>21.75</v>
      </c>
      <c r="M221" t="n">
        <v>30</v>
      </c>
      <c r="N221" t="n">
        <v>94.78</v>
      </c>
      <c r="O221" t="n">
        <v>39341.24</v>
      </c>
      <c r="P221" t="n">
        <v>916.71</v>
      </c>
      <c r="Q221" t="n">
        <v>1367.26</v>
      </c>
      <c r="R221" t="n">
        <v>135.62</v>
      </c>
      <c r="S221" t="n">
        <v>104.26</v>
      </c>
      <c r="T221" t="n">
        <v>14705.87</v>
      </c>
      <c r="U221" t="n">
        <v>0.77</v>
      </c>
      <c r="V221" t="n">
        <v>0.9</v>
      </c>
      <c r="W221" t="n">
        <v>20.69</v>
      </c>
      <c r="X221" t="n">
        <v>0.89</v>
      </c>
      <c r="Y221" t="n">
        <v>1</v>
      </c>
      <c r="Z221" t="n">
        <v>10</v>
      </c>
    </row>
    <row r="222">
      <c r="A222" t="n">
        <v>84</v>
      </c>
      <c r="B222" t="n">
        <v>140</v>
      </c>
      <c r="C222" t="inlineStr">
        <is>
          <t xml:space="preserve">CONCLUIDO	</t>
        </is>
      </c>
      <c r="D222" t="n">
        <v>1.7253</v>
      </c>
      <c r="E222" t="n">
        <v>57.96</v>
      </c>
      <c r="F222" t="n">
        <v>53.44</v>
      </c>
      <c r="G222" t="n">
        <v>103.43</v>
      </c>
      <c r="H222" t="n">
        <v>1.23</v>
      </c>
      <c r="I222" t="n">
        <v>31</v>
      </c>
      <c r="J222" t="n">
        <v>317.64</v>
      </c>
      <c r="K222" t="n">
        <v>60.56</v>
      </c>
      <c r="L222" t="n">
        <v>22</v>
      </c>
      <c r="M222" t="n">
        <v>29</v>
      </c>
      <c r="N222" t="n">
        <v>95.09</v>
      </c>
      <c r="O222" t="n">
        <v>39410.2</v>
      </c>
      <c r="P222" t="n">
        <v>917.04</v>
      </c>
      <c r="Q222" t="n">
        <v>1367.26</v>
      </c>
      <c r="R222" t="n">
        <v>134.66</v>
      </c>
      <c r="S222" t="n">
        <v>104.26</v>
      </c>
      <c r="T222" t="n">
        <v>14229.84</v>
      </c>
      <c r="U222" t="n">
        <v>0.77</v>
      </c>
      <c r="V222" t="n">
        <v>0.9</v>
      </c>
      <c r="W222" t="n">
        <v>20.69</v>
      </c>
      <c r="X222" t="n">
        <v>0.86</v>
      </c>
      <c r="Y222" t="n">
        <v>1</v>
      </c>
      <c r="Z222" t="n">
        <v>10</v>
      </c>
    </row>
    <row r="223">
      <c r="A223" t="n">
        <v>85</v>
      </c>
      <c r="B223" t="n">
        <v>140</v>
      </c>
      <c r="C223" t="inlineStr">
        <is>
          <t xml:space="preserve">CONCLUIDO	</t>
        </is>
      </c>
      <c r="D223" t="n">
        <v>1.7255</v>
      </c>
      <c r="E223" t="n">
        <v>57.95</v>
      </c>
      <c r="F223" t="n">
        <v>53.43</v>
      </c>
      <c r="G223" t="n">
        <v>103.42</v>
      </c>
      <c r="H223" t="n">
        <v>1.25</v>
      </c>
      <c r="I223" t="n">
        <v>31</v>
      </c>
      <c r="J223" t="n">
        <v>318.2</v>
      </c>
      <c r="K223" t="n">
        <v>60.56</v>
      </c>
      <c r="L223" t="n">
        <v>22.25</v>
      </c>
      <c r="M223" t="n">
        <v>29</v>
      </c>
      <c r="N223" t="n">
        <v>95.40000000000001</v>
      </c>
      <c r="O223" t="n">
        <v>39479.3</v>
      </c>
      <c r="P223" t="n">
        <v>917</v>
      </c>
      <c r="Q223" t="n">
        <v>1367.28</v>
      </c>
      <c r="R223" t="n">
        <v>134.27</v>
      </c>
      <c r="S223" t="n">
        <v>104.26</v>
      </c>
      <c r="T223" t="n">
        <v>14035.21</v>
      </c>
      <c r="U223" t="n">
        <v>0.78</v>
      </c>
      <c r="V223" t="n">
        <v>0.9</v>
      </c>
      <c r="W223" t="n">
        <v>20.7</v>
      </c>
      <c r="X223" t="n">
        <v>0.86</v>
      </c>
      <c r="Y223" t="n">
        <v>1</v>
      </c>
      <c r="Z223" t="n">
        <v>10</v>
      </c>
    </row>
    <row r="224">
      <c r="A224" t="n">
        <v>86</v>
      </c>
      <c r="B224" t="n">
        <v>140</v>
      </c>
      <c r="C224" t="inlineStr">
        <is>
          <t xml:space="preserve">CONCLUIDO	</t>
        </is>
      </c>
      <c r="D224" t="n">
        <v>1.7255</v>
      </c>
      <c r="E224" t="n">
        <v>57.95</v>
      </c>
      <c r="F224" t="n">
        <v>53.43</v>
      </c>
      <c r="G224" t="n">
        <v>103.42</v>
      </c>
      <c r="H224" t="n">
        <v>1.26</v>
      </c>
      <c r="I224" t="n">
        <v>31</v>
      </c>
      <c r="J224" t="n">
        <v>318.76</v>
      </c>
      <c r="K224" t="n">
        <v>60.56</v>
      </c>
      <c r="L224" t="n">
        <v>22.5</v>
      </c>
      <c r="M224" t="n">
        <v>29</v>
      </c>
      <c r="N224" t="n">
        <v>95.70999999999999</v>
      </c>
      <c r="O224" t="n">
        <v>39548.54</v>
      </c>
      <c r="P224" t="n">
        <v>916.17</v>
      </c>
      <c r="Q224" t="n">
        <v>1367.23</v>
      </c>
      <c r="R224" t="n">
        <v>134.46</v>
      </c>
      <c r="S224" t="n">
        <v>104.26</v>
      </c>
      <c r="T224" t="n">
        <v>14131.82</v>
      </c>
      <c r="U224" t="n">
        <v>0.78</v>
      </c>
      <c r="V224" t="n">
        <v>0.9</v>
      </c>
      <c r="W224" t="n">
        <v>20.69</v>
      </c>
      <c r="X224" t="n">
        <v>0.86</v>
      </c>
      <c r="Y224" t="n">
        <v>1</v>
      </c>
      <c r="Z224" t="n">
        <v>10</v>
      </c>
    </row>
    <row r="225">
      <c r="A225" t="n">
        <v>87</v>
      </c>
      <c r="B225" t="n">
        <v>140</v>
      </c>
      <c r="C225" t="inlineStr">
        <is>
          <t xml:space="preserve">CONCLUIDO	</t>
        </is>
      </c>
      <c r="D225" t="n">
        <v>1.7282</v>
      </c>
      <c r="E225" t="n">
        <v>57.86</v>
      </c>
      <c r="F225" t="n">
        <v>53.4</v>
      </c>
      <c r="G225" t="n">
        <v>106.79</v>
      </c>
      <c r="H225" t="n">
        <v>1.27</v>
      </c>
      <c r="I225" t="n">
        <v>30</v>
      </c>
      <c r="J225" t="n">
        <v>319.33</v>
      </c>
      <c r="K225" t="n">
        <v>60.56</v>
      </c>
      <c r="L225" t="n">
        <v>22.75</v>
      </c>
      <c r="M225" t="n">
        <v>28</v>
      </c>
      <c r="N225" t="n">
        <v>96.02</v>
      </c>
      <c r="O225" t="n">
        <v>39617.93</v>
      </c>
      <c r="P225" t="n">
        <v>915.48</v>
      </c>
      <c r="Q225" t="n">
        <v>1367.2</v>
      </c>
      <c r="R225" t="n">
        <v>133.31</v>
      </c>
      <c r="S225" t="n">
        <v>104.26</v>
      </c>
      <c r="T225" t="n">
        <v>13559.95</v>
      </c>
      <c r="U225" t="n">
        <v>0.78</v>
      </c>
      <c r="V225" t="n">
        <v>0.9</v>
      </c>
      <c r="W225" t="n">
        <v>20.69</v>
      </c>
      <c r="X225" t="n">
        <v>0.82</v>
      </c>
      <c r="Y225" t="n">
        <v>1</v>
      </c>
      <c r="Z225" t="n">
        <v>10</v>
      </c>
    </row>
    <row r="226">
      <c r="A226" t="n">
        <v>88</v>
      </c>
      <c r="B226" t="n">
        <v>140</v>
      </c>
      <c r="C226" t="inlineStr">
        <is>
          <t xml:space="preserve">CONCLUIDO	</t>
        </is>
      </c>
      <c r="D226" t="n">
        <v>1.7284</v>
      </c>
      <c r="E226" t="n">
        <v>57.86</v>
      </c>
      <c r="F226" t="n">
        <v>53.39</v>
      </c>
      <c r="G226" t="n">
        <v>106.78</v>
      </c>
      <c r="H226" t="n">
        <v>1.28</v>
      </c>
      <c r="I226" t="n">
        <v>30</v>
      </c>
      <c r="J226" t="n">
        <v>319.89</v>
      </c>
      <c r="K226" t="n">
        <v>60.56</v>
      </c>
      <c r="L226" t="n">
        <v>23</v>
      </c>
      <c r="M226" t="n">
        <v>28</v>
      </c>
      <c r="N226" t="n">
        <v>96.34</v>
      </c>
      <c r="O226" t="n">
        <v>39687.46</v>
      </c>
      <c r="P226" t="n">
        <v>915.73</v>
      </c>
      <c r="Q226" t="n">
        <v>1367.19</v>
      </c>
      <c r="R226" t="n">
        <v>132.94</v>
      </c>
      <c r="S226" t="n">
        <v>104.26</v>
      </c>
      <c r="T226" t="n">
        <v>13376.34</v>
      </c>
      <c r="U226" t="n">
        <v>0.78</v>
      </c>
      <c r="V226" t="n">
        <v>0.9</v>
      </c>
      <c r="W226" t="n">
        <v>20.69</v>
      </c>
      <c r="X226" t="n">
        <v>0.8100000000000001</v>
      </c>
      <c r="Y226" t="n">
        <v>1</v>
      </c>
      <c r="Z226" t="n">
        <v>10</v>
      </c>
    </row>
    <row r="227">
      <c r="A227" t="n">
        <v>89</v>
      </c>
      <c r="B227" t="n">
        <v>140</v>
      </c>
      <c r="C227" t="inlineStr">
        <is>
          <t xml:space="preserve">CONCLUIDO	</t>
        </is>
      </c>
      <c r="D227" t="n">
        <v>1.7276</v>
      </c>
      <c r="E227" t="n">
        <v>57.88</v>
      </c>
      <c r="F227" t="n">
        <v>53.42</v>
      </c>
      <c r="G227" t="n">
        <v>106.83</v>
      </c>
      <c r="H227" t="n">
        <v>1.29</v>
      </c>
      <c r="I227" t="n">
        <v>30</v>
      </c>
      <c r="J227" t="n">
        <v>320.46</v>
      </c>
      <c r="K227" t="n">
        <v>60.56</v>
      </c>
      <c r="L227" t="n">
        <v>23.25</v>
      </c>
      <c r="M227" t="n">
        <v>28</v>
      </c>
      <c r="N227" t="n">
        <v>96.65000000000001</v>
      </c>
      <c r="O227" t="n">
        <v>39757.13</v>
      </c>
      <c r="P227" t="n">
        <v>915.23</v>
      </c>
      <c r="Q227" t="n">
        <v>1367.29</v>
      </c>
      <c r="R227" t="n">
        <v>133.73</v>
      </c>
      <c r="S227" t="n">
        <v>104.26</v>
      </c>
      <c r="T227" t="n">
        <v>13771.86</v>
      </c>
      <c r="U227" t="n">
        <v>0.78</v>
      </c>
      <c r="V227" t="n">
        <v>0.9</v>
      </c>
      <c r="W227" t="n">
        <v>20.7</v>
      </c>
      <c r="X227" t="n">
        <v>0.84</v>
      </c>
      <c r="Y227" t="n">
        <v>1</v>
      </c>
      <c r="Z227" t="n">
        <v>10</v>
      </c>
    </row>
    <row r="228">
      <c r="A228" t="n">
        <v>90</v>
      </c>
      <c r="B228" t="n">
        <v>140</v>
      </c>
      <c r="C228" t="inlineStr">
        <is>
          <t xml:space="preserve">CONCLUIDO	</t>
        </is>
      </c>
      <c r="D228" t="n">
        <v>1.7302</v>
      </c>
      <c r="E228" t="n">
        <v>57.8</v>
      </c>
      <c r="F228" t="n">
        <v>53.38</v>
      </c>
      <c r="G228" t="n">
        <v>110.44</v>
      </c>
      <c r="H228" t="n">
        <v>1.3</v>
      </c>
      <c r="I228" t="n">
        <v>29</v>
      </c>
      <c r="J228" t="n">
        <v>321.02</v>
      </c>
      <c r="K228" t="n">
        <v>60.56</v>
      </c>
      <c r="L228" t="n">
        <v>23.5</v>
      </c>
      <c r="M228" t="n">
        <v>27</v>
      </c>
      <c r="N228" t="n">
        <v>96.97</v>
      </c>
      <c r="O228" t="n">
        <v>39826.95</v>
      </c>
      <c r="P228" t="n">
        <v>914.75</v>
      </c>
      <c r="Q228" t="n">
        <v>1367.31</v>
      </c>
      <c r="R228" t="n">
        <v>132.65</v>
      </c>
      <c r="S228" t="n">
        <v>104.26</v>
      </c>
      <c r="T228" t="n">
        <v>13236.27</v>
      </c>
      <c r="U228" t="n">
        <v>0.79</v>
      </c>
      <c r="V228" t="n">
        <v>0.9</v>
      </c>
      <c r="W228" t="n">
        <v>20.69</v>
      </c>
      <c r="X228" t="n">
        <v>0.8</v>
      </c>
      <c r="Y228" t="n">
        <v>1</v>
      </c>
      <c r="Z228" t="n">
        <v>10</v>
      </c>
    </row>
    <row r="229">
      <c r="A229" t="n">
        <v>91</v>
      </c>
      <c r="B229" t="n">
        <v>140</v>
      </c>
      <c r="C229" t="inlineStr">
        <is>
          <t xml:space="preserve">CONCLUIDO	</t>
        </is>
      </c>
      <c r="D229" t="n">
        <v>1.7304</v>
      </c>
      <c r="E229" t="n">
        <v>57.79</v>
      </c>
      <c r="F229" t="n">
        <v>53.37</v>
      </c>
      <c r="G229" t="n">
        <v>110.43</v>
      </c>
      <c r="H229" t="n">
        <v>1.32</v>
      </c>
      <c r="I229" t="n">
        <v>29</v>
      </c>
      <c r="J229" t="n">
        <v>321.59</v>
      </c>
      <c r="K229" t="n">
        <v>60.56</v>
      </c>
      <c r="L229" t="n">
        <v>23.75</v>
      </c>
      <c r="M229" t="n">
        <v>27</v>
      </c>
      <c r="N229" t="n">
        <v>97.28</v>
      </c>
      <c r="O229" t="n">
        <v>39896.91</v>
      </c>
      <c r="P229" t="n">
        <v>914.99</v>
      </c>
      <c r="Q229" t="n">
        <v>1367.19</v>
      </c>
      <c r="R229" t="n">
        <v>132.4</v>
      </c>
      <c r="S229" t="n">
        <v>104.26</v>
      </c>
      <c r="T229" t="n">
        <v>13113.14</v>
      </c>
      <c r="U229" t="n">
        <v>0.79</v>
      </c>
      <c r="V229" t="n">
        <v>0.9</v>
      </c>
      <c r="W229" t="n">
        <v>20.69</v>
      </c>
      <c r="X229" t="n">
        <v>0.8</v>
      </c>
      <c r="Y229" t="n">
        <v>1</v>
      </c>
      <c r="Z229" t="n">
        <v>10</v>
      </c>
    </row>
    <row r="230">
      <c r="A230" t="n">
        <v>92</v>
      </c>
      <c r="B230" t="n">
        <v>140</v>
      </c>
      <c r="C230" t="inlineStr">
        <is>
          <t xml:space="preserve">CONCLUIDO	</t>
        </is>
      </c>
      <c r="D230" t="n">
        <v>1.7301</v>
      </c>
      <c r="E230" t="n">
        <v>57.8</v>
      </c>
      <c r="F230" t="n">
        <v>53.39</v>
      </c>
      <c r="G230" t="n">
        <v>110.45</v>
      </c>
      <c r="H230" t="n">
        <v>1.33</v>
      </c>
      <c r="I230" t="n">
        <v>29</v>
      </c>
      <c r="J230" t="n">
        <v>322.16</v>
      </c>
      <c r="K230" t="n">
        <v>60.56</v>
      </c>
      <c r="L230" t="n">
        <v>24</v>
      </c>
      <c r="M230" t="n">
        <v>27</v>
      </c>
      <c r="N230" t="n">
        <v>97.59999999999999</v>
      </c>
      <c r="O230" t="n">
        <v>39967.02</v>
      </c>
      <c r="P230" t="n">
        <v>915.24</v>
      </c>
      <c r="Q230" t="n">
        <v>1367.3</v>
      </c>
      <c r="R230" t="n">
        <v>132.84</v>
      </c>
      <c r="S230" t="n">
        <v>104.26</v>
      </c>
      <c r="T230" t="n">
        <v>13331.32</v>
      </c>
      <c r="U230" t="n">
        <v>0.78</v>
      </c>
      <c r="V230" t="n">
        <v>0.9</v>
      </c>
      <c r="W230" t="n">
        <v>20.69</v>
      </c>
      <c r="X230" t="n">
        <v>0.8100000000000001</v>
      </c>
      <c r="Y230" t="n">
        <v>1</v>
      </c>
      <c r="Z230" t="n">
        <v>10</v>
      </c>
    </row>
    <row r="231">
      <c r="A231" t="n">
        <v>93</v>
      </c>
      <c r="B231" t="n">
        <v>140</v>
      </c>
      <c r="C231" t="inlineStr">
        <is>
          <t xml:space="preserve">CONCLUIDO	</t>
        </is>
      </c>
      <c r="D231" t="n">
        <v>1.7321</v>
      </c>
      <c r="E231" t="n">
        <v>57.73</v>
      </c>
      <c r="F231" t="n">
        <v>53.37</v>
      </c>
      <c r="G231" t="n">
        <v>114.36</v>
      </c>
      <c r="H231" t="n">
        <v>1.34</v>
      </c>
      <c r="I231" t="n">
        <v>28</v>
      </c>
      <c r="J231" t="n">
        <v>322.73</v>
      </c>
      <c r="K231" t="n">
        <v>60.56</v>
      </c>
      <c r="L231" t="n">
        <v>24.25</v>
      </c>
      <c r="M231" t="n">
        <v>26</v>
      </c>
      <c r="N231" t="n">
        <v>97.92</v>
      </c>
      <c r="O231" t="n">
        <v>40037.28</v>
      </c>
      <c r="P231" t="n">
        <v>913.9</v>
      </c>
      <c r="Q231" t="n">
        <v>1367.14</v>
      </c>
      <c r="R231" t="n">
        <v>132.08</v>
      </c>
      <c r="S231" t="n">
        <v>104.26</v>
      </c>
      <c r="T231" t="n">
        <v>12955.23</v>
      </c>
      <c r="U231" t="n">
        <v>0.79</v>
      </c>
      <c r="V231" t="n">
        <v>0.9</v>
      </c>
      <c r="W231" t="n">
        <v>20.7</v>
      </c>
      <c r="X231" t="n">
        <v>0.79</v>
      </c>
      <c r="Y231" t="n">
        <v>1</v>
      </c>
      <c r="Z231" t="n">
        <v>10</v>
      </c>
    </row>
    <row r="232">
      <c r="A232" t="n">
        <v>94</v>
      </c>
      <c r="B232" t="n">
        <v>140</v>
      </c>
      <c r="C232" t="inlineStr">
        <is>
          <t xml:space="preserve">CONCLUIDO	</t>
        </is>
      </c>
      <c r="D232" t="n">
        <v>1.7328</v>
      </c>
      <c r="E232" t="n">
        <v>57.71</v>
      </c>
      <c r="F232" t="n">
        <v>53.35</v>
      </c>
      <c r="G232" t="n">
        <v>114.32</v>
      </c>
      <c r="H232" t="n">
        <v>1.35</v>
      </c>
      <c r="I232" t="n">
        <v>28</v>
      </c>
      <c r="J232" t="n">
        <v>323.3</v>
      </c>
      <c r="K232" t="n">
        <v>60.56</v>
      </c>
      <c r="L232" t="n">
        <v>24.5</v>
      </c>
      <c r="M232" t="n">
        <v>26</v>
      </c>
      <c r="N232" t="n">
        <v>98.23999999999999</v>
      </c>
      <c r="O232" t="n">
        <v>40107.81</v>
      </c>
      <c r="P232" t="n">
        <v>913.74</v>
      </c>
      <c r="Q232" t="n">
        <v>1367.23</v>
      </c>
      <c r="R232" t="n">
        <v>131.65</v>
      </c>
      <c r="S232" t="n">
        <v>104.26</v>
      </c>
      <c r="T232" t="n">
        <v>12743.71</v>
      </c>
      <c r="U232" t="n">
        <v>0.79</v>
      </c>
      <c r="V232" t="n">
        <v>0.9</v>
      </c>
      <c r="W232" t="n">
        <v>20.69</v>
      </c>
      <c r="X232" t="n">
        <v>0.77</v>
      </c>
      <c r="Y232" t="n">
        <v>1</v>
      </c>
      <c r="Z232" t="n">
        <v>10</v>
      </c>
    </row>
    <row r="233">
      <c r="A233" t="n">
        <v>95</v>
      </c>
      <c r="B233" t="n">
        <v>140</v>
      </c>
      <c r="C233" t="inlineStr">
        <is>
          <t xml:space="preserve">CONCLUIDO	</t>
        </is>
      </c>
      <c r="D233" t="n">
        <v>1.7331</v>
      </c>
      <c r="E233" t="n">
        <v>57.7</v>
      </c>
      <c r="F233" t="n">
        <v>53.34</v>
      </c>
      <c r="G233" t="n">
        <v>114.29</v>
      </c>
      <c r="H233" t="n">
        <v>1.36</v>
      </c>
      <c r="I233" t="n">
        <v>28</v>
      </c>
      <c r="J233" t="n">
        <v>323.87</v>
      </c>
      <c r="K233" t="n">
        <v>60.56</v>
      </c>
      <c r="L233" t="n">
        <v>24.75</v>
      </c>
      <c r="M233" t="n">
        <v>26</v>
      </c>
      <c r="N233" t="n">
        <v>98.56999999999999</v>
      </c>
      <c r="O233" t="n">
        <v>40178.37</v>
      </c>
      <c r="P233" t="n">
        <v>913.54</v>
      </c>
      <c r="Q233" t="n">
        <v>1367.18</v>
      </c>
      <c r="R233" t="n">
        <v>131.3</v>
      </c>
      <c r="S233" t="n">
        <v>104.26</v>
      </c>
      <c r="T233" t="n">
        <v>12567.55</v>
      </c>
      <c r="U233" t="n">
        <v>0.79</v>
      </c>
      <c r="V233" t="n">
        <v>0.9</v>
      </c>
      <c r="W233" t="n">
        <v>20.68</v>
      </c>
      <c r="X233" t="n">
        <v>0.76</v>
      </c>
      <c r="Y233" t="n">
        <v>1</v>
      </c>
      <c r="Z233" t="n">
        <v>10</v>
      </c>
    </row>
    <row r="234">
      <c r="A234" t="n">
        <v>96</v>
      </c>
      <c r="B234" t="n">
        <v>140</v>
      </c>
      <c r="C234" t="inlineStr">
        <is>
          <t xml:space="preserve">CONCLUIDO	</t>
        </is>
      </c>
      <c r="D234" t="n">
        <v>1.7327</v>
      </c>
      <c r="E234" t="n">
        <v>57.71</v>
      </c>
      <c r="F234" t="n">
        <v>53.35</v>
      </c>
      <c r="G234" t="n">
        <v>114.32</v>
      </c>
      <c r="H234" t="n">
        <v>1.37</v>
      </c>
      <c r="I234" t="n">
        <v>28</v>
      </c>
      <c r="J234" t="n">
        <v>324.44</v>
      </c>
      <c r="K234" t="n">
        <v>60.56</v>
      </c>
      <c r="L234" t="n">
        <v>25</v>
      </c>
      <c r="M234" t="n">
        <v>26</v>
      </c>
      <c r="N234" t="n">
        <v>98.89</v>
      </c>
      <c r="O234" t="n">
        <v>40249.08</v>
      </c>
      <c r="P234" t="n">
        <v>913.0599999999999</v>
      </c>
      <c r="Q234" t="n">
        <v>1367.25</v>
      </c>
      <c r="R234" t="n">
        <v>131.49</v>
      </c>
      <c r="S234" t="n">
        <v>104.26</v>
      </c>
      <c r="T234" t="n">
        <v>12662.47</v>
      </c>
      <c r="U234" t="n">
        <v>0.79</v>
      </c>
      <c r="V234" t="n">
        <v>0.9</v>
      </c>
      <c r="W234" t="n">
        <v>20.69</v>
      </c>
      <c r="X234" t="n">
        <v>0.77</v>
      </c>
      <c r="Y234" t="n">
        <v>1</v>
      </c>
      <c r="Z234" t="n">
        <v>10</v>
      </c>
    </row>
    <row r="235">
      <c r="A235" t="n">
        <v>97</v>
      </c>
      <c r="B235" t="n">
        <v>140</v>
      </c>
      <c r="C235" t="inlineStr">
        <is>
          <t xml:space="preserve">CONCLUIDO	</t>
        </is>
      </c>
      <c r="D235" t="n">
        <v>1.7351</v>
      </c>
      <c r="E235" t="n">
        <v>57.63</v>
      </c>
      <c r="F235" t="n">
        <v>53.32</v>
      </c>
      <c r="G235" t="n">
        <v>118.5</v>
      </c>
      <c r="H235" t="n">
        <v>1.38</v>
      </c>
      <c r="I235" t="n">
        <v>27</v>
      </c>
      <c r="J235" t="n">
        <v>325.02</v>
      </c>
      <c r="K235" t="n">
        <v>60.56</v>
      </c>
      <c r="L235" t="n">
        <v>25.25</v>
      </c>
      <c r="M235" t="n">
        <v>25</v>
      </c>
      <c r="N235" t="n">
        <v>99.20999999999999</v>
      </c>
      <c r="O235" t="n">
        <v>40319.95</v>
      </c>
      <c r="P235" t="n">
        <v>913.0700000000001</v>
      </c>
      <c r="Q235" t="n">
        <v>1367.21</v>
      </c>
      <c r="R235" t="n">
        <v>130.78</v>
      </c>
      <c r="S235" t="n">
        <v>104.26</v>
      </c>
      <c r="T235" t="n">
        <v>12312.72</v>
      </c>
      <c r="U235" t="n">
        <v>0.8</v>
      </c>
      <c r="V235" t="n">
        <v>0.9</v>
      </c>
      <c r="W235" t="n">
        <v>20.69</v>
      </c>
      <c r="X235" t="n">
        <v>0.75</v>
      </c>
      <c r="Y235" t="n">
        <v>1</v>
      </c>
      <c r="Z235" t="n">
        <v>10</v>
      </c>
    </row>
    <row r="236">
      <c r="A236" t="n">
        <v>98</v>
      </c>
      <c r="B236" t="n">
        <v>140</v>
      </c>
      <c r="C236" t="inlineStr">
        <is>
          <t xml:space="preserve">CONCLUIDO	</t>
        </is>
      </c>
      <c r="D236" t="n">
        <v>1.7353</v>
      </c>
      <c r="E236" t="n">
        <v>57.63</v>
      </c>
      <c r="F236" t="n">
        <v>53.32</v>
      </c>
      <c r="G236" t="n">
        <v>118.48</v>
      </c>
      <c r="H236" t="n">
        <v>1.4</v>
      </c>
      <c r="I236" t="n">
        <v>27</v>
      </c>
      <c r="J236" t="n">
        <v>325.59</v>
      </c>
      <c r="K236" t="n">
        <v>60.56</v>
      </c>
      <c r="L236" t="n">
        <v>25.5</v>
      </c>
      <c r="M236" t="n">
        <v>25</v>
      </c>
      <c r="N236" t="n">
        <v>99.54000000000001</v>
      </c>
      <c r="O236" t="n">
        <v>40390.96</v>
      </c>
      <c r="P236" t="n">
        <v>912.45</v>
      </c>
      <c r="Q236" t="n">
        <v>1367.22</v>
      </c>
      <c r="R236" t="n">
        <v>130.61</v>
      </c>
      <c r="S236" t="n">
        <v>104.26</v>
      </c>
      <c r="T236" t="n">
        <v>12224.26</v>
      </c>
      <c r="U236" t="n">
        <v>0.8</v>
      </c>
      <c r="V236" t="n">
        <v>0.9</v>
      </c>
      <c r="W236" t="n">
        <v>20.69</v>
      </c>
      <c r="X236" t="n">
        <v>0.74</v>
      </c>
      <c r="Y236" t="n">
        <v>1</v>
      </c>
      <c r="Z236" t="n">
        <v>10</v>
      </c>
    </row>
    <row r="237">
      <c r="A237" t="n">
        <v>99</v>
      </c>
      <c r="B237" t="n">
        <v>140</v>
      </c>
      <c r="C237" t="inlineStr">
        <is>
          <t xml:space="preserve">CONCLUIDO	</t>
        </is>
      </c>
      <c r="D237" t="n">
        <v>1.7349</v>
      </c>
      <c r="E237" t="n">
        <v>57.64</v>
      </c>
      <c r="F237" t="n">
        <v>53.33</v>
      </c>
      <c r="G237" t="n">
        <v>118.51</v>
      </c>
      <c r="H237" t="n">
        <v>1.41</v>
      </c>
      <c r="I237" t="n">
        <v>27</v>
      </c>
      <c r="J237" t="n">
        <v>326.17</v>
      </c>
      <c r="K237" t="n">
        <v>60.56</v>
      </c>
      <c r="L237" t="n">
        <v>25.75</v>
      </c>
      <c r="M237" t="n">
        <v>25</v>
      </c>
      <c r="N237" t="n">
        <v>99.87</v>
      </c>
      <c r="O237" t="n">
        <v>40462.13</v>
      </c>
      <c r="P237" t="n">
        <v>911.83</v>
      </c>
      <c r="Q237" t="n">
        <v>1367.2</v>
      </c>
      <c r="R237" t="n">
        <v>130.84</v>
      </c>
      <c r="S237" t="n">
        <v>104.26</v>
      </c>
      <c r="T237" t="n">
        <v>12343.65</v>
      </c>
      <c r="U237" t="n">
        <v>0.8</v>
      </c>
      <c r="V237" t="n">
        <v>0.9</v>
      </c>
      <c r="W237" t="n">
        <v>20.69</v>
      </c>
      <c r="X237" t="n">
        <v>0.75</v>
      </c>
      <c r="Y237" t="n">
        <v>1</v>
      </c>
      <c r="Z237" t="n">
        <v>10</v>
      </c>
    </row>
    <row r="238">
      <c r="A238" t="n">
        <v>100</v>
      </c>
      <c r="B238" t="n">
        <v>140</v>
      </c>
      <c r="C238" t="inlineStr">
        <is>
          <t xml:space="preserve">CONCLUIDO	</t>
        </is>
      </c>
      <c r="D238" t="n">
        <v>1.7352</v>
      </c>
      <c r="E238" t="n">
        <v>57.63</v>
      </c>
      <c r="F238" t="n">
        <v>53.32</v>
      </c>
      <c r="G238" t="n">
        <v>118.49</v>
      </c>
      <c r="H238" t="n">
        <v>1.42</v>
      </c>
      <c r="I238" t="n">
        <v>27</v>
      </c>
      <c r="J238" t="n">
        <v>326.75</v>
      </c>
      <c r="K238" t="n">
        <v>60.56</v>
      </c>
      <c r="L238" t="n">
        <v>26</v>
      </c>
      <c r="M238" t="n">
        <v>25</v>
      </c>
      <c r="N238" t="n">
        <v>100.2</v>
      </c>
      <c r="O238" t="n">
        <v>40533.46</v>
      </c>
      <c r="P238" t="n">
        <v>910.98</v>
      </c>
      <c r="Q238" t="n">
        <v>1367.21</v>
      </c>
      <c r="R238" t="n">
        <v>130.62</v>
      </c>
      <c r="S238" t="n">
        <v>104.26</v>
      </c>
      <c r="T238" t="n">
        <v>12230.38</v>
      </c>
      <c r="U238" t="n">
        <v>0.8</v>
      </c>
      <c r="V238" t="n">
        <v>0.9</v>
      </c>
      <c r="W238" t="n">
        <v>20.69</v>
      </c>
      <c r="X238" t="n">
        <v>0.74</v>
      </c>
      <c r="Y238" t="n">
        <v>1</v>
      </c>
      <c r="Z238" t="n">
        <v>10</v>
      </c>
    </row>
    <row r="239">
      <c r="A239" t="n">
        <v>101</v>
      </c>
      <c r="B239" t="n">
        <v>140</v>
      </c>
      <c r="C239" t="inlineStr">
        <is>
          <t xml:space="preserve">CONCLUIDO	</t>
        </is>
      </c>
      <c r="D239" t="n">
        <v>1.7379</v>
      </c>
      <c r="E239" t="n">
        <v>57.54</v>
      </c>
      <c r="F239" t="n">
        <v>53.28</v>
      </c>
      <c r="G239" t="n">
        <v>122.96</v>
      </c>
      <c r="H239" t="n">
        <v>1.43</v>
      </c>
      <c r="I239" t="n">
        <v>26</v>
      </c>
      <c r="J239" t="n">
        <v>327.33</v>
      </c>
      <c r="K239" t="n">
        <v>60.56</v>
      </c>
      <c r="L239" t="n">
        <v>26.25</v>
      </c>
      <c r="M239" t="n">
        <v>24</v>
      </c>
      <c r="N239" t="n">
        <v>100.52</v>
      </c>
      <c r="O239" t="n">
        <v>40604.94</v>
      </c>
      <c r="P239" t="n">
        <v>911.2</v>
      </c>
      <c r="Q239" t="n">
        <v>1367.2</v>
      </c>
      <c r="R239" t="n">
        <v>129.54</v>
      </c>
      <c r="S239" t="n">
        <v>104.26</v>
      </c>
      <c r="T239" t="n">
        <v>11697.51</v>
      </c>
      <c r="U239" t="n">
        <v>0.8</v>
      </c>
      <c r="V239" t="n">
        <v>0.9</v>
      </c>
      <c r="W239" t="n">
        <v>20.68</v>
      </c>
      <c r="X239" t="n">
        <v>0.71</v>
      </c>
      <c r="Y239" t="n">
        <v>1</v>
      </c>
      <c r="Z239" t="n">
        <v>10</v>
      </c>
    </row>
    <row r="240">
      <c r="A240" t="n">
        <v>102</v>
      </c>
      <c r="B240" t="n">
        <v>140</v>
      </c>
      <c r="C240" t="inlineStr">
        <is>
          <t xml:space="preserve">CONCLUIDO	</t>
        </is>
      </c>
      <c r="D240" t="n">
        <v>1.7376</v>
      </c>
      <c r="E240" t="n">
        <v>57.55</v>
      </c>
      <c r="F240" t="n">
        <v>53.29</v>
      </c>
      <c r="G240" t="n">
        <v>122.98</v>
      </c>
      <c r="H240" t="n">
        <v>1.44</v>
      </c>
      <c r="I240" t="n">
        <v>26</v>
      </c>
      <c r="J240" t="n">
        <v>327.91</v>
      </c>
      <c r="K240" t="n">
        <v>60.56</v>
      </c>
      <c r="L240" t="n">
        <v>26.5</v>
      </c>
      <c r="M240" t="n">
        <v>24</v>
      </c>
      <c r="N240" t="n">
        <v>100.86</v>
      </c>
      <c r="O240" t="n">
        <v>40676.58</v>
      </c>
      <c r="P240" t="n">
        <v>912.0700000000001</v>
      </c>
      <c r="Q240" t="n">
        <v>1367.23</v>
      </c>
      <c r="R240" t="n">
        <v>129.79</v>
      </c>
      <c r="S240" t="n">
        <v>104.26</v>
      </c>
      <c r="T240" t="n">
        <v>11819.24</v>
      </c>
      <c r="U240" t="n">
        <v>0.8</v>
      </c>
      <c r="V240" t="n">
        <v>0.9</v>
      </c>
      <c r="W240" t="n">
        <v>20.68</v>
      </c>
      <c r="X240" t="n">
        <v>0.71</v>
      </c>
      <c r="Y240" t="n">
        <v>1</v>
      </c>
      <c r="Z240" t="n">
        <v>10</v>
      </c>
    </row>
    <row r="241">
      <c r="A241" t="n">
        <v>103</v>
      </c>
      <c r="B241" t="n">
        <v>140</v>
      </c>
      <c r="C241" t="inlineStr">
        <is>
          <t xml:space="preserve">CONCLUIDO	</t>
        </is>
      </c>
      <c r="D241" t="n">
        <v>1.7378</v>
      </c>
      <c r="E241" t="n">
        <v>57.54</v>
      </c>
      <c r="F241" t="n">
        <v>53.29</v>
      </c>
      <c r="G241" t="n">
        <v>122.97</v>
      </c>
      <c r="H241" t="n">
        <v>1.45</v>
      </c>
      <c r="I241" t="n">
        <v>26</v>
      </c>
      <c r="J241" t="n">
        <v>328.49</v>
      </c>
      <c r="K241" t="n">
        <v>60.56</v>
      </c>
      <c r="L241" t="n">
        <v>26.75</v>
      </c>
      <c r="M241" t="n">
        <v>24</v>
      </c>
      <c r="N241" t="n">
        <v>101.19</v>
      </c>
      <c r="O241" t="n">
        <v>40748.37</v>
      </c>
      <c r="P241" t="n">
        <v>911.51</v>
      </c>
      <c r="Q241" t="n">
        <v>1367.34</v>
      </c>
      <c r="R241" t="n">
        <v>129.44</v>
      </c>
      <c r="S241" t="n">
        <v>104.26</v>
      </c>
      <c r="T241" t="n">
        <v>11644.35</v>
      </c>
      <c r="U241" t="n">
        <v>0.8100000000000001</v>
      </c>
      <c r="V241" t="n">
        <v>0.9</v>
      </c>
      <c r="W241" t="n">
        <v>20.69</v>
      </c>
      <c r="X241" t="n">
        <v>0.71</v>
      </c>
      <c r="Y241" t="n">
        <v>1</v>
      </c>
      <c r="Z241" t="n">
        <v>10</v>
      </c>
    </row>
    <row r="242">
      <c r="A242" t="n">
        <v>104</v>
      </c>
      <c r="B242" t="n">
        <v>140</v>
      </c>
      <c r="C242" t="inlineStr">
        <is>
          <t xml:space="preserve">CONCLUIDO	</t>
        </is>
      </c>
      <c r="D242" t="n">
        <v>1.7369</v>
      </c>
      <c r="E242" t="n">
        <v>57.57</v>
      </c>
      <c r="F242" t="n">
        <v>53.31</v>
      </c>
      <c r="G242" t="n">
        <v>123.03</v>
      </c>
      <c r="H242" t="n">
        <v>1.46</v>
      </c>
      <c r="I242" t="n">
        <v>26</v>
      </c>
      <c r="J242" t="n">
        <v>329.08</v>
      </c>
      <c r="K242" t="n">
        <v>60.56</v>
      </c>
      <c r="L242" t="n">
        <v>27</v>
      </c>
      <c r="M242" t="n">
        <v>24</v>
      </c>
      <c r="N242" t="n">
        <v>101.52</v>
      </c>
      <c r="O242" t="n">
        <v>40820.32</v>
      </c>
      <c r="P242" t="n">
        <v>911.25</v>
      </c>
      <c r="Q242" t="n">
        <v>1367.17</v>
      </c>
      <c r="R242" t="n">
        <v>130.22</v>
      </c>
      <c r="S242" t="n">
        <v>104.26</v>
      </c>
      <c r="T242" t="n">
        <v>12037.24</v>
      </c>
      <c r="U242" t="n">
        <v>0.8</v>
      </c>
      <c r="V242" t="n">
        <v>0.9</v>
      </c>
      <c r="W242" t="n">
        <v>20.7</v>
      </c>
      <c r="X242" t="n">
        <v>0.74</v>
      </c>
      <c r="Y242" t="n">
        <v>1</v>
      </c>
      <c r="Z242" t="n">
        <v>10</v>
      </c>
    </row>
    <row r="243">
      <c r="A243" t="n">
        <v>105</v>
      </c>
      <c r="B243" t="n">
        <v>140</v>
      </c>
      <c r="C243" t="inlineStr">
        <is>
          <t xml:space="preserve">CONCLUIDO	</t>
        </is>
      </c>
      <c r="D243" t="n">
        <v>1.7398</v>
      </c>
      <c r="E243" t="n">
        <v>57.48</v>
      </c>
      <c r="F243" t="n">
        <v>53.27</v>
      </c>
      <c r="G243" t="n">
        <v>127.85</v>
      </c>
      <c r="H243" t="n">
        <v>1.47</v>
      </c>
      <c r="I243" t="n">
        <v>25</v>
      </c>
      <c r="J243" t="n">
        <v>329.66</v>
      </c>
      <c r="K243" t="n">
        <v>60.56</v>
      </c>
      <c r="L243" t="n">
        <v>27.25</v>
      </c>
      <c r="M243" t="n">
        <v>23</v>
      </c>
      <c r="N243" t="n">
        <v>101.86</v>
      </c>
      <c r="O243" t="n">
        <v>40892.44</v>
      </c>
      <c r="P243" t="n">
        <v>910.45</v>
      </c>
      <c r="Q243" t="n">
        <v>1367.27</v>
      </c>
      <c r="R243" t="n">
        <v>128.99</v>
      </c>
      <c r="S243" t="n">
        <v>104.26</v>
      </c>
      <c r="T243" t="n">
        <v>11424.5</v>
      </c>
      <c r="U243" t="n">
        <v>0.8100000000000001</v>
      </c>
      <c r="V243" t="n">
        <v>0.9</v>
      </c>
      <c r="W243" t="n">
        <v>20.69</v>
      </c>
      <c r="X243" t="n">
        <v>0.6899999999999999</v>
      </c>
      <c r="Y243" t="n">
        <v>1</v>
      </c>
      <c r="Z243" t="n">
        <v>10</v>
      </c>
    </row>
    <row r="244">
      <c r="A244" t="n">
        <v>106</v>
      </c>
      <c r="B244" t="n">
        <v>140</v>
      </c>
      <c r="C244" t="inlineStr">
        <is>
          <t xml:space="preserve">CONCLUIDO	</t>
        </is>
      </c>
      <c r="D244" t="n">
        <v>1.7404</v>
      </c>
      <c r="E244" t="n">
        <v>57.46</v>
      </c>
      <c r="F244" t="n">
        <v>53.25</v>
      </c>
      <c r="G244" t="n">
        <v>127.81</v>
      </c>
      <c r="H244" t="n">
        <v>1.48</v>
      </c>
      <c r="I244" t="n">
        <v>25</v>
      </c>
      <c r="J244" t="n">
        <v>330.25</v>
      </c>
      <c r="K244" t="n">
        <v>60.56</v>
      </c>
      <c r="L244" t="n">
        <v>27.5</v>
      </c>
      <c r="M244" t="n">
        <v>23</v>
      </c>
      <c r="N244" t="n">
        <v>102.19</v>
      </c>
      <c r="O244" t="n">
        <v>40964.71</v>
      </c>
      <c r="P244" t="n">
        <v>910.97</v>
      </c>
      <c r="Q244" t="n">
        <v>1367.18</v>
      </c>
      <c r="R244" t="n">
        <v>128.79</v>
      </c>
      <c r="S244" t="n">
        <v>104.26</v>
      </c>
      <c r="T244" t="n">
        <v>11327.33</v>
      </c>
      <c r="U244" t="n">
        <v>0.8100000000000001</v>
      </c>
      <c r="V244" t="n">
        <v>0.9</v>
      </c>
      <c r="W244" t="n">
        <v>20.68</v>
      </c>
      <c r="X244" t="n">
        <v>0.68</v>
      </c>
      <c r="Y244" t="n">
        <v>1</v>
      </c>
      <c r="Z244" t="n">
        <v>10</v>
      </c>
    </row>
    <row r="245">
      <c r="A245" t="n">
        <v>107</v>
      </c>
      <c r="B245" t="n">
        <v>140</v>
      </c>
      <c r="C245" t="inlineStr">
        <is>
          <t xml:space="preserve">CONCLUIDO	</t>
        </is>
      </c>
      <c r="D245" t="n">
        <v>1.7399</v>
      </c>
      <c r="E245" t="n">
        <v>57.47</v>
      </c>
      <c r="F245" t="n">
        <v>53.27</v>
      </c>
      <c r="G245" t="n">
        <v>127.84</v>
      </c>
      <c r="H245" t="n">
        <v>1.49</v>
      </c>
      <c r="I245" t="n">
        <v>25</v>
      </c>
      <c r="J245" t="n">
        <v>330.83</v>
      </c>
      <c r="K245" t="n">
        <v>60.56</v>
      </c>
      <c r="L245" t="n">
        <v>27.75</v>
      </c>
      <c r="M245" t="n">
        <v>23</v>
      </c>
      <c r="N245" t="n">
        <v>102.53</v>
      </c>
      <c r="O245" t="n">
        <v>41037.15</v>
      </c>
      <c r="P245" t="n">
        <v>911.76</v>
      </c>
      <c r="Q245" t="n">
        <v>1367.22</v>
      </c>
      <c r="R245" t="n">
        <v>128.98</v>
      </c>
      <c r="S245" t="n">
        <v>104.26</v>
      </c>
      <c r="T245" t="n">
        <v>11421.4</v>
      </c>
      <c r="U245" t="n">
        <v>0.8100000000000001</v>
      </c>
      <c r="V245" t="n">
        <v>0.9</v>
      </c>
      <c r="W245" t="n">
        <v>20.68</v>
      </c>
      <c r="X245" t="n">
        <v>0.6899999999999999</v>
      </c>
      <c r="Y245" t="n">
        <v>1</v>
      </c>
      <c r="Z245" t="n">
        <v>10</v>
      </c>
    </row>
    <row r="246">
      <c r="A246" t="n">
        <v>108</v>
      </c>
      <c r="B246" t="n">
        <v>140</v>
      </c>
      <c r="C246" t="inlineStr">
        <is>
          <t xml:space="preserve">CONCLUIDO	</t>
        </is>
      </c>
      <c r="D246" t="n">
        <v>1.74</v>
      </c>
      <c r="E246" t="n">
        <v>57.47</v>
      </c>
      <c r="F246" t="n">
        <v>53.27</v>
      </c>
      <c r="G246" t="n">
        <v>127.84</v>
      </c>
      <c r="H246" t="n">
        <v>1.51</v>
      </c>
      <c r="I246" t="n">
        <v>25</v>
      </c>
      <c r="J246" t="n">
        <v>331.42</v>
      </c>
      <c r="K246" t="n">
        <v>60.56</v>
      </c>
      <c r="L246" t="n">
        <v>28</v>
      </c>
      <c r="M246" t="n">
        <v>23</v>
      </c>
      <c r="N246" t="n">
        <v>102.87</v>
      </c>
      <c r="O246" t="n">
        <v>41109.75</v>
      </c>
      <c r="P246" t="n">
        <v>909.97</v>
      </c>
      <c r="Q246" t="n">
        <v>1367.2</v>
      </c>
      <c r="R246" t="n">
        <v>128.91</v>
      </c>
      <c r="S246" t="n">
        <v>104.26</v>
      </c>
      <c r="T246" t="n">
        <v>11387.51</v>
      </c>
      <c r="U246" t="n">
        <v>0.8100000000000001</v>
      </c>
      <c r="V246" t="n">
        <v>0.9</v>
      </c>
      <c r="W246" t="n">
        <v>20.68</v>
      </c>
      <c r="X246" t="n">
        <v>0.6899999999999999</v>
      </c>
      <c r="Y246" t="n">
        <v>1</v>
      </c>
      <c r="Z246" t="n">
        <v>10</v>
      </c>
    </row>
    <row r="247">
      <c r="A247" t="n">
        <v>109</v>
      </c>
      <c r="B247" t="n">
        <v>140</v>
      </c>
      <c r="C247" t="inlineStr">
        <is>
          <t xml:space="preserve">CONCLUIDO	</t>
        </is>
      </c>
      <c r="D247" t="n">
        <v>1.7427</v>
      </c>
      <c r="E247" t="n">
        <v>57.38</v>
      </c>
      <c r="F247" t="n">
        <v>53.23</v>
      </c>
      <c r="G247" t="n">
        <v>133.07</v>
      </c>
      <c r="H247" t="n">
        <v>1.52</v>
      </c>
      <c r="I247" t="n">
        <v>24</v>
      </c>
      <c r="J247" t="n">
        <v>332.01</v>
      </c>
      <c r="K247" t="n">
        <v>60.56</v>
      </c>
      <c r="L247" t="n">
        <v>28.25</v>
      </c>
      <c r="M247" t="n">
        <v>22</v>
      </c>
      <c r="N247" t="n">
        <v>103.21</v>
      </c>
      <c r="O247" t="n">
        <v>41182.52</v>
      </c>
      <c r="P247" t="n">
        <v>908.01</v>
      </c>
      <c r="Q247" t="n">
        <v>1367.2</v>
      </c>
      <c r="R247" t="n">
        <v>127.83</v>
      </c>
      <c r="S247" t="n">
        <v>104.26</v>
      </c>
      <c r="T247" t="n">
        <v>10849.45</v>
      </c>
      <c r="U247" t="n">
        <v>0.82</v>
      </c>
      <c r="V247" t="n">
        <v>0.9</v>
      </c>
      <c r="W247" t="n">
        <v>20.68</v>
      </c>
      <c r="X247" t="n">
        <v>0.65</v>
      </c>
      <c r="Y247" t="n">
        <v>1</v>
      </c>
      <c r="Z247" t="n">
        <v>10</v>
      </c>
    </row>
    <row r="248">
      <c r="A248" t="n">
        <v>110</v>
      </c>
      <c r="B248" t="n">
        <v>140</v>
      </c>
      <c r="C248" t="inlineStr">
        <is>
          <t xml:space="preserve">CONCLUIDO	</t>
        </is>
      </c>
      <c r="D248" t="n">
        <v>1.7429</v>
      </c>
      <c r="E248" t="n">
        <v>57.38</v>
      </c>
      <c r="F248" t="n">
        <v>53.22</v>
      </c>
      <c r="G248" t="n">
        <v>133.05</v>
      </c>
      <c r="H248" t="n">
        <v>1.53</v>
      </c>
      <c r="I248" t="n">
        <v>24</v>
      </c>
      <c r="J248" t="n">
        <v>332.6</v>
      </c>
      <c r="K248" t="n">
        <v>60.56</v>
      </c>
      <c r="L248" t="n">
        <v>28.5</v>
      </c>
      <c r="M248" t="n">
        <v>22</v>
      </c>
      <c r="N248" t="n">
        <v>103.55</v>
      </c>
      <c r="O248" t="n">
        <v>41255.45</v>
      </c>
      <c r="P248" t="n">
        <v>909.41</v>
      </c>
      <c r="Q248" t="n">
        <v>1367.22</v>
      </c>
      <c r="R248" t="n">
        <v>127.53</v>
      </c>
      <c r="S248" t="n">
        <v>104.26</v>
      </c>
      <c r="T248" t="n">
        <v>10702.38</v>
      </c>
      <c r="U248" t="n">
        <v>0.82</v>
      </c>
      <c r="V248" t="n">
        <v>0.9</v>
      </c>
      <c r="W248" t="n">
        <v>20.68</v>
      </c>
      <c r="X248" t="n">
        <v>0.64</v>
      </c>
      <c r="Y248" t="n">
        <v>1</v>
      </c>
      <c r="Z248" t="n">
        <v>10</v>
      </c>
    </row>
    <row r="249">
      <c r="A249" t="n">
        <v>111</v>
      </c>
      <c r="B249" t="n">
        <v>140</v>
      </c>
      <c r="C249" t="inlineStr">
        <is>
          <t xml:space="preserve">CONCLUIDO	</t>
        </is>
      </c>
      <c r="D249" t="n">
        <v>1.7429</v>
      </c>
      <c r="E249" t="n">
        <v>57.38</v>
      </c>
      <c r="F249" t="n">
        <v>53.22</v>
      </c>
      <c r="G249" t="n">
        <v>133.05</v>
      </c>
      <c r="H249" t="n">
        <v>1.54</v>
      </c>
      <c r="I249" t="n">
        <v>24</v>
      </c>
      <c r="J249" t="n">
        <v>333.2</v>
      </c>
      <c r="K249" t="n">
        <v>60.56</v>
      </c>
      <c r="L249" t="n">
        <v>28.75</v>
      </c>
      <c r="M249" t="n">
        <v>22</v>
      </c>
      <c r="N249" t="n">
        <v>103.89</v>
      </c>
      <c r="O249" t="n">
        <v>41328.54</v>
      </c>
      <c r="P249" t="n">
        <v>909.6799999999999</v>
      </c>
      <c r="Q249" t="n">
        <v>1367.19</v>
      </c>
      <c r="R249" t="n">
        <v>127.58</v>
      </c>
      <c r="S249" t="n">
        <v>104.26</v>
      </c>
      <c r="T249" t="n">
        <v>10727.78</v>
      </c>
      <c r="U249" t="n">
        <v>0.82</v>
      </c>
      <c r="V249" t="n">
        <v>0.9</v>
      </c>
      <c r="W249" t="n">
        <v>20.68</v>
      </c>
      <c r="X249" t="n">
        <v>0.65</v>
      </c>
      <c r="Y249" t="n">
        <v>1</v>
      </c>
      <c r="Z249" t="n">
        <v>10</v>
      </c>
    </row>
    <row r="250">
      <c r="A250" t="n">
        <v>112</v>
      </c>
      <c r="B250" t="n">
        <v>140</v>
      </c>
      <c r="C250" t="inlineStr">
        <is>
          <t xml:space="preserve">CONCLUIDO	</t>
        </is>
      </c>
      <c r="D250" t="n">
        <v>1.7421</v>
      </c>
      <c r="E250" t="n">
        <v>57.4</v>
      </c>
      <c r="F250" t="n">
        <v>53.25</v>
      </c>
      <c r="G250" t="n">
        <v>133.12</v>
      </c>
      <c r="H250" t="n">
        <v>1.55</v>
      </c>
      <c r="I250" t="n">
        <v>24</v>
      </c>
      <c r="J250" t="n">
        <v>333.79</v>
      </c>
      <c r="K250" t="n">
        <v>60.56</v>
      </c>
      <c r="L250" t="n">
        <v>29</v>
      </c>
      <c r="M250" t="n">
        <v>22</v>
      </c>
      <c r="N250" t="n">
        <v>104.24</v>
      </c>
      <c r="O250" t="n">
        <v>41401.93</v>
      </c>
      <c r="P250" t="n">
        <v>910.63</v>
      </c>
      <c r="Q250" t="n">
        <v>1367.3</v>
      </c>
      <c r="R250" t="n">
        <v>128.26</v>
      </c>
      <c r="S250" t="n">
        <v>104.26</v>
      </c>
      <c r="T250" t="n">
        <v>11065.3</v>
      </c>
      <c r="U250" t="n">
        <v>0.8100000000000001</v>
      </c>
      <c r="V250" t="n">
        <v>0.9</v>
      </c>
      <c r="W250" t="n">
        <v>20.69</v>
      </c>
      <c r="X250" t="n">
        <v>0.67</v>
      </c>
      <c r="Y250" t="n">
        <v>1</v>
      </c>
      <c r="Z250" t="n">
        <v>10</v>
      </c>
    </row>
    <row r="251">
      <c r="A251" t="n">
        <v>113</v>
      </c>
      <c r="B251" t="n">
        <v>140</v>
      </c>
      <c r="C251" t="inlineStr">
        <is>
          <t xml:space="preserve">CONCLUIDO	</t>
        </is>
      </c>
      <c r="D251" t="n">
        <v>1.7419</v>
      </c>
      <c r="E251" t="n">
        <v>57.41</v>
      </c>
      <c r="F251" t="n">
        <v>53.25</v>
      </c>
      <c r="G251" t="n">
        <v>133.14</v>
      </c>
      <c r="H251" t="n">
        <v>1.56</v>
      </c>
      <c r="I251" t="n">
        <v>24</v>
      </c>
      <c r="J251" t="n">
        <v>334.39</v>
      </c>
      <c r="K251" t="n">
        <v>60.56</v>
      </c>
      <c r="L251" t="n">
        <v>29.25</v>
      </c>
      <c r="M251" t="n">
        <v>22</v>
      </c>
      <c r="N251" t="n">
        <v>104.58</v>
      </c>
      <c r="O251" t="n">
        <v>41475.37</v>
      </c>
      <c r="P251" t="n">
        <v>911.16</v>
      </c>
      <c r="Q251" t="n">
        <v>1367.22</v>
      </c>
      <c r="R251" t="n">
        <v>128.46</v>
      </c>
      <c r="S251" t="n">
        <v>104.26</v>
      </c>
      <c r="T251" t="n">
        <v>11164.99</v>
      </c>
      <c r="U251" t="n">
        <v>0.8100000000000001</v>
      </c>
      <c r="V251" t="n">
        <v>0.9</v>
      </c>
      <c r="W251" t="n">
        <v>20.69</v>
      </c>
      <c r="X251" t="n">
        <v>0.68</v>
      </c>
      <c r="Y251" t="n">
        <v>1</v>
      </c>
      <c r="Z251" t="n">
        <v>10</v>
      </c>
    </row>
    <row r="252">
      <c r="A252" t="n">
        <v>114</v>
      </c>
      <c r="B252" t="n">
        <v>140</v>
      </c>
      <c r="C252" t="inlineStr">
        <is>
          <t xml:space="preserve">CONCLUIDO	</t>
        </is>
      </c>
      <c r="D252" t="n">
        <v>1.7424</v>
      </c>
      <c r="E252" t="n">
        <v>57.39</v>
      </c>
      <c r="F252" t="n">
        <v>53.24</v>
      </c>
      <c r="G252" t="n">
        <v>133.1</v>
      </c>
      <c r="H252" t="n">
        <v>1.57</v>
      </c>
      <c r="I252" t="n">
        <v>24</v>
      </c>
      <c r="J252" t="n">
        <v>334.98</v>
      </c>
      <c r="K252" t="n">
        <v>60.56</v>
      </c>
      <c r="L252" t="n">
        <v>29.5</v>
      </c>
      <c r="M252" t="n">
        <v>22</v>
      </c>
      <c r="N252" t="n">
        <v>104.93</v>
      </c>
      <c r="O252" t="n">
        <v>41548.98</v>
      </c>
      <c r="P252" t="n">
        <v>909.39</v>
      </c>
      <c r="Q252" t="n">
        <v>1367.22</v>
      </c>
      <c r="R252" t="n">
        <v>128.06</v>
      </c>
      <c r="S252" t="n">
        <v>104.26</v>
      </c>
      <c r="T252" t="n">
        <v>10968.19</v>
      </c>
      <c r="U252" t="n">
        <v>0.8100000000000001</v>
      </c>
      <c r="V252" t="n">
        <v>0.9</v>
      </c>
      <c r="W252" t="n">
        <v>20.68</v>
      </c>
      <c r="X252" t="n">
        <v>0.66</v>
      </c>
      <c r="Y252" t="n">
        <v>1</v>
      </c>
      <c r="Z252" t="n">
        <v>10</v>
      </c>
    </row>
    <row r="253">
      <c r="A253" t="n">
        <v>115</v>
      </c>
      <c r="B253" t="n">
        <v>140</v>
      </c>
      <c r="C253" t="inlineStr">
        <is>
          <t xml:space="preserve">CONCLUIDO	</t>
        </is>
      </c>
      <c r="D253" t="n">
        <v>1.7451</v>
      </c>
      <c r="E253" t="n">
        <v>57.3</v>
      </c>
      <c r="F253" t="n">
        <v>53.2</v>
      </c>
      <c r="G253" t="n">
        <v>138.79</v>
      </c>
      <c r="H253" t="n">
        <v>1.58</v>
      </c>
      <c r="I253" t="n">
        <v>23</v>
      </c>
      <c r="J253" t="n">
        <v>335.58</v>
      </c>
      <c r="K253" t="n">
        <v>60.56</v>
      </c>
      <c r="L253" t="n">
        <v>29.75</v>
      </c>
      <c r="M253" t="n">
        <v>21</v>
      </c>
      <c r="N253" t="n">
        <v>105.28</v>
      </c>
      <c r="O253" t="n">
        <v>41622.76</v>
      </c>
      <c r="P253" t="n">
        <v>909.8</v>
      </c>
      <c r="Q253" t="n">
        <v>1367.29</v>
      </c>
      <c r="R253" t="n">
        <v>126.86</v>
      </c>
      <c r="S253" t="n">
        <v>104.26</v>
      </c>
      <c r="T253" t="n">
        <v>10371.83</v>
      </c>
      <c r="U253" t="n">
        <v>0.82</v>
      </c>
      <c r="V253" t="n">
        <v>0.9</v>
      </c>
      <c r="W253" t="n">
        <v>20.68</v>
      </c>
      <c r="X253" t="n">
        <v>0.62</v>
      </c>
      <c r="Y253" t="n">
        <v>1</v>
      </c>
      <c r="Z253" t="n">
        <v>10</v>
      </c>
    </row>
    <row r="254">
      <c r="A254" t="n">
        <v>116</v>
      </c>
      <c r="B254" t="n">
        <v>140</v>
      </c>
      <c r="C254" t="inlineStr">
        <is>
          <t xml:space="preserve">CONCLUIDO	</t>
        </is>
      </c>
      <c r="D254" t="n">
        <v>1.7446</v>
      </c>
      <c r="E254" t="n">
        <v>57.32</v>
      </c>
      <c r="F254" t="n">
        <v>53.22</v>
      </c>
      <c r="G254" t="n">
        <v>138.83</v>
      </c>
      <c r="H254" t="n">
        <v>1.59</v>
      </c>
      <c r="I254" t="n">
        <v>23</v>
      </c>
      <c r="J254" t="n">
        <v>336.18</v>
      </c>
      <c r="K254" t="n">
        <v>60.56</v>
      </c>
      <c r="L254" t="n">
        <v>30</v>
      </c>
      <c r="M254" t="n">
        <v>21</v>
      </c>
      <c r="N254" t="n">
        <v>105.63</v>
      </c>
      <c r="O254" t="n">
        <v>41696.71</v>
      </c>
      <c r="P254" t="n">
        <v>910.11</v>
      </c>
      <c r="Q254" t="n">
        <v>1367.17</v>
      </c>
      <c r="R254" t="n">
        <v>127.44</v>
      </c>
      <c r="S254" t="n">
        <v>104.26</v>
      </c>
      <c r="T254" t="n">
        <v>10658.79</v>
      </c>
      <c r="U254" t="n">
        <v>0.82</v>
      </c>
      <c r="V254" t="n">
        <v>0.9</v>
      </c>
      <c r="W254" t="n">
        <v>20.68</v>
      </c>
      <c r="X254" t="n">
        <v>0.64</v>
      </c>
      <c r="Y254" t="n">
        <v>1</v>
      </c>
      <c r="Z254" t="n">
        <v>10</v>
      </c>
    </row>
    <row r="255">
      <c r="A255" t="n">
        <v>117</v>
      </c>
      <c r="B255" t="n">
        <v>140</v>
      </c>
      <c r="C255" t="inlineStr">
        <is>
          <t xml:space="preserve">CONCLUIDO	</t>
        </is>
      </c>
      <c r="D255" t="n">
        <v>1.745</v>
      </c>
      <c r="E255" t="n">
        <v>57.31</v>
      </c>
      <c r="F255" t="n">
        <v>53.2</v>
      </c>
      <c r="G255" t="n">
        <v>138.8</v>
      </c>
      <c r="H255" t="n">
        <v>1.6</v>
      </c>
      <c r="I255" t="n">
        <v>23</v>
      </c>
      <c r="J255" t="n">
        <v>336.78</v>
      </c>
      <c r="K255" t="n">
        <v>60.56</v>
      </c>
      <c r="L255" t="n">
        <v>30.25</v>
      </c>
      <c r="M255" t="n">
        <v>21</v>
      </c>
      <c r="N255" t="n">
        <v>105.98</v>
      </c>
      <c r="O255" t="n">
        <v>41770.83</v>
      </c>
      <c r="P255" t="n">
        <v>909.74</v>
      </c>
      <c r="Q255" t="n">
        <v>1367.23</v>
      </c>
      <c r="R255" t="n">
        <v>127.1</v>
      </c>
      <c r="S255" t="n">
        <v>104.26</v>
      </c>
      <c r="T255" t="n">
        <v>10491.17</v>
      </c>
      <c r="U255" t="n">
        <v>0.82</v>
      </c>
      <c r="V255" t="n">
        <v>0.9</v>
      </c>
      <c r="W255" t="n">
        <v>20.68</v>
      </c>
      <c r="X255" t="n">
        <v>0.63</v>
      </c>
      <c r="Y255" t="n">
        <v>1</v>
      </c>
      <c r="Z255" t="n">
        <v>10</v>
      </c>
    </row>
    <row r="256">
      <c r="A256" t="n">
        <v>118</v>
      </c>
      <c r="B256" t="n">
        <v>140</v>
      </c>
      <c r="C256" t="inlineStr">
        <is>
          <t xml:space="preserve">CONCLUIDO	</t>
        </is>
      </c>
      <c r="D256" t="n">
        <v>1.7444</v>
      </c>
      <c r="E256" t="n">
        <v>57.33</v>
      </c>
      <c r="F256" t="n">
        <v>53.23</v>
      </c>
      <c r="G256" t="n">
        <v>138.85</v>
      </c>
      <c r="H256" t="n">
        <v>1.61</v>
      </c>
      <c r="I256" t="n">
        <v>23</v>
      </c>
      <c r="J256" t="n">
        <v>337.39</v>
      </c>
      <c r="K256" t="n">
        <v>60.56</v>
      </c>
      <c r="L256" t="n">
        <v>30.5</v>
      </c>
      <c r="M256" t="n">
        <v>21</v>
      </c>
      <c r="N256" t="n">
        <v>106.33</v>
      </c>
      <c r="O256" t="n">
        <v>41845.13</v>
      </c>
      <c r="P256" t="n">
        <v>910.04</v>
      </c>
      <c r="Q256" t="n">
        <v>1367.17</v>
      </c>
      <c r="R256" t="n">
        <v>127.65</v>
      </c>
      <c r="S256" t="n">
        <v>104.26</v>
      </c>
      <c r="T256" t="n">
        <v>10765.37</v>
      </c>
      <c r="U256" t="n">
        <v>0.82</v>
      </c>
      <c r="V256" t="n">
        <v>0.9</v>
      </c>
      <c r="W256" t="n">
        <v>20.68</v>
      </c>
      <c r="X256" t="n">
        <v>0.65</v>
      </c>
      <c r="Y256" t="n">
        <v>1</v>
      </c>
      <c r="Z256" t="n">
        <v>10</v>
      </c>
    </row>
    <row r="257">
      <c r="A257" t="n">
        <v>119</v>
      </c>
      <c r="B257" t="n">
        <v>140</v>
      </c>
      <c r="C257" t="inlineStr">
        <is>
          <t xml:space="preserve">CONCLUIDO	</t>
        </is>
      </c>
      <c r="D257" t="n">
        <v>1.7441</v>
      </c>
      <c r="E257" t="n">
        <v>57.34</v>
      </c>
      <c r="F257" t="n">
        <v>53.23</v>
      </c>
      <c r="G257" t="n">
        <v>138.87</v>
      </c>
      <c r="H257" t="n">
        <v>1.62</v>
      </c>
      <c r="I257" t="n">
        <v>23</v>
      </c>
      <c r="J257" t="n">
        <v>337.99</v>
      </c>
      <c r="K257" t="n">
        <v>60.56</v>
      </c>
      <c r="L257" t="n">
        <v>30.75</v>
      </c>
      <c r="M257" t="n">
        <v>21</v>
      </c>
      <c r="N257" t="n">
        <v>106.68</v>
      </c>
      <c r="O257" t="n">
        <v>41919.61</v>
      </c>
      <c r="P257" t="n">
        <v>909.13</v>
      </c>
      <c r="Q257" t="n">
        <v>1367.2</v>
      </c>
      <c r="R257" t="n">
        <v>127.97</v>
      </c>
      <c r="S257" t="n">
        <v>104.26</v>
      </c>
      <c r="T257" t="n">
        <v>10925.2</v>
      </c>
      <c r="U257" t="n">
        <v>0.8100000000000001</v>
      </c>
      <c r="V257" t="n">
        <v>0.9</v>
      </c>
      <c r="W257" t="n">
        <v>20.68</v>
      </c>
      <c r="X257" t="n">
        <v>0.66</v>
      </c>
      <c r="Y257" t="n">
        <v>1</v>
      </c>
      <c r="Z257" t="n">
        <v>10</v>
      </c>
    </row>
    <row r="258">
      <c r="A258" t="n">
        <v>120</v>
      </c>
      <c r="B258" t="n">
        <v>140</v>
      </c>
      <c r="C258" t="inlineStr">
        <is>
          <t xml:space="preserve">CONCLUIDO	</t>
        </is>
      </c>
      <c r="D258" t="n">
        <v>1.7475</v>
      </c>
      <c r="E258" t="n">
        <v>57.22</v>
      </c>
      <c r="F258" t="n">
        <v>53.17</v>
      </c>
      <c r="G258" t="n">
        <v>145.02</v>
      </c>
      <c r="H258" t="n">
        <v>1.63</v>
      </c>
      <c r="I258" t="n">
        <v>22</v>
      </c>
      <c r="J258" t="n">
        <v>338.59</v>
      </c>
      <c r="K258" t="n">
        <v>60.56</v>
      </c>
      <c r="L258" t="n">
        <v>31</v>
      </c>
      <c r="M258" t="n">
        <v>20</v>
      </c>
      <c r="N258" t="n">
        <v>107.04</v>
      </c>
      <c r="O258" t="n">
        <v>41994.26</v>
      </c>
      <c r="P258" t="n">
        <v>907.87</v>
      </c>
      <c r="Q258" t="n">
        <v>1367.21</v>
      </c>
      <c r="R258" t="n">
        <v>125.92</v>
      </c>
      <c r="S258" t="n">
        <v>104.26</v>
      </c>
      <c r="T258" t="n">
        <v>9908.360000000001</v>
      </c>
      <c r="U258" t="n">
        <v>0.83</v>
      </c>
      <c r="V258" t="n">
        <v>0.9</v>
      </c>
      <c r="W258" t="n">
        <v>20.68</v>
      </c>
      <c r="X258" t="n">
        <v>0.6</v>
      </c>
      <c r="Y258" t="n">
        <v>1</v>
      </c>
      <c r="Z258" t="n">
        <v>10</v>
      </c>
    </row>
    <row r="259">
      <c r="A259" t="n">
        <v>121</v>
      </c>
      <c r="B259" t="n">
        <v>140</v>
      </c>
      <c r="C259" t="inlineStr">
        <is>
          <t xml:space="preserve">CONCLUIDO	</t>
        </is>
      </c>
      <c r="D259" t="n">
        <v>1.7479</v>
      </c>
      <c r="E259" t="n">
        <v>57.21</v>
      </c>
      <c r="F259" t="n">
        <v>53.16</v>
      </c>
      <c r="G259" t="n">
        <v>144.98</v>
      </c>
      <c r="H259" t="n">
        <v>1.64</v>
      </c>
      <c r="I259" t="n">
        <v>22</v>
      </c>
      <c r="J259" t="n">
        <v>339.2</v>
      </c>
      <c r="K259" t="n">
        <v>60.56</v>
      </c>
      <c r="L259" t="n">
        <v>31.25</v>
      </c>
      <c r="M259" t="n">
        <v>20</v>
      </c>
      <c r="N259" t="n">
        <v>107.4</v>
      </c>
      <c r="O259" t="n">
        <v>42069.09</v>
      </c>
      <c r="P259" t="n">
        <v>908.67</v>
      </c>
      <c r="Q259" t="n">
        <v>1367.21</v>
      </c>
      <c r="R259" t="n">
        <v>125.37</v>
      </c>
      <c r="S259" t="n">
        <v>104.26</v>
      </c>
      <c r="T259" t="n">
        <v>9629.68</v>
      </c>
      <c r="U259" t="n">
        <v>0.83</v>
      </c>
      <c r="V259" t="n">
        <v>0.9</v>
      </c>
      <c r="W259" t="n">
        <v>20.68</v>
      </c>
      <c r="X259" t="n">
        <v>0.58</v>
      </c>
      <c r="Y259" t="n">
        <v>1</v>
      </c>
      <c r="Z259" t="n">
        <v>10</v>
      </c>
    </row>
    <row r="260">
      <c r="A260" t="n">
        <v>122</v>
      </c>
      <c r="B260" t="n">
        <v>140</v>
      </c>
      <c r="C260" t="inlineStr">
        <is>
          <t xml:space="preserve">CONCLUIDO	</t>
        </is>
      </c>
      <c r="D260" t="n">
        <v>1.7478</v>
      </c>
      <c r="E260" t="n">
        <v>57.21</v>
      </c>
      <c r="F260" t="n">
        <v>53.16</v>
      </c>
      <c r="G260" t="n">
        <v>144.99</v>
      </c>
      <c r="H260" t="n">
        <v>1.65</v>
      </c>
      <c r="I260" t="n">
        <v>22</v>
      </c>
      <c r="J260" t="n">
        <v>339.81</v>
      </c>
      <c r="K260" t="n">
        <v>60.56</v>
      </c>
      <c r="L260" t="n">
        <v>31.5</v>
      </c>
      <c r="M260" t="n">
        <v>20</v>
      </c>
      <c r="N260" t="n">
        <v>107.75</v>
      </c>
      <c r="O260" t="n">
        <v>42144.11</v>
      </c>
      <c r="P260" t="n">
        <v>909.24</v>
      </c>
      <c r="Q260" t="n">
        <v>1367.23</v>
      </c>
      <c r="R260" t="n">
        <v>125.52</v>
      </c>
      <c r="S260" t="n">
        <v>104.26</v>
      </c>
      <c r="T260" t="n">
        <v>9707.209999999999</v>
      </c>
      <c r="U260" t="n">
        <v>0.83</v>
      </c>
      <c r="V260" t="n">
        <v>0.9</v>
      </c>
      <c r="W260" t="n">
        <v>20.68</v>
      </c>
      <c r="X260" t="n">
        <v>0.59</v>
      </c>
      <c r="Y260" t="n">
        <v>1</v>
      </c>
      <c r="Z260" t="n">
        <v>10</v>
      </c>
    </row>
    <row r="261">
      <c r="A261" t="n">
        <v>123</v>
      </c>
      <c r="B261" t="n">
        <v>140</v>
      </c>
      <c r="C261" t="inlineStr">
        <is>
          <t xml:space="preserve">CONCLUIDO	</t>
        </is>
      </c>
      <c r="D261" t="n">
        <v>1.7476</v>
      </c>
      <c r="E261" t="n">
        <v>57.22</v>
      </c>
      <c r="F261" t="n">
        <v>53.17</v>
      </c>
      <c r="G261" t="n">
        <v>145.01</v>
      </c>
      <c r="H261" t="n">
        <v>1.66</v>
      </c>
      <c r="I261" t="n">
        <v>22</v>
      </c>
      <c r="J261" t="n">
        <v>340.42</v>
      </c>
      <c r="K261" t="n">
        <v>60.56</v>
      </c>
      <c r="L261" t="n">
        <v>31.75</v>
      </c>
      <c r="M261" t="n">
        <v>20</v>
      </c>
      <c r="N261" t="n">
        <v>108.11</v>
      </c>
      <c r="O261" t="n">
        <v>42219.3</v>
      </c>
      <c r="P261" t="n">
        <v>908.74</v>
      </c>
      <c r="Q261" t="n">
        <v>1367.31</v>
      </c>
      <c r="R261" t="n">
        <v>125.91</v>
      </c>
      <c r="S261" t="n">
        <v>104.26</v>
      </c>
      <c r="T261" t="n">
        <v>9899.059999999999</v>
      </c>
      <c r="U261" t="n">
        <v>0.83</v>
      </c>
      <c r="V261" t="n">
        <v>0.9</v>
      </c>
      <c r="W261" t="n">
        <v>20.68</v>
      </c>
      <c r="X261" t="n">
        <v>0.59</v>
      </c>
      <c r="Y261" t="n">
        <v>1</v>
      </c>
      <c r="Z261" t="n">
        <v>10</v>
      </c>
    </row>
    <row r="262">
      <c r="A262" t="n">
        <v>124</v>
      </c>
      <c r="B262" t="n">
        <v>140</v>
      </c>
      <c r="C262" t="inlineStr">
        <is>
          <t xml:space="preserve">CONCLUIDO	</t>
        </is>
      </c>
      <c r="D262" t="n">
        <v>1.7475</v>
      </c>
      <c r="E262" t="n">
        <v>57.22</v>
      </c>
      <c r="F262" t="n">
        <v>53.17</v>
      </c>
      <c r="G262" t="n">
        <v>145.02</v>
      </c>
      <c r="H262" t="n">
        <v>1.67</v>
      </c>
      <c r="I262" t="n">
        <v>22</v>
      </c>
      <c r="J262" t="n">
        <v>341.03</v>
      </c>
      <c r="K262" t="n">
        <v>60.56</v>
      </c>
      <c r="L262" t="n">
        <v>32</v>
      </c>
      <c r="M262" t="n">
        <v>20</v>
      </c>
      <c r="N262" t="n">
        <v>108.48</v>
      </c>
      <c r="O262" t="n">
        <v>42294.68</v>
      </c>
      <c r="P262" t="n">
        <v>909.03</v>
      </c>
      <c r="Q262" t="n">
        <v>1367.2</v>
      </c>
      <c r="R262" t="n">
        <v>125.88</v>
      </c>
      <c r="S262" t="n">
        <v>104.26</v>
      </c>
      <c r="T262" t="n">
        <v>9887.450000000001</v>
      </c>
      <c r="U262" t="n">
        <v>0.83</v>
      </c>
      <c r="V262" t="n">
        <v>0.9</v>
      </c>
      <c r="W262" t="n">
        <v>20.68</v>
      </c>
      <c r="X262" t="n">
        <v>0.6</v>
      </c>
      <c r="Y262" t="n">
        <v>1</v>
      </c>
      <c r="Z262" t="n">
        <v>10</v>
      </c>
    </row>
    <row r="263">
      <c r="A263" t="n">
        <v>125</v>
      </c>
      <c r="B263" t="n">
        <v>140</v>
      </c>
      <c r="C263" t="inlineStr">
        <is>
          <t xml:space="preserve">CONCLUIDO	</t>
        </is>
      </c>
      <c r="D263" t="n">
        <v>1.7476</v>
      </c>
      <c r="E263" t="n">
        <v>57.22</v>
      </c>
      <c r="F263" t="n">
        <v>53.17</v>
      </c>
      <c r="G263" t="n">
        <v>145.02</v>
      </c>
      <c r="H263" t="n">
        <v>1.68</v>
      </c>
      <c r="I263" t="n">
        <v>22</v>
      </c>
      <c r="J263" t="n">
        <v>341.64</v>
      </c>
      <c r="K263" t="n">
        <v>60.56</v>
      </c>
      <c r="L263" t="n">
        <v>32.25</v>
      </c>
      <c r="M263" t="n">
        <v>20</v>
      </c>
      <c r="N263" t="n">
        <v>108.84</v>
      </c>
      <c r="O263" t="n">
        <v>42370.23</v>
      </c>
      <c r="P263" t="n">
        <v>908.0599999999999</v>
      </c>
      <c r="Q263" t="n">
        <v>1367.2</v>
      </c>
      <c r="R263" t="n">
        <v>125.99</v>
      </c>
      <c r="S263" t="n">
        <v>104.26</v>
      </c>
      <c r="T263" t="n">
        <v>9939.07</v>
      </c>
      <c r="U263" t="n">
        <v>0.83</v>
      </c>
      <c r="V263" t="n">
        <v>0.9</v>
      </c>
      <c r="W263" t="n">
        <v>20.68</v>
      </c>
      <c r="X263" t="n">
        <v>0.6</v>
      </c>
      <c r="Y263" t="n">
        <v>1</v>
      </c>
      <c r="Z263" t="n">
        <v>10</v>
      </c>
    </row>
    <row r="264">
      <c r="A264" t="n">
        <v>126</v>
      </c>
      <c r="B264" t="n">
        <v>140</v>
      </c>
      <c r="C264" t="inlineStr">
        <is>
          <t xml:space="preserve">CONCLUIDO	</t>
        </is>
      </c>
      <c r="D264" t="n">
        <v>1.7498</v>
      </c>
      <c r="E264" t="n">
        <v>57.15</v>
      </c>
      <c r="F264" t="n">
        <v>53.15</v>
      </c>
      <c r="G264" t="n">
        <v>151.86</v>
      </c>
      <c r="H264" t="n">
        <v>1.69</v>
      </c>
      <c r="I264" t="n">
        <v>21</v>
      </c>
      <c r="J264" t="n">
        <v>342.26</v>
      </c>
      <c r="K264" t="n">
        <v>60.56</v>
      </c>
      <c r="L264" t="n">
        <v>32.5</v>
      </c>
      <c r="M264" t="n">
        <v>19</v>
      </c>
      <c r="N264" t="n">
        <v>109.2</v>
      </c>
      <c r="O264" t="n">
        <v>42445.98</v>
      </c>
      <c r="P264" t="n">
        <v>906.9</v>
      </c>
      <c r="Q264" t="n">
        <v>1367.23</v>
      </c>
      <c r="R264" t="n">
        <v>125.24</v>
      </c>
      <c r="S264" t="n">
        <v>104.26</v>
      </c>
      <c r="T264" t="n">
        <v>9571.25</v>
      </c>
      <c r="U264" t="n">
        <v>0.83</v>
      </c>
      <c r="V264" t="n">
        <v>0.9</v>
      </c>
      <c r="W264" t="n">
        <v>20.68</v>
      </c>
      <c r="X264" t="n">
        <v>0.58</v>
      </c>
      <c r="Y264" t="n">
        <v>1</v>
      </c>
      <c r="Z264" t="n">
        <v>10</v>
      </c>
    </row>
    <row r="265">
      <c r="A265" t="n">
        <v>127</v>
      </c>
      <c r="B265" t="n">
        <v>140</v>
      </c>
      <c r="C265" t="inlineStr">
        <is>
          <t xml:space="preserve">CONCLUIDO	</t>
        </is>
      </c>
      <c r="D265" t="n">
        <v>1.7504</v>
      </c>
      <c r="E265" t="n">
        <v>57.13</v>
      </c>
      <c r="F265" t="n">
        <v>53.13</v>
      </c>
      <c r="G265" t="n">
        <v>151.81</v>
      </c>
      <c r="H265" t="n">
        <v>1.7</v>
      </c>
      <c r="I265" t="n">
        <v>21</v>
      </c>
      <c r="J265" t="n">
        <v>342.87</v>
      </c>
      <c r="K265" t="n">
        <v>60.56</v>
      </c>
      <c r="L265" t="n">
        <v>32.75</v>
      </c>
      <c r="M265" t="n">
        <v>19</v>
      </c>
      <c r="N265" t="n">
        <v>109.57</v>
      </c>
      <c r="O265" t="n">
        <v>42521.91</v>
      </c>
      <c r="P265" t="n">
        <v>907.15</v>
      </c>
      <c r="Q265" t="n">
        <v>1367.17</v>
      </c>
      <c r="R265" t="n">
        <v>124.69</v>
      </c>
      <c r="S265" t="n">
        <v>104.26</v>
      </c>
      <c r="T265" t="n">
        <v>9298.049999999999</v>
      </c>
      <c r="U265" t="n">
        <v>0.84</v>
      </c>
      <c r="V265" t="n">
        <v>0.9</v>
      </c>
      <c r="W265" t="n">
        <v>20.68</v>
      </c>
      <c r="X265" t="n">
        <v>0.5600000000000001</v>
      </c>
      <c r="Y265" t="n">
        <v>1</v>
      </c>
      <c r="Z265" t="n">
        <v>10</v>
      </c>
    </row>
    <row r="266">
      <c r="A266" t="n">
        <v>128</v>
      </c>
      <c r="B266" t="n">
        <v>140</v>
      </c>
      <c r="C266" t="inlineStr">
        <is>
          <t xml:space="preserve">CONCLUIDO	</t>
        </is>
      </c>
      <c r="D266" t="n">
        <v>1.7502</v>
      </c>
      <c r="E266" t="n">
        <v>57.14</v>
      </c>
      <c r="F266" t="n">
        <v>53.14</v>
      </c>
      <c r="G266" t="n">
        <v>151.83</v>
      </c>
      <c r="H266" t="n">
        <v>1.71</v>
      </c>
      <c r="I266" t="n">
        <v>21</v>
      </c>
      <c r="J266" t="n">
        <v>343.49</v>
      </c>
      <c r="K266" t="n">
        <v>60.56</v>
      </c>
      <c r="L266" t="n">
        <v>33</v>
      </c>
      <c r="M266" t="n">
        <v>19</v>
      </c>
      <c r="N266" t="n">
        <v>109.94</v>
      </c>
      <c r="O266" t="n">
        <v>42598.03</v>
      </c>
      <c r="P266" t="n">
        <v>907.92</v>
      </c>
      <c r="Q266" t="n">
        <v>1367.21</v>
      </c>
      <c r="R266" t="n">
        <v>124.71</v>
      </c>
      <c r="S266" t="n">
        <v>104.26</v>
      </c>
      <c r="T266" t="n">
        <v>9303.799999999999</v>
      </c>
      <c r="U266" t="n">
        <v>0.84</v>
      </c>
      <c r="V266" t="n">
        <v>0.9</v>
      </c>
      <c r="W266" t="n">
        <v>20.68</v>
      </c>
      <c r="X266" t="n">
        <v>0.5600000000000001</v>
      </c>
      <c r="Y266" t="n">
        <v>1</v>
      </c>
      <c r="Z266" t="n">
        <v>10</v>
      </c>
    </row>
    <row r="267">
      <c r="A267" t="n">
        <v>129</v>
      </c>
      <c r="B267" t="n">
        <v>140</v>
      </c>
      <c r="C267" t="inlineStr">
        <is>
          <t xml:space="preserve">CONCLUIDO	</t>
        </is>
      </c>
      <c r="D267" t="n">
        <v>1.7502</v>
      </c>
      <c r="E267" t="n">
        <v>57.14</v>
      </c>
      <c r="F267" t="n">
        <v>53.14</v>
      </c>
      <c r="G267" t="n">
        <v>151.82</v>
      </c>
      <c r="H267" t="n">
        <v>1.72</v>
      </c>
      <c r="I267" t="n">
        <v>21</v>
      </c>
      <c r="J267" t="n">
        <v>344.11</v>
      </c>
      <c r="K267" t="n">
        <v>60.56</v>
      </c>
      <c r="L267" t="n">
        <v>33.25</v>
      </c>
      <c r="M267" t="n">
        <v>19</v>
      </c>
      <c r="N267" t="n">
        <v>110.3</v>
      </c>
      <c r="O267" t="n">
        <v>42674.47</v>
      </c>
      <c r="P267" t="n">
        <v>908.47</v>
      </c>
      <c r="Q267" t="n">
        <v>1367.24</v>
      </c>
      <c r="R267" t="n">
        <v>124.72</v>
      </c>
      <c r="S267" t="n">
        <v>104.26</v>
      </c>
      <c r="T267" t="n">
        <v>9310.440000000001</v>
      </c>
      <c r="U267" t="n">
        <v>0.84</v>
      </c>
      <c r="V267" t="n">
        <v>0.9</v>
      </c>
      <c r="W267" t="n">
        <v>20.68</v>
      </c>
      <c r="X267" t="n">
        <v>0.5600000000000001</v>
      </c>
      <c r="Y267" t="n">
        <v>1</v>
      </c>
      <c r="Z267" t="n">
        <v>10</v>
      </c>
    </row>
    <row r="268">
      <c r="A268" t="n">
        <v>130</v>
      </c>
      <c r="B268" t="n">
        <v>140</v>
      </c>
      <c r="C268" t="inlineStr">
        <is>
          <t xml:space="preserve">CONCLUIDO	</t>
        </is>
      </c>
      <c r="D268" t="n">
        <v>1.75</v>
      </c>
      <c r="E268" t="n">
        <v>57.14</v>
      </c>
      <c r="F268" t="n">
        <v>53.14</v>
      </c>
      <c r="G268" t="n">
        <v>151.84</v>
      </c>
      <c r="H268" t="n">
        <v>1.73</v>
      </c>
      <c r="I268" t="n">
        <v>21</v>
      </c>
      <c r="J268" t="n">
        <v>344.73</v>
      </c>
      <c r="K268" t="n">
        <v>60.56</v>
      </c>
      <c r="L268" t="n">
        <v>33.5</v>
      </c>
      <c r="M268" t="n">
        <v>19</v>
      </c>
      <c r="N268" t="n">
        <v>110.67</v>
      </c>
      <c r="O268" t="n">
        <v>42750.97</v>
      </c>
      <c r="P268" t="n">
        <v>908.03</v>
      </c>
      <c r="Q268" t="n">
        <v>1367.32</v>
      </c>
      <c r="R268" t="n">
        <v>125.04</v>
      </c>
      <c r="S268" t="n">
        <v>104.26</v>
      </c>
      <c r="T268" t="n">
        <v>9469.629999999999</v>
      </c>
      <c r="U268" t="n">
        <v>0.83</v>
      </c>
      <c r="V268" t="n">
        <v>0.9</v>
      </c>
      <c r="W268" t="n">
        <v>20.67</v>
      </c>
      <c r="X268" t="n">
        <v>0.57</v>
      </c>
      <c r="Y268" t="n">
        <v>1</v>
      </c>
      <c r="Z268" t="n">
        <v>10</v>
      </c>
    </row>
    <row r="269">
      <c r="A269" t="n">
        <v>131</v>
      </c>
      <c r="B269" t="n">
        <v>140</v>
      </c>
      <c r="C269" t="inlineStr">
        <is>
          <t xml:space="preserve">CONCLUIDO	</t>
        </is>
      </c>
      <c r="D269" t="n">
        <v>1.7498</v>
      </c>
      <c r="E269" t="n">
        <v>57.15</v>
      </c>
      <c r="F269" t="n">
        <v>53.15</v>
      </c>
      <c r="G269" t="n">
        <v>151.86</v>
      </c>
      <c r="H269" t="n">
        <v>1.74</v>
      </c>
      <c r="I269" t="n">
        <v>21</v>
      </c>
      <c r="J269" t="n">
        <v>345.35</v>
      </c>
      <c r="K269" t="n">
        <v>60.56</v>
      </c>
      <c r="L269" t="n">
        <v>33.75</v>
      </c>
      <c r="M269" t="n">
        <v>19</v>
      </c>
      <c r="N269" t="n">
        <v>111.05</v>
      </c>
      <c r="O269" t="n">
        <v>42827.67</v>
      </c>
      <c r="P269" t="n">
        <v>907.51</v>
      </c>
      <c r="Q269" t="n">
        <v>1367.18</v>
      </c>
      <c r="R269" t="n">
        <v>125.19</v>
      </c>
      <c r="S269" t="n">
        <v>104.26</v>
      </c>
      <c r="T269" t="n">
        <v>9547.879999999999</v>
      </c>
      <c r="U269" t="n">
        <v>0.83</v>
      </c>
      <c r="V269" t="n">
        <v>0.9</v>
      </c>
      <c r="W269" t="n">
        <v>20.68</v>
      </c>
      <c r="X269" t="n">
        <v>0.58</v>
      </c>
      <c r="Y269" t="n">
        <v>1</v>
      </c>
      <c r="Z269" t="n">
        <v>10</v>
      </c>
    </row>
    <row r="270">
      <c r="A270" t="n">
        <v>132</v>
      </c>
      <c r="B270" t="n">
        <v>140</v>
      </c>
      <c r="C270" t="inlineStr">
        <is>
          <t xml:space="preserve">CONCLUIDO	</t>
        </is>
      </c>
      <c r="D270" t="n">
        <v>1.7503</v>
      </c>
      <c r="E270" t="n">
        <v>57.13</v>
      </c>
      <c r="F270" t="n">
        <v>53.14</v>
      </c>
      <c r="G270" t="n">
        <v>151.82</v>
      </c>
      <c r="H270" t="n">
        <v>1.75</v>
      </c>
      <c r="I270" t="n">
        <v>21</v>
      </c>
      <c r="J270" t="n">
        <v>345.97</v>
      </c>
      <c r="K270" t="n">
        <v>60.56</v>
      </c>
      <c r="L270" t="n">
        <v>34</v>
      </c>
      <c r="M270" t="n">
        <v>19</v>
      </c>
      <c r="N270" t="n">
        <v>111.42</v>
      </c>
      <c r="O270" t="n">
        <v>42904.56</v>
      </c>
      <c r="P270" t="n">
        <v>905.96</v>
      </c>
      <c r="Q270" t="n">
        <v>1367.21</v>
      </c>
      <c r="R270" t="n">
        <v>124.82</v>
      </c>
      <c r="S270" t="n">
        <v>104.26</v>
      </c>
      <c r="T270" t="n">
        <v>9363.4</v>
      </c>
      <c r="U270" t="n">
        <v>0.84</v>
      </c>
      <c r="V270" t="n">
        <v>0.9</v>
      </c>
      <c r="W270" t="n">
        <v>20.67</v>
      </c>
      <c r="X270" t="n">
        <v>0.5600000000000001</v>
      </c>
      <c r="Y270" t="n">
        <v>1</v>
      </c>
      <c r="Z270" t="n">
        <v>10</v>
      </c>
    </row>
    <row r="271">
      <c r="A271" t="n">
        <v>133</v>
      </c>
      <c r="B271" t="n">
        <v>140</v>
      </c>
      <c r="C271" t="inlineStr">
        <is>
          <t xml:space="preserve">CONCLUIDO	</t>
        </is>
      </c>
      <c r="D271" t="n">
        <v>1.7527</v>
      </c>
      <c r="E271" t="n">
        <v>57.05</v>
      </c>
      <c r="F271" t="n">
        <v>53.11</v>
      </c>
      <c r="G271" t="n">
        <v>159.32</v>
      </c>
      <c r="H271" t="n">
        <v>1.76</v>
      </c>
      <c r="I271" t="n">
        <v>20</v>
      </c>
      <c r="J271" t="n">
        <v>346.6</v>
      </c>
      <c r="K271" t="n">
        <v>60.56</v>
      </c>
      <c r="L271" t="n">
        <v>34.25</v>
      </c>
      <c r="M271" t="n">
        <v>18</v>
      </c>
      <c r="N271" t="n">
        <v>111.8</v>
      </c>
      <c r="O271" t="n">
        <v>42981.64</v>
      </c>
      <c r="P271" t="n">
        <v>906.5700000000001</v>
      </c>
      <c r="Q271" t="n">
        <v>1367.2</v>
      </c>
      <c r="R271" t="n">
        <v>123.75</v>
      </c>
      <c r="S271" t="n">
        <v>104.26</v>
      </c>
      <c r="T271" t="n">
        <v>8829.51</v>
      </c>
      <c r="U271" t="n">
        <v>0.84</v>
      </c>
      <c r="V271" t="n">
        <v>0.9</v>
      </c>
      <c r="W271" t="n">
        <v>20.68</v>
      </c>
      <c r="X271" t="n">
        <v>0.53</v>
      </c>
      <c r="Y271" t="n">
        <v>1</v>
      </c>
      <c r="Z271" t="n">
        <v>10</v>
      </c>
    </row>
    <row r="272">
      <c r="A272" t="n">
        <v>134</v>
      </c>
      <c r="B272" t="n">
        <v>140</v>
      </c>
      <c r="C272" t="inlineStr">
        <is>
          <t xml:space="preserve">CONCLUIDO	</t>
        </is>
      </c>
      <c r="D272" t="n">
        <v>1.7528</v>
      </c>
      <c r="E272" t="n">
        <v>57.05</v>
      </c>
      <c r="F272" t="n">
        <v>53.11</v>
      </c>
      <c r="G272" t="n">
        <v>159.32</v>
      </c>
      <c r="H272" t="n">
        <v>1.77</v>
      </c>
      <c r="I272" t="n">
        <v>20</v>
      </c>
      <c r="J272" t="n">
        <v>347.23</v>
      </c>
      <c r="K272" t="n">
        <v>60.56</v>
      </c>
      <c r="L272" t="n">
        <v>34.5</v>
      </c>
      <c r="M272" t="n">
        <v>18</v>
      </c>
      <c r="N272" t="n">
        <v>112.17</v>
      </c>
      <c r="O272" t="n">
        <v>43058.93</v>
      </c>
      <c r="P272" t="n">
        <v>907.84</v>
      </c>
      <c r="Q272" t="n">
        <v>1367.23</v>
      </c>
      <c r="R272" t="n">
        <v>123.74</v>
      </c>
      <c r="S272" t="n">
        <v>104.26</v>
      </c>
      <c r="T272" t="n">
        <v>8828.530000000001</v>
      </c>
      <c r="U272" t="n">
        <v>0.84</v>
      </c>
      <c r="V272" t="n">
        <v>0.9</v>
      </c>
      <c r="W272" t="n">
        <v>20.67</v>
      </c>
      <c r="X272" t="n">
        <v>0.53</v>
      </c>
      <c r="Y272" t="n">
        <v>1</v>
      </c>
      <c r="Z272" t="n">
        <v>10</v>
      </c>
    </row>
    <row r="273">
      <c r="A273" t="n">
        <v>135</v>
      </c>
      <c r="B273" t="n">
        <v>140</v>
      </c>
      <c r="C273" t="inlineStr">
        <is>
          <t xml:space="preserve">CONCLUIDO	</t>
        </is>
      </c>
      <c r="D273" t="n">
        <v>1.7529</v>
      </c>
      <c r="E273" t="n">
        <v>57.05</v>
      </c>
      <c r="F273" t="n">
        <v>53.1</v>
      </c>
      <c r="G273" t="n">
        <v>159.31</v>
      </c>
      <c r="H273" t="n">
        <v>1.78</v>
      </c>
      <c r="I273" t="n">
        <v>20</v>
      </c>
      <c r="J273" t="n">
        <v>347.85</v>
      </c>
      <c r="K273" t="n">
        <v>60.56</v>
      </c>
      <c r="L273" t="n">
        <v>34.75</v>
      </c>
      <c r="M273" t="n">
        <v>18</v>
      </c>
      <c r="N273" t="n">
        <v>112.55</v>
      </c>
      <c r="O273" t="n">
        <v>43136.41</v>
      </c>
      <c r="P273" t="n">
        <v>909.1</v>
      </c>
      <c r="Q273" t="n">
        <v>1367.19</v>
      </c>
      <c r="R273" t="n">
        <v>123.78</v>
      </c>
      <c r="S273" t="n">
        <v>104.26</v>
      </c>
      <c r="T273" t="n">
        <v>8846.02</v>
      </c>
      <c r="U273" t="n">
        <v>0.84</v>
      </c>
      <c r="V273" t="n">
        <v>0.9</v>
      </c>
      <c r="W273" t="n">
        <v>20.67</v>
      </c>
      <c r="X273" t="n">
        <v>0.53</v>
      </c>
      <c r="Y273" t="n">
        <v>1</v>
      </c>
      <c r="Z273" t="n">
        <v>10</v>
      </c>
    </row>
    <row r="274">
      <c r="A274" t="n">
        <v>136</v>
      </c>
      <c r="B274" t="n">
        <v>140</v>
      </c>
      <c r="C274" t="inlineStr">
        <is>
          <t xml:space="preserve">CONCLUIDO	</t>
        </is>
      </c>
      <c r="D274" t="n">
        <v>1.7526</v>
      </c>
      <c r="E274" t="n">
        <v>57.06</v>
      </c>
      <c r="F274" t="n">
        <v>53.11</v>
      </c>
      <c r="G274" t="n">
        <v>159.34</v>
      </c>
      <c r="H274" t="n">
        <v>1.79</v>
      </c>
      <c r="I274" t="n">
        <v>20</v>
      </c>
      <c r="J274" t="n">
        <v>348.48</v>
      </c>
      <c r="K274" t="n">
        <v>60.56</v>
      </c>
      <c r="L274" t="n">
        <v>35</v>
      </c>
      <c r="M274" t="n">
        <v>18</v>
      </c>
      <c r="N274" t="n">
        <v>112.93</v>
      </c>
      <c r="O274" t="n">
        <v>43214.09</v>
      </c>
      <c r="P274" t="n">
        <v>909.8</v>
      </c>
      <c r="Q274" t="n">
        <v>1367.19</v>
      </c>
      <c r="R274" t="n">
        <v>123.88</v>
      </c>
      <c r="S274" t="n">
        <v>104.26</v>
      </c>
      <c r="T274" t="n">
        <v>8894.879999999999</v>
      </c>
      <c r="U274" t="n">
        <v>0.84</v>
      </c>
      <c r="V274" t="n">
        <v>0.9</v>
      </c>
      <c r="W274" t="n">
        <v>20.68</v>
      </c>
      <c r="X274" t="n">
        <v>0.54</v>
      </c>
      <c r="Y274" t="n">
        <v>1</v>
      </c>
      <c r="Z274" t="n">
        <v>10</v>
      </c>
    </row>
    <row r="275">
      <c r="A275" t="n">
        <v>137</v>
      </c>
      <c r="B275" t="n">
        <v>140</v>
      </c>
      <c r="C275" t="inlineStr">
        <is>
          <t xml:space="preserve">CONCLUIDO	</t>
        </is>
      </c>
      <c r="D275" t="n">
        <v>1.7523</v>
      </c>
      <c r="E275" t="n">
        <v>57.07</v>
      </c>
      <c r="F275" t="n">
        <v>53.12</v>
      </c>
      <c r="G275" t="n">
        <v>159.37</v>
      </c>
      <c r="H275" t="n">
        <v>1.8</v>
      </c>
      <c r="I275" t="n">
        <v>20</v>
      </c>
      <c r="J275" t="n">
        <v>349.12</v>
      </c>
      <c r="K275" t="n">
        <v>60.56</v>
      </c>
      <c r="L275" t="n">
        <v>35.25</v>
      </c>
      <c r="M275" t="n">
        <v>18</v>
      </c>
      <c r="N275" t="n">
        <v>113.31</v>
      </c>
      <c r="O275" t="n">
        <v>43291.97</v>
      </c>
      <c r="P275" t="n">
        <v>909.45</v>
      </c>
      <c r="Q275" t="n">
        <v>1367.22</v>
      </c>
      <c r="R275" t="n">
        <v>124.19</v>
      </c>
      <c r="S275" t="n">
        <v>104.26</v>
      </c>
      <c r="T275" t="n">
        <v>9050.969999999999</v>
      </c>
      <c r="U275" t="n">
        <v>0.84</v>
      </c>
      <c r="V275" t="n">
        <v>0.9</v>
      </c>
      <c r="W275" t="n">
        <v>20.68</v>
      </c>
      <c r="X275" t="n">
        <v>0.55</v>
      </c>
      <c r="Y275" t="n">
        <v>1</v>
      </c>
      <c r="Z275" t="n">
        <v>10</v>
      </c>
    </row>
    <row r="276">
      <c r="A276" t="n">
        <v>138</v>
      </c>
      <c r="B276" t="n">
        <v>140</v>
      </c>
      <c r="C276" t="inlineStr">
        <is>
          <t xml:space="preserve">CONCLUIDO	</t>
        </is>
      </c>
      <c r="D276" t="n">
        <v>1.7525</v>
      </c>
      <c r="E276" t="n">
        <v>57.06</v>
      </c>
      <c r="F276" t="n">
        <v>53.11</v>
      </c>
      <c r="G276" t="n">
        <v>159.34</v>
      </c>
      <c r="H276" t="n">
        <v>1.81</v>
      </c>
      <c r="I276" t="n">
        <v>20</v>
      </c>
      <c r="J276" t="n">
        <v>349.75</v>
      </c>
      <c r="K276" t="n">
        <v>60.56</v>
      </c>
      <c r="L276" t="n">
        <v>35.5</v>
      </c>
      <c r="M276" t="n">
        <v>18</v>
      </c>
      <c r="N276" t="n">
        <v>113.69</v>
      </c>
      <c r="O276" t="n">
        <v>43370.05</v>
      </c>
      <c r="P276" t="n">
        <v>909.08</v>
      </c>
      <c r="Q276" t="n">
        <v>1367.25</v>
      </c>
      <c r="R276" t="n">
        <v>124.08</v>
      </c>
      <c r="S276" t="n">
        <v>104.26</v>
      </c>
      <c r="T276" t="n">
        <v>8995.76</v>
      </c>
      <c r="U276" t="n">
        <v>0.84</v>
      </c>
      <c r="V276" t="n">
        <v>0.9</v>
      </c>
      <c r="W276" t="n">
        <v>20.67</v>
      </c>
      <c r="X276" t="n">
        <v>0.54</v>
      </c>
      <c r="Y276" t="n">
        <v>1</v>
      </c>
      <c r="Z276" t="n">
        <v>10</v>
      </c>
    </row>
    <row r="277">
      <c r="A277" t="n">
        <v>139</v>
      </c>
      <c r="B277" t="n">
        <v>140</v>
      </c>
      <c r="C277" t="inlineStr">
        <is>
          <t xml:space="preserve">CONCLUIDO	</t>
        </is>
      </c>
      <c r="D277" t="n">
        <v>1.7524</v>
      </c>
      <c r="E277" t="n">
        <v>57.07</v>
      </c>
      <c r="F277" t="n">
        <v>53.12</v>
      </c>
      <c r="G277" t="n">
        <v>159.36</v>
      </c>
      <c r="H277" t="n">
        <v>1.82</v>
      </c>
      <c r="I277" t="n">
        <v>20</v>
      </c>
      <c r="J277" t="n">
        <v>350.38</v>
      </c>
      <c r="K277" t="n">
        <v>60.56</v>
      </c>
      <c r="L277" t="n">
        <v>35.75</v>
      </c>
      <c r="M277" t="n">
        <v>18</v>
      </c>
      <c r="N277" t="n">
        <v>114.08</v>
      </c>
      <c r="O277" t="n">
        <v>43448.34</v>
      </c>
      <c r="P277" t="n">
        <v>907.66</v>
      </c>
      <c r="Q277" t="n">
        <v>1367.22</v>
      </c>
      <c r="R277" t="n">
        <v>124.06</v>
      </c>
      <c r="S277" t="n">
        <v>104.26</v>
      </c>
      <c r="T277" t="n">
        <v>8984.98</v>
      </c>
      <c r="U277" t="n">
        <v>0.84</v>
      </c>
      <c r="V277" t="n">
        <v>0.9</v>
      </c>
      <c r="W277" t="n">
        <v>20.68</v>
      </c>
      <c r="X277" t="n">
        <v>0.54</v>
      </c>
      <c r="Y277" t="n">
        <v>1</v>
      </c>
      <c r="Z277" t="n">
        <v>10</v>
      </c>
    </row>
    <row r="278">
      <c r="A278" t="n">
        <v>140</v>
      </c>
      <c r="B278" t="n">
        <v>140</v>
      </c>
      <c r="C278" t="inlineStr">
        <is>
          <t xml:space="preserve">CONCLUIDO	</t>
        </is>
      </c>
      <c r="D278" t="n">
        <v>1.7549</v>
      </c>
      <c r="E278" t="n">
        <v>56.98</v>
      </c>
      <c r="F278" t="n">
        <v>53.09</v>
      </c>
      <c r="G278" t="n">
        <v>167.65</v>
      </c>
      <c r="H278" t="n">
        <v>1.83</v>
      </c>
      <c r="I278" t="n">
        <v>19</v>
      </c>
      <c r="J278" t="n">
        <v>351.02</v>
      </c>
      <c r="K278" t="n">
        <v>60.56</v>
      </c>
      <c r="L278" t="n">
        <v>36</v>
      </c>
      <c r="M278" t="n">
        <v>17</v>
      </c>
      <c r="N278" t="n">
        <v>114.47</v>
      </c>
      <c r="O278" t="n">
        <v>43526.84</v>
      </c>
      <c r="P278" t="n">
        <v>905.25</v>
      </c>
      <c r="Q278" t="n">
        <v>1367.23</v>
      </c>
      <c r="R278" t="n">
        <v>123.08</v>
      </c>
      <c r="S278" t="n">
        <v>104.26</v>
      </c>
      <c r="T278" t="n">
        <v>8501.32</v>
      </c>
      <c r="U278" t="n">
        <v>0.85</v>
      </c>
      <c r="V278" t="n">
        <v>0.9</v>
      </c>
      <c r="W278" t="n">
        <v>20.68</v>
      </c>
      <c r="X278" t="n">
        <v>0.51</v>
      </c>
      <c r="Y278" t="n">
        <v>1</v>
      </c>
      <c r="Z278" t="n">
        <v>10</v>
      </c>
    </row>
    <row r="279">
      <c r="A279" t="n">
        <v>141</v>
      </c>
      <c r="B279" t="n">
        <v>140</v>
      </c>
      <c r="C279" t="inlineStr">
        <is>
          <t xml:space="preserve">CONCLUIDO	</t>
        </is>
      </c>
      <c r="D279" t="n">
        <v>1.7547</v>
      </c>
      <c r="E279" t="n">
        <v>56.99</v>
      </c>
      <c r="F279" t="n">
        <v>53.1</v>
      </c>
      <c r="G279" t="n">
        <v>167.67</v>
      </c>
      <c r="H279" t="n">
        <v>1.84</v>
      </c>
      <c r="I279" t="n">
        <v>19</v>
      </c>
      <c r="J279" t="n">
        <v>351.66</v>
      </c>
      <c r="K279" t="n">
        <v>60.56</v>
      </c>
      <c r="L279" t="n">
        <v>36.25</v>
      </c>
      <c r="M279" t="n">
        <v>17</v>
      </c>
      <c r="N279" t="n">
        <v>114.85</v>
      </c>
      <c r="O279" t="n">
        <v>43605.54</v>
      </c>
      <c r="P279" t="n">
        <v>906.59</v>
      </c>
      <c r="Q279" t="n">
        <v>1367.19</v>
      </c>
      <c r="R279" t="n">
        <v>123.24</v>
      </c>
      <c r="S279" t="n">
        <v>104.26</v>
      </c>
      <c r="T279" t="n">
        <v>8581.98</v>
      </c>
      <c r="U279" t="n">
        <v>0.85</v>
      </c>
      <c r="V279" t="n">
        <v>0.9</v>
      </c>
      <c r="W279" t="n">
        <v>20.68</v>
      </c>
      <c r="X279" t="n">
        <v>0.52</v>
      </c>
      <c r="Y279" t="n">
        <v>1</v>
      </c>
      <c r="Z279" t="n">
        <v>10</v>
      </c>
    </row>
    <row r="280">
      <c r="A280" t="n">
        <v>142</v>
      </c>
      <c r="B280" t="n">
        <v>140</v>
      </c>
      <c r="C280" t="inlineStr">
        <is>
          <t xml:space="preserve">CONCLUIDO	</t>
        </is>
      </c>
      <c r="D280" t="n">
        <v>1.755</v>
      </c>
      <c r="E280" t="n">
        <v>56.98</v>
      </c>
      <c r="F280" t="n">
        <v>53.09</v>
      </c>
      <c r="G280" t="n">
        <v>167.65</v>
      </c>
      <c r="H280" t="n">
        <v>1.85</v>
      </c>
      <c r="I280" t="n">
        <v>19</v>
      </c>
      <c r="J280" t="n">
        <v>352.3</v>
      </c>
      <c r="K280" t="n">
        <v>60.56</v>
      </c>
      <c r="L280" t="n">
        <v>36.5</v>
      </c>
      <c r="M280" t="n">
        <v>17</v>
      </c>
      <c r="N280" t="n">
        <v>115.24</v>
      </c>
      <c r="O280" t="n">
        <v>43684.46</v>
      </c>
      <c r="P280" t="n">
        <v>907</v>
      </c>
      <c r="Q280" t="n">
        <v>1367.17</v>
      </c>
      <c r="R280" t="n">
        <v>123.3</v>
      </c>
      <c r="S280" t="n">
        <v>104.26</v>
      </c>
      <c r="T280" t="n">
        <v>8609.280000000001</v>
      </c>
      <c r="U280" t="n">
        <v>0.85</v>
      </c>
      <c r="V280" t="n">
        <v>0.9</v>
      </c>
      <c r="W280" t="n">
        <v>20.67</v>
      </c>
      <c r="X280" t="n">
        <v>0.51</v>
      </c>
      <c r="Y280" t="n">
        <v>1</v>
      </c>
      <c r="Z280" t="n">
        <v>10</v>
      </c>
    </row>
    <row r="281">
      <c r="A281" t="n">
        <v>143</v>
      </c>
      <c r="B281" t="n">
        <v>140</v>
      </c>
      <c r="C281" t="inlineStr">
        <is>
          <t xml:space="preserve">CONCLUIDO	</t>
        </is>
      </c>
      <c r="D281" t="n">
        <v>1.7546</v>
      </c>
      <c r="E281" t="n">
        <v>56.99</v>
      </c>
      <c r="F281" t="n">
        <v>53.1</v>
      </c>
      <c r="G281" t="n">
        <v>167.68</v>
      </c>
      <c r="H281" t="n">
        <v>1.86</v>
      </c>
      <c r="I281" t="n">
        <v>19</v>
      </c>
      <c r="J281" t="n">
        <v>352.94</v>
      </c>
      <c r="K281" t="n">
        <v>60.56</v>
      </c>
      <c r="L281" t="n">
        <v>36.75</v>
      </c>
      <c r="M281" t="n">
        <v>17</v>
      </c>
      <c r="N281" t="n">
        <v>115.64</v>
      </c>
      <c r="O281" t="n">
        <v>43763.7</v>
      </c>
      <c r="P281" t="n">
        <v>907.74</v>
      </c>
      <c r="Q281" t="n">
        <v>1367.17</v>
      </c>
      <c r="R281" t="n">
        <v>123.68</v>
      </c>
      <c r="S281" t="n">
        <v>104.26</v>
      </c>
      <c r="T281" t="n">
        <v>8803.370000000001</v>
      </c>
      <c r="U281" t="n">
        <v>0.84</v>
      </c>
      <c r="V281" t="n">
        <v>0.9</v>
      </c>
      <c r="W281" t="n">
        <v>20.67</v>
      </c>
      <c r="X281" t="n">
        <v>0.52</v>
      </c>
      <c r="Y281" t="n">
        <v>1</v>
      </c>
      <c r="Z281" t="n">
        <v>10</v>
      </c>
    </row>
    <row r="282">
      <c r="A282" t="n">
        <v>144</v>
      </c>
      <c r="B282" t="n">
        <v>140</v>
      </c>
      <c r="C282" t="inlineStr">
        <is>
          <t xml:space="preserve">CONCLUIDO	</t>
        </is>
      </c>
      <c r="D282" t="n">
        <v>1.7547</v>
      </c>
      <c r="E282" t="n">
        <v>56.99</v>
      </c>
      <c r="F282" t="n">
        <v>53.1</v>
      </c>
      <c r="G282" t="n">
        <v>167.67</v>
      </c>
      <c r="H282" t="n">
        <v>1.87</v>
      </c>
      <c r="I282" t="n">
        <v>19</v>
      </c>
      <c r="J282" t="n">
        <v>353.58</v>
      </c>
      <c r="K282" t="n">
        <v>60.56</v>
      </c>
      <c r="L282" t="n">
        <v>37</v>
      </c>
      <c r="M282" t="n">
        <v>17</v>
      </c>
      <c r="N282" t="n">
        <v>116.03</v>
      </c>
      <c r="O282" t="n">
        <v>43843.04</v>
      </c>
      <c r="P282" t="n">
        <v>908.28</v>
      </c>
      <c r="Q282" t="n">
        <v>1367.23</v>
      </c>
      <c r="R282" t="n">
        <v>123.21</v>
      </c>
      <c r="S282" t="n">
        <v>104.26</v>
      </c>
      <c r="T282" t="n">
        <v>8563.9</v>
      </c>
      <c r="U282" t="n">
        <v>0.85</v>
      </c>
      <c r="V282" t="n">
        <v>0.9</v>
      </c>
      <c r="W282" t="n">
        <v>20.68</v>
      </c>
      <c r="X282" t="n">
        <v>0.52</v>
      </c>
      <c r="Y282" t="n">
        <v>1</v>
      </c>
      <c r="Z282" t="n">
        <v>10</v>
      </c>
    </row>
    <row r="283">
      <c r="A283" t="n">
        <v>145</v>
      </c>
      <c r="B283" t="n">
        <v>140</v>
      </c>
      <c r="C283" t="inlineStr">
        <is>
          <t xml:space="preserve">CONCLUIDO	</t>
        </is>
      </c>
      <c r="D283" t="n">
        <v>1.7548</v>
      </c>
      <c r="E283" t="n">
        <v>56.99</v>
      </c>
      <c r="F283" t="n">
        <v>53.09</v>
      </c>
      <c r="G283" t="n">
        <v>167.66</v>
      </c>
      <c r="H283" t="n">
        <v>1.87</v>
      </c>
      <c r="I283" t="n">
        <v>19</v>
      </c>
      <c r="J283" t="n">
        <v>354.23</v>
      </c>
      <c r="K283" t="n">
        <v>60.56</v>
      </c>
      <c r="L283" t="n">
        <v>37.25</v>
      </c>
      <c r="M283" t="n">
        <v>17</v>
      </c>
      <c r="N283" t="n">
        <v>116.42</v>
      </c>
      <c r="O283" t="n">
        <v>43922.6</v>
      </c>
      <c r="P283" t="n">
        <v>908.11</v>
      </c>
      <c r="Q283" t="n">
        <v>1367.21</v>
      </c>
      <c r="R283" t="n">
        <v>123.18</v>
      </c>
      <c r="S283" t="n">
        <v>104.26</v>
      </c>
      <c r="T283" t="n">
        <v>8553.290000000001</v>
      </c>
      <c r="U283" t="n">
        <v>0.85</v>
      </c>
      <c r="V283" t="n">
        <v>0.9</v>
      </c>
      <c r="W283" t="n">
        <v>20.68</v>
      </c>
      <c r="X283" t="n">
        <v>0.52</v>
      </c>
      <c r="Y283" t="n">
        <v>1</v>
      </c>
      <c r="Z283" t="n">
        <v>10</v>
      </c>
    </row>
    <row r="284">
      <c r="A284" t="n">
        <v>146</v>
      </c>
      <c r="B284" t="n">
        <v>140</v>
      </c>
      <c r="C284" t="inlineStr">
        <is>
          <t xml:space="preserve">CONCLUIDO	</t>
        </is>
      </c>
      <c r="D284" t="n">
        <v>1.7548</v>
      </c>
      <c r="E284" t="n">
        <v>56.99</v>
      </c>
      <c r="F284" t="n">
        <v>53.09</v>
      </c>
      <c r="G284" t="n">
        <v>167.66</v>
      </c>
      <c r="H284" t="n">
        <v>1.88</v>
      </c>
      <c r="I284" t="n">
        <v>19</v>
      </c>
      <c r="J284" t="n">
        <v>354.88</v>
      </c>
      <c r="K284" t="n">
        <v>60.56</v>
      </c>
      <c r="L284" t="n">
        <v>37.5</v>
      </c>
      <c r="M284" t="n">
        <v>17</v>
      </c>
      <c r="N284" t="n">
        <v>116.82</v>
      </c>
      <c r="O284" t="n">
        <v>44002.37</v>
      </c>
      <c r="P284" t="n">
        <v>907.67</v>
      </c>
      <c r="Q284" t="n">
        <v>1367.29</v>
      </c>
      <c r="R284" t="n">
        <v>123.47</v>
      </c>
      <c r="S284" t="n">
        <v>104.26</v>
      </c>
      <c r="T284" t="n">
        <v>8698.120000000001</v>
      </c>
      <c r="U284" t="n">
        <v>0.84</v>
      </c>
      <c r="V284" t="n">
        <v>0.9</v>
      </c>
      <c r="W284" t="n">
        <v>20.67</v>
      </c>
      <c r="X284" t="n">
        <v>0.52</v>
      </c>
      <c r="Y284" t="n">
        <v>1</v>
      </c>
      <c r="Z284" t="n">
        <v>10</v>
      </c>
    </row>
    <row r="285">
      <c r="A285" t="n">
        <v>147</v>
      </c>
      <c r="B285" t="n">
        <v>140</v>
      </c>
      <c r="C285" t="inlineStr">
        <is>
          <t xml:space="preserve">CONCLUIDO	</t>
        </is>
      </c>
      <c r="D285" t="n">
        <v>1.7547</v>
      </c>
      <c r="E285" t="n">
        <v>56.99</v>
      </c>
      <c r="F285" t="n">
        <v>53.1</v>
      </c>
      <c r="G285" t="n">
        <v>167.67</v>
      </c>
      <c r="H285" t="n">
        <v>1.89</v>
      </c>
      <c r="I285" t="n">
        <v>19</v>
      </c>
      <c r="J285" t="n">
        <v>355.52</v>
      </c>
      <c r="K285" t="n">
        <v>60.56</v>
      </c>
      <c r="L285" t="n">
        <v>37.75</v>
      </c>
      <c r="M285" t="n">
        <v>17</v>
      </c>
      <c r="N285" t="n">
        <v>117.22</v>
      </c>
      <c r="O285" t="n">
        <v>44082.36</v>
      </c>
      <c r="P285" t="n">
        <v>907.13</v>
      </c>
      <c r="Q285" t="n">
        <v>1367.23</v>
      </c>
      <c r="R285" t="n">
        <v>123.24</v>
      </c>
      <c r="S285" t="n">
        <v>104.26</v>
      </c>
      <c r="T285" t="n">
        <v>8580.360000000001</v>
      </c>
      <c r="U285" t="n">
        <v>0.85</v>
      </c>
      <c r="V285" t="n">
        <v>0.9</v>
      </c>
      <c r="W285" t="n">
        <v>20.68</v>
      </c>
      <c r="X285" t="n">
        <v>0.52</v>
      </c>
      <c r="Y285" t="n">
        <v>1</v>
      </c>
      <c r="Z285" t="n">
        <v>10</v>
      </c>
    </row>
    <row r="286">
      <c r="A286" t="n">
        <v>148</v>
      </c>
      <c r="B286" t="n">
        <v>140</v>
      </c>
      <c r="C286" t="inlineStr">
        <is>
          <t xml:space="preserve">CONCLUIDO	</t>
        </is>
      </c>
      <c r="D286" t="n">
        <v>1.7547</v>
      </c>
      <c r="E286" t="n">
        <v>56.99</v>
      </c>
      <c r="F286" t="n">
        <v>53.1</v>
      </c>
      <c r="G286" t="n">
        <v>167.67</v>
      </c>
      <c r="H286" t="n">
        <v>1.9</v>
      </c>
      <c r="I286" t="n">
        <v>19</v>
      </c>
      <c r="J286" t="n">
        <v>356.17</v>
      </c>
      <c r="K286" t="n">
        <v>60.56</v>
      </c>
      <c r="L286" t="n">
        <v>38</v>
      </c>
      <c r="M286" t="n">
        <v>17</v>
      </c>
      <c r="N286" t="n">
        <v>117.62</v>
      </c>
      <c r="O286" t="n">
        <v>44162.57</v>
      </c>
      <c r="P286" t="n">
        <v>906.62</v>
      </c>
      <c r="Q286" t="n">
        <v>1367.17</v>
      </c>
      <c r="R286" t="n">
        <v>123.33</v>
      </c>
      <c r="S286" t="n">
        <v>104.26</v>
      </c>
      <c r="T286" t="n">
        <v>8626.66</v>
      </c>
      <c r="U286" t="n">
        <v>0.85</v>
      </c>
      <c r="V286" t="n">
        <v>0.9</v>
      </c>
      <c r="W286" t="n">
        <v>20.68</v>
      </c>
      <c r="X286" t="n">
        <v>0.52</v>
      </c>
      <c r="Y286" t="n">
        <v>1</v>
      </c>
      <c r="Z286" t="n">
        <v>10</v>
      </c>
    </row>
    <row r="287">
      <c r="A287" t="n">
        <v>149</v>
      </c>
      <c r="B287" t="n">
        <v>140</v>
      </c>
      <c r="C287" t="inlineStr">
        <is>
          <t xml:space="preserve">CONCLUIDO	</t>
        </is>
      </c>
      <c r="D287" t="n">
        <v>1.7578</v>
      </c>
      <c r="E287" t="n">
        <v>56.89</v>
      </c>
      <c r="F287" t="n">
        <v>53.05</v>
      </c>
      <c r="G287" t="n">
        <v>176.82</v>
      </c>
      <c r="H287" t="n">
        <v>1.91</v>
      </c>
      <c r="I287" t="n">
        <v>18</v>
      </c>
      <c r="J287" t="n">
        <v>356.83</v>
      </c>
      <c r="K287" t="n">
        <v>60.56</v>
      </c>
      <c r="L287" t="n">
        <v>38.25</v>
      </c>
      <c r="M287" t="n">
        <v>16</v>
      </c>
      <c r="N287" t="n">
        <v>118.02</v>
      </c>
      <c r="O287" t="n">
        <v>44243</v>
      </c>
      <c r="P287" t="n">
        <v>906</v>
      </c>
      <c r="Q287" t="n">
        <v>1367.16</v>
      </c>
      <c r="R287" t="n">
        <v>121.78</v>
      </c>
      <c r="S287" t="n">
        <v>104.26</v>
      </c>
      <c r="T287" t="n">
        <v>7858.48</v>
      </c>
      <c r="U287" t="n">
        <v>0.86</v>
      </c>
      <c r="V287" t="n">
        <v>0.9</v>
      </c>
      <c r="W287" t="n">
        <v>20.67</v>
      </c>
      <c r="X287" t="n">
        <v>0.47</v>
      </c>
      <c r="Y287" t="n">
        <v>1</v>
      </c>
      <c r="Z287" t="n">
        <v>10</v>
      </c>
    </row>
    <row r="288">
      <c r="A288" t="n">
        <v>150</v>
      </c>
      <c r="B288" t="n">
        <v>140</v>
      </c>
      <c r="C288" t="inlineStr">
        <is>
          <t xml:space="preserve">CONCLUIDO	</t>
        </is>
      </c>
      <c r="D288" t="n">
        <v>1.7574</v>
      </c>
      <c r="E288" t="n">
        <v>56.9</v>
      </c>
      <c r="F288" t="n">
        <v>53.06</v>
      </c>
      <c r="G288" t="n">
        <v>176.87</v>
      </c>
      <c r="H288" t="n">
        <v>1.92</v>
      </c>
      <c r="I288" t="n">
        <v>18</v>
      </c>
      <c r="J288" t="n">
        <v>357.48</v>
      </c>
      <c r="K288" t="n">
        <v>60.56</v>
      </c>
      <c r="L288" t="n">
        <v>38.5</v>
      </c>
      <c r="M288" t="n">
        <v>16</v>
      </c>
      <c r="N288" t="n">
        <v>118.43</v>
      </c>
      <c r="O288" t="n">
        <v>44323.66</v>
      </c>
      <c r="P288" t="n">
        <v>907.1799999999999</v>
      </c>
      <c r="Q288" t="n">
        <v>1367.16</v>
      </c>
      <c r="R288" t="n">
        <v>122.32</v>
      </c>
      <c r="S288" t="n">
        <v>104.26</v>
      </c>
      <c r="T288" t="n">
        <v>8126.96</v>
      </c>
      <c r="U288" t="n">
        <v>0.85</v>
      </c>
      <c r="V288" t="n">
        <v>0.9</v>
      </c>
      <c r="W288" t="n">
        <v>20.67</v>
      </c>
      <c r="X288" t="n">
        <v>0.49</v>
      </c>
      <c r="Y288" t="n">
        <v>1</v>
      </c>
      <c r="Z288" t="n">
        <v>10</v>
      </c>
    </row>
    <row r="289">
      <c r="A289" t="n">
        <v>151</v>
      </c>
      <c r="B289" t="n">
        <v>140</v>
      </c>
      <c r="C289" t="inlineStr">
        <is>
          <t xml:space="preserve">CONCLUIDO	</t>
        </is>
      </c>
      <c r="D289" t="n">
        <v>1.7568</v>
      </c>
      <c r="E289" t="n">
        <v>56.92</v>
      </c>
      <c r="F289" t="n">
        <v>53.08</v>
      </c>
      <c r="G289" t="n">
        <v>176.94</v>
      </c>
      <c r="H289" t="n">
        <v>1.93</v>
      </c>
      <c r="I289" t="n">
        <v>18</v>
      </c>
      <c r="J289" t="n">
        <v>358.14</v>
      </c>
      <c r="K289" t="n">
        <v>60.56</v>
      </c>
      <c r="L289" t="n">
        <v>38.75</v>
      </c>
      <c r="M289" t="n">
        <v>16</v>
      </c>
      <c r="N289" t="n">
        <v>118.83</v>
      </c>
      <c r="O289" t="n">
        <v>44404.54</v>
      </c>
      <c r="P289" t="n">
        <v>908.62</v>
      </c>
      <c r="Q289" t="n">
        <v>1367.16</v>
      </c>
      <c r="R289" t="n">
        <v>122.82</v>
      </c>
      <c r="S289" t="n">
        <v>104.26</v>
      </c>
      <c r="T289" t="n">
        <v>8374.75</v>
      </c>
      <c r="U289" t="n">
        <v>0.85</v>
      </c>
      <c r="V289" t="n">
        <v>0.9</v>
      </c>
      <c r="W289" t="n">
        <v>20.68</v>
      </c>
      <c r="X289" t="n">
        <v>0.51</v>
      </c>
      <c r="Y289" t="n">
        <v>1</v>
      </c>
      <c r="Z289" t="n">
        <v>10</v>
      </c>
    </row>
    <row r="290">
      <c r="A290" t="n">
        <v>152</v>
      </c>
      <c r="B290" t="n">
        <v>140</v>
      </c>
      <c r="C290" t="inlineStr">
        <is>
          <t xml:space="preserve">CONCLUIDO	</t>
        </is>
      </c>
      <c r="D290" t="n">
        <v>1.7566</v>
      </c>
      <c r="E290" t="n">
        <v>56.93</v>
      </c>
      <c r="F290" t="n">
        <v>53.09</v>
      </c>
      <c r="G290" t="n">
        <v>176.95</v>
      </c>
      <c r="H290" t="n">
        <v>1.94</v>
      </c>
      <c r="I290" t="n">
        <v>18</v>
      </c>
      <c r="J290" t="n">
        <v>358.79</v>
      </c>
      <c r="K290" t="n">
        <v>60.56</v>
      </c>
      <c r="L290" t="n">
        <v>39</v>
      </c>
      <c r="M290" t="n">
        <v>16</v>
      </c>
      <c r="N290" t="n">
        <v>119.24</v>
      </c>
      <c r="O290" t="n">
        <v>44485.65</v>
      </c>
      <c r="P290" t="n">
        <v>908.89</v>
      </c>
      <c r="Q290" t="n">
        <v>1367.24</v>
      </c>
      <c r="R290" t="n">
        <v>122.92</v>
      </c>
      <c r="S290" t="n">
        <v>104.26</v>
      </c>
      <c r="T290" t="n">
        <v>8427.02</v>
      </c>
      <c r="U290" t="n">
        <v>0.85</v>
      </c>
      <c r="V290" t="n">
        <v>0.9</v>
      </c>
      <c r="W290" t="n">
        <v>20.68</v>
      </c>
      <c r="X290" t="n">
        <v>0.51</v>
      </c>
      <c r="Y290" t="n">
        <v>1</v>
      </c>
      <c r="Z290" t="n">
        <v>10</v>
      </c>
    </row>
    <row r="291">
      <c r="A291" t="n">
        <v>153</v>
      </c>
      <c r="B291" t="n">
        <v>140</v>
      </c>
      <c r="C291" t="inlineStr">
        <is>
          <t xml:space="preserve">CONCLUIDO	</t>
        </is>
      </c>
      <c r="D291" t="n">
        <v>1.7572</v>
      </c>
      <c r="E291" t="n">
        <v>56.91</v>
      </c>
      <c r="F291" t="n">
        <v>53.07</v>
      </c>
      <c r="G291" t="n">
        <v>176.89</v>
      </c>
      <c r="H291" t="n">
        <v>1.95</v>
      </c>
      <c r="I291" t="n">
        <v>18</v>
      </c>
      <c r="J291" t="n">
        <v>359.45</v>
      </c>
      <c r="K291" t="n">
        <v>60.56</v>
      </c>
      <c r="L291" t="n">
        <v>39.25</v>
      </c>
      <c r="M291" t="n">
        <v>16</v>
      </c>
      <c r="N291" t="n">
        <v>119.65</v>
      </c>
      <c r="O291" t="n">
        <v>44566.98</v>
      </c>
      <c r="P291" t="n">
        <v>908.86</v>
      </c>
      <c r="Q291" t="n">
        <v>1367.31</v>
      </c>
      <c r="R291" t="n">
        <v>122.65</v>
      </c>
      <c r="S291" t="n">
        <v>104.26</v>
      </c>
      <c r="T291" t="n">
        <v>8293.26</v>
      </c>
      <c r="U291" t="n">
        <v>0.85</v>
      </c>
      <c r="V291" t="n">
        <v>0.9</v>
      </c>
      <c r="W291" t="n">
        <v>20.67</v>
      </c>
      <c r="X291" t="n">
        <v>0.49</v>
      </c>
      <c r="Y291" t="n">
        <v>1</v>
      </c>
      <c r="Z291" t="n">
        <v>10</v>
      </c>
    </row>
    <row r="292">
      <c r="A292" t="n">
        <v>154</v>
      </c>
      <c r="B292" t="n">
        <v>140</v>
      </c>
      <c r="C292" t="inlineStr">
        <is>
          <t xml:space="preserve">CONCLUIDO	</t>
        </is>
      </c>
      <c r="D292" t="n">
        <v>1.7574</v>
      </c>
      <c r="E292" t="n">
        <v>56.9</v>
      </c>
      <c r="F292" t="n">
        <v>53.06</v>
      </c>
      <c r="G292" t="n">
        <v>176.87</v>
      </c>
      <c r="H292" t="n">
        <v>1.96</v>
      </c>
      <c r="I292" t="n">
        <v>18</v>
      </c>
      <c r="J292" t="n">
        <v>360.12</v>
      </c>
      <c r="K292" t="n">
        <v>60.56</v>
      </c>
      <c r="L292" t="n">
        <v>39.5</v>
      </c>
      <c r="M292" t="n">
        <v>16</v>
      </c>
      <c r="N292" t="n">
        <v>120.06</v>
      </c>
      <c r="O292" t="n">
        <v>44648.55</v>
      </c>
      <c r="P292" t="n">
        <v>909.25</v>
      </c>
      <c r="Q292" t="n">
        <v>1367.2</v>
      </c>
      <c r="R292" t="n">
        <v>122.43</v>
      </c>
      <c r="S292" t="n">
        <v>104.26</v>
      </c>
      <c r="T292" t="n">
        <v>8179.87</v>
      </c>
      <c r="U292" t="n">
        <v>0.85</v>
      </c>
      <c r="V292" t="n">
        <v>0.9</v>
      </c>
      <c r="W292" t="n">
        <v>20.67</v>
      </c>
      <c r="X292" t="n">
        <v>0.49</v>
      </c>
      <c r="Y292" t="n">
        <v>1</v>
      </c>
      <c r="Z292" t="n">
        <v>10</v>
      </c>
    </row>
    <row r="293">
      <c r="A293" t="n">
        <v>155</v>
      </c>
      <c r="B293" t="n">
        <v>140</v>
      </c>
      <c r="C293" t="inlineStr">
        <is>
          <t xml:space="preserve">CONCLUIDO	</t>
        </is>
      </c>
      <c r="D293" t="n">
        <v>1.7579</v>
      </c>
      <c r="E293" t="n">
        <v>56.89</v>
      </c>
      <c r="F293" t="n">
        <v>53.05</v>
      </c>
      <c r="G293" t="n">
        <v>176.82</v>
      </c>
      <c r="H293" t="n">
        <v>1.96</v>
      </c>
      <c r="I293" t="n">
        <v>18</v>
      </c>
      <c r="J293" t="n">
        <v>360.78</v>
      </c>
      <c r="K293" t="n">
        <v>60.56</v>
      </c>
      <c r="L293" t="n">
        <v>39.75</v>
      </c>
      <c r="M293" t="n">
        <v>16</v>
      </c>
      <c r="N293" t="n">
        <v>120.47</v>
      </c>
      <c r="O293" t="n">
        <v>44730.35</v>
      </c>
      <c r="P293" t="n">
        <v>908.49</v>
      </c>
      <c r="Q293" t="n">
        <v>1367.18</v>
      </c>
      <c r="R293" t="n">
        <v>121.99</v>
      </c>
      <c r="S293" t="n">
        <v>104.26</v>
      </c>
      <c r="T293" t="n">
        <v>7960.15</v>
      </c>
      <c r="U293" t="n">
        <v>0.85</v>
      </c>
      <c r="V293" t="n">
        <v>0.9</v>
      </c>
      <c r="W293" t="n">
        <v>20.67</v>
      </c>
      <c r="X293" t="n">
        <v>0.47</v>
      </c>
      <c r="Y293" t="n">
        <v>1</v>
      </c>
      <c r="Z293" t="n">
        <v>10</v>
      </c>
    </row>
    <row r="294">
      <c r="A294" t="n">
        <v>156</v>
      </c>
      <c r="B294" t="n">
        <v>140</v>
      </c>
      <c r="C294" t="inlineStr">
        <is>
          <t xml:space="preserve">CONCLUIDO	</t>
        </is>
      </c>
      <c r="D294" t="n">
        <v>1.7574</v>
      </c>
      <c r="E294" t="n">
        <v>56.9</v>
      </c>
      <c r="F294" t="n">
        <v>53.06</v>
      </c>
      <c r="G294" t="n">
        <v>176.87</v>
      </c>
      <c r="H294" t="n">
        <v>1.97</v>
      </c>
      <c r="I294" t="n">
        <v>18</v>
      </c>
      <c r="J294" t="n">
        <v>361.44</v>
      </c>
      <c r="K294" t="n">
        <v>60.56</v>
      </c>
      <c r="L294" t="n">
        <v>40</v>
      </c>
      <c r="M294" t="n">
        <v>16</v>
      </c>
      <c r="N294" t="n">
        <v>120.89</v>
      </c>
      <c r="O294" t="n">
        <v>44812.39</v>
      </c>
      <c r="P294" t="n">
        <v>908.46</v>
      </c>
      <c r="Q294" t="n">
        <v>1367.19</v>
      </c>
      <c r="R294" t="n">
        <v>122.16</v>
      </c>
      <c r="S294" t="n">
        <v>104.26</v>
      </c>
      <c r="T294" t="n">
        <v>8045.21</v>
      </c>
      <c r="U294" t="n">
        <v>0.85</v>
      </c>
      <c r="V294" t="n">
        <v>0.9</v>
      </c>
      <c r="W294" t="n">
        <v>20.68</v>
      </c>
      <c r="X294" t="n">
        <v>0.49</v>
      </c>
      <c r="Y294" t="n">
        <v>1</v>
      </c>
      <c r="Z294" t="n">
        <v>10</v>
      </c>
    </row>
    <row r="295">
      <c r="A295" t="n">
        <v>0</v>
      </c>
      <c r="B295" t="n">
        <v>40</v>
      </c>
      <c r="C295" t="inlineStr">
        <is>
          <t xml:space="preserve">CONCLUIDO	</t>
        </is>
      </c>
      <c r="D295" t="n">
        <v>1.3637</v>
      </c>
      <c r="E295" t="n">
        <v>73.33</v>
      </c>
      <c r="F295" t="n">
        <v>64</v>
      </c>
      <c r="G295" t="n">
        <v>9.82</v>
      </c>
      <c r="H295" t="n">
        <v>0.2</v>
      </c>
      <c r="I295" t="n">
        <v>391</v>
      </c>
      <c r="J295" t="n">
        <v>89.87</v>
      </c>
      <c r="K295" t="n">
        <v>37.55</v>
      </c>
      <c r="L295" t="n">
        <v>1</v>
      </c>
      <c r="M295" t="n">
        <v>389</v>
      </c>
      <c r="N295" t="n">
        <v>11.32</v>
      </c>
      <c r="O295" t="n">
        <v>11317.98</v>
      </c>
      <c r="P295" t="n">
        <v>542.24</v>
      </c>
      <c r="Q295" t="n">
        <v>1368.85</v>
      </c>
      <c r="R295" t="n">
        <v>478.35</v>
      </c>
      <c r="S295" t="n">
        <v>104.26</v>
      </c>
      <c r="T295" t="n">
        <v>184277.45</v>
      </c>
      <c r="U295" t="n">
        <v>0.22</v>
      </c>
      <c r="V295" t="n">
        <v>0.75</v>
      </c>
      <c r="W295" t="n">
        <v>21.27</v>
      </c>
      <c r="X295" t="n">
        <v>11.39</v>
      </c>
      <c r="Y295" t="n">
        <v>1</v>
      </c>
      <c r="Z295" t="n">
        <v>10</v>
      </c>
    </row>
    <row r="296">
      <c r="A296" t="n">
        <v>1</v>
      </c>
      <c r="B296" t="n">
        <v>40</v>
      </c>
      <c r="C296" t="inlineStr">
        <is>
          <t xml:space="preserve">CONCLUIDO	</t>
        </is>
      </c>
      <c r="D296" t="n">
        <v>1.454</v>
      </c>
      <c r="E296" t="n">
        <v>68.78</v>
      </c>
      <c r="F296" t="n">
        <v>61.21</v>
      </c>
      <c r="G296" t="n">
        <v>12.32</v>
      </c>
      <c r="H296" t="n">
        <v>0.24</v>
      </c>
      <c r="I296" t="n">
        <v>298</v>
      </c>
      <c r="J296" t="n">
        <v>90.18000000000001</v>
      </c>
      <c r="K296" t="n">
        <v>37.55</v>
      </c>
      <c r="L296" t="n">
        <v>1.25</v>
      </c>
      <c r="M296" t="n">
        <v>296</v>
      </c>
      <c r="N296" t="n">
        <v>11.37</v>
      </c>
      <c r="O296" t="n">
        <v>11355.7</v>
      </c>
      <c r="P296" t="n">
        <v>516.25</v>
      </c>
      <c r="Q296" t="n">
        <v>1368.54</v>
      </c>
      <c r="R296" t="n">
        <v>387.47</v>
      </c>
      <c r="S296" t="n">
        <v>104.26</v>
      </c>
      <c r="T296" t="n">
        <v>139302.41</v>
      </c>
      <c r="U296" t="n">
        <v>0.27</v>
      </c>
      <c r="V296" t="n">
        <v>0.78</v>
      </c>
      <c r="W296" t="n">
        <v>21.12</v>
      </c>
      <c r="X296" t="n">
        <v>8.6</v>
      </c>
      <c r="Y296" t="n">
        <v>1</v>
      </c>
      <c r="Z296" t="n">
        <v>10</v>
      </c>
    </row>
    <row r="297">
      <c r="A297" t="n">
        <v>2</v>
      </c>
      <c r="B297" t="n">
        <v>40</v>
      </c>
      <c r="C297" t="inlineStr">
        <is>
          <t xml:space="preserve">CONCLUIDO	</t>
        </is>
      </c>
      <c r="D297" t="n">
        <v>1.5135</v>
      </c>
      <c r="E297" t="n">
        <v>66.06999999999999</v>
      </c>
      <c r="F297" t="n">
        <v>59.58</v>
      </c>
      <c r="G297" t="n">
        <v>14.83</v>
      </c>
      <c r="H297" t="n">
        <v>0.29</v>
      </c>
      <c r="I297" t="n">
        <v>241</v>
      </c>
      <c r="J297" t="n">
        <v>90.48</v>
      </c>
      <c r="K297" t="n">
        <v>37.55</v>
      </c>
      <c r="L297" t="n">
        <v>1.5</v>
      </c>
      <c r="M297" t="n">
        <v>239</v>
      </c>
      <c r="N297" t="n">
        <v>11.43</v>
      </c>
      <c r="O297" t="n">
        <v>11393.43</v>
      </c>
      <c r="P297" t="n">
        <v>500.12</v>
      </c>
      <c r="Q297" t="n">
        <v>1368.44</v>
      </c>
      <c r="R297" t="n">
        <v>334</v>
      </c>
      <c r="S297" t="n">
        <v>104.26</v>
      </c>
      <c r="T297" t="n">
        <v>112851.78</v>
      </c>
      <c r="U297" t="n">
        <v>0.31</v>
      </c>
      <c r="V297" t="n">
        <v>0.8</v>
      </c>
      <c r="W297" t="n">
        <v>21.04</v>
      </c>
      <c r="X297" t="n">
        <v>6.98</v>
      </c>
      <c r="Y297" t="n">
        <v>1</v>
      </c>
      <c r="Z297" t="n">
        <v>10</v>
      </c>
    </row>
    <row r="298">
      <c r="A298" t="n">
        <v>3</v>
      </c>
      <c r="B298" t="n">
        <v>40</v>
      </c>
      <c r="C298" t="inlineStr">
        <is>
          <t xml:space="preserve">CONCLUIDO	</t>
        </is>
      </c>
      <c r="D298" t="n">
        <v>1.5591</v>
      </c>
      <c r="E298" t="n">
        <v>64.14</v>
      </c>
      <c r="F298" t="n">
        <v>58.4</v>
      </c>
      <c r="G298" t="n">
        <v>17.43</v>
      </c>
      <c r="H298" t="n">
        <v>0.34</v>
      </c>
      <c r="I298" t="n">
        <v>201</v>
      </c>
      <c r="J298" t="n">
        <v>90.79000000000001</v>
      </c>
      <c r="K298" t="n">
        <v>37.55</v>
      </c>
      <c r="L298" t="n">
        <v>1.75</v>
      </c>
      <c r="M298" t="n">
        <v>199</v>
      </c>
      <c r="N298" t="n">
        <v>11.49</v>
      </c>
      <c r="O298" t="n">
        <v>11431.19</v>
      </c>
      <c r="P298" t="n">
        <v>487.5</v>
      </c>
      <c r="Q298" t="n">
        <v>1367.97</v>
      </c>
      <c r="R298" t="n">
        <v>295.25</v>
      </c>
      <c r="S298" t="n">
        <v>104.26</v>
      </c>
      <c r="T298" t="n">
        <v>93675.96000000001</v>
      </c>
      <c r="U298" t="n">
        <v>0.35</v>
      </c>
      <c r="V298" t="n">
        <v>0.82</v>
      </c>
      <c r="W298" t="n">
        <v>20.98</v>
      </c>
      <c r="X298" t="n">
        <v>5.81</v>
      </c>
      <c r="Y298" t="n">
        <v>1</v>
      </c>
      <c r="Z298" t="n">
        <v>10</v>
      </c>
    </row>
    <row r="299">
      <c r="A299" t="n">
        <v>4</v>
      </c>
      <c r="B299" t="n">
        <v>40</v>
      </c>
      <c r="C299" t="inlineStr">
        <is>
          <t xml:space="preserve">CONCLUIDO	</t>
        </is>
      </c>
      <c r="D299" t="n">
        <v>1.5929</v>
      </c>
      <c r="E299" t="n">
        <v>62.78</v>
      </c>
      <c r="F299" t="n">
        <v>57.57</v>
      </c>
      <c r="G299" t="n">
        <v>19.97</v>
      </c>
      <c r="H299" t="n">
        <v>0.39</v>
      </c>
      <c r="I299" t="n">
        <v>173</v>
      </c>
      <c r="J299" t="n">
        <v>91.09999999999999</v>
      </c>
      <c r="K299" t="n">
        <v>37.55</v>
      </c>
      <c r="L299" t="n">
        <v>2</v>
      </c>
      <c r="M299" t="n">
        <v>171</v>
      </c>
      <c r="N299" t="n">
        <v>11.54</v>
      </c>
      <c r="O299" t="n">
        <v>11468.97</v>
      </c>
      <c r="P299" t="n">
        <v>477.9</v>
      </c>
      <c r="Q299" t="n">
        <v>1368.02</v>
      </c>
      <c r="R299" t="n">
        <v>268.19</v>
      </c>
      <c r="S299" t="n">
        <v>104.26</v>
      </c>
      <c r="T299" t="n">
        <v>80283.77</v>
      </c>
      <c r="U299" t="n">
        <v>0.39</v>
      </c>
      <c r="V299" t="n">
        <v>0.83</v>
      </c>
      <c r="W299" t="n">
        <v>20.94</v>
      </c>
      <c r="X299" t="n">
        <v>4.98</v>
      </c>
      <c r="Y299" t="n">
        <v>1</v>
      </c>
      <c r="Z299" t="n">
        <v>10</v>
      </c>
    </row>
    <row r="300">
      <c r="A300" t="n">
        <v>5</v>
      </c>
      <c r="B300" t="n">
        <v>40</v>
      </c>
      <c r="C300" t="inlineStr">
        <is>
          <t xml:space="preserve">CONCLUIDO	</t>
        </is>
      </c>
      <c r="D300" t="n">
        <v>1.6208</v>
      </c>
      <c r="E300" t="n">
        <v>61.7</v>
      </c>
      <c r="F300" t="n">
        <v>56.9</v>
      </c>
      <c r="G300" t="n">
        <v>22.61</v>
      </c>
      <c r="H300" t="n">
        <v>0.43</v>
      </c>
      <c r="I300" t="n">
        <v>151</v>
      </c>
      <c r="J300" t="n">
        <v>91.40000000000001</v>
      </c>
      <c r="K300" t="n">
        <v>37.55</v>
      </c>
      <c r="L300" t="n">
        <v>2.25</v>
      </c>
      <c r="M300" t="n">
        <v>149</v>
      </c>
      <c r="N300" t="n">
        <v>11.6</v>
      </c>
      <c r="O300" t="n">
        <v>11506.78</v>
      </c>
      <c r="P300" t="n">
        <v>469.75</v>
      </c>
      <c r="Q300" t="n">
        <v>1367.93</v>
      </c>
      <c r="R300" t="n">
        <v>247.69</v>
      </c>
      <c r="S300" t="n">
        <v>104.26</v>
      </c>
      <c r="T300" t="n">
        <v>70147.75</v>
      </c>
      <c r="U300" t="n">
        <v>0.42</v>
      </c>
      <c r="V300" t="n">
        <v>0.84</v>
      </c>
      <c r="W300" t="n">
        <v>20.88</v>
      </c>
      <c r="X300" t="n">
        <v>4.32</v>
      </c>
      <c r="Y300" t="n">
        <v>1</v>
      </c>
      <c r="Z300" t="n">
        <v>10</v>
      </c>
    </row>
    <row r="301">
      <c r="A301" t="n">
        <v>6</v>
      </c>
      <c r="B301" t="n">
        <v>40</v>
      </c>
      <c r="C301" t="inlineStr">
        <is>
          <t xml:space="preserve">CONCLUIDO	</t>
        </is>
      </c>
      <c r="D301" t="n">
        <v>1.642</v>
      </c>
      <c r="E301" t="n">
        <v>60.9</v>
      </c>
      <c r="F301" t="n">
        <v>56.43</v>
      </c>
      <c r="G301" t="n">
        <v>25.27</v>
      </c>
      <c r="H301" t="n">
        <v>0.48</v>
      </c>
      <c r="I301" t="n">
        <v>134</v>
      </c>
      <c r="J301" t="n">
        <v>91.70999999999999</v>
      </c>
      <c r="K301" t="n">
        <v>37.55</v>
      </c>
      <c r="L301" t="n">
        <v>2.5</v>
      </c>
      <c r="M301" t="n">
        <v>132</v>
      </c>
      <c r="N301" t="n">
        <v>11.66</v>
      </c>
      <c r="O301" t="n">
        <v>11544.61</v>
      </c>
      <c r="P301" t="n">
        <v>463.2</v>
      </c>
      <c r="Q301" t="n">
        <v>1367.66</v>
      </c>
      <c r="R301" t="n">
        <v>231.29</v>
      </c>
      <c r="S301" t="n">
        <v>104.26</v>
      </c>
      <c r="T301" t="n">
        <v>62030.26</v>
      </c>
      <c r="U301" t="n">
        <v>0.45</v>
      </c>
      <c r="V301" t="n">
        <v>0.85</v>
      </c>
      <c r="W301" t="n">
        <v>20.87</v>
      </c>
      <c r="X301" t="n">
        <v>3.84</v>
      </c>
      <c r="Y301" t="n">
        <v>1</v>
      </c>
      <c r="Z301" t="n">
        <v>10</v>
      </c>
    </row>
    <row r="302">
      <c r="A302" t="n">
        <v>7</v>
      </c>
      <c r="B302" t="n">
        <v>40</v>
      </c>
      <c r="C302" t="inlineStr">
        <is>
          <t xml:space="preserve">CONCLUIDO	</t>
        </is>
      </c>
      <c r="D302" t="n">
        <v>1.6613</v>
      </c>
      <c r="E302" t="n">
        <v>60.19</v>
      </c>
      <c r="F302" t="n">
        <v>55.99</v>
      </c>
      <c r="G302" t="n">
        <v>27.99</v>
      </c>
      <c r="H302" t="n">
        <v>0.52</v>
      </c>
      <c r="I302" t="n">
        <v>120</v>
      </c>
      <c r="J302" t="n">
        <v>92.02</v>
      </c>
      <c r="K302" t="n">
        <v>37.55</v>
      </c>
      <c r="L302" t="n">
        <v>2.75</v>
      </c>
      <c r="M302" t="n">
        <v>118</v>
      </c>
      <c r="N302" t="n">
        <v>11.71</v>
      </c>
      <c r="O302" t="n">
        <v>11582.46</v>
      </c>
      <c r="P302" t="n">
        <v>456.94</v>
      </c>
      <c r="Q302" t="n">
        <v>1367.68</v>
      </c>
      <c r="R302" t="n">
        <v>217.66</v>
      </c>
      <c r="S302" t="n">
        <v>104.26</v>
      </c>
      <c r="T302" t="n">
        <v>55286.24</v>
      </c>
      <c r="U302" t="n">
        <v>0.48</v>
      </c>
      <c r="V302" t="n">
        <v>0.86</v>
      </c>
      <c r="W302" t="n">
        <v>20.83</v>
      </c>
      <c r="X302" t="n">
        <v>3.4</v>
      </c>
      <c r="Y302" t="n">
        <v>1</v>
      </c>
      <c r="Z302" t="n">
        <v>10</v>
      </c>
    </row>
    <row r="303">
      <c r="A303" t="n">
        <v>8</v>
      </c>
      <c r="B303" t="n">
        <v>40</v>
      </c>
      <c r="C303" t="inlineStr">
        <is>
          <t xml:space="preserve">CONCLUIDO	</t>
        </is>
      </c>
      <c r="D303" t="n">
        <v>1.6754</v>
      </c>
      <c r="E303" t="n">
        <v>59.69</v>
      </c>
      <c r="F303" t="n">
        <v>55.69</v>
      </c>
      <c r="G303" t="n">
        <v>30.65</v>
      </c>
      <c r="H303" t="n">
        <v>0.57</v>
      </c>
      <c r="I303" t="n">
        <v>109</v>
      </c>
      <c r="J303" t="n">
        <v>92.31999999999999</v>
      </c>
      <c r="K303" t="n">
        <v>37.55</v>
      </c>
      <c r="L303" t="n">
        <v>3</v>
      </c>
      <c r="M303" t="n">
        <v>107</v>
      </c>
      <c r="N303" t="n">
        <v>11.77</v>
      </c>
      <c r="O303" t="n">
        <v>11620.34</v>
      </c>
      <c r="P303" t="n">
        <v>451.97</v>
      </c>
      <c r="Q303" t="n">
        <v>1367.69</v>
      </c>
      <c r="R303" t="n">
        <v>207.23</v>
      </c>
      <c r="S303" t="n">
        <v>104.26</v>
      </c>
      <c r="T303" t="n">
        <v>50126.25</v>
      </c>
      <c r="U303" t="n">
        <v>0.5</v>
      </c>
      <c r="V303" t="n">
        <v>0.86</v>
      </c>
      <c r="W303" t="n">
        <v>20.83</v>
      </c>
      <c r="X303" t="n">
        <v>3.1</v>
      </c>
      <c r="Y303" t="n">
        <v>1</v>
      </c>
      <c r="Z303" t="n">
        <v>10</v>
      </c>
    </row>
    <row r="304">
      <c r="A304" t="n">
        <v>9</v>
      </c>
      <c r="B304" t="n">
        <v>40</v>
      </c>
      <c r="C304" t="inlineStr">
        <is>
          <t xml:space="preserve">CONCLUIDO	</t>
        </is>
      </c>
      <c r="D304" t="n">
        <v>1.6871</v>
      </c>
      <c r="E304" t="n">
        <v>59.27</v>
      </c>
      <c r="F304" t="n">
        <v>55.44</v>
      </c>
      <c r="G304" t="n">
        <v>33.27</v>
      </c>
      <c r="H304" t="n">
        <v>0.62</v>
      </c>
      <c r="I304" t="n">
        <v>100</v>
      </c>
      <c r="J304" t="n">
        <v>92.63</v>
      </c>
      <c r="K304" t="n">
        <v>37.55</v>
      </c>
      <c r="L304" t="n">
        <v>3.25</v>
      </c>
      <c r="M304" t="n">
        <v>98</v>
      </c>
      <c r="N304" t="n">
        <v>11.83</v>
      </c>
      <c r="O304" t="n">
        <v>11658.24</v>
      </c>
      <c r="P304" t="n">
        <v>447.22</v>
      </c>
      <c r="Q304" t="n">
        <v>1367.63</v>
      </c>
      <c r="R304" t="n">
        <v>199.4</v>
      </c>
      <c r="S304" t="n">
        <v>104.26</v>
      </c>
      <c r="T304" t="n">
        <v>46256.24</v>
      </c>
      <c r="U304" t="n">
        <v>0.52</v>
      </c>
      <c r="V304" t="n">
        <v>0.86</v>
      </c>
      <c r="W304" t="n">
        <v>20.81</v>
      </c>
      <c r="X304" t="n">
        <v>2.86</v>
      </c>
      <c r="Y304" t="n">
        <v>1</v>
      </c>
      <c r="Z304" t="n">
        <v>10</v>
      </c>
    </row>
    <row r="305">
      <c r="A305" t="n">
        <v>10</v>
      </c>
      <c r="B305" t="n">
        <v>40</v>
      </c>
      <c r="C305" t="inlineStr">
        <is>
          <t xml:space="preserve">CONCLUIDO	</t>
        </is>
      </c>
      <c r="D305" t="n">
        <v>1.6981</v>
      </c>
      <c r="E305" t="n">
        <v>58.89</v>
      </c>
      <c r="F305" t="n">
        <v>55.21</v>
      </c>
      <c r="G305" t="n">
        <v>36.01</v>
      </c>
      <c r="H305" t="n">
        <v>0.66</v>
      </c>
      <c r="I305" t="n">
        <v>92</v>
      </c>
      <c r="J305" t="n">
        <v>92.94</v>
      </c>
      <c r="K305" t="n">
        <v>37.55</v>
      </c>
      <c r="L305" t="n">
        <v>3.5</v>
      </c>
      <c r="M305" t="n">
        <v>90</v>
      </c>
      <c r="N305" t="n">
        <v>11.88</v>
      </c>
      <c r="O305" t="n">
        <v>11696.16</v>
      </c>
      <c r="P305" t="n">
        <v>442.42</v>
      </c>
      <c r="Q305" t="n">
        <v>1367.56</v>
      </c>
      <c r="R305" t="n">
        <v>191.88</v>
      </c>
      <c r="S305" t="n">
        <v>104.26</v>
      </c>
      <c r="T305" t="n">
        <v>42537.96</v>
      </c>
      <c r="U305" t="n">
        <v>0.54</v>
      </c>
      <c r="V305" t="n">
        <v>0.87</v>
      </c>
      <c r="W305" t="n">
        <v>20.8</v>
      </c>
      <c r="X305" t="n">
        <v>2.63</v>
      </c>
      <c r="Y305" t="n">
        <v>1</v>
      </c>
      <c r="Z305" t="n">
        <v>10</v>
      </c>
    </row>
    <row r="306">
      <c r="A306" t="n">
        <v>11</v>
      </c>
      <c r="B306" t="n">
        <v>40</v>
      </c>
      <c r="C306" t="inlineStr">
        <is>
          <t xml:space="preserve">CONCLUIDO	</t>
        </is>
      </c>
      <c r="D306" t="n">
        <v>1.708</v>
      </c>
      <c r="E306" t="n">
        <v>58.55</v>
      </c>
      <c r="F306" t="n">
        <v>55</v>
      </c>
      <c r="G306" t="n">
        <v>38.82</v>
      </c>
      <c r="H306" t="n">
        <v>0.71</v>
      </c>
      <c r="I306" t="n">
        <v>85</v>
      </c>
      <c r="J306" t="n">
        <v>93.23999999999999</v>
      </c>
      <c r="K306" t="n">
        <v>37.55</v>
      </c>
      <c r="L306" t="n">
        <v>3.75</v>
      </c>
      <c r="M306" t="n">
        <v>83</v>
      </c>
      <c r="N306" t="n">
        <v>11.94</v>
      </c>
      <c r="O306" t="n">
        <v>11734.1</v>
      </c>
      <c r="P306" t="n">
        <v>438.08</v>
      </c>
      <c r="Q306" t="n">
        <v>1367.4</v>
      </c>
      <c r="R306" t="n">
        <v>185.33</v>
      </c>
      <c r="S306" t="n">
        <v>104.26</v>
      </c>
      <c r="T306" t="n">
        <v>39294.42</v>
      </c>
      <c r="U306" t="n">
        <v>0.5600000000000001</v>
      </c>
      <c r="V306" t="n">
        <v>0.87</v>
      </c>
      <c r="W306" t="n">
        <v>20.78</v>
      </c>
      <c r="X306" t="n">
        <v>2.42</v>
      </c>
      <c r="Y306" t="n">
        <v>1</v>
      </c>
      <c r="Z306" t="n">
        <v>10</v>
      </c>
    </row>
    <row r="307">
      <c r="A307" t="n">
        <v>12</v>
      </c>
      <c r="B307" t="n">
        <v>40</v>
      </c>
      <c r="C307" t="inlineStr">
        <is>
          <t xml:space="preserve">CONCLUIDO	</t>
        </is>
      </c>
      <c r="D307" t="n">
        <v>1.7167</v>
      </c>
      <c r="E307" t="n">
        <v>58.25</v>
      </c>
      <c r="F307" t="n">
        <v>54.82</v>
      </c>
      <c r="G307" t="n">
        <v>41.64</v>
      </c>
      <c r="H307" t="n">
        <v>0.75</v>
      </c>
      <c r="I307" t="n">
        <v>79</v>
      </c>
      <c r="J307" t="n">
        <v>93.55</v>
      </c>
      <c r="K307" t="n">
        <v>37.55</v>
      </c>
      <c r="L307" t="n">
        <v>4</v>
      </c>
      <c r="M307" t="n">
        <v>77</v>
      </c>
      <c r="N307" t="n">
        <v>12</v>
      </c>
      <c r="O307" t="n">
        <v>11772.07</v>
      </c>
      <c r="P307" t="n">
        <v>433.81</v>
      </c>
      <c r="Q307" t="n">
        <v>1367.35</v>
      </c>
      <c r="R307" t="n">
        <v>179.21</v>
      </c>
      <c r="S307" t="n">
        <v>104.26</v>
      </c>
      <c r="T307" t="n">
        <v>36265.1</v>
      </c>
      <c r="U307" t="n">
        <v>0.58</v>
      </c>
      <c r="V307" t="n">
        <v>0.87</v>
      </c>
      <c r="W307" t="n">
        <v>20.78</v>
      </c>
      <c r="X307" t="n">
        <v>2.24</v>
      </c>
      <c r="Y307" t="n">
        <v>1</v>
      </c>
      <c r="Z307" t="n">
        <v>10</v>
      </c>
    </row>
    <row r="308">
      <c r="A308" t="n">
        <v>13</v>
      </c>
      <c r="B308" t="n">
        <v>40</v>
      </c>
      <c r="C308" t="inlineStr">
        <is>
          <t xml:space="preserve">CONCLUIDO	</t>
        </is>
      </c>
      <c r="D308" t="n">
        <v>1.7233</v>
      </c>
      <c r="E308" t="n">
        <v>58.03</v>
      </c>
      <c r="F308" t="n">
        <v>54.69</v>
      </c>
      <c r="G308" t="n">
        <v>44.34</v>
      </c>
      <c r="H308" t="n">
        <v>0.8</v>
      </c>
      <c r="I308" t="n">
        <v>74</v>
      </c>
      <c r="J308" t="n">
        <v>93.86</v>
      </c>
      <c r="K308" t="n">
        <v>37.55</v>
      </c>
      <c r="L308" t="n">
        <v>4.25</v>
      </c>
      <c r="M308" t="n">
        <v>72</v>
      </c>
      <c r="N308" t="n">
        <v>12.06</v>
      </c>
      <c r="O308" t="n">
        <v>11810.06</v>
      </c>
      <c r="P308" t="n">
        <v>429.55</v>
      </c>
      <c r="Q308" t="n">
        <v>1367.44</v>
      </c>
      <c r="R308" t="n">
        <v>174.84</v>
      </c>
      <c r="S308" t="n">
        <v>104.26</v>
      </c>
      <c r="T308" t="n">
        <v>34108.7</v>
      </c>
      <c r="U308" t="n">
        <v>0.6</v>
      </c>
      <c r="V308" t="n">
        <v>0.88</v>
      </c>
      <c r="W308" t="n">
        <v>20.77</v>
      </c>
      <c r="X308" t="n">
        <v>2.11</v>
      </c>
      <c r="Y308" t="n">
        <v>1</v>
      </c>
      <c r="Z308" t="n">
        <v>10</v>
      </c>
    </row>
    <row r="309">
      <c r="A309" t="n">
        <v>14</v>
      </c>
      <c r="B309" t="n">
        <v>40</v>
      </c>
      <c r="C309" t="inlineStr">
        <is>
          <t xml:space="preserve">CONCLUIDO	</t>
        </is>
      </c>
      <c r="D309" t="n">
        <v>1.7306</v>
      </c>
      <c r="E309" t="n">
        <v>57.78</v>
      </c>
      <c r="F309" t="n">
        <v>54.54</v>
      </c>
      <c r="G309" t="n">
        <v>47.43</v>
      </c>
      <c r="H309" t="n">
        <v>0.84</v>
      </c>
      <c r="I309" t="n">
        <v>69</v>
      </c>
      <c r="J309" t="n">
        <v>94.17</v>
      </c>
      <c r="K309" t="n">
        <v>37.55</v>
      </c>
      <c r="L309" t="n">
        <v>4.5</v>
      </c>
      <c r="M309" t="n">
        <v>67</v>
      </c>
      <c r="N309" t="n">
        <v>12.12</v>
      </c>
      <c r="O309" t="n">
        <v>11848.08</v>
      </c>
      <c r="P309" t="n">
        <v>425.46</v>
      </c>
      <c r="Q309" t="n">
        <v>1367.57</v>
      </c>
      <c r="R309" t="n">
        <v>169.92</v>
      </c>
      <c r="S309" t="n">
        <v>104.26</v>
      </c>
      <c r="T309" t="n">
        <v>31668.76</v>
      </c>
      <c r="U309" t="n">
        <v>0.61</v>
      </c>
      <c r="V309" t="n">
        <v>0.88</v>
      </c>
      <c r="W309" t="n">
        <v>20.77</v>
      </c>
      <c r="X309" t="n">
        <v>1.96</v>
      </c>
      <c r="Y309" t="n">
        <v>1</v>
      </c>
      <c r="Z309" t="n">
        <v>10</v>
      </c>
    </row>
    <row r="310">
      <c r="A310" t="n">
        <v>15</v>
      </c>
      <c r="B310" t="n">
        <v>40</v>
      </c>
      <c r="C310" t="inlineStr">
        <is>
          <t xml:space="preserve">CONCLUIDO	</t>
        </is>
      </c>
      <c r="D310" t="n">
        <v>1.7368</v>
      </c>
      <c r="E310" t="n">
        <v>57.58</v>
      </c>
      <c r="F310" t="n">
        <v>54.41</v>
      </c>
      <c r="G310" t="n">
        <v>50.22</v>
      </c>
      <c r="H310" t="n">
        <v>0.88</v>
      </c>
      <c r="I310" t="n">
        <v>65</v>
      </c>
      <c r="J310" t="n">
        <v>94.48</v>
      </c>
      <c r="K310" t="n">
        <v>37.55</v>
      </c>
      <c r="L310" t="n">
        <v>4.75</v>
      </c>
      <c r="M310" t="n">
        <v>63</v>
      </c>
      <c r="N310" t="n">
        <v>12.17</v>
      </c>
      <c r="O310" t="n">
        <v>11886.12</v>
      </c>
      <c r="P310" t="n">
        <v>421.72</v>
      </c>
      <c r="Q310" t="n">
        <v>1367.44</v>
      </c>
      <c r="R310" t="n">
        <v>166.14</v>
      </c>
      <c r="S310" t="n">
        <v>104.26</v>
      </c>
      <c r="T310" t="n">
        <v>29799.93</v>
      </c>
      <c r="U310" t="n">
        <v>0.63</v>
      </c>
      <c r="V310" t="n">
        <v>0.88</v>
      </c>
      <c r="W310" t="n">
        <v>20.75</v>
      </c>
      <c r="X310" t="n">
        <v>1.83</v>
      </c>
      <c r="Y310" t="n">
        <v>1</v>
      </c>
      <c r="Z310" t="n">
        <v>10</v>
      </c>
    </row>
    <row r="311">
      <c r="A311" t="n">
        <v>16</v>
      </c>
      <c r="B311" t="n">
        <v>40</v>
      </c>
      <c r="C311" t="inlineStr">
        <is>
          <t xml:space="preserve">CONCLUIDO	</t>
        </is>
      </c>
      <c r="D311" t="n">
        <v>1.742</v>
      </c>
      <c r="E311" t="n">
        <v>57.41</v>
      </c>
      <c r="F311" t="n">
        <v>54.31</v>
      </c>
      <c r="G311" t="n">
        <v>53.42</v>
      </c>
      <c r="H311" t="n">
        <v>0.93</v>
      </c>
      <c r="I311" t="n">
        <v>61</v>
      </c>
      <c r="J311" t="n">
        <v>94.79000000000001</v>
      </c>
      <c r="K311" t="n">
        <v>37.55</v>
      </c>
      <c r="L311" t="n">
        <v>5</v>
      </c>
      <c r="M311" t="n">
        <v>59</v>
      </c>
      <c r="N311" t="n">
        <v>12.23</v>
      </c>
      <c r="O311" t="n">
        <v>11924.18</v>
      </c>
      <c r="P311" t="n">
        <v>418.59</v>
      </c>
      <c r="Q311" t="n">
        <v>1367.41</v>
      </c>
      <c r="R311" t="n">
        <v>162.57</v>
      </c>
      <c r="S311" t="n">
        <v>104.26</v>
      </c>
      <c r="T311" t="n">
        <v>28037.62</v>
      </c>
      <c r="U311" t="n">
        <v>0.64</v>
      </c>
      <c r="V311" t="n">
        <v>0.88</v>
      </c>
      <c r="W311" t="n">
        <v>20.75</v>
      </c>
      <c r="X311" t="n">
        <v>1.73</v>
      </c>
      <c r="Y311" t="n">
        <v>1</v>
      </c>
      <c r="Z311" t="n">
        <v>10</v>
      </c>
    </row>
    <row r="312">
      <c r="A312" t="n">
        <v>17</v>
      </c>
      <c r="B312" t="n">
        <v>40</v>
      </c>
      <c r="C312" t="inlineStr">
        <is>
          <t xml:space="preserve">CONCLUIDO	</t>
        </is>
      </c>
      <c r="D312" t="n">
        <v>1.7465</v>
      </c>
      <c r="E312" t="n">
        <v>57.26</v>
      </c>
      <c r="F312" t="n">
        <v>54.22</v>
      </c>
      <c r="G312" t="n">
        <v>56.09</v>
      </c>
      <c r="H312" t="n">
        <v>0.97</v>
      </c>
      <c r="I312" t="n">
        <v>58</v>
      </c>
      <c r="J312" t="n">
        <v>95.09</v>
      </c>
      <c r="K312" t="n">
        <v>37.55</v>
      </c>
      <c r="L312" t="n">
        <v>5.25</v>
      </c>
      <c r="M312" t="n">
        <v>56</v>
      </c>
      <c r="N312" t="n">
        <v>12.29</v>
      </c>
      <c r="O312" t="n">
        <v>11962.27</v>
      </c>
      <c r="P312" t="n">
        <v>415.24</v>
      </c>
      <c r="Q312" t="n">
        <v>1367.31</v>
      </c>
      <c r="R312" t="n">
        <v>159.85</v>
      </c>
      <c r="S312" t="n">
        <v>104.26</v>
      </c>
      <c r="T312" t="n">
        <v>26690.03</v>
      </c>
      <c r="U312" t="n">
        <v>0.65</v>
      </c>
      <c r="V312" t="n">
        <v>0.88</v>
      </c>
      <c r="W312" t="n">
        <v>20.74</v>
      </c>
      <c r="X312" t="n">
        <v>1.64</v>
      </c>
      <c r="Y312" t="n">
        <v>1</v>
      </c>
      <c r="Z312" t="n">
        <v>10</v>
      </c>
    </row>
    <row r="313">
      <c r="A313" t="n">
        <v>18</v>
      </c>
      <c r="B313" t="n">
        <v>40</v>
      </c>
      <c r="C313" t="inlineStr">
        <is>
          <t xml:space="preserve">CONCLUIDO	</t>
        </is>
      </c>
      <c r="D313" t="n">
        <v>1.7516</v>
      </c>
      <c r="E313" t="n">
        <v>57.09</v>
      </c>
      <c r="F313" t="n">
        <v>54.11</v>
      </c>
      <c r="G313" t="n">
        <v>59.03</v>
      </c>
      <c r="H313" t="n">
        <v>1.01</v>
      </c>
      <c r="I313" t="n">
        <v>55</v>
      </c>
      <c r="J313" t="n">
        <v>95.40000000000001</v>
      </c>
      <c r="K313" t="n">
        <v>37.55</v>
      </c>
      <c r="L313" t="n">
        <v>5.5</v>
      </c>
      <c r="M313" t="n">
        <v>53</v>
      </c>
      <c r="N313" t="n">
        <v>12.35</v>
      </c>
      <c r="O313" t="n">
        <v>12000.38</v>
      </c>
      <c r="P313" t="n">
        <v>410.93</v>
      </c>
      <c r="Q313" t="n">
        <v>1367.32</v>
      </c>
      <c r="R313" t="n">
        <v>156.48</v>
      </c>
      <c r="S313" t="n">
        <v>104.26</v>
      </c>
      <c r="T313" t="n">
        <v>25019.8</v>
      </c>
      <c r="U313" t="n">
        <v>0.67</v>
      </c>
      <c r="V313" t="n">
        <v>0.89</v>
      </c>
      <c r="W313" t="n">
        <v>20.73</v>
      </c>
      <c r="X313" t="n">
        <v>1.53</v>
      </c>
      <c r="Y313" t="n">
        <v>1</v>
      </c>
      <c r="Z313" t="n">
        <v>10</v>
      </c>
    </row>
    <row r="314">
      <c r="A314" t="n">
        <v>19</v>
      </c>
      <c r="B314" t="n">
        <v>40</v>
      </c>
      <c r="C314" t="inlineStr">
        <is>
          <t xml:space="preserve">CONCLUIDO	</t>
        </is>
      </c>
      <c r="D314" t="n">
        <v>1.7554</v>
      </c>
      <c r="E314" t="n">
        <v>56.97</v>
      </c>
      <c r="F314" t="n">
        <v>54.05</v>
      </c>
      <c r="G314" t="n">
        <v>62.36</v>
      </c>
      <c r="H314" t="n">
        <v>1.06</v>
      </c>
      <c r="I314" t="n">
        <v>52</v>
      </c>
      <c r="J314" t="n">
        <v>95.70999999999999</v>
      </c>
      <c r="K314" t="n">
        <v>37.55</v>
      </c>
      <c r="L314" t="n">
        <v>5.75</v>
      </c>
      <c r="M314" t="n">
        <v>50</v>
      </c>
      <c r="N314" t="n">
        <v>12.41</v>
      </c>
      <c r="O314" t="n">
        <v>12038.51</v>
      </c>
      <c r="P314" t="n">
        <v>407.53</v>
      </c>
      <c r="Q314" t="n">
        <v>1367.36</v>
      </c>
      <c r="R314" t="n">
        <v>154.08</v>
      </c>
      <c r="S314" t="n">
        <v>104.26</v>
      </c>
      <c r="T314" t="n">
        <v>23837.36</v>
      </c>
      <c r="U314" t="n">
        <v>0.68</v>
      </c>
      <c r="V314" t="n">
        <v>0.89</v>
      </c>
      <c r="W314" t="n">
        <v>20.73</v>
      </c>
      <c r="X314" t="n">
        <v>1.47</v>
      </c>
      <c r="Y314" t="n">
        <v>1</v>
      </c>
      <c r="Z314" t="n">
        <v>10</v>
      </c>
    </row>
    <row r="315">
      <c r="A315" t="n">
        <v>20</v>
      </c>
      <c r="B315" t="n">
        <v>40</v>
      </c>
      <c r="C315" t="inlineStr">
        <is>
          <t xml:space="preserve">CONCLUIDO	</t>
        </is>
      </c>
      <c r="D315" t="n">
        <v>1.7576</v>
      </c>
      <c r="E315" t="n">
        <v>56.89</v>
      </c>
      <c r="F315" t="n">
        <v>54.01</v>
      </c>
      <c r="G315" t="n">
        <v>64.81</v>
      </c>
      <c r="H315" t="n">
        <v>1.1</v>
      </c>
      <c r="I315" t="n">
        <v>50</v>
      </c>
      <c r="J315" t="n">
        <v>96.02</v>
      </c>
      <c r="K315" t="n">
        <v>37.55</v>
      </c>
      <c r="L315" t="n">
        <v>6</v>
      </c>
      <c r="M315" t="n">
        <v>48</v>
      </c>
      <c r="N315" t="n">
        <v>12.47</v>
      </c>
      <c r="O315" t="n">
        <v>12076.67</v>
      </c>
      <c r="P315" t="n">
        <v>404.29</v>
      </c>
      <c r="Q315" t="n">
        <v>1367.3</v>
      </c>
      <c r="R315" t="n">
        <v>153.21</v>
      </c>
      <c r="S315" t="n">
        <v>104.26</v>
      </c>
      <c r="T315" t="n">
        <v>23410.63</v>
      </c>
      <c r="U315" t="n">
        <v>0.68</v>
      </c>
      <c r="V315" t="n">
        <v>0.89</v>
      </c>
      <c r="W315" t="n">
        <v>20.73</v>
      </c>
      <c r="X315" t="n">
        <v>1.43</v>
      </c>
      <c r="Y315" t="n">
        <v>1</v>
      </c>
      <c r="Z315" t="n">
        <v>10</v>
      </c>
    </row>
    <row r="316">
      <c r="A316" t="n">
        <v>21</v>
      </c>
      <c r="B316" t="n">
        <v>40</v>
      </c>
      <c r="C316" t="inlineStr">
        <is>
          <t xml:space="preserve">CONCLUIDO	</t>
        </is>
      </c>
      <c r="D316" t="n">
        <v>1.7624</v>
      </c>
      <c r="E316" t="n">
        <v>56.74</v>
      </c>
      <c r="F316" t="n">
        <v>53.91</v>
      </c>
      <c r="G316" t="n">
        <v>68.81999999999999</v>
      </c>
      <c r="H316" t="n">
        <v>1.14</v>
      </c>
      <c r="I316" t="n">
        <v>47</v>
      </c>
      <c r="J316" t="n">
        <v>96.33</v>
      </c>
      <c r="K316" t="n">
        <v>37.55</v>
      </c>
      <c r="L316" t="n">
        <v>6.25</v>
      </c>
      <c r="M316" t="n">
        <v>45</v>
      </c>
      <c r="N316" t="n">
        <v>12.53</v>
      </c>
      <c r="O316" t="n">
        <v>12114.85</v>
      </c>
      <c r="P316" t="n">
        <v>400.08</v>
      </c>
      <c r="Q316" t="n">
        <v>1367.25</v>
      </c>
      <c r="R316" t="n">
        <v>149.78</v>
      </c>
      <c r="S316" t="n">
        <v>104.26</v>
      </c>
      <c r="T316" t="n">
        <v>21710.17</v>
      </c>
      <c r="U316" t="n">
        <v>0.7</v>
      </c>
      <c r="V316" t="n">
        <v>0.89</v>
      </c>
      <c r="W316" t="n">
        <v>20.73</v>
      </c>
      <c r="X316" t="n">
        <v>1.33</v>
      </c>
      <c r="Y316" t="n">
        <v>1</v>
      </c>
      <c r="Z316" t="n">
        <v>10</v>
      </c>
    </row>
    <row r="317">
      <c r="A317" t="n">
        <v>22</v>
      </c>
      <c r="B317" t="n">
        <v>40</v>
      </c>
      <c r="C317" t="inlineStr">
        <is>
          <t xml:space="preserve">CONCLUIDO	</t>
        </is>
      </c>
      <c r="D317" t="n">
        <v>1.7654</v>
      </c>
      <c r="E317" t="n">
        <v>56.65</v>
      </c>
      <c r="F317" t="n">
        <v>53.86</v>
      </c>
      <c r="G317" t="n">
        <v>71.81</v>
      </c>
      <c r="H317" t="n">
        <v>1.18</v>
      </c>
      <c r="I317" t="n">
        <v>45</v>
      </c>
      <c r="J317" t="n">
        <v>96.64</v>
      </c>
      <c r="K317" t="n">
        <v>37.55</v>
      </c>
      <c r="L317" t="n">
        <v>6.5</v>
      </c>
      <c r="M317" t="n">
        <v>43</v>
      </c>
      <c r="N317" t="n">
        <v>12.59</v>
      </c>
      <c r="O317" t="n">
        <v>12153.06</v>
      </c>
      <c r="P317" t="n">
        <v>396.67</v>
      </c>
      <c r="Q317" t="n">
        <v>1367.33</v>
      </c>
      <c r="R317" t="n">
        <v>147.83</v>
      </c>
      <c r="S317" t="n">
        <v>104.26</v>
      </c>
      <c r="T317" t="n">
        <v>20747.16</v>
      </c>
      <c r="U317" t="n">
        <v>0.71</v>
      </c>
      <c r="V317" t="n">
        <v>0.89</v>
      </c>
      <c r="W317" t="n">
        <v>20.72</v>
      </c>
      <c r="X317" t="n">
        <v>1.28</v>
      </c>
      <c r="Y317" t="n">
        <v>1</v>
      </c>
      <c r="Z317" t="n">
        <v>10</v>
      </c>
    </row>
    <row r="318">
      <c r="A318" t="n">
        <v>23</v>
      </c>
      <c r="B318" t="n">
        <v>40</v>
      </c>
      <c r="C318" t="inlineStr">
        <is>
          <t xml:space="preserve">CONCLUIDO	</t>
        </is>
      </c>
      <c r="D318" t="n">
        <v>1.7695</v>
      </c>
      <c r="E318" t="n">
        <v>56.51</v>
      </c>
      <c r="F318" t="n">
        <v>53.76</v>
      </c>
      <c r="G318" t="n">
        <v>75.02</v>
      </c>
      <c r="H318" t="n">
        <v>1.22</v>
      </c>
      <c r="I318" t="n">
        <v>43</v>
      </c>
      <c r="J318" t="n">
        <v>96.95</v>
      </c>
      <c r="K318" t="n">
        <v>37.55</v>
      </c>
      <c r="L318" t="n">
        <v>6.75</v>
      </c>
      <c r="M318" t="n">
        <v>41</v>
      </c>
      <c r="N318" t="n">
        <v>12.65</v>
      </c>
      <c r="O318" t="n">
        <v>12191.28</v>
      </c>
      <c r="P318" t="n">
        <v>392.83</v>
      </c>
      <c r="Q318" t="n">
        <v>1367.22</v>
      </c>
      <c r="R318" t="n">
        <v>144.99</v>
      </c>
      <c r="S318" t="n">
        <v>104.26</v>
      </c>
      <c r="T318" t="n">
        <v>19334</v>
      </c>
      <c r="U318" t="n">
        <v>0.72</v>
      </c>
      <c r="V318" t="n">
        <v>0.89</v>
      </c>
      <c r="W318" t="n">
        <v>20.71</v>
      </c>
      <c r="X318" t="n">
        <v>1.18</v>
      </c>
      <c r="Y318" t="n">
        <v>1</v>
      </c>
      <c r="Z318" t="n">
        <v>10</v>
      </c>
    </row>
    <row r="319">
      <c r="A319" t="n">
        <v>24</v>
      </c>
      <c r="B319" t="n">
        <v>40</v>
      </c>
      <c r="C319" t="inlineStr">
        <is>
          <t xml:space="preserve">CONCLUIDO	</t>
        </is>
      </c>
      <c r="D319" t="n">
        <v>1.7723</v>
      </c>
      <c r="E319" t="n">
        <v>56.42</v>
      </c>
      <c r="F319" t="n">
        <v>53.71</v>
      </c>
      <c r="G319" t="n">
        <v>78.59999999999999</v>
      </c>
      <c r="H319" t="n">
        <v>1.27</v>
      </c>
      <c r="I319" t="n">
        <v>41</v>
      </c>
      <c r="J319" t="n">
        <v>97.26000000000001</v>
      </c>
      <c r="K319" t="n">
        <v>37.55</v>
      </c>
      <c r="L319" t="n">
        <v>7</v>
      </c>
      <c r="M319" t="n">
        <v>38</v>
      </c>
      <c r="N319" t="n">
        <v>12.71</v>
      </c>
      <c r="O319" t="n">
        <v>12229.54</v>
      </c>
      <c r="P319" t="n">
        <v>388.41</v>
      </c>
      <c r="Q319" t="n">
        <v>1367.21</v>
      </c>
      <c r="R319" t="n">
        <v>143.31</v>
      </c>
      <c r="S319" t="n">
        <v>104.26</v>
      </c>
      <c r="T319" t="n">
        <v>18503.83</v>
      </c>
      <c r="U319" t="n">
        <v>0.73</v>
      </c>
      <c r="V319" t="n">
        <v>0.89</v>
      </c>
      <c r="W319" t="n">
        <v>20.71</v>
      </c>
      <c r="X319" t="n">
        <v>1.13</v>
      </c>
      <c r="Y319" t="n">
        <v>1</v>
      </c>
      <c r="Z319" t="n">
        <v>10</v>
      </c>
    </row>
    <row r="320">
      <c r="A320" t="n">
        <v>25</v>
      </c>
      <c r="B320" t="n">
        <v>40</v>
      </c>
      <c r="C320" t="inlineStr">
        <is>
          <t xml:space="preserve">CONCLUIDO	</t>
        </is>
      </c>
      <c r="D320" t="n">
        <v>1.775</v>
      </c>
      <c r="E320" t="n">
        <v>56.34</v>
      </c>
      <c r="F320" t="n">
        <v>53.66</v>
      </c>
      <c r="G320" t="n">
        <v>82.55</v>
      </c>
      <c r="H320" t="n">
        <v>1.31</v>
      </c>
      <c r="I320" t="n">
        <v>39</v>
      </c>
      <c r="J320" t="n">
        <v>97.56999999999999</v>
      </c>
      <c r="K320" t="n">
        <v>37.55</v>
      </c>
      <c r="L320" t="n">
        <v>7.25</v>
      </c>
      <c r="M320" t="n">
        <v>36</v>
      </c>
      <c r="N320" t="n">
        <v>12.77</v>
      </c>
      <c r="O320" t="n">
        <v>12267.81</v>
      </c>
      <c r="P320" t="n">
        <v>384.81</v>
      </c>
      <c r="Q320" t="n">
        <v>1367.39</v>
      </c>
      <c r="R320" t="n">
        <v>141.34</v>
      </c>
      <c r="S320" t="n">
        <v>104.26</v>
      </c>
      <c r="T320" t="n">
        <v>17529.56</v>
      </c>
      <c r="U320" t="n">
        <v>0.74</v>
      </c>
      <c r="V320" t="n">
        <v>0.89</v>
      </c>
      <c r="W320" t="n">
        <v>20.72</v>
      </c>
      <c r="X320" t="n">
        <v>1.08</v>
      </c>
      <c r="Y320" t="n">
        <v>1</v>
      </c>
      <c r="Z320" t="n">
        <v>10</v>
      </c>
    </row>
    <row r="321">
      <c r="A321" t="n">
        <v>26</v>
      </c>
      <c r="B321" t="n">
        <v>40</v>
      </c>
      <c r="C321" t="inlineStr">
        <is>
          <t xml:space="preserve">CONCLUIDO	</t>
        </is>
      </c>
      <c r="D321" t="n">
        <v>1.7767</v>
      </c>
      <c r="E321" t="n">
        <v>56.28</v>
      </c>
      <c r="F321" t="n">
        <v>53.63</v>
      </c>
      <c r="G321" t="n">
        <v>84.67</v>
      </c>
      <c r="H321" t="n">
        <v>1.35</v>
      </c>
      <c r="I321" t="n">
        <v>38</v>
      </c>
      <c r="J321" t="n">
        <v>97.88</v>
      </c>
      <c r="K321" t="n">
        <v>37.55</v>
      </c>
      <c r="L321" t="n">
        <v>7.5</v>
      </c>
      <c r="M321" t="n">
        <v>31</v>
      </c>
      <c r="N321" t="n">
        <v>12.83</v>
      </c>
      <c r="O321" t="n">
        <v>12306.12</v>
      </c>
      <c r="P321" t="n">
        <v>381.98</v>
      </c>
      <c r="Q321" t="n">
        <v>1367.35</v>
      </c>
      <c r="R321" t="n">
        <v>140.64</v>
      </c>
      <c r="S321" t="n">
        <v>104.26</v>
      </c>
      <c r="T321" t="n">
        <v>17188.13</v>
      </c>
      <c r="U321" t="n">
        <v>0.74</v>
      </c>
      <c r="V321" t="n">
        <v>0.89</v>
      </c>
      <c r="W321" t="n">
        <v>20.7</v>
      </c>
      <c r="X321" t="n">
        <v>1.05</v>
      </c>
      <c r="Y321" t="n">
        <v>1</v>
      </c>
      <c r="Z321" t="n">
        <v>10</v>
      </c>
    </row>
    <row r="322">
      <c r="A322" t="n">
        <v>27</v>
      </c>
      <c r="B322" t="n">
        <v>40</v>
      </c>
      <c r="C322" t="inlineStr">
        <is>
          <t xml:space="preserve">CONCLUIDO	</t>
        </is>
      </c>
      <c r="D322" t="n">
        <v>1.7769</v>
      </c>
      <c r="E322" t="n">
        <v>56.28</v>
      </c>
      <c r="F322" t="n">
        <v>53.64</v>
      </c>
      <c r="G322" t="n">
        <v>86.98</v>
      </c>
      <c r="H322" t="n">
        <v>1.39</v>
      </c>
      <c r="I322" t="n">
        <v>37</v>
      </c>
      <c r="J322" t="n">
        <v>98.19</v>
      </c>
      <c r="K322" t="n">
        <v>37.55</v>
      </c>
      <c r="L322" t="n">
        <v>7.75</v>
      </c>
      <c r="M322" t="n">
        <v>20</v>
      </c>
      <c r="N322" t="n">
        <v>12.89</v>
      </c>
      <c r="O322" t="n">
        <v>12344.44</v>
      </c>
      <c r="P322" t="n">
        <v>380.59</v>
      </c>
      <c r="Q322" t="n">
        <v>1367.34</v>
      </c>
      <c r="R322" t="n">
        <v>140.4</v>
      </c>
      <c r="S322" t="n">
        <v>104.26</v>
      </c>
      <c r="T322" t="n">
        <v>17069.08</v>
      </c>
      <c r="U322" t="n">
        <v>0.74</v>
      </c>
      <c r="V322" t="n">
        <v>0.89</v>
      </c>
      <c r="W322" t="n">
        <v>20.73</v>
      </c>
      <c r="X322" t="n">
        <v>1.06</v>
      </c>
      <c r="Y322" t="n">
        <v>1</v>
      </c>
      <c r="Z322" t="n">
        <v>10</v>
      </c>
    </row>
    <row r="323">
      <c r="A323" t="n">
        <v>28</v>
      </c>
      <c r="B323" t="n">
        <v>40</v>
      </c>
      <c r="C323" t="inlineStr">
        <is>
          <t xml:space="preserve">CONCLUIDO	</t>
        </is>
      </c>
      <c r="D323" t="n">
        <v>1.7782</v>
      </c>
      <c r="E323" t="n">
        <v>56.24</v>
      </c>
      <c r="F323" t="n">
        <v>53.62</v>
      </c>
      <c r="G323" t="n">
        <v>89.36</v>
      </c>
      <c r="H323" t="n">
        <v>1.43</v>
      </c>
      <c r="I323" t="n">
        <v>36</v>
      </c>
      <c r="J323" t="n">
        <v>98.5</v>
      </c>
      <c r="K323" t="n">
        <v>37.55</v>
      </c>
      <c r="L323" t="n">
        <v>8</v>
      </c>
      <c r="M323" t="n">
        <v>13</v>
      </c>
      <c r="N323" t="n">
        <v>12.95</v>
      </c>
      <c r="O323" t="n">
        <v>12382.79</v>
      </c>
      <c r="P323" t="n">
        <v>379.29</v>
      </c>
      <c r="Q323" t="n">
        <v>1367.29</v>
      </c>
      <c r="R323" t="n">
        <v>139.05</v>
      </c>
      <c r="S323" t="n">
        <v>104.26</v>
      </c>
      <c r="T323" t="n">
        <v>16402.49</v>
      </c>
      <c r="U323" t="n">
        <v>0.75</v>
      </c>
      <c r="V323" t="n">
        <v>0.89</v>
      </c>
      <c r="W323" t="n">
        <v>20.74</v>
      </c>
      <c r="X323" t="n">
        <v>1.04</v>
      </c>
      <c r="Y323" t="n">
        <v>1</v>
      </c>
      <c r="Z323" t="n">
        <v>10</v>
      </c>
    </row>
    <row r="324">
      <c r="A324" t="n">
        <v>29</v>
      </c>
      <c r="B324" t="n">
        <v>40</v>
      </c>
      <c r="C324" t="inlineStr">
        <is>
          <t xml:space="preserve">CONCLUIDO	</t>
        </is>
      </c>
      <c r="D324" t="n">
        <v>1.7783</v>
      </c>
      <c r="E324" t="n">
        <v>56.23</v>
      </c>
      <c r="F324" t="n">
        <v>53.61</v>
      </c>
      <c r="G324" t="n">
        <v>89.36</v>
      </c>
      <c r="H324" t="n">
        <v>1.47</v>
      </c>
      <c r="I324" t="n">
        <v>36</v>
      </c>
      <c r="J324" t="n">
        <v>98.81999999999999</v>
      </c>
      <c r="K324" t="n">
        <v>37.55</v>
      </c>
      <c r="L324" t="n">
        <v>8.25</v>
      </c>
      <c r="M324" t="n">
        <v>5</v>
      </c>
      <c r="N324" t="n">
        <v>13.01</v>
      </c>
      <c r="O324" t="n">
        <v>12421.16</v>
      </c>
      <c r="P324" t="n">
        <v>379.12</v>
      </c>
      <c r="Q324" t="n">
        <v>1367.34</v>
      </c>
      <c r="R324" t="n">
        <v>139.15</v>
      </c>
      <c r="S324" t="n">
        <v>104.26</v>
      </c>
      <c r="T324" t="n">
        <v>16451.09</v>
      </c>
      <c r="U324" t="n">
        <v>0.75</v>
      </c>
      <c r="V324" t="n">
        <v>0.89</v>
      </c>
      <c r="W324" t="n">
        <v>20.73</v>
      </c>
      <c r="X324" t="n">
        <v>1.04</v>
      </c>
      <c r="Y324" t="n">
        <v>1</v>
      </c>
      <c r="Z324" t="n">
        <v>10</v>
      </c>
    </row>
    <row r="325">
      <c r="A325" t="n">
        <v>30</v>
      </c>
      <c r="B325" t="n">
        <v>40</v>
      </c>
      <c r="C325" t="inlineStr">
        <is>
          <t xml:space="preserve">CONCLUIDO	</t>
        </is>
      </c>
      <c r="D325" t="n">
        <v>1.7782</v>
      </c>
      <c r="E325" t="n">
        <v>56.24</v>
      </c>
      <c r="F325" t="n">
        <v>53.62</v>
      </c>
      <c r="G325" t="n">
        <v>89.36</v>
      </c>
      <c r="H325" t="n">
        <v>1.51</v>
      </c>
      <c r="I325" t="n">
        <v>36</v>
      </c>
      <c r="J325" t="n">
        <v>99.13</v>
      </c>
      <c r="K325" t="n">
        <v>37.55</v>
      </c>
      <c r="L325" t="n">
        <v>8.5</v>
      </c>
      <c r="M325" t="n">
        <v>2</v>
      </c>
      <c r="N325" t="n">
        <v>13.07</v>
      </c>
      <c r="O325" t="n">
        <v>12459.56</v>
      </c>
      <c r="P325" t="n">
        <v>379.75</v>
      </c>
      <c r="Q325" t="n">
        <v>1367.52</v>
      </c>
      <c r="R325" t="n">
        <v>138.74</v>
      </c>
      <c r="S325" t="n">
        <v>104.26</v>
      </c>
      <c r="T325" t="n">
        <v>16248</v>
      </c>
      <c r="U325" t="n">
        <v>0.75</v>
      </c>
      <c r="V325" t="n">
        <v>0.89</v>
      </c>
      <c r="W325" t="n">
        <v>20.75</v>
      </c>
      <c r="X325" t="n">
        <v>1.04</v>
      </c>
      <c r="Y325" t="n">
        <v>1</v>
      </c>
      <c r="Z325" t="n">
        <v>10</v>
      </c>
    </row>
    <row r="326">
      <c r="A326" t="n">
        <v>31</v>
      </c>
      <c r="B326" t="n">
        <v>40</v>
      </c>
      <c r="C326" t="inlineStr">
        <is>
          <t xml:space="preserve">CONCLUIDO	</t>
        </is>
      </c>
      <c r="D326" t="n">
        <v>1.778</v>
      </c>
      <c r="E326" t="n">
        <v>56.24</v>
      </c>
      <c r="F326" t="n">
        <v>53.62</v>
      </c>
      <c r="G326" t="n">
        <v>89.37</v>
      </c>
      <c r="H326" t="n">
        <v>1.55</v>
      </c>
      <c r="I326" t="n">
        <v>36</v>
      </c>
      <c r="J326" t="n">
        <v>99.44</v>
      </c>
      <c r="K326" t="n">
        <v>37.55</v>
      </c>
      <c r="L326" t="n">
        <v>8.75</v>
      </c>
      <c r="M326" t="n">
        <v>0</v>
      </c>
      <c r="N326" t="n">
        <v>13.14</v>
      </c>
      <c r="O326" t="n">
        <v>12497.98</v>
      </c>
      <c r="P326" t="n">
        <v>380.72</v>
      </c>
      <c r="Q326" t="n">
        <v>1367.41</v>
      </c>
      <c r="R326" t="n">
        <v>139.05</v>
      </c>
      <c r="S326" t="n">
        <v>104.26</v>
      </c>
      <c r="T326" t="n">
        <v>16402.68</v>
      </c>
      <c r="U326" t="n">
        <v>0.75</v>
      </c>
      <c r="V326" t="n">
        <v>0.89</v>
      </c>
      <c r="W326" t="n">
        <v>20.75</v>
      </c>
      <c r="X326" t="n">
        <v>1.05</v>
      </c>
      <c r="Y326" t="n">
        <v>1</v>
      </c>
      <c r="Z326" t="n">
        <v>10</v>
      </c>
    </row>
    <row r="327">
      <c r="A327" t="n">
        <v>0</v>
      </c>
      <c r="B327" t="n">
        <v>125</v>
      </c>
      <c r="C327" t="inlineStr">
        <is>
          <t xml:space="preserve">CONCLUIDO	</t>
        </is>
      </c>
      <c r="D327" t="n">
        <v>0.7709</v>
      </c>
      <c r="E327" t="n">
        <v>129.71</v>
      </c>
      <c r="F327" t="n">
        <v>81.67</v>
      </c>
      <c r="G327" t="n">
        <v>5.11</v>
      </c>
      <c r="H327" t="n">
        <v>0.07000000000000001</v>
      </c>
      <c r="I327" t="n">
        <v>959</v>
      </c>
      <c r="J327" t="n">
        <v>242.64</v>
      </c>
      <c r="K327" t="n">
        <v>58.47</v>
      </c>
      <c r="L327" t="n">
        <v>1</v>
      </c>
      <c r="M327" t="n">
        <v>957</v>
      </c>
      <c r="N327" t="n">
        <v>58.17</v>
      </c>
      <c r="O327" t="n">
        <v>30160.1</v>
      </c>
      <c r="P327" t="n">
        <v>1324.98</v>
      </c>
      <c r="Q327" t="n">
        <v>1371.36</v>
      </c>
      <c r="R327" t="n">
        <v>1054.25</v>
      </c>
      <c r="S327" t="n">
        <v>104.26</v>
      </c>
      <c r="T327" t="n">
        <v>469385.57</v>
      </c>
      <c r="U327" t="n">
        <v>0.1</v>
      </c>
      <c r="V327" t="n">
        <v>0.59</v>
      </c>
      <c r="W327" t="n">
        <v>22.25</v>
      </c>
      <c r="X327" t="n">
        <v>29</v>
      </c>
      <c r="Y327" t="n">
        <v>1</v>
      </c>
      <c r="Z327" t="n">
        <v>10</v>
      </c>
    </row>
    <row r="328">
      <c r="A328" t="n">
        <v>1</v>
      </c>
      <c r="B328" t="n">
        <v>125</v>
      </c>
      <c r="C328" t="inlineStr">
        <is>
          <t xml:space="preserve">CONCLUIDO	</t>
        </is>
      </c>
      <c r="D328" t="n">
        <v>0.9247</v>
      </c>
      <c r="E328" t="n">
        <v>108.14</v>
      </c>
      <c r="F328" t="n">
        <v>73.04000000000001</v>
      </c>
      <c r="G328" t="n">
        <v>6.4</v>
      </c>
      <c r="H328" t="n">
        <v>0.09</v>
      </c>
      <c r="I328" t="n">
        <v>685</v>
      </c>
      <c r="J328" t="n">
        <v>243.08</v>
      </c>
      <c r="K328" t="n">
        <v>58.47</v>
      </c>
      <c r="L328" t="n">
        <v>1.25</v>
      </c>
      <c r="M328" t="n">
        <v>683</v>
      </c>
      <c r="N328" t="n">
        <v>58.36</v>
      </c>
      <c r="O328" t="n">
        <v>30214.33</v>
      </c>
      <c r="P328" t="n">
        <v>1185.49</v>
      </c>
      <c r="Q328" t="n">
        <v>1370.24</v>
      </c>
      <c r="R328" t="n">
        <v>771.6799999999999</v>
      </c>
      <c r="S328" t="n">
        <v>104.26</v>
      </c>
      <c r="T328" t="n">
        <v>329473.61</v>
      </c>
      <c r="U328" t="n">
        <v>0.14</v>
      </c>
      <c r="V328" t="n">
        <v>0.66</v>
      </c>
      <c r="W328" t="n">
        <v>21.81</v>
      </c>
      <c r="X328" t="n">
        <v>20.4</v>
      </c>
      <c r="Y328" t="n">
        <v>1</v>
      </c>
      <c r="Z328" t="n">
        <v>10</v>
      </c>
    </row>
    <row r="329">
      <c r="A329" t="n">
        <v>2</v>
      </c>
      <c r="B329" t="n">
        <v>125</v>
      </c>
      <c r="C329" t="inlineStr">
        <is>
          <t xml:space="preserve">CONCLUIDO	</t>
        </is>
      </c>
      <c r="D329" t="n">
        <v>1.0393</v>
      </c>
      <c r="E329" t="n">
        <v>96.22</v>
      </c>
      <c r="F329" t="n">
        <v>68.29000000000001</v>
      </c>
      <c r="G329" t="n">
        <v>7.69</v>
      </c>
      <c r="H329" t="n">
        <v>0.11</v>
      </c>
      <c r="I329" t="n">
        <v>533</v>
      </c>
      <c r="J329" t="n">
        <v>243.52</v>
      </c>
      <c r="K329" t="n">
        <v>58.47</v>
      </c>
      <c r="L329" t="n">
        <v>1.5</v>
      </c>
      <c r="M329" t="n">
        <v>531</v>
      </c>
      <c r="N329" t="n">
        <v>58.55</v>
      </c>
      <c r="O329" t="n">
        <v>30268.64</v>
      </c>
      <c r="P329" t="n">
        <v>1108.51</v>
      </c>
      <c r="Q329" t="n">
        <v>1369.63</v>
      </c>
      <c r="R329" t="n">
        <v>617.73</v>
      </c>
      <c r="S329" t="n">
        <v>104.26</v>
      </c>
      <c r="T329" t="n">
        <v>253257.67</v>
      </c>
      <c r="U329" t="n">
        <v>0.17</v>
      </c>
      <c r="V329" t="n">
        <v>0.7</v>
      </c>
      <c r="W329" t="n">
        <v>21.52</v>
      </c>
      <c r="X329" t="n">
        <v>15.67</v>
      </c>
      <c r="Y329" t="n">
        <v>1</v>
      </c>
      <c r="Z329" t="n">
        <v>10</v>
      </c>
    </row>
    <row r="330">
      <c r="A330" t="n">
        <v>3</v>
      </c>
      <c r="B330" t="n">
        <v>125</v>
      </c>
      <c r="C330" t="inlineStr">
        <is>
          <t xml:space="preserve">CONCLUIDO	</t>
        </is>
      </c>
      <c r="D330" t="n">
        <v>1.1251</v>
      </c>
      <c r="E330" t="n">
        <v>88.88</v>
      </c>
      <c r="F330" t="n">
        <v>65.44</v>
      </c>
      <c r="G330" t="n">
        <v>8.960000000000001</v>
      </c>
      <c r="H330" t="n">
        <v>0.13</v>
      </c>
      <c r="I330" t="n">
        <v>438</v>
      </c>
      <c r="J330" t="n">
        <v>243.96</v>
      </c>
      <c r="K330" t="n">
        <v>58.47</v>
      </c>
      <c r="L330" t="n">
        <v>1.75</v>
      </c>
      <c r="M330" t="n">
        <v>436</v>
      </c>
      <c r="N330" t="n">
        <v>58.74</v>
      </c>
      <c r="O330" t="n">
        <v>30323.01</v>
      </c>
      <c r="P330" t="n">
        <v>1061.99</v>
      </c>
      <c r="Q330" t="n">
        <v>1369.01</v>
      </c>
      <c r="R330" t="n">
        <v>524.92</v>
      </c>
      <c r="S330" t="n">
        <v>104.26</v>
      </c>
      <c r="T330" t="n">
        <v>207328.26</v>
      </c>
      <c r="U330" t="n">
        <v>0.2</v>
      </c>
      <c r="V330" t="n">
        <v>0.73</v>
      </c>
      <c r="W330" t="n">
        <v>21.36</v>
      </c>
      <c r="X330" t="n">
        <v>12.82</v>
      </c>
      <c r="Y330" t="n">
        <v>1</v>
      </c>
      <c r="Z330" t="n">
        <v>10</v>
      </c>
    </row>
    <row r="331">
      <c r="A331" t="n">
        <v>4</v>
      </c>
      <c r="B331" t="n">
        <v>125</v>
      </c>
      <c r="C331" t="inlineStr">
        <is>
          <t xml:space="preserve">CONCLUIDO	</t>
        </is>
      </c>
      <c r="D331" t="n">
        <v>1.1949</v>
      </c>
      <c r="E331" t="n">
        <v>83.69</v>
      </c>
      <c r="F331" t="n">
        <v>63.41</v>
      </c>
      <c r="G331" t="n">
        <v>10.26</v>
      </c>
      <c r="H331" t="n">
        <v>0.15</v>
      </c>
      <c r="I331" t="n">
        <v>371</v>
      </c>
      <c r="J331" t="n">
        <v>244.41</v>
      </c>
      <c r="K331" t="n">
        <v>58.47</v>
      </c>
      <c r="L331" t="n">
        <v>2</v>
      </c>
      <c r="M331" t="n">
        <v>369</v>
      </c>
      <c r="N331" t="n">
        <v>58.93</v>
      </c>
      <c r="O331" t="n">
        <v>30377.45</v>
      </c>
      <c r="P331" t="n">
        <v>1028.78</v>
      </c>
      <c r="Q331" t="n">
        <v>1368.97</v>
      </c>
      <c r="R331" t="n">
        <v>458.81</v>
      </c>
      <c r="S331" t="n">
        <v>104.26</v>
      </c>
      <c r="T331" t="n">
        <v>174606.65</v>
      </c>
      <c r="U331" t="n">
        <v>0.23</v>
      </c>
      <c r="V331" t="n">
        <v>0.76</v>
      </c>
      <c r="W331" t="n">
        <v>21.24</v>
      </c>
      <c r="X331" t="n">
        <v>10.8</v>
      </c>
      <c r="Y331" t="n">
        <v>1</v>
      </c>
      <c r="Z331" t="n">
        <v>10</v>
      </c>
    </row>
    <row r="332">
      <c r="A332" t="n">
        <v>5</v>
      </c>
      <c r="B332" t="n">
        <v>125</v>
      </c>
      <c r="C332" t="inlineStr">
        <is>
          <t xml:space="preserve">CONCLUIDO	</t>
        </is>
      </c>
      <c r="D332" t="n">
        <v>1.2515</v>
      </c>
      <c r="E332" t="n">
        <v>79.90000000000001</v>
      </c>
      <c r="F332" t="n">
        <v>61.94</v>
      </c>
      <c r="G332" t="n">
        <v>11.54</v>
      </c>
      <c r="H332" t="n">
        <v>0.16</v>
      </c>
      <c r="I332" t="n">
        <v>322</v>
      </c>
      <c r="J332" t="n">
        <v>244.85</v>
      </c>
      <c r="K332" t="n">
        <v>58.47</v>
      </c>
      <c r="L332" t="n">
        <v>2.25</v>
      </c>
      <c r="M332" t="n">
        <v>320</v>
      </c>
      <c r="N332" t="n">
        <v>59.12</v>
      </c>
      <c r="O332" t="n">
        <v>30431.96</v>
      </c>
      <c r="P332" t="n">
        <v>1004.59</v>
      </c>
      <c r="Q332" t="n">
        <v>1368.85</v>
      </c>
      <c r="R332" t="n">
        <v>410.79</v>
      </c>
      <c r="S332" t="n">
        <v>104.26</v>
      </c>
      <c r="T332" t="n">
        <v>150842</v>
      </c>
      <c r="U332" t="n">
        <v>0.25</v>
      </c>
      <c r="V332" t="n">
        <v>0.77</v>
      </c>
      <c r="W332" t="n">
        <v>21.17</v>
      </c>
      <c r="X332" t="n">
        <v>9.33</v>
      </c>
      <c r="Y332" t="n">
        <v>1</v>
      </c>
      <c r="Z332" t="n">
        <v>10</v>
      </c>
    </row>
    <row r="333">
      <c r="A333" t="n">
        <v>6</v>
      </c>
      <c r="B333" t="n">
        <v>125</v>
      </c>
      <c r="C333" t="inlineStr">
        <is>
          <t xml:space="preserve">CONCLUIDO	</t>
        </is>
      </c>
      <c r="D333" t="n">
        <v>1.2977</v>
      </c>
      <c r="E333" t="n">
        <v>77.06</v>
      </c>
      <c r="F333" t="n">
        <v>60.85</v>
      </c>
      <c r="G333" t="n">
        <v>12.81</v>
      </c>
      <c r="H333" t="n">
        <v>0.18</v>
      </c>
      <c r="I333" t="n">
        <v>285</v>
      </c>
      <c r="J333" t="n">
        <v>245.29</v>
      </c>
      <c r="K333" t="n">
        <v>58.47</v>
      </c>
      <c r="L333" t="n">
        <v>2.5</v>
      </c>
      <c r="M333" t="n">
        <v>283</v>
      </c>
      <c r="N333" t="n">
        <v>59.32</v>
      </c>
      <c r="O333" t="n">
        <v>30486.54</v>
      </c>
      <c r="P333" t="n">
        <v>986.46</v>
      </c>
      <c r="Q333" t="n">
        <v>1368.38</v>
      </c>
      <c r="R333" t="n">
        <v>375.38</v>
      </c>
      <c r="S333" t="n">
        <v>104.26</v>
      </c>
      <c r="T333" t="n">
        <v>133320.41</v>
      </c>
      <c r="U333" t="n">
        <v>0.28</v>
      </c>
      <c r="V333" t="n">
        <v>0.79</v>
      </c>
      <c r="W333" t="n">
        <v>21.11</v>
      </c>
      <c r="X333" t="n">
        <v>8.25</v>
      </c>
      <c r="Y333" t="n">
        <v>1</v>
      </c>
      <c r="Z333" t="n">
        <v>10</v>
      </c>
    </row>
    <row r="334">
      <c r="A334" t="n">
        <v>7</v>
      </c>
      <c r="B334" t="n">
        <v>125</v>
      </c>
      <c r="C334" t="inlineStr">
        <is>
          <t xml:space="preserve">CONCLUIDO	</t>
        </is>
      </c>
      <c r="D334" t="n">
        <v>1.3374</v>
      </c>
      <c r="E334" t="n">
        <v>74.77</v>
      </c>
      <c r="F334" t="n">
        <v>59.97</v>
      </c>
      <c r="G334" t="n">
        <v>14.11</v>
      </c>
      <c r="H334" t="n">
        <v>0.2</v>
      </c>
      <c r="I334" t="n">
        <v>255</v>
      </c>
      <c r="J334" t="n">
        <v>245.73</v>
      </c>
      <c r="K334" t="n">
        <v>58.47</v>
      </c>
      <c r="L334" t="n">
        <v>2.75</v>
      </c>
      <c r="M334" t="n">
        <v>253</v>
      </c>
      <c r="N334" t="n">
        <v>59.51</v>
      </c>
      <c r="O334" t="n">
        <v>30541.19</v>
      </c>
      <c r="P334" t="n">
        <v>971.87</v>
      </c>
      <c r="Q334" t="n">
        <v>1368.27</v>
      </c>
      <c r="R334" t="n">
        <v>346.21</v>
      </c>
      <c r="S334" t="n">
        <v>104.26</v>
      </c>
      <c r="T334" t="n">
        <v>118886.19</v>
      </c>
      <c r="U334" t="n">
        <v>0.3</v>
      </c>
      <c r="V334" t="n">
        <v>0.8</v>
      </c>
      <c r="W334" t="n">
        <v>21.08</v>
      </c>
      <c r="X334" t="n">
        <v>7.37</v>
      </c>
      <c r="Y334" t="n">
        <v>1</v>
      </c>
      <c r="Z334" t="n">
        <v>10</v>
      </c>
    </row>
    <row r="335">
      <c r="A335" t="n">
        <v>8</v>
      </c>
      <c r="B335" t="n">
        <v>125</v>
      </c>
      <c r="C335" t="inlineStr">
        <is>
          <t xml:space="preserve">CONCLUIDO	</t>
        </is>
      </c>
      <c r="D335" t="n">
        <v>1.3713</v>
      </c>
      <c r="E335" t="n">
        <v>72.93000000000001</v>
      </c>
      <c r="F335" t="n">
        <v>59.26</v>
      </c>
      <c r="G335" t="n">
        <v>15.39</v>
      </c>
      <c r="H335" t="n">
        <v>0.22</v>
      </c>
      <c r="I335" t="n">
        <v>231</v>
      </c>
      <c r="J335" t="n">
        <v>246.18</v>
      </c>
      <c r="K335" t="n">
        <v>58.47</v>
      </c>
      <c r="L335" t="n">
        <v>3</v>
      </c>
      <c r="M335" t="n">
        <v>229</v>
      </c>
      <c r="N335" t="n">
        <v>59.7</v>
      </c>
      <c r="O335" t="n">
        <v>30595.91</v>
      </c>
      <c r="P335" t="n">
        <v>959.85</v>
      </c>
      <c r="Q335" t="n">
        <v>1368.05</v>
      </c>
      <c r="R335" t="n">
        <v>323.47</v>
      </c>
      <c r="S335" t="n">
        <v>104.26</v>
      </c>
      <c r="T335" t="n">
        <v>107638.38</v>
      </c>
      <c r="U335" t="n">
        <v>0.32</v>
      </c>
      <c r="V335" t="n">
        <v>0.8100000000000001</v>
      </c>
      <c r="W335" t="n">
        <v>21.02</v>
      </c>
      <c r="X335" t="n">
        <v>6.66</v>
      </c>
      <c r="Y335" t="n">
        <v>1</v>
      </c>
      <c r="Z335" t="n">
        <v>10</v>
      </c>
    </row>
    <row r="336">
      <c r="A336" t="n">
        <v>9</v>
      </c>
      <c r="B336" t="n">
        <v>125</v>
      </c>
      <c r="C336" t="inlineStr">
        <is>
          <t xml:space="preserve">CONCLUIDO	</t>
        </is>
      </c>
      <c r="D336" t="n">
        <v>1.4009</v>
      </c>
      <c r="E336" t="n">
        <v>71.38</v>
      </c>
      <c r="F336" t="n">
        <v>58.66</v>
      </c>
      <c r="G336" t="n">
        <v>16.68</v>
      </c>
      <c r="H336" t="n">
        <v>0.23</v>
      </c>
      <c r="I336" t="n">
        <v>211</v>
      </c>
      <c r="J336" t="n">
        <v>246.62</v>
      </c>
      <c r="K336" t="n">
        <v>58.47</v>
      </c>
      <c r="L336" t="n">
        <v>3.25</v>
      </c>
      <c r="M336" t="n">
        <v>209</v>
      </c>
      <c r="N336" t="n">
        <v>59.9</v>
      </c>
      <c r="O336" t="n">
        <v>30650.7</v>
      </c>
      <c r="P336" t="n">
        <v>949.59</v>
      </c>
      <c r="Q336" t="n">
        <v>1368.05</v>
      </c>
      <c r="R336" t="n">
        <v>303.95</v>
      </c>
      <c r="S336" t="n">
        <v>104.26</v>
      </c>
      <c r="T336" t="n">
        <v>97975.10000000001</v>
      </c>
      <c r="U336" t="n">
        <v>0.34</v>
      </c>
      <c r="V336" t="n">
        <v>0.82</v>
      </c>
      <c r="W336" t="n">
        <v>20.99</v>
      </c>
      <c r="X336" t="n">
        <v>6.07</v>
      </c>
      <c r="Y336" t="n">
        <v>1</v>
      </c>
      <c r="Z336" t="n">
        <v>10</v>
      </c>
    </row>
    <row r="337">
      <c r="A337" t="n">
        <v>10</v>
      </c>
      <c r="B337" t="n">
        <v>125</v>
      </c>
      <c r="C337" t="inlineStr">
        <is>
          <t xml:space="preserve">CONCLUIDO	</t>
        </is>
      </c>
      <c r="D337" t="n">
        <v>1.4263</v>
      </c>
      <c r="E337" t="n">
        <v>70.11</v>
      </c>
      <c r="F337" t="n">
        <v>58.19</v>
      </c>
      <c r="G337" t="n">
        <v>18</v>
      </c>
      <c r="H337" t="n">
        <v>0.25</v>
      </c>
      <c r="I337" t="n">
        <v>194</v>
      </c>
      <c r="J337" t="n">
        <v>247.07</v>
      </c>
      <c r="K337" t="n">
        <v>58.47</v>
      </c>
      <c r="L337" t="n">
        <v>3.5</v>
      </c>
      <c r="M337" t="n">
        <v>192</v>
      </c>
      <c r="N337" t="n">
        <v>60.09</v>
      </c>
      <c r="O337" t="n">
        <v>30705.56</v>
      </c>
      <c r="P337" t="n">
        <v>941.5</v>
      </c>
      <c r="Q337" t="n">
        <v>1367.8</v>
      </c>
      <c r="R337" t="n">
        <v>288.38</v>
      </c>
      <c r="S337" t="n">
        <v>104.26</v>
      </c>
      <c r="T337" t="n">
        <v>90277.91</v>
      </c>
      <c r="U337" t="n">
        <v>0.36</v>
      </c>
      <c r="V337" t="n">
        <v>0.82</v>
      </c>
      <c r="W337" t="n">
        <v>20.98</v>
      </c>
      <c r="X337" t="n">
        <v>5.6</v>
      </c>
      <c r="Y337" t="n">
        <v>1</v>
      </c>
      <c r="Z337" t="n">
        <v>10</v>
      </c>
    </row>
    <row r="338">
      <c r="A338" t="n">
        <v>11</v>
      </c>
      <c r="B338" t="n">
        <v>125</v>
      </c>
      <c r="C338" t="inlineStr">
        <is>
          <t xml:space="preserve">CONCLUIDO	</t>
        </is>
      </c>
      <c r="D338" t="n">
        <v>1.4492</v>
      </c>
      <c r="E338" t="n">
        <v>69</v>
      </c>
      <c r="F338" t="n">
        <v>57.75</v>
      </c>
      <c r="G338" t="n">
        <v>19.25</v>
      </c>
      <c r="H338" t="n">
        <v>0.27</v>
      </c>
      <c r="I338" t="n">
        <v>180</v>
      </c>
      <c r="J338" t="n">
        <v>247.51</v>
      </c>
      <c r="K338" t="n">
        <v>58.47</v>
      </c>
      <c r="L338" t="n">
        <v>3.75</v>
      </c>
      <c r="M338" t="n">
        <v>178</v>
      </c>
      <c r="N338" t="n">
        <v>60.29</v>
      </c>
      <c r="O338" t="n">
        <v>30760.49</v>
      </c>
      <c r="P338" t="n">
        <v>933.96</v>
      </c>
      <c r="Q338" t="n">
        <v>1367.87</v>
      </c>
      <c r="R338" t="n">
        <v>274.46</v>
      </c>
      <c r="S338" t="n">
        <v>104.26</v>
      </c>
      <c r="T338" t="n">
        <v>83387.99000000001</v>
      </c>
      <c r="U338" t="n">
        <v>0.38</v>
      </c>
      <c r="V338" t="n">
        <v>0.83</v>
      </c>
      <c r="W338" t="n">
        <v>20.94</v>
      </c>
      <c r="X338" t="n">
        <v>5.16</v>
      </c>
      <c r="Y338" t="n">
        <v>1</v>
      </c>
      <c r="Z338" t="n">
        <v>10</v>
      </c>
    </row>
    <row r="339">
      <c r="A339" t="n">
        <v>12</v>
      </c>
      <c r="B339" t="n">
        <v>125</v>
      </c>
      <c r="C339" t="inlineStr">
        <is>
          <t xml:space="preserve">CONCLUIDO	</t>
        </is>
      </c>
      <c r="D339" t="n">
        <v>1.469</v>
      </c>
      <c r="E339" t="n">
        <v>68.06999999999999</v>
      </c>
      <c r="F339" t="n">
        <v>57.38</v>
      </c>
      <c r="G339" t="n">
        <v>20.49</v>
      </c>
      <c r="H339" t="n">
        <v>0.29</v>
      </c>
      <c r="I339" t="n">
        <v>168</v>
      </c>
      <c r="J339" t="n">
        <v>247.96</v>
      </c>
      <c r="K339" t="n">
        <v>58.47</v>
      </c>
      <c r="L339" t="n">
        <v>4</v>
      </c>
      <c r="M339" t="n">
        <v>166</v>
      </c>
      <c r="N339" t="n">
        <v>60.48</v>
      </c>
      <c r="O339" t="n">
        <v>30815.5</v>
      </c>
      <c r="P339" t="n">
        <v>927.46</v>
      </c>
      <c r="Q339" t="n">
        <v>1367.82</v>
      </c>
      <c r="R339" t="n">
        <v>262.47</v>
      </c>
      <c r="S339" t="n">
        <v>104.26</v>
      </c>
      <c r="T339" t="n">
        <v>77451.75</v>
      </c>
      <c r="U339" t="n">
        <v>0.4</v>
      </c>
      <c r="V339" t="n">
        <v>0.84</v>
      </c>
      <c r="W339" t="n">
        <v>20.92</v>
      </c>
      <c r="X339" t="n">
        <v>4.79</v>
      </c>
      <c r="Y339" t="n">
        <v>1</v>
      </c>
      <c r="Z339" t="n">
        <v>10</v>
      </c>
    </row>
    <row r="340">
      <c r="A340" t="n">
        <v>13</v>
      </c>
      <c r="B340" t="n">
        <v>125</v>
      </c>
      <c r="C340" t="inlineStr">
        <is>
          <t xml:space="preserve">CONCLUIDO	</t>
        </is>
      </c>
      <c r="D340" t="n">
        <v>1.4872</v>
      </c>
      <c r="E340" t="n">
        <v>67.23999999999999</v>
      </c>
      <c r="F340" t="n">
        <v>57.07</v>
      </c>
      <c r="G340" t="n">
        <v>21.81</v>
      </c>
      <c r="H340" t="n">
        <v>0.3</v>
      </c>
      <c r="I340" t="n">
        <v>157</v>
      </c>
      <c r="J340" t="n">
        <v>248.4</v>
      </c>
      <c r="K340" t="n">
        <v>58.47</v>
      </c>
      <c r="L340" t="n">
        <v>4.25</v>
      </c>
      <c r="M340" t="n">
        <v>155</v>
      </c>
      <c r="N340" t="n">
        <v>60.68</v>
      </c>
      <c r="O340" t="n">
        <v>30870.57</v>
      </c>
      <c r="P340" t="n">
        <v>921.91</v>
      </c>
      <c r="Q340" t="n">
        <v>1367.81</v>
      </c>
      <c r="R340" t="n">
        <v>252.69</v>
      </c>
      <c r="S340" t="n">
        <v>104.26</v>
      </c>
      <c r="T340" t="n">
        <v>72615.56</v>
      </c>
      <c r="U340" t="n">
        <v>0.41</v>
      </c>
      <c r="V340" t="n">
        <v>0.84</v>
      </c>
      <c r="W340" t="n">
        <v>20.89</v>
      </c>
      <c r="X340" t="n">
        <v>4.48</v>
      </c>
      <c r="Y340" t="n">
        <v>1</v>
      </c>
      <c r="Z340" t="n">
        <v>10</v>
      </c>
    </row>
    <row r="341">
      <c r="A341" t="n">
        <v>14</v>
      </c>
      <c r="B341" t="n">
        <v>125</v>
      </c>
      <c r="C341" t="inlineStr">
        <is>
          <t xml:space="preserve">CONCLUIDO	</t>
        </is>
      </c>
      <c r="D341" t="n">
        <v>1.5038</v>
      </c>
      <c r="E341" t="n">
        <v>66.5</v>
      </c>
      <c r="F341" t="n">
        <v>56.8</v>
      </c>
      <c r="G341" t="n">
        <v>23.18</v>
      </c>
      <c r="H341" t="n">
        <v>0.32</v>
      </c>
      <c r="I341" t="n">
        <v>147</v>
      </c>
      <c r="J341" t="n">
        <v>248.85</v>
      </c>
      <c r="K341" t="n">
        <v>58.47</v>
      </c>
      <c r="L341" t="n">
        <v>4.5</v>
      </c>
      <c r="M341" t="n">
        <v>145</v>
      </c>
      <c r="N341" t="n">
        <v>60.88</v>
      </c>
      <c r="O341" t="n">
        <v>30925.72</v>
      </c>
      <c r="P341" t="n">
        <v>917.0700000000001</v>
      </c>
      <c r="Q341" t="n">
        <v>1367.93</v>
      </c>
      <c r="R341" t="n">
        <v>243.13</v>
      </c>
      <c r="S341" t="n">
        <v>104.26</v>
      </c>
      <c r="T341" t="n">
        <v>67887.53</v>
      </c>
      <c r="U341" t="n">
        <v>0.43</v>
      </c>
      <c r="V341" t="n">
        <v>0.84</v>
      </c>
      <c r="W341" t="n">
        <v>20.9</v>
      </c>
      <c r="X341" t="n">
        <v>4.21</v>
      </c>
      <c r="Y341" t="n">
        <v>1</v>
      </c>
      <c r="Z341" t="n">
        <v>10</v>
      </c>
    </row>
    <row r="342">
      <c r="A342" t="n">
        <v>15</v>
      </c>
      <c r="B342" t="n">
        <v>125</v>
      </c>
      <c r="C342" t="inlineStr">
        <is>
          <t xml:space="preserve">CONCLUIDO	</t>
        </is>
      </c>
      <c r="D342" t="n">
        <v>1.5176</v>
      </c>
      <c r="E342" t="n">
        <v>65.89</v>
      </c>
      <c r="F342" t="n">
        <v>56.57</v>
      </c>
      <c r="G342" t="n">
        <v>24.42</v>
      </c>
      <c r="H342" t="n">
        <v>0.34</v>
      </c>
      <c r="I342" t="n">
        <v>139</v>
      </c>
      <c r="J342" t="n">
        <v>249.3</v>
      </c>
      <c r="K342" t="n">
        <v>58.47</v>
      </c>
      <c r="L342" t="n">
        <v>4.75</v>
      </c>
      <c r="M342" t="n">
        <v>137</v>
      </c>
      <c r="N342" t="n">
        <v>61.07</v>
      </c>
      <c r="O342" t="n">
        <v>30980.93</v>
      </c>
      <c r="P342" t="n">
        <v>912.9400000000001</v>
      </c>
      <c r="Q342" t="n">
        <v>1367.65</v>
      </c>
      <c r="R342" t="n">
        <v>235.83</v>
      </c>
      <c r="S342" t="n">
        <v>104.26</v>
      </c>
      <c r="T342" t="n">
        <v>64276.81</v>
      </c>
      <c r="U342" t="n">
        <v>0.44</v>
      </c>
      <c r="V342" t="n">
        <v>0.85</v>
      </c>
      <c r="W342" t="n">
        <v>20.88</v>
      </c>
      <c r="X342" t="n">
        <v>3.98</v>
      </c>
      <c r="Y342" t="n">
        <v>1</v>
      </c>
      <c r="Z342" t="n">
        <v>10</v>
      </c>
    </row>
    <row r="343">
      <c r="A343" t="n">
        <v>16</v>
      </c>
      <c r="B343" t="n">
        <v>125</v>
      </c>
      <c r="C343" t="inlineStr">
        <is>
          <t xml:space="preserve">CONCLUIDO	</t>
        </is>
      </c>
      <c r="D343" t="n">
        <v>1.5309</v>
      </c>
      <c r="E343" t="n">
        <v>65.31999999999999</v>
      </c>
      <c r="F343" t="n">
        <v>56.33</v>
      </c>
      <c r="G343" t="n">
        <v>25.61</v>
      </c>
      <c r="H343" t="n">
        <v>0.36</v>
      </c>
      <c r="I343" t="n">
        <v>132</v>
      </c>
      <c r="J343" t="n">
        <v>249.75</v>
      </c>
      <c r="K343" t="n">
        <v>58.47</v>
      </c>
      <c r="L343" t="n">
        <v>5</v>
      </c>
      <c r="M343" t="n">
        <v>130</v>
      </c>
      <c r="N343" t="n">
        <v>61.27</v>
      </c>
      <c r="O343" t="n">
        <v>31036.22</v>
      </c>
      <c r="P343" t="n">
        <v>908.47</v>
      </c>
      <c r="Q343" t="n">
        <v>1367.69</v>
      </c>
      <c r="R343" t="n">
        <v>228.9</v>
      </c>
      <c r="S343" t="n">
        <v>104.26</v>
      </c>
      <c r="T343" t="n">
        <v>60848.08</v>
      </c>
      <c r="U343" t="n">
        <v>0.46</v>
      </c>
      <c r="V343" t="n">
        <v>0.85</v>
      </c>
      <c r="W343" t="n">
        <v>20.84</v>
      </c>
      <c r="X343" t="n">
        <v>3.75</v>
      </c>
      <c r="Y343" t="n">
        <v>1</v>
      </c>
      <c r="Z343" t="n">
        <v>10</v>
      </c>
    </row>
    <row r="344">
      <c r="A344" t="n">
        <v>17</v>
      </c>
      <c r="B344" t="n">
        <v>125</v>
      </c>
      <c r="C344" t="inlineStr">
        <is>
          <t xml:space="preserve">CONCLUIDO	</t>
        </is>
      </c>
      <c r="D344" t="n">
        <v>1.5431</v>
      </c>
      <c r="E344" t="n">
        <v>64.81</v>
      </c>
      <c r="F344" t="n">
        <v>56.15</v>
      </c>
      <c r="G344" t="n">
        <v>26.95</v>
      </c>
      <c r="H344" t="n">
        <v>0.37</v>
      </c>
      <c r="I344" t="n">
        <v>125</v>
      </c>
      <c r="J344" t="n">
        <v>250.2</v>
      </c>
      <c r="K344" t="n">
        <v>58.47</v>
      </c>
      <c r="L344" t="n">
        <v>5.25</v>
      </c>
      <c r="M344" t="n">
        <v>123</v>
      </c>
      <c r="N344" t="n">
        <v>61.47</v>
      </c>
      <c r="O344" t="n">
        <v>31091.59</v>
      </c>
      <c r="P344" t="n">
        <v>905.05</v>
      </c>
      <c r="Q344" t="n">
        <v>1367.73</v>
      </c>
      <c r="R344" t="n">
        <v>222</v>
      </c>
      <c r="S344" t="n">
        <v>104.26</v>
      </c>
      <c r="T344" t="n">
        <v>57432.34</v>
      </c>
      <c r="U344" t="n">
        <v>0.47</v>
      </c>
      <c r="V344" t="n">
        <v>0.85</v>
      </c>
      <c r="W344" t="n">
        <v>20.86</v>
      </c>
      <c r="X344" t="n">
        <v>3.56</v>
      </c>
      <c r="Y344" t="n">
        <v>1</v>
      </c>
      <c r="Z344" t="n">
        <v>10</v>
      </c>
    </row>
    <row r="345">
      <c r="A345" t="n">
        <v>18</v>
      </c>
      <c r="B345" t="n">
        <v>125</v>
      </c>
      <c r="C345" t="inlineStr">
        <is>
          <t xml:space="preserve">CONCLUIDO	</t>
        </is>
      </c>
      <c r="D345" t="n">
        <v>1.5541</v>
      </c>
      <c r="E345" t="n">
        <v>64.34</v>
      </c>
      <c r="F345" t="n">
        <v>55.97</v>
      </c>
      <c r="G345" t="n">
        <v>28.22</v>
      </c>
      <c r="H345" t="n">
        <v>0.39</v>
      </c>
      <c r="I345" t="n">
        <v>119</v>
      </c>
      <c r="J345" t="n">
        <v>250.64</v>
      </c>
      <c r="K345" t="n">
        <v>58.47</v>
      </c>
      <c r="L345" t="n">
        <v>5.5</v>
      </c>
      <c r="M345" t="n">
        <v>117</v>
      </c>
      <c r="N345" t="n">
        <v>61.67</v>
      </c>
      <c r="O345" t="n">
        <v>31147.02</v>
      </c>
      <c r="P345" t="n">
        <v>901.5700000000001</v>
      </c>
      <c r="Q345" t="n">
        <v>1367.51</v>
      </c>
      <c r="R345" t="n">
        <v>216.52</v>
      </c>
      <c r="S345" t="n">
        <v>104.26</v>
      </c>
      <c r="T345" t="n">
        <v>54718.74</v>
      </c>
      <c r="U345" t="n">
        <v>0.48</v>
      </c>
      <c r="V345" t="n">
        <v>0.86</v>
      </c>
      <c r="W345" t="n">
        <v>20.84</v>
      </c>
      <c r="X345" t="n">
        <v>3.38</v>
      </c>
      <c r="Y345" t="n">
        <v>1</v>
      </c>
      <c r="Z345" t="n">
        <v>10</v>
      </c>
    </row>
    <row r="346">
      <c r="A346" t="n">
        <v>19</v>
      </c>
      <c r="B346" t="n">
        <v>125</v>
      </c>
      <c r="C346" t="inlineStr">
        <is>
          <t xml:space="preserve">CONCLUIDO	</t>
        </is>
      </c>
      <c r="D346" t="n">
        <v>1.5648</v>
      </c>
      <c r="E346" t="n">
        <v>63.91</v>
      </c>
      <c r="F346" t="n">
        <v>55.81</v>
      </c>
      <c r="G346" t="n">
        <v>29.64</v>
      </c>
      <c r="H346" t="n">
        <v>0.41</v>
      </c>
      <c r="I346" t="n">
        <v>113</v>
      </c>
      <c r="J346" t="n">
        <v>251.09</v>
      </c>
      <c r="K346" t="n">
        <v>58.47</v>
      </c>
      <c r="L346" t="n">
        <v>5.75</v>
      </c>
      <c r="M346" t="n">
        <v>111</v>
      </c>
      <c r="N346" t="n">
        <v>61.87</v>
      </c>
      <c r="O346" t="n">
        <v>31202.53</v>
      </c>
      <c r="P346" t="n">
        <v>898.77</v>
      </c>
      <c r="Q346" t="n">
        <v>1367.59</v>
      </c>
      <c r="R346" t="n">
        <v>211.54</v>
      </c>
      <c r="S346" t="n">
        <v>104.26</v>
      </c>
      <c r="T346" t="n">
        <v>52263.14</v>
      </c>
      <c r="U346" t="n">
        <v>0.49</v>
      </c>
      <c r="V346" t="n">
        <v>0.86</v>
      </c>
      <c r="W346" t="n">
        <v>20.83</v>
      </c>
      <c r="X346" t="n">
        <v>3.23</v>
      </c>
      <c r="Y346" t="n">
        <v>1</v>
      </c>
      <c r="Z346" t="n">
        <v>10</v>
      </c>
    </row>
    <row r="347">
      <c r="A347" t="n">
        <v>20</v>
      </c>
      <c r="B347" t="n">
        <v>125</v>
      </c>
      <c r="C347" t="inlineStr">
        <is>
          <t xml:space="preserve">CONCLUIDO	</t>
        </is>
      </c>
      <c r="D347" t="n">
        <v>1.5744</v>
      </c>
      <c r="E347" t="n">
        <v>63.52</v>
      </c>
      <c r="F347" t="n">
        <v>55.66</v>
      </c>
      <c r="G347" t="n">
        <v>30.92</v>
      </c>
      <c r="H347" t="n">
        <v>0.42</v>
      </c>
      <c r="I347" t="n">
        <v>108</v>
      </c>
      <c r="J347" t="n">
        <v>251.55</v>
      </c>
      <c r="K347" t="n">
        <v>58.47</v>
      </c>
      <c r="L347" t="n">
        <v>6</v>
      </c>
      <c r="M347" t="n">
        <v>106</v>
      </c>
      <c r="N347" t="n">
        <v>62.07</v>
      </c>
      <c r="O347" t="n">
        <v>31258.11</v>
      </c>
      <c r="P347" t="n">
        <v>895.59</v>
      </c>
      <c r="Q347" t="n">
        <v>1367.6</v>
      </c>
      <c r="R347" t="n">
        <v>206.51</v>
      </c>
      <c r="S347" t="n">
        <v>104.26</v>
      </c>
      <c r="T347" t="n">
        <v>49770.16</v>
      </c>
      <c r="U347" t="n">
        <v>0.5</v>
      </c>
      <c r="V347" t="n">
        <v>0.86</v>
      </c>
      <c r="W347" t="n">
        <v>20.82</v>
      </c>
      <c r="X347" t="n">
        <v>3.07</v>
      </c>
      <c r="Y347" t="n">
        <v>1</v>
      </c>
      <c r="Z347" t="n">
        <v>10</v>
      </c>
    </row>
    <row r="348">
      <c r="A348" t="n">
        <v>21</v>
      </c>
      <c r="B348" t="n">
        <v>125</v>
      </c>
      <c r="C348" t="inlineStr">
        <is>
          <t xml:space="preserve">CONCLUIDO	</t>
        </is>
      </c>
      <c r="D348" t="n">
        <v>1.5819</v>
      </c>
      <c r="E348" t="n">
        <v>63.22</v>
      </c>
      <c r="F348" t="n">
        <v>55.55</v>
      </c>
      <c r="G348" t="n">
        <v>32.05</v>
      </c>
      <c r="H348" t="n">
        <v>0.44</v>
      </c>
      <c r="I348" t="n">
        <v>104</v>
      </c>
      <c r="J348" t="n">
        <v>252</v>
      </c>
      <c r="K348" t="n">
        <v>58.47</v>
      </c>
      <c r="L348" t="n">
        <v>6.25</v>
      </c>
      <c r="M348" t="n">
        <v>102</v>
      </c>
      <c r="N348" t="n">
        <v>62.27</v>
      </c>
      <c r="O348" t="n">
        <v>31313.77</v>
      </c>
      <c r="P348" t="n">
        <v>893.35</v>
      </c>
      <c r="Q348" t="n">
        <v>1367.54</v>
      </c>
      <c r="R348" t="n">
        <v>203.08</v>
      </c>
      <c r="S348" t="n">
        <v>104.26</v>
      </c>
      <c r="T348" t="n">
        <v>48075.76</v>
      </c>
      <c r="U348" t="n">
        <v>0.51</v>
      </c>
      <c r="V348" t="n">
        <v>0.86</v>
      </c>
      <c r="W348" t="n">
        <v>20.81</v>
      </c>
      <c r="X348" t="n">
        <v>2.96</v>
      </c>
      <c r="Y348" t="n">
        <v>1</v>
      </c>
      <c r="Z348" t="n">
        <v>10</v>
      </c>
    </row>
    <row r="349">
      <c r="A349" t="n">
        <v>22</v>
      </c>
      <c r="B349" t="n">
        <v>125</v>
      </c>
      <c r="C349" t="inlineStr">
        <is>
          <t xml:space="preserve">CONCLUIDO	</t>
        </is>
      </c>
      <c r="D349" t="n">
        <v>1.59</v>
      </c>
      <c r="E349" t="n">
        <v>62.89</v>
      </c>
      <c r="F349" t="n">
        <v>55.41</v>
      </c>
      <c r="G349" t="n">
        <v>33.25</v>
      </c>
      <c r="H349" t="n">
        <v>0.46</v>
      </c>
      <c r="I349" t="n">
        <v>100</v>
      </c>
      <c r="J349" t="n">
        <v>252.45</v>
      </c>
      <c r="K349" t="n">
        <v>58.47</v>
      </c>
      <c r="L349" t="n">
        <v>6.5</v>
      </c>
      <c r="M349" t="n">
        <v>98</v>
      </c>
      <c r="N349" t="n">
        <v>62.47</v>
      </c>
      <c r="O349" t="n">
        <v>31369.49</v>
      </c>
      <c r="P349" t="n">
        <v>890.64</v>
      </c>
      <c r="Q349" t="n">
        <v>1367.68</v>
      </c>
      <c r="R349" t="n">
        <v>198.86</v>
      </c>
      <c r="S349" t="n">
        <v>104.26</v>
      </c>
      <c r="T349" t="n">
        <v>45986.49</v>
      </c>
      <c r="U349" t="n">
        <v>0.52</v>
      </c>
      <c r="V349" t="n">
        <v>0.86</v>
      </c>
      <c r="W349" t="n">
        <v>20.8</v>
      </c>
      <c r="X349" t="n">
        <v>2.83</v>
      </c>
      <c r="Y349" t="n">
        <v>1</v>
      </c>
      <c r="Z349" t="n">
        <v>10</v>
      </c>
    </row>
    <row r="350">
      <c r="A350" t="n">
        <v>23</v>
      </c>
      <c r="B350" t="n">
        <v>125</v>
      </c>
      <c r="C350" t="inlineStr">
        <is>
          <t xml:space="preserve">CONCLUIDO	</t>
        </is>
      </c>
      <c r="D350" t="n">
        <v>1.5975</v>
      </c>
      <c r="E350" t="n">
        <v>62.6</v>
      </c>
      <c r="F350" t="n">
        <v>55.31</v>
      </c>
      <c r="G350" t="n">
        <v>34.57</v>
      </c>
      <c r="H350" t="n">
        <v>0.47</v>
      </c>
      <c r="I350" t="n">
        <v>96</v>
      </c>
      <c r="J350" t="n">
        <v>252.9</v>
      </c>
      <c r="K350" t="n">
        <v>58.47</v>
      </c>
      <c r="L350" t="n">
        <v>6.75</v>
      </c>
      <c r="M350" t="n">
        <v>94</v>
      </c>
      <c r="N350" t="n">
        <v>62.68</v>
      </c>
      <c r="O350" t="n">
        <v>31425.3</v>
      </c>
      <c r="P350" t="n">
        <v>888.46</v>
      </c>
      <c r="Q350" t="n">
        <v>1367.47</v>
      </c>
      <c r="R350" t="n">
        <v>195.09</v>
      </c>
      <c r="S350" t="n">
        <v>104.26</v>
      </c>
      <c r="T350" t="n">
        <v>44122.53</v>
      </c>
      <c r="U350" t="n">
        <v>0.53</v>
      </c>
      <c r="V350" t="n">
        <v>0.87</v>
      </c>
      <c r="W350" t="n">
        <v>20.8</v>
      </c>
      <c r="X350" t="n">
        <v>2.73</v>
      </c>
      <c r="Y350" t="n">
        <v>1</v>
      </c>
      <c r="Z350" t="n">
        <v>10</v>
      </c>
    </row>
    <row r="351">
      <c r="A351" t="n">
        <v>24</v>
      </c>
      <c r="B351" t="n">
        <v>125</v>
      </c>
      <c r="C351" t="inlineStr">
        <is>
          <t xml:space="preserve">CONCLUIDO	</t>
        </is>
      </c>
      <c r="D351" t="n">
        <v>1.6049</v>
      </c>
      <c r="E351" t="n">
        <v>62.31</v>
      </c>
      <c r="F351" t="n">
        <v>55.21</v>
      </c>
      <c r="G351" t="n">
        <v>36</v>
      </c>
      <c r="H351" t="n">
        <v>0.49</v>
      </c>
      <c r="I351" t="n">
        <v>92</v>
      </c>
      <c r="J351" t="n">
        <v>253.35</v>
      </c>
      <c r="K351" t="n">
        <v>58.47</v>
      </c>
      <c r="L351" t="n">
        <v>7</v>
      </c>
      <c r="M351" t="n">
        <v>90</v>
      </c>
      <c r="N351" t="n">
        <v>62.88</v>
      </c>
      <c r="O351" t="n">
        <v>31481.17</v>
      </c>
      <c r="P351" t="n">
        <v>886.28</v>
      </c>
      <c r="Q351" t="n">
        <v>1367.61</v>
      </c>
      <c r="R351" t="n">
        <v>192.14</v>
      </c>
      <c r="S351" t="n">
        <v>104.26</v>
      </c>
      <c r="T351" t="n">
        <v>42666.1</v>
      </c>
      <c r="U351" t="n">
        <v>0.54</v>
      </c>
      <c r="V351" t="n">
        <v>0.87</v>
      </c>
      <c r="W351" t="n">
        <v>20.79</v>
      </c>
      <c r="X351" t="n">
        <v>2.62</v>
      </c>
      <c r="Y351" t="n">
        <v>1</v>
      </c>
      <c r="Z351" t="n">
        <v>10</v>
      </c>
    </row>
    <row r="352">
      <c r="A352" t="n">
        <v>25</v>
      </c>
      <c r="B352" t="n">
        <v>125</v>
      </c>
      <c r="C352" t="inlineStr">
        <is>
          <t xml:space="preserve">CONCLUIDO	</t>
        </is>
      </c>
      <c r="D352" t="n">
        <v>1.6109</v>
      </c>
      <c r="E352" t="n">
        <v>62.08</v>
      </c>
      <c r="F352" t="n">
        <v>55.12</v>
      </c>
      <c r="G352" t="n">
        <v>37.16</v>
      </c>
      <c r="H352" t="n">
        <v>0.51</v>
      </c>
      <c r="I352" t="n">
        <v>89</v>
      </c>
      <c r="J352" t="n">
        <v>253.81</v>
      </c>
      <c r="K352" t="n">
        <v>58.47</v>
      </c>
      <c r="L352" t="n">
        <v>7.25</v>
      </c>
      <c r="M352" t="n">
        <v>87</v>
      </c>
      <c r="N352" t="n">
        <v>63.08</v>
      </c>
      <c r="O352" t="n">
        <v>31537.13</v>
      </c>
      <c r="P352" t="n">
        <v>884.29</v>
      </c>
      <c r="Q352" t="n">
        <v>1367.53</v>
      </c>
      <c r="R352" t="n">
        <v>188.75</v>
      </c>
      <c r="S352" t="n">
        <v>104.26</v>
      </c>
      <c r="T352" t="n">
        <v>40985.04</v>
      </c>
      <c r="U352" t="n">
        <v>0.55</v>
      </c>
      <c r="V352" t="n">
        <v>0.87</v>
      </c>
      <c r="W352" t="n">
        <v>20.8</v>
      </c>
      <c r="X352" t="n">
        <v>2.53</v>
      </c>
      <c r="Y352" t="n">
        <v>1</v>
      </c>
      <c r="Z352" t="n">
        <v>10</v>
      </c>
    </row>
    <row r="353">
      <c r="A353" t="n">
        <v>26</v>
      </c>
      <c r="B353" t="n">
        <v>125</v>
      </c>
      <c r="C353" t="inlineStr">
        <is>
          <t xml:space="preserve">CONCLUIDO	</t>
        </is>
      </c>
      <c r="D353" t="n">
        <v>1.6172</v>
      </c>
      <c r="E353" t="n">
        <v>61.83</v>
      </c>
      <c r="F353" t="n">
        <v>55.02</v>
      </c>
      <c r="G353" t="n">
        <v>38.38</v>
      </c>
      <c r="H353" t="n">
        <v>0.52</v>
      </c>
      <c r="I353" t="n">
        <v>86</v>
      </c>
      <c r="J353" t="n">
        <v>254.26</v>
      </c>
      <c r="K353" t="n">
        <v>58.47</v>
      </c>
      <c r="L353" t="n">
        <v>7.5</v>
      </c>
      <c r="M353" t="n">
        <v>84</v>
      </c>
      <c r="N353" t="n">
        <v>63.29</v>
      </c>
      <c r="O353" t="n">
        <v>31593.16</v>
      </c>
      <c r="P353" t="n">
        <v>882.29</v>
      </c>
      <c r="Q353" t="n">
        <v>1367.42</v>
      </c>
      <c r="R353" t="n">
        <v>185.19</v>
      </c>
      <c r="S353" t="n">
        <v>104.26</v>
      </c>
      <c r="T353" t="n">
        <v>39223.15</v>
      </c>
      <c r="U353" t="n">
        <v>0.5600000000000001</v>
      </c>
      <c r="V353" t="n">
        <v>0.87</v>
      </c>
      <c r="W353" t="n">
        <v>20.8</v>
      </c>
      <c r="X353" t="n">
        <v>2.44</v>
      </c>
      <c r="Y353" t="n">
        <v>1</v>
      </c>
      <c r="Z353" t="n">
        <v>10</v>
      </c>
    </row>
    <row r="354">
      <c r="A354" t="n">
        <v>27</v>
      </c>
      <c r="B354" t="n">
        <v>125</v>
      </c>
      <c r="C354" t="inlineStr">
        <is>
          <t xml:space="preserve">CONCLUIDO	</t>
        </is>
      </c>
      <c r="D354" t="n">
        <v>1.6229</v>
      </c>
      <c r="E354" t="n">
        <v>61.62</v>
      </c>
      <c r="F354" t="n">
        <v>54.94</v>
      </c>
      <c r="G354" t="n">
        <v>39.72</v>
      </c>
      <c r="H354" t="n">
        <v>0.54</v>
      </c>
      <c r="I354" t="n">
        <v>83</v>
      </c>
      <c r="J354" t="n">
        <v>254.72</v>
      </c>
      <c r="K354" t="n">
        <v>58.47</v>
      </c>
      <c r="L354" t="n">
        <v>7.75</v>
      </c>
      <c r="M354" t="n">
        <v>81</v>
      </c>
      <c r="N354" t="n">
        <v>63.49</v>
      </c>
      <c r="O354" t="n">
        <v>31649.26</v>
      </c>
      <c r="P354" t="n">
        <v>880.47</v>
      </c>
      <c r="Q354" t="n">
        <v>1367.52</v>
      </c>
      <c r="R354" t="n">
        <v>183.04</v>
      </c>
      <c r="S354" t="n">
        <v>104.26</v>
      </c>
      <c r="T354" t="n">
        <v>38159.92</v>
      </c>
      <c r="U354" t="n">
        <v>0.57</v>
      </c>
      <c r="V354" t="n">
        <v>0.87</v>
      </c>
      <c r="W354" t="n">
        <v>20.79</v>
      </c>
      <c r="X354" t="n">
        <v>2.36</v>
      </c>
      <c r="Y354" t="n">
        <v>1</v>
      </c>
      <c r="Z354" t="n">
        <v>10</v>
      </c>
    </row>
    <row r="355">
      <c r="A355" t="n">
        <v>28</v>
      </c>
      <c r="B355" t="n">
        <v>125</v>
      </c>
      <c r="C355" t="inlineStr">
        <is>
          <t xml:space="preserve">CONCLUIDO	</t>
        </is>
      </c>
      <c r="D355" t="n">
        <v>1.6293</v>
      </c>
      <c r="E355" t="n">
        <v>61.38</v>
      </c>
      <c r="F355" t="n">
        <v>54.84</v>
      </c>
      <c r="G355" t="n">
        <v>41.13</v>
      </c>
      <c r="H355" t="n">
        <v>0.5600000000000001</v>
      </c>
      <c r="I355" t="n">
        <v>80</v>
      </c>
      <c r="J355" t="n">
        <v>255.17</v>
      </c>
      <c r="K355" t="n">
        <v>58.47</v>
      </c>
      <c r="L355" t="n">
        <v>8</v>
      </c>
      <c r="M355" t="n">
        <v>78</v>
      </c>
      <c r="N355" t="n">
        <v>63.7</v>
      </c>
      <c r="O355" t="n">
        <v>31705.44</v>
      </c>
      <c r="P355" t="n">
        <v>878.5700000000001</v>
      </c>
      <c r="Q355" t="n">
        <v>1367.51</v>
      </c>
      <c r="R355" t="n">
        <v>180.38</v>
      </c>
      <c r="S355" t="n">
        <v>104.26</v>
      </c>
      <c r="T355" t="n">
        <v>36848.09</v>
      </c>
      <c r="U355" t="n">
        <v>0.58</v>
      </c>
      <c r="V355" t="n">
        <v>0.87</v>
      </c>
      <c r="W355" t="n">
        <v>20.77</v>
      </c>
      <c r="X355" t="n">
        <v>2.26</v>
      </c>
      <c r="Y355" t="n">
        <v>1</v>
      </c>
      <c r="Z355" t="n">
        <v>10</v>
      </c>
    </row>
    <row r="356">
      <c r="A356" t="n">
        <v>29</v>
      </c>
      <c r="B356" t="n">
        <v>125</v>
      </c>
      <c r="C356" t="inlineStr">
        <is>
          <t xml:space="preserve">CONCLUIDO	</t>
        </is>
      </c>
      <c r="D356" t="n">
        <v>1.6334</v>
      </c>
      <c r="E356" t="n">
        <v>61.22</v>
      </c>
      <c r="F356" t="n">
        <v>54.78</v>
      </c>
      <c r="G356" t="n">
        <v>42.14</v>
      </c>
      <c r="H356" t="n">
        <v>0.57</v>
      </c>
      <c r="I356" t="n">
        <v>78</v>
      </c>
      <c r="J356" t="n">
        <v>255.63</v>
      </c>
      <c r="K356" t="n">
        <v>58.47</v>
      </c>
      <c r="L356" t="n">
        <v>8.25</v>
      </c>
      <c r="M356" t="n">
        <v>76</v>
      </c>
      <c r="N356" t="n">
        <v>63.91</v>
      </c>
      <c r="O356" t="n">
        <v>31761.69</v>
      </c>
      <c r="P356" t="n">
        <v>876.8099999999999</v>
      </c>
      <c r="Q356" t="n">
        <v>1367.58</v>
      </c>
      <c r="R356" t="n">
        <v>178.67</v>
      </c>
      <c r="S356" t="n">
        <v>104.26</v>
      </c>
      <c r="T356" t="n">
        <v>35999.92</v>
      </c>
      <c r="U356" t="n">
        <v>0.58</v>
      </c>
      <c r="V356" t="n">
        <v>0.87</v>
      </c>
      <c r="W356" t="n">
        <v>20.76</v>
      </c>
      <c r="X356" t="n">
        <v>2.2</v>
      </c>
      <c r="Y356" t="n">
        <v>1</v>
      </c>
      <c r="Z356" t="n">
        <v>10</v>
      </c>
    </row>
    <row r="357">
      <c r="A357" t="n">
        <v>30</v>
      </c>
      <c r="B357" t="n">
        <v>125</v>
      </c>
      <c r="C357" t="inlineStr">
        <is>
          <t xml:space="preserve">CONCLUIDO	</t>
        </is>
      </c>
      <c r="D357" t="n">
        <v>1.6392</v>
      </c>
      <c r="E357" t="n">
        <v>61.01</v>
      </c>
      <c r="F357" t="n">
        <v>54.71</v>
      </c>
      <c r="G357" t="n">
        <v>43.77</v>
      </c>
      <c r="H357" t="n">
        <v>0.59</v>
      </c>
      <c r="I357" t="n">
        <v>75</v>
      </c>
      <c r="J357" t="n">
        <v>256.09</v>
      </c>
      <c r="K357" t="n">
        <v>58.47</v>
      </c>
      <c r="L357" t="n">
        <v>8.5</v>
      </c>
      <c r="M357" t="n">
        <v>73</v>
      </c>
      <c r="N357" t="n">
        <v>64.11</v>
      </c>
      <c r="O357" t="n">
        <v>31818.02</v>
      </c>
      <c r="P357" t="n">
        <v>875.1</v>
      </c>
      <c r="Q357" t="n">
        <v>1367.38</v>
      </c>
      <c r="R357" t="n">
        <v>175.73</v>
      </c>
      <c r="S357" t="n">
        <v>104.26</v>
      </c>
      <c r="T357" t="n">
        <v>34548.61</v>
      </c>
      <c r="U357" t="n">
        <v>0.59</v>
      </c>
      <c r="V357" t="n">
        <v>0.88</v>
      </c>
      <c r="W357" t="n">
        <v>20.76</v>
      </c>
      <c r="X357" t="n">
        <v>2.13</v>
      </c>
      <c r="Y357" t="n">
        <v>1</v>
      </c>
      <c r="Z357" t="n">
        <v>10</v>
      </c>
    </row>
    <row r="358">
      <c r="A358" t="n">
        <v>31</v>
      </c>
      <c r="B358" t="n">
        <v>125</v>
      </c>
      <c r="C358" t="inlineStr">
        <is>
          <t xml:space="preserve">CONCLUIDO	</t>
        </is>
      </c>
      <c r="D358" t="n">
        <v>1.6431</v>
      </c>
      <c r="E358" t="n">
        <v>60.86</v>
      </c>
      <c r="F358" t="n">
        <v>54.65</v>
      </c>
      <c r="G358" t="n">
        <v>44.92</v>
      </c>
      <c r="H358" t="n">
        <v>0.61</v>
      </c>
      <c r="I358" t="n">
        <v>73</v>
      </c>
      <c r="J358" t="n">
        <v>256.54</v>
      </c>
      <c r="K358" t="n">
        <v>58.47</v>
      </c>
      <c r="L358" t="n">
        <v>8.75</v>
      </c>
      <c r="M358" t="n">
        <v>71</v>
      </c>
      <c r="N358" t="n">
        <v>64.31999999999999</v>
      </c>
      <c r="O358" t="n">
        <v>31874.43</v>
      </c>
      <c r="P358" t="n">
        <v>874.22</v>
      </c>
      <c r="Q358" t="n">
        <v>1367.43</v>
      </c>
      <c r="R358" t="n">
        <v>174.02</v>
      </c>
      <c r="S358" t="n">
        <v>104.26</v>
      </c>
      <c r="T358" t="n">
        <v>33698.75</v>
      </c>
      <c r="U358" t="n">
        <v>0.6</v>
      </c>
      <c r="V358" t="n">
        <v>0.88</v>
      </c>
      <c r="W358" t="n">
        <v>20.77</v>
      </c>
      <c r="X358" t="n">
        <v>2.07</v>
      </c>
      <c r="Y358" t="n">
        <v>1</v>
      </c>
      <c r="Z358" t="n">
        <v>10</v>
      </c>
    </row>
    <row r="359">
      <c r="A359" t="n">
        <v>32</v>
      </c>
      <c r="B359" t="n">
        <v>125</v>
      </c>
      <c r="C359" t="inlineStr">
        <is>
          <t xml:space="preserve">CONCLUIDO	</t>
        </is>
      </c>
      <c r="D359" t="n">
        <v>1.6478</v>
      </c>
      <c r="E359" t="n">
        <v>60.69</v>
      </c>
      <c r="F359" t="n">
        <v>54.58</v>
      </c>
      <c r="G359" t="n">
        <v>46.12</v>
      </c>
      <c r="H359" t="n">
        <v>0.62</v>
      </c>
      <c r="I359" t="n">
        <v>71</v>
      </c>
      <c r="J359" t="n">
        <v>257</v>
      </c>
      <c r="K359" t="n">
        <v>58.47</v>
      </c>
      <c r="L359" t="n">
        <v>9</v>
      </c>
      <c r="M359" t="n">
        <v>69</v>
      </c>
      <c r="N359" t="n">
        <v>64.53</v>
      </c>
      <c r="O359" t="n">
        <v>31931.04</v>
      </c>
      <c r="P359" t="n">
        <v>872.26</v>
      </c>
      <c r="Q359" t="n">
        <v>1367.52</v>
      </c>
      <c r="R359" t="n">
        <v>171.23</v>
      </c>
      <c r="S359" t="n">
        <v>104.26</v>
      </c>
      <c r="T359" t="n">
        <v>32317.57</v>
      </c>
      <c r="U359" t="n">
        <v>0.61</v>
      </c>
      <c r="V359" t="n">
        <v>0.88</v>
      </c>
      <c r="W359" t="n">
        <v>20.76</v>
      </c>
      <c r="X359" t="n">
        <v>1.99</v>
      </c>
      <c r="Y359" t="n">
        <v>1</v>
      </c>
      <c r="Z359" t="n">
        <v>10</v>
      </c>
    </row>
    <row r="360">
      <c r="A360" t="n">
        <v>33</v>
      </c>
      <c r="B360" t="n">
        <v>125</v>
      </c>
      <c r="C360" t="inlineStr">
        <is>
          <t xml:space="preserve">CONCLUIDO	</t>
        </is>
      </c>
      <c r="D360" t="n">
        <v>1.6514</v>
      </c>
      <c r="E360" t="n">
        <v>60.56</v>
      </c>
      <c r="F360" t="n">
        <v>54.54</v>
      </c>
      <c r="G360" t="n">
        <v>47.43</v>
      </c>
      <c r="H360" t="n">
        <v>0.64</v>
      </c>
      <c r="I360" t="n">
        <v>69</v>
      </c>
      <c r="J360" t="n">
        <v>257.46</v>
      </c>
      <c r="K360" t="n">
        <v>58.47</v>
      </c>
      <c r="L360" t="n">
        <v>9.25</v>
      </c>
      <c r="M360" t="n">
        <v>67</v>
      </c>
      <c r="N360" t="n">
        <v>64.73999999999999</v>
      </c>
      <c r="O360" t="n">
        <v>31987.61</v>
      </c>
      <c r="P360" t="n">
        <v>870.95</v>
      </c>
      <c r="Q360" t="n">
        <v>1367.36</v>
      </c>
      <c r="R360" t="n">
        <v>170.51</v>
      </c>
      <c r="S360" t="n">
        <v>104.26</v>
      </c>
      <c r="T360" t="n">
        <v>31966.2</v>
      </c>
      <c r="U360" t="n">
        <v>0.61</v>
      </c>
      <c r="V360" t="n">
        <v>0.88</v>
      </c>
      <c r="W360" t="n">
        <v>20.75</v>
      </c>
      <c r="X360" t="n">
        <v>1.96</v>
      </c>
      <c r="Y360" t="n">
        <v>1</v>
      </c>
      <c r="Z360" t="n">
        <v>10</v>
      </c>
    </row>
    <row r="361">
      <c r="A361" t="n">
        <v>34</v>
      </c>
      <c r="B361" t="n">
        <v>125</v>
      </c>
      <c r="C361" t="inlineStr">
        <is>
          <t xml:space="preserve">CONCLUIDO	</t>
        </is>
      </c>
      <c r="D361" t="n">
        <v>1.6558</v>
      </c>
      <c r="E361" t="n">
        <v>60.4</v>
      </c>
      <c r="F361" t="n">
        <v>54.47</v>
      </c>
      <c r="G361" t="n">
        <v>48.78</v>
      </c>
      <c r="H361" t="n">
        <v>0.66</v>
      </c>
      <c r="I361" t="n">
        <v>67</v>
      </c>
      <c r="J361" t="n">
        <v>257.92</v>
      </c>
      <c r="K361" t="n">
        <v>58.47</v>
      </c>
      <c r="L361" t="n">
        <v>9.5</v>
      </c>
      <c r="M361" t="n">
        <v>65</v>
      </c>
      <c r="N361" t="n">
        <v>64.95</v>
      </c>
      <c r="O361" t="n">
        <v>32044.25</v>
      </c>
      <c r="P361" t="n">
        <v>869.6</v>
      </c>
      <c r="Q361" t="n">
        <v>1367.41</v>
      </c>
      <c r="R361" t="n">
        <v>167.89</v>
      </c>
      <c r="S361" t="n">
        <v>104.26</v>
      </c>
      <c r="T361" t="n">
        <v>30668.26</v>
      </c>
      <c r="U361" t="n">
        <v>0.62</v>
      </c>
      <c r="V361" t="n">
        <v>0.88</v>
      </c>
      <c r="W361" t="n">
        <v>20.76</v>
      </c>
      <c r="X361" t="n">
        <v>1.89</v>
      </c>
      <c r="Y361" t="n">
        <v>1</v>
      </c>
      <c r="Z361" t="n">
        <v>10</v>
      </c>
    </row>
    <row r="362">
      <c r="A362" t="n">
        <v>35</v>
      </c>
      <c r="B362" t="n">
        <v>125</v>
      </c>
      <c r="C362" t="inlineStr">
        <is>
          <t xml:space="preserve">CONCLUIDO	</t>
        </is>
      </c>
      <c r="D362" t="n">
        <v>1.6593</v>
      </c>
      <c r="E362" t="n">
        <v>60.26</v>
      </c>
      <c r="F362" t="n">
        <v>54.44</v>
      </c>
      <c r="G362" t="n">
        <v>50.25</v>
      </c>
      <c r="H362" t="n">
        <v>0.67</v>
      </c>
      <c r="I362" t="n">
        <v>65</v>
      </c>
      <c r="J362" t="n">
        <v>258.38</v>
      </c>
      <c r="K362" t="n">
        <v>58.47</v>
      </c>
      <c r="L362" t="n">
        <v>9.75</v>
      </c>
      <c r="M362" t="n">
        <v>63</v>
      </c>
      <c r="N362" t="n">
        <v>65.16</v>
      </c>
      <c r="O362" t="n">
        <v>32100.97</v>
      </c>
      <c r="P362" t="n">
        <v>868.48</v>
      </c>
      <c r="Q362" t="n">
        <v>1367.43</v>
      </c>
      <c r="R362" t="n">
        <v>166.72</v>
      </c>
      <c r="S362" t="n">
        <v>104.26</v>
      </c>
      <c r="T362" t="n">
        <v>30088.99</v>
      </c>
      <c r="U362" t="n">
        <v>0.63</v>
      </c>
      <c r="V362" t="n">
        <v>0.88</v>
      </c>
      <c r="W362" t="n">
        <v>20.76</v>
      </c>
      <c r="X362" t="n">
        <v>1.86</v>
      </c>
      <c r="Y362" t="n">
        <v>1</v>
      </c>
      <c r="Z362" t="n">
        <v>10</v>
      </c>
    </row>
    <row r="363">
      <c r="A363" t="n">
        <v>36</v>
      </c>
      <c r="B363" t="n">
        <v>125</v>
      </c>
      <c r="C363" t="inlineStr">
        <is>
          <t xml:space="preserve">CONCLUIDO	</t>
        </is>
      </c>
      <c r="D363" t="n">
        <v>1.662</v>
      </c>
      <c r="E363" t="n">
        <v>60.17</v>
      </c>
      <c r="F363" t="n">
        <v>54.39</v>
      </c>
      <c r="G363" t="n">
        <v>50.99</v>
      </c>
      <c r="H363" t="n">
        <v>0.6899999999999999</v>
      </c>
      <c r="I363" t="n">
        <v>64</v>
      </c>
      <c r="J363" t="n">
        <v>258.84</v>
      </c>
      <c r="K363" t="n">
        <v>58.47</v>
      </c>
      <c r="L363" t="n">
        <v>10</v>
      </c>
      <c r="M363" t="n">
        <v>62</v>
      </c>
      <c r="N363" t="n">
        <v>65.37</v>
      </c>
      <c r="O363" t="n">
        <v>32157.77</v>
      </c>
      <c r="P363" t="n">
        <v>867.17</v>
      </c>
      <c r="Q363" t="n">
        <v>1367.37</v>
      </c>
      <c r="R363" t="n">
        <v>165.54</v>
      </c>
      <c r="S363" t="n">
        <v>104.26</v>
      </c>
      <c r="T363" t="n">
        <v>29508.54</v>
      </c>
      <c r="U363" t="n">
        <v>0.63</v>
      </c>
      <c r="V363" t="n">
        <v>0.88</v>
      </c>
      <c r="W363" t="n">
        <v>20.74</v>
      </c>
      <c r="X363" t="n">
        <v>1.81</v>
      </c>
      <c r="Y363" t="n">
        <v>1</v>
      </c>
      <c r="Z363" t="n">
        <v>10</v>
      </c>
    </row>
    <row r="364">
      <c r="A364" t="n">
        <v>37</v>
      </c>
      <c r="B364" t="n">
        <v>125</v>
      </c>
      <c r="C364" t="inlineStr">
        <is>
          <t xml:space="preserve">CONCLUIDO	</t>
        </is>
      </c>
      <c r="D364" t="n">
        <v>1.6655</v>
      </c>
      <c r="E364" t="n">
        <v>60.04</v>
      </c>
      <c r="F364" t="n">
        <v>54.36</v>
      </c>
      <c r="G364" t="n">
        <v>52.6</v>
      </c>
      <c r="H364" t="n">
        <v>0.7</v>
      </c>
      <c r="I364" t="n">
        <v>62</v>
      </c>
      <c r="J364" t="n">
        <v>259.3</v>
      </c>
      <c r="K364" t="n">
        <v>58.47</v>
      </c>
      <c r="L364" t="n">
        <v>10.25</v>
      </c>
      <c r="M364" t="n">
        <v>60</v>
      </c>
      <c r="N364" t="n">
        <v>65.58</v>
      </c>
      <c r="O364" t="n">
        <v>32214.64</v>
      </c>
      <c r="P364" t="n">
        <v>866.15</v>
      </c>
      <c r="Q364" t="n">
        <v>1367.41</v>
      </c>
      <c r="R364" t="n">
        <v>164.2</v>
      </c>
      <c r="S364" t="n">
        <v>104.26</v>
      </c>
      <c r="T364" t="n">
        <v>28844.59</v>
      </c>
      <c r="U364" t="n">
        <v>0.63</v>
      </c>
      <c r="V364" t="n">
        <v>0.88</v>
      </c>
      <c r="W364" t="n">
        <v>20.75</v>
      </c>
      <c r="X364" t="n">
        <v>1.78</v>
      </c>
      <c r="Y364" t="n">
        <v>1</v>
      </c>
      <c r="Z364" t="n">
        <v>10</v>
      </c>
    </row>
    <row r="365">
      <c r="A365" t="n">
        <v>38</v>
      </c>
      <c r="B365" t="n">
        <v>125</v>
      </c>
      <c r="C365" t="inlineStr">
        <is>
          <t xml:space="preserve">CONCLUIDO	</t>
        </is>
      </c>
      <c r="D365" t="n">
        <v>1.671</v>
      </c>
      <c r="E365" t="n">
        <v>59.84</v>
      </c>
      <c r="F365" t="n">
        <v>54.25</v>
      </c>
      <c r="G365" t="n">
        <v>54.25</v>
      </c>
      <c r="H365" t="n">
        <v>0.72</v>
      </c>
      <c r="I365" t="n">
        <v>60</v>
      </c>
      <c r="J365" t="n">
        <v>259.76</v>
      </c>
      <c r="K365" t="n">
        <v>58.47</v>
      </c>
      <c r="L365" t="n">
        <v>10.5</v>
      </c>
      <c r="M365" t="n">
        <v>58</v>
      </c>
      <c r="N365" t="n">
        <v>65.79000000000001</v>
      </c>
      <c r="O365" t="n">
        <v>32271.6</v>
      </c>
      <c r="P365" t="n">
        <v>863.97</v>
      </c>
      <c r="Q365" t="n">
        <v>1367.36</v>
      </c>
      <c r="R365" t="n">
        <v>161.16</v>
      </c>
      <c r="S365" t="n">
        <v>104.26</v>
      </c>
      <c r="T365" t="n">
        <v>27335.43</v>
      </c>
      <c r="U365" t="n">
        <v>0.65</v>
      </c>
      <c r="V365" t="n">
        <v>0.88</v>
      </c>
      <c r="W365" t="n">
        <v>20.73</v>
      </c>
      <c r="X365" t="n">
        <v>1.67</v>
      </c>
      <c r="Y365" t="n">
        <v>1</v>
      </c>
      <c r="Z365" t="n">
        <v>10</v>
      </c>
    </row>
    <row r="366">
      <c r="A366" t="n">
        <v>39</v>
      </c>
      <c r="B366" t="n">
        <v>125</v>
      </c>
      <c r="C366" t="inlineStr">
        <is>
          <t xml:space="preserve">CONCLUIDO	</t>
        </is>
      </c>
      <c r="D366" t="n">
        <v>1.673</v>
      </c>
      <c r="E366" t="n">
        <v>59.77</v>
      </c>
      <c r="F366" t="n">
        <v>54.23</v>
      </c>
      <c r="G366" t="n">
        <v>55.15</v>
      </c>
      <c r="H366" t="n">
        <v>0.74</v>
      </c>
      <c r="I366" t="n">
        <v>59</v>
      </c>
      <c r="J366" t="n">
        <v>260.23</v>
      </c>
      <c r="K366" t="n">
        <v>58.47</v>
      </c>
      <c r="L366" t="n">
        <v>10.75</v>
      </c>
      <c r="M366" t="n">
        <v>57</v>
      </c>
      <c r="N366" t="n">
        <v>66</v>
      </c>
      <c r="O366" t="n">
        <v>32328.64</v>
      </c>
      <c r="P366" t="n">
        <v>863.35</v>
      </c>
      <c r="Q366" t="n">
        <v>1367.31</v>
      </c>
      <c r="R366" t="n">
        <v>160.29</v>
      </c>
      <c r="S366" t="n">
        <v>104.26</v>
      </c>
      <c r="T366" t="n">
        <v>26908.37</v>
      </c>
      <c r="U366" t="n">
        <v>0.65</v>
      </c>
      <c r="V366" t="n">
        <v>0.88</v>
      </c>
      <c r="W366" t="n">
        <v>20.73</v>
      </c>
      <c r="X366" t="n">
        <v>1.65</v>
      </c>
      <c r="Y366" t="n">
        <v>1</v>
      </c>
      <c r="Z366" t="n">
        <v>10</v>
      </c>
    </row>
    <row r="367">
      <c r="A367" t="n">
        <v>40</v>
      </c>
      <c r="B367" t="n">
        <v>125</v>
      </c>
      <c r="C367" t="inlineStr">
        <is>
          <t xml:space="preserve">CONCLUIDO	</t>
        </is>
      </c>
      <c r="D367" t="n">
        <v>1.6754</v>
      </c>
      <c r="E367" t="n">
        <v>59.69</v>
      </c>
      <c r="F367" t="n">
        <v>54.19</v>
      </c>
      <c r="G367" t="n">
        <v>56.06</v>
      </c>
      <c r="H367" t="n">
        <v>0.75</v>
      </c>
      <c r="I367" t="n">
        <v>58</v>
      </c>
      <c r="J367" t="n">
        <v>260.69</v>
      </c>
      <c r="K367" t="n">
        <v>58.47</v>
      </c>
      <c r="L367" t="n">
        <v>11</v>
      </c>
      <c r="M367" t="n">
        <v>56</v>
      </c>
      <c r="N367" t="n">
        <v>66.20999999999999</v>
      </c>
      <c r="O367" t="n">
        <v>32385.75</v>
      </c>
      <c r="P367" t="n">
        <v>862.1</v>
      </c>
      <c r="Q367" t="n">
        <v>1367.4</v>
      </c>
      <c r="R367" t="n">
        <v>158.86</v>
      </c>
      <c r="S367" t="n">
        <v>104.26</v>
      </c>
      <c r="T367" t="n">
        <v>26194.37</v>
      </c>
      <c r="U367" t="n">
        <v>0.66</v>
      </c>
      <c r="V367" t="n">
        <v>0.88</v>
      </c>
      <c r="W367" t="n">
        <v>20.74</v>
      </c>
      <c r="X367" t="n">
        <v>1.61</v>
      </c>
      <c r="Y367" t="n">
        <v>1</v>
      </c>
      <c r="Z367" t="n">
        <v>10</v>
      </c>
    </row>
    <row r="368">
      <c r="A368" t="n">
        <v>41</v>
      </c>
      <c r="B368" t="n">
        <v>125</v>
      </c>
      <c r="C368" t="inlineStr">
        <is>
          <t xml:space="preserve">CONCLUIDO	</t>
        </is>
      </c>
      <c r="D368" t="n">
        <v>1.6792</v>
      </c>
      <c r="E368" t="n">
        <v>59.55</v>
      </c>
      <c r="F368" t="n">
        <v>54.15</v>
      </c>
      <c r="G368" t="n">
        <v>58.02</v>
      </c>
      <c r="H368" t="n">
        <v>0.77</v>
      </c>
      <c r="I368" t="n">
        <v>56</v>
      </c>
      <c r="J368" t="n">
        <v>261.15</v>
      </c>
      <c r="K368" t="n">
        <v>58.47</v>
      </c>
      <c r="L368" t="n">
        <v>11.25</v>
      </c>
      <c r="M368" t="n">
        <v>54</v>
      </c>
      <c r="N368" t="n">
        <v>66.43000000000001</v>
      </c>
      <c r="O368" t="n">
        <v>32442.95</v>
      </c>
      <c r="P368" t="n">
        <v>860.95</v>
      </c>
      <c r="Q368" t="n">
        <v>1367.42</v>
      </c>
      <c r="R368" t="n">
        <v>157.62</v>
      </c>
      <c r="S368" t="n">
        <v>104.26</v>
      </c>
      <c r="T368" t="n">
        <v>25586.38</v>
      </c>
      <c r="U368" t="n">
        <v>0.66</v>
      </c>
      <c r="V368" t="n">
        <v>0.89</v>
      </c>
      <c r="W368" t="n">
        <v>20.74</v>
      </c>
      <c r="X368" t="n">
        <v>1.57</v>
      </c>
      <c r="Y368" t="n">
        <v>1</v>
      </c>
      <c r="Z368" t="n">
        <v>10</v>
      </c>
    </row>
    <row r="369">
      <c r="A369" t="n">
        <v>42</v>
      </c>
      <c r="B369" t="n">
        <v>125</v>
      </c>
      <c r="C369" t="inlineStr">
        <is>
          <t xml:space="preserve">CONCLUIDO	</t>
        </is>
      </c>
      <c r="D369" t="n">
        <v>1.6819</v>
      </c>
      <c r="E369" t="n">
        <v>59.46</v>
      </c>
      <c r="F369" t="n">
        <v>54.1</v>
      </c>
      <c r="G369" t="n">
        <v>59.02</v>
      </c>
      <c r="H369" t="n">
        <v>0.78</v>
      </c>
      <c r="I369" t="n">
        <v>55</v>
      </c>
      <c r="J369" t="n">
        <v>261.62</v>
      </c>
      <c r="K369" t="n">
        <v>58.47</v>
      </c>
      <c r="L369" t="n">
        <v>11.5</v>
      </c>
      <c r="M369" t="n">
        <v>53</v>
      </c>
      <c r="N369" t="n">
        <v>66.64</v>
      </c>
      <c r="O369" t="n">
        <v>32500.22</v>
      </c>
      <c r="P369" t="n">
        <v>859.86</v>
      </c>
      <c r="Q369" t="n">
        <v>1367.37</v>
      </c>
      <c r="R369" t="n">
        <v>156.08</v>
      </c>
      <c r="S369" t="n">
        <v>104.26</v>
      </c>
      <c r="T369" t="n">
        <v>24819.34</v>
      </c>
      <c r="U369" t="n">
        <v>0.67</v>
      </c>
      <c r="V369" t="n">
        <v>0.89</v>
      </c>
      <c r="W369" t="n">
        <v>20.73</v>
      </c>
      <c r="X369" t="n">
        <v>1.52</v>
      </c>
      <c r="Y369" t="n">
        <v>1</v>
      </c>
      <c r="Z369" t="n">
        <v>10</v>
      </c>
    </row>
    <row r="370">
      <c r="A370" t="n">
        <v>43</v>
      </c>
      <c r="B370" t="n">
        <v>125</v>
      </c>
      <c r="C370" t="inlineStr">
        <is>
          <t xml:space="preserve">CONCLUIDO	</t>
        </is>
      </c>
      <c r="D370" t="n">
        <v>1.6837</v>
      </c>
      <c r="E370" t="n">
        <v>59.39</v>
      </c>
      <c r="F370" t="n">
        <v>54.09</v>
      </c>
      <c r="G370" t="n">
        <v>60.09</v>
      </c>
      <c r="H370" t="n">
        <v>0.8</v>
      </c>
      <c r="I370" t="n">
        <v>54</v>
      </c>
      <c r="J370" t="n">
        <v>262.08</v>
      </c>
      <c r="K370" t="n">
        <v>58.47</v>
      </c>
      <c r="L370" t="n">
        <v>11.75</v>
      </c>
      <c r="M370" t="n">
        <v>52</v>
      </c>
      <c r="N370" t="n">
        <v>66.86</v>
      </c>
      <c r="O370" t="n">
        <v>32557.58</v>
      </c>
      <c r="P370" t="n">
        <v>858.85</v>
      </c>
      <c r="Q370" t="n">
        <v>1367.37</v>
      </c>
      <c r="R370" t="n">
        <v>155.59</v>
      </c>
      <c r="S370" t="n">
        <v>104.26</v>
      </c>
      <c r="T370" t="n">
        <v>24580.25</v>
      </c>
      <c r="U370" t="n">
        <v>0.67</v>
      </c>
      <c r="V370" t="n">
        <v>0.89</v>
      </c>
      <c r="W370" t="n">
        <v>20.73</v>
      </c>
      <c r="X370" t="n">
        <v>1.51</v>
      </c>
      <c r="Y370" t="n">
        <v>1</v>
      </c>
      <c r="Z370" t="n">
        <v>10</v>
      </c>
    </row>
    <row r="371">
      <c r="A371" t="n">
        <v>44</v>
      </c>
      <c r="B371" t="n">
        <v>125</v>
      </c>
      <c r="C371" t="inlineStr">
        <is>
          <t xml:space="preserve">CONCLUIDO	</t>
        </is>
      </c>
      <c r="D371" t="n">
        <v>1.6856</v>
      </c>
      <c r="E371" t="n">
        <v>59.33</v>
      </c>
      <c r="F371" t="n">
        <v>54.07</v>
      </c>
      <c r="G371" t="n">
        <v>61.21</v>
      </c>
      <c r="H371" t="n">
        <v>0.8100000000000001</v>
      </c>
      <c r="I371" t="n">
        <v>53</v>
      </c>
      <c r="J371" t="n">
        <v>262.55</v>
      </c>
      <c r="K371" t="n">
        <v>58.47</v>
      </c>
      <c r="L371" t="n">
        <v>12</v>
      </c>
      <c r="M371" t="n">
        <v>51</v>
      </c>
      <c r="N371" t="n">
        <v>67.06999999999999</v>
      </c>
      <c r="O371" t="n">
        <v>32615.02</v>
      </c>
      <c r="P371" t="n">
        <v>857.79</v>
      </c>
      <c r="Q371" t="n">
        <v>1367.28</v>
      </c>
      <c r="R371" t="n">
        <v>154.85</v>
      </c>
      <c r="S371" t="n">
        <v>104.26</v>
      </c>
      <c r="T371" t="n">
        <v>24215.68</v>
      </c>
      <c r="U371" t="n">
        <v>0.67</v>
      </c>
      <c r="V371" t="n">
        <v>0.89</v>
      </c>
      <c r="W371" t="n">
        <v>20.73</v>
      </c>
      <c r="X371" t="n">
        <v>1.49</v>
      </c>
      <c r="Y371" t="n">
        <v>1</v>
      </c>
      <c r="Z371" t="n">
        <v>10</v>
      </c>
    </row>
    <row r="372">
      <c r="A372" t="n">
        <v>45</v>
      </c>
      <c r="B372" t="n">
        <v>125</v>
      </c>
      <c r="C372" t="inlineStr">
        <is>
          <t xml:space="preserve">CONCLUIDO	</t>
        </is>
      </c>
      <c r="D372" t="n">
        <v>1.6874</v>
      </c>
      <c r="E372" t="n">
        <v>59.26</v>
      </c>
      <c r="F372" t="n">
        <v>54.05</v>
      </c>
      <c r="G372" t="n">
        <v>62.37</v>
      </c>
      <c r="H372" t="n">
        <v>0.83</v>
      </c>
      <c r="I372" t="n">
        <v>52</v>
      </c>
      <c r="J372" t="n">
        <v>263.01</v>
      </c>
      <c r="K372" t="n">
        <v>58.47</v>
      </c>
      <c r="L372" t="n">
        <v>12.25</v>
      </c>
      <c r="M372" t="n">
        <v>50</v>
      </c>
      <c r="N372" t="n">
        <v>67.29000000000001</v>
      </c>
      <c r="O372" t="n">
        <v>32672.53</v>
      </c>
      <c r="P372" t="n">
        <v>856.85</v>
      </c>
      <c r="Q372" t="n">
        <v>1367.34</v>
      </c>
      <c r="R372" t="n">
        <v>154.34</v>
      </c>
      <c r="S372" t="n">
        <v>104.26</v>
      </c>
      <c r="T372" t="n">
        <v>23966.44</v>
      </c>
      <c r="U372" t="n">
        <v>0.68</v>
      </c>
      <c r="V372" t="n">
        <v>0.89</v>
      </c>
      <c r="W372" t="n">
        <v>20.73</v>
      </c>
      <c r="X372" t="n">
        <v>1.47</v>
      </c>
      <c r="Y372" t="n">
        <v>1</v>
      </c>
      <c r="Z372" t="n">
        <v>10</v>
      </c>
    </row>
    <row r="373">
      <c r="A373" t="n">
        <v>46</v>
      </c>
      <c r="B373" t="n">
        <v>125</v>
      </c>
      <c r="C373" t="inlineStr">
        <is>
          <t xml:space="preserve">CONCLUIDO	</t>
        </is>
      </c>
      <c r="D373" t="n">
        <v>1.6925</v>
      </c>
      <c r="E373" t="n">
        <v>59.09</v>
      </c>
      <c r="F373" t="n">
        <v>53.97</v>
      </c>
      <c r="G373" t="n">
        <v>64.76000000000001</v>
      </c>
      <c r="H373" t="n">
        <v>0.84</v>
      </c>
      <c r="I373" t="n">
        <v>50</v>
      </c>
      <c r="J373" t="n">
        <v>263.48</v>
      </c>
      <c r="K373" t="n">
        <v>58.47</v>
      </c>
      <c r="L373" t="n">
        <v>12.5</v>
      </c>
      <c r="M373" t="n">
        <v>48</v>
      </c>
      <c r="N373" t="n">
        <v>67.51000000000001</v>
      </c>
      <c r="O373" t="n">
        <v>32730.13</v>
      </c>
      <c r="P373" t="n">
        <v>855.36</v>
      </c>
      <c r="Q373" t="n">
        <v>1367.38</v>
      </c>
      <c r="R373" t="n">
        <v>151.78</v>
      </c>
      <c r="S373" t="n">
        <v>104.26</v>
      </c>
      <c r="T373" t="n">
        <v>22696.82</v>
      </c>
      <c r="U373" t="n">
        <v>0.6899999999999999</v>
      </c>
      <c r="V373" t="n">
        <v>0.89</v>
      </c>
      <c r="W373" t="n">
        <v>20.72</v>
      </c>
      <c r="X373" t="n">
        <v>1.39</v>
      </c>
      <c r="Y373" t="n">
        <v>1</v>
      </c>
      <c r="Z373" t="n">
        <v>10</v>
      </c>
    </row>
    <row r="374">
      <c r="A374" t="n">
        <v>47</v>
      </c>
      <c r="B374" t="n">
        <v>125</v>
      </c>
      <c r="C374" t="inlineStr">
        <is>
          <t xml:space="preserve">CONCLUIDO	</t>
        </is>
      </c>
      <c r="D374" t="n">
        <v>1.6934</v>
      </c>
      <c r="E374" t="n">
        <v>59.05</v>
      </c>
      <c r="F374" t="n">
        <v>53.98</v>
      </c>
      <c r="G374" t="n">
        <v>66.09999999999999</v>
      </c>
      <c r="H374" t="n">
        <v>0.86</v>
      </c>
      <c r="I374" t="n">
        <v>49</v>
      </c>
      <c r="J374" t="n">
        <v>263.95</v>
      </c>
      <c r="K374" t="n">
        <v>58.47</v>
      </c>
      <c r="L374" t="n">
        <v>12.75</v>
      </c>
      <c r="M374" t="n">
        <v>47</v>
      </c>
      <c r="N374" t="n">
        <v>67.72</v>
      </c>
      <c r="O374" t="n">
        <v>32787.82</v>
      </c>
      <c r="P374" t="n">
        <v>855.02</v>
      </c>
      <c r="Q374" t="n">
        <v>1367.35</v>
      </c>
      <c r="R374" t="n">
        <v>152.03</v>
      </c>
      <c r="S374" t="n">
        <v>104.26</v>
      </c>
      <c r="T374" t="n">
        <v>22826.78</v>
      </c>
      <c r="U374" t="n">
        <v>0.6899999999999999</v>
      </c>
      <c r="V374" t="n">
        <v>0.89</v>
      </c>
      <c r="W374" t="n">
        <v>20.73</v>
      </c>
      <c r="X374" t="n">
        <v>1.4</v>
      </c>
      <c r="Y374" t="n">
        <v>1</v>
      </c>
      <c r="Z374" t="n">
        <v>10</v>
      </c>
    </row>
    <row r="375">
      <c r="A375" t="n">
        <v>48</v>
      </c>
      <c r="B375" t="n">
        <v>125</v>
      </c>
      <c r="C375" t="inlineStr">
        <is>
          <t xml:space="preserve">CONCLUIDO	</t>
        </is>
      </c>
      <c r="D375" t="n">
        <v>1.6964</v>
      </c>
      <c r="E375" t="n">
        <v>58.95</v>
      </c>
      <c r="F375" t="n">
        <v>53.93</v>
      </c>
      <c r="G375" t="n">
        <v>67.41</v>
      </c>
      <c r="H375" t="n">
        <v>0.87</v>
      </c>
      <c r="I375" t="n">
        <v>48</v>
      </c>
      <c r="J375" t="n">
        <v>264.42</v>
      </c>
      <c r="K375" t="n">
        <v>58.47</v>
      </c>
      <c r="L375" t="n">
        <v>13</v>
      </c>
      <c r="M375" t="n">
        <v>46</v>
      </c>
      <c r="N375" t="n">
        <v>67.94</v>
      </c>
      <c r="O375" t="n">
        <v>32845.58</v>
      </c>
      <c r="P375" t="n">
        <v>853.75</v>
      </c>
      <c r="Q375" t="n">
        <v>1367.26</v>
      </c>
      <c r="R375" t="n">
        <v>150.17</v>
      </c>
      <c r="S375" t="n">
        <v>104.26</v>
      </c>
      <c r="T375" t="n">
        <v>21899.89</v>
      </c>
      <c r="U375" t="n">
        <v>0.6899999999999999</v>
      </c>
      <c r="V375" t="n">
        <v>0.89</v>
      </c>
      <c r="W375" t="n">
        <v>20.73</v>
      </c>
      <c r="X375" t="n">
        <v>1.35</v>
      </c>
      <c r="Y375" t="n">
        <v>1</v>
      </c>
      <c r="Z375" t="n">
        <v>10</v>
      </c>
    </row>
    <row r="376">
      <c r="A376" t="n">
        <v>49</v>
      </c>
      <c r="B376" t="n">
        <v>125</v>
      </c>
      <c r="C376" t="inlineStr">
        <is>
          <t xml:space="preserve">CONCLUIDO	</t>
        </is>
      </c>
      <c r="D376" t="n">
        <v>1.6963</v>
      </c>
      <c r="E376" t="n">
        <v>58.95</v>
      </c>
      <c r="F376" t="n">
        <v>53.93</v>
      </c>
      <c r="G376" t="n">
        <v>67.41</v>
      </c>
      <c r="H376" t="n">
        <v>0.89</v>
      </c>
      <c r="I376" t="n">
        <v>48</v>
      </c>
      <c r="J376" t="n">
        <v>264.89</v>
      </c>
      <c r="K376" t="n">
        <v>58.47</v>
      </c>
      <c r="L376" t="n">
        <v>13.25</v>
      </c>
      <c r="M376" t="n">
        <v>46</v>
      </c>
      <c r="N376" t="n">
        <v>68.16</v>
      </c>
      <c r="O376" t="n">
        <v>32903.43</v>
      </c>
      <c r="P376" t="n">
        <v>853.42</v>
      </c>
      <c r="Q376" t="n">
        <v>1367.2</v>
      </c>
      <c r="R376" t="n">
        <v>150.64</v>
      </c>
      <c r="S376" t="n">
        <v>104.26</v>
      </c>
      <c r="T376" t="n">
        <v>22133.87</v>
      </c>
      <c r="U376" t="n">
        <v>0.6899999999999999</v>
      </c>
      <c r="V376" t="n">
        <v>0.89</v>
      </c>
      <c r="W376" t="n">
        <v>20.72</v>
      </c>
      <c r="X376" t="n">
        <v>1.35</v>
      </c>
      <c r="Y376" t="n">
        <v>1</v>
      </c>
      <c r="Z376" t="n">
        <v>10</v>
      </c>
    </row>
    <row r="377">
      <c r="A377" t="n">
        <v>50</v>
      </c>
      <c r="B377" t="n">
        <v>125</v>
      </c>
      <c r="C377" t="inlineStr">
        <is>
          <t xml:space="preserve">CONCLUIDO	</t>
        </is>
      </c>
      <c r="D377" t="n">
        <v>1.6984</v>
      </c>
      <c r="E377" t="n">
        <v>58.88</v>
      </c>
      <c r="F377" t="n">
        <v>53.9</v>
      </c>
      <c r="G377" t="n">
        <v>68.81</v>
      </c>
      <c r="H377" t="n">
        <v>0.91</v>
      </c>
      <c r="I377" t="n">
        <v>47</v>
      </c>
      <c r="J377" t="n">
        <v>265.36</v>
      </c>
      <c r="K377" t="n">
        <v>58.47</v>
      </c>
      <c r="L377" t="n">
        <v>13.5</v>
      </c>
      <c r="M377" t="n">
        <v>45</v>
      </c>
      <c r="N377" t="n">
        <v>68.38</v>
      </c>
      <c r="O377" t="n">
        <v>32961.36</v>
      </c>
      <c r="P377" t="n">
        <v>852.33</v>
      </c>
      <c r="Q377" t="n">
        <v>1367.4</v>
      </c>
      <c r="R377" t="n">
        <v>149.82</v>
      </c>
      <c r="S377" t="n">
        <v>104.26</v>
      </c>
      <c r="T377" t="n">
        <v>21729.12</v>
      </c>
      <c r="U377" t="n">
        <v>0.7</v>
      </c>
      <c r="V377" t="n">
        <v>0.89</v>
      </c>
      <c r="W377" t="n">
        <v>20.71</v>
      </c>
      <c r="X377" t="n">
        <v>1.32</v>
      </c>
      <c r="Y377" t="n">
        <v>1</v>
      </c>
      <c r="Z377" t="n">
        <v>10</v>
      </c>
    </row>
    <row r="378">
      <c r="A378" t="n">
        <v>51</v>
      </c>
      <c r="B378" t="n">
        <v>125</v>
      </c>
      <c r="C378" t="inlineStr">
        <is>
          <t xml:space="preserve">CONCLUIDO	</t>
        </is>
      </c>
      <c r="D378" t="n">
        <v>1.7006</v>
      </c>
      <c r="E378" t="n">
        <v>58.8</v>
      </c>
      <c r="F378" t="n">
        <v>53.87</v>
      </c>
      <c r="G378" t="n">
        <v>70.27</v>
      </c>
      <c r="H378" t="n">
        <v>0.92</v>
      </c>
      <c r="I378" t="n">
        <v>46</v>
      </c>
      <c r="J378" t="n">
        <v>265.83</v>
      </c>
      <c r="K378" t="n">
        <v>58.47</v>
      </c>
      <c r="L378" t="n">
        <v>13.75</v>
      </c>
      <c r="M378" t="n">
        <v>44</v>
      </c>
      <c r="N378" t="n">
        <v>68.59999999999999</v>
      </c>
      <c r="O378" t="n">
        <v>33019.37</v>
      </c>
      <c r="P378" t="n">
        <v>851.86</v>
      </c>
      <c r="Q378" t="n">
        <v>1367.21</v>
      </c>
      <c r="R378" t="n">
        <v>148.37</v>
      </c>
      <c r="S378" t="n">
        <v>104.26</v>
      </c>
      <c r="T378" t="n">
        <v>21011.43</v>
      </c>
      <c r="U378" t="n">
        <v>0.7</v>
      </c>
      <c r="V378" t="n">
        <v>0.89</v>
      </c>
      <c r="W378" t="n">
        <v>20.73</v>
      </c>
      <c r="X378" t="n">
        <v>1.3</v>
      </c>
      <c r="Y378" t="n">
        <v>1</v>
      </c>
      <c r="Z378" t="n">
        <v>10</v>
      </c>
    </row>
    <row r="379">
      <c r="A379" t="n">
        <v>52</v>
      </c>
      <c r="B379" t="n">
        <v>125</v>
      </c>
      <c r="C379" t="inlineStr">
        <is>
          <t xml:space="preserve">CONCLUIDO	</t>
        </is>
      </c>
      <c r="D379" t="n">
        <v>1.7027</v>
      </c>
      <c r="E379" t="n">
        <v>58.73</v>
      </c>
      <c r="F379" t="n">
        <v>53.85</v>
      </c>
      <c r="G379" t="n">
        <v>71.8</v>
      </c>
      <c r="H379" t="n">
        <v>0.9399999999999999</v>
      </c>
      <c r="I379" t="n">
        <v>45</v>
      </c>
      <c r="J379" t="n">
        <v>266.3</v>
      </c>
      <c r="K379" t="n">
        <v>58.47</v>
      </c>
      <c r="L379" t="n">
        <v>14</v>
      </c>
      <c r="M379" t="n">
        <v>43</v>
      </c>
      <c r="N379" t="n">
        <v>68.81999999999999</v>
      </c>
      <c r="O379" t="n">
        <v>33077.47</v>
      </c>
      <c r="P379" t="n">
        <v>850.76</v>
      </c>
      <c r="Q379" t="n">
        <v>1367.33</v>
      </c>
      <c r="R379" t="n">
        <v>147.73</v>
      </c>
      <c r="S379" t="n">
        <v>104.26</v>
      </c>
      <c r="T379" t="n">
        <v>20698.06</v>
      </c>
      <c r="U379" t="n">
        <v>0.71</v>
      </c>
      <c r="V379" t="n">
        <v>0.89</v>
      </c>
      <c r="W379" t="n">
        <v>20.72</v>
      </c>
      <c r="X379" t="n">
        <v>1.27</v>
      </c>
      <c r="Y379" t="n">
        <v>1</v>
      </c>
      <c r="Z379" t="n">
        <v>10</v>
      </c>
    </row>
    <row r="380">
      <c r="A380" t="n">
        <v>53</v>
      </c>
      <c r="B380" t="n">
        <v>125</v>
      </c>
      <c r="C380" t="inlineStr">
        <is>
          <t xml:space="preserve">CONCLUIDO	</t>
        </is>
      </c>
      <c r="D380" t="n">
        <v>1.7045</v>
      </c>
      <c r="E380" t="n">
        <v>58.67</v>
      </c>
      <c r="F380" t="n">
        <v>53.83</v>
      </c>
      <c r="G380" t="n">
        <v>73.41</v>
      </c>
      <c r="H380" t="n">
        <v>0.95</v>
      </c>
      <c r="I380" t="n">
        <v>44</v>
      </c>
      <c r="J380" t="n">
        <v>266.77</v>
      </c>
      <c r="K380" t="n">
        <v>58.47</v>
      </c>
      <c r="L380" t="n">
        <v>14.25</v>
      </c>
      <c r="M380" t="n">
        <v>42</v>
      </c>
      <c r="N380" t="n">
        <v>69.04000000000001</v>
      </c>
      <c r="O380" t="n">
        <v>33135.65</v>
      </c>
      <c r="P380" t="n">
        <v>850.16</v>
      </c>
      <c r="Q380" t="n">
        <v>1367.32</v>
      </c>
      <c r="R380" t="n">
        <v>147.1</v>
      </c>
      <c r="S380" t="n">
        <v>104.26</v>
      </c>
      <c r="T380" t="n">
        <v>20384.65</v>
      </c>
      <c r="U380" t="n">
        <v>0.71</v>
      </c>
      <c r="V380" t="n">
        <v>0.89</v>
      </c>
      <c r="W380" t="n">
        <v>20.73</v>
      </c>
      <c r="X380" t="n">
        <v>1.25</v>
      </c>
      <c r="Y380" t="n">
        <v>1</v>
      </c>
      <c r="Z380" t="n">
        <v>10</v>
      </c>
    </row>
    <row r="381">
      <c r="A381" t="n">
        <v>54</v>
      </c>
      <c r="B381" t="n">
        <v>125</v>
      </c>
      <c r="C381" t="inlineStr">
        <is>
          <t xml:space="preserve">CONCLUIDO	</t>
        </is>
      </c>
      <c r="D381" t="n">
        <v>1.7079</v>
      </c>
      <c r="E381" t="n">
        <v>58.55</v>
      </c>
      <c r="F381" t="n">
        <v>53.76</v>
      </c>
      <c r="G381" t="n">
        <v>75.02</v>
      </c>
      <c r="H381" t="n">
        <v>0.97</v>
      </c>
      <c r="I381" t="n">
        <v>43</v>
      </c>
      <c r="J381" t="n">
        <v>267.24</v>
      </c>
      <c r="K381" t="n">
        <v>58.47</v>
      </c>
      <c r="L381" t="n">
        <v>14.5</v>
      </c>
      <c r="M381" t="n">
        <v>41</v>
      </c>
      <c r="N381" t="n">
        <v>69.27</v>
      </c>
      <c r="O381" t="n">
        <v>33193.92</v>
      </c>
      <c r="P381" t="n">
        <v>848.71</v>
      </c>
      <c r="Q381" t="n">
        <v>1367.34</v>
      </c>
      <c r="R381" t="n">
        <v>145.27</v>
      </c>
      <c r="S381" t="n">
        <v>104.26</v>
      </c>
      <c r="T381" t="n">
        <v>19477.58</v>
      </c>
      <c r="U381" t="n">
        <v>0.72</v>
      </c>
      <c r="V381" t="n">
        <v>0.89</v>
      </c>
      <c r="W381" t="n">
        <v>20.71</v>
      </c>
      <c r="X381" t="n">
        <v>1.19</v>
      </c>
      <c r="Y381" t="n">
        <v>1</v>
      </c>
      <c r="Z381" t="n">
        <v>10</v>
      </c>
    </row>
    <row r="382">
      <c r="A382" t="n">
        <v>55</v>
      </c>
      <c r="B382" t="n">
        <v>125</v>
      </c>
      <c r="C382" t="inlineStr">
        <is>
          <t xml:space="preserve">CONCLUIDO	</t>
        </is>
      </c>
      <c r="D382" t="n">
        <v>1.7078</v>
      </c>
      <c r="E382" t="n">
        <v>58.56</v>
      </c>
      <c r="F382" t="n">
        <v>53.77</v>
      </c>
      <c r="G382" t="n">
        <v>75.03</v>
      </c>
      <c r="H382" t="n">
        <v>0.98</v>
      </c>
      <c r="I382" t="n">
        <v>43</v>
      </c>
      <c r="J382" t="n">
        <v>267.71</v>
      </c>
      <c r="K382" t="n">
        <v>58.47</v>
      </c>
      <c r="L382" t="n">
        <v>14.75</v>
      </c>
      <c r="M382" t="n">
        <v>41</v>
      </c>
      <c r="N382" t="n">
        <v>69.48999999999999</v>
      </c>
      <c r="O382" t="n">
        <v>33252.27</v>
      </c>
      <c r="P382" t="n">
        <v>847.91</v>
      </c>
      <c r="Q382" t="n">
        <v>1367.26</v>
      </c>
      <c r="R382" t="n">
        <v>145.44</v>
      </c>
      <c r="S382" t="n">
        <v>104.26</v>
      </c>
      <c r="T382" t="n">
        <v>19562.79</v>
      </c>
      <c r="U382" t="n">
        <v>0.72</v>
      </c>
      <c r="V382" t="n">
        <v>0.89</v>
      </c>
      <c r="W382" t="n">
        <v>20.71</v>
      </c>
      <c r="X382" t="n">
        <v>1.19</v>
      </c>
      <c r="Y382" t="n">
        <v>1</v>
      </c>
      <c r="Z382" t="n">
        <v>10</v>
      </c>
    </row>
    <row r="383">
      <c r="A383" t="n">
        <v>56</v>
      </c>
      <c r="B383" t="n">
        <v>125</v>
      </c>
      <c r="C383" t="inlineStr">
        <is>
          <t xml:space="preserve">CONCLUIDO	</t>
        </is>
      </c>
      <c r="D383" t="n">
        <v>1.7097</v>
      </c>
      <c r="E383" t="n">
        <v>58.49</v>
      </c>
      <c r="F383" t="n">
        <v>53.75</v>
      </c>
      <c r="G383" t="n">
        <v>76.78</v>
      </c>
      <c r="H383" t="n">
        <v>1</v>
      </c>
      <c r="I383" t="n">
        <v>42</v>
      </c>
      <c r="J383" t="n">
        <v>268.19</v>
      </c>
      <c r="K383" t="n">
        <v>58.47</v>
      </c>
      <c r="L383" t="n">
        <v>15</v>
      </c>
      <c r="M383" t="n">
        <v>40</v>
      </c>
      <c r="N383" t="n">
        <v>69.70999999999999</v>
      </c>
      <c r="O383" t="n">
        <v>33310.7</v>
      </c>
      <c r="P383" t="n">
        <v>847.51</v>
      </c>
      <c r="Q383" t="n">
        <v>1367.3</v>
      </c>
      <c r="R383" t="n">
        <v>144.74</v>
      </c>
      <c r="S383" t="n">
        <v>104.26</v>
      </c>
      <c r="T383" t="n">
        <v>19215.16</v>
      </c>
      <c r="U383" t="n">
        <v>0.72</v>
      </c>
      <c r="V383" t="n">
        <v>0.89</v>
      </c>
      <c r="W383" t="n">
        <v>20.71</v>
      </c>
      <c r="X383" t="n">
        <v>1.17</v>
      </c>
      <c r="Y383" t="n">
        <v>1</v>
      </c>
      <c r="Z383" t="n">
        <v>10</v>
      </c>
    </row>
    <row r="384">
      <c r="A384" t="n">
        <v>57</v>
      </c>
      <c r="B384" t="n">
        <v>125</v>
      </c>
      <c r="C384" t="inlineStr">
        <is>
          <t xml:space="preserve">CONCLUIDO	</t>
        </is>
      </c>
      <c r="D384" t="n">
        <v>1.7123</v>
      </c>
      <c r="E384" t="n">
        <v>58.4</v>
      </c>
      <c r="F384" t="n">
        <v>53.71</v>
      </c>
      <c r="G384" t="n">
        <v>78.59999999999999</v>
      </c>
      <c r="H384" t="n">
        <v>1.01</v>
      </c>
      <c r="I384" t="n">
        <v>41</v>
      </c>
      <c r="J384" t="n">
        <v>268.66</v>
      </c>
      <c r="K384" t="n">
        <v>58.47</v>
      </c>
      <c r="L384" t="n">
        <v>15.25</v>
      </c>
      <c r="M384" t="n">
        <v>39</v>
      </c>
      <c r="N384" t="n">
        <v>69.94</v>
      </c>
      <c r="O384" t="n">
        <v>33369.22</v>
      </c>
      <c r="P384" t="n">
        <v>845.84</v>
      </c>
      <c r="Q384" t="n">
        <v>1367.35</v>
      </c>
      <c r="R384" t="n">
        <v>143.35</v>
      </c>
      <c r="S384" t="n">
        <v>104.26</v>
      </c>
      <c r="T384" t="n">
        <v>18527.38</v>
      </c>
      <c r="U384" t="n">
        <v>0.73</v>
      </c>
      <c r="V384" t="n">
        <v>0.89</v>
      </c>
      <c r="W384" t="n">
        <v>20.7</v>
      </c>
      <c r="X384" t="n">
        <v>1.13</v>
      </c>
      <c r="Y384" t="n">
        <v>1</v>
      </c>
      <c r="Z384" t="n">
        <v>10</v>
      </c>
    </row>
    <row r="385">
      <c r="A385" t="n">
        <v>58</v>
      </c>
      <c r="B385" t="n">
        <v>125</v>
      </c>
      <c r="C385" t="inlineStr">
        <is>
          <t xml:space="preserve">CONCLUIDO	</t>
        </is>
      </c>
      <c r="D385" t="n">
        <v>1.7149</v>
      </c>
      <c r="E385" t="n">
        <v>58.31</v>
      </c>
      <c r="F385" t="n">
        <v>53.66</v>
      </c>
      <c r="G385" t="n">
        <v>80.5</v>
      </c>
      <c r="H385" t="n">
        <v>1.03</v>
      </c>
      <c r="I385" t="n">
        <v>40</v>
      </c>
      <c r="J385" t="n">
        <v>269.14</v>
      </c>
      <c r="K385" t="n">
        <v>58.47</v>
      </c>
      <c r="L385" t="n">
        <v>15.5</v>
      </c>
      <c r="M385" t="n">
        <v>38</v>
      </c>
      <c r="N385" t="n">
        <v>70.16</v>
      </c>
      <c r="O385" t="n">
        <v>33427.83</v>
      </c>
      <c r="P385" t="n">
        <v>844.9</v>
      </c>
      <c r="Q385" t="n">
        <v>1367.42</v>
      </c>
      <c r="R385" t="n">
        <v>141.86</v>
      </c>
      <c r="S385" t="n">
        <v>104.26</v>
      </c>
      <c r="T385" t="n">
        <v>17786.33</v>
      </c>
      <c r="U385" t="n">
        <v>0.73</v>
      </c>
      <c r="V385" t="n">
        <v>0.89</v>
      </c>
      <c r="W385" t="n">
        <v>20.71</v>
      </c>
      <c r="X385" t="n">
        <v>1.09</v>
      </c>
      <c r="Y385" t="n">
        <v>1</v>
      </c>
      <c r="Z385" t="n">
        <v>10</v>
      </c>
    </row>
    <row r="386">
      <c r="A386" t="n">
        <v>59</v>
      </c>
      <c r="B386" t="n">
        <v>125</v>
      </c>
      <c r="C386" t="inlineStr">
        <is>
          <t xml:space="preserve">CONCLUIDO	</t>
        </is>
      </c>
      <c r="D386" t="n">
        <v>1.7138</v>
      </c>
      <c r="E386" t="n">
        <v>58.35</v>
      </c>
      <c r="F386" t="n">
        <v>53.7</v>
      </c>
      <c r="G386" t="n">
        <v>80.56</v>
      </c>
      <c r="H386" t="n">
        <v>1.04</v>
      </c>
      <c r="I386" t="n">
        <v>40</v>
      </c>
      <c r="J386" t="n">
        <v>269.61</v>
      </c>
      <c r="K386" t="n">
        <v>58.47</v>
      </c>
      <c r="L386" t="n">
        <v>15.75</v>
      </c>
      <c r="M386" t="n">
        <v>38</v>
      </c>
      <c r="N386" t="n">
        <v>70.39</v>
      </c>
      <c r="O386" t="n">
        <v>33486.53</v>
      </c>
      <c r="P386" t="n">
        <v>845.9400000000001</v>
      </c>
      <c r="Q386" t="n">
        <v>1367.2</v>
      </c>
      <c r="R386" t="n">
        <v>143.18</v>
      </c>
      <c r="S386" t="n">
        <v>104.26</v>
      </c>
      <c r="T386" t="n">
        <v>18446.39</v>
      </c>
      <c r="U386" t="n">
        <v>0.73</v>
      </c>
      <c r="V386" t="n">
        <v>0.89</v>
      </c>
      <c r="W386" t="n">
        <v>20.71</v>
      </c>
      <c r="X386" t="n">
        <v>1.13</v>
      </c>
      <c r="Y386" t="n">
        <v>1</v>
      </c>
      <c r="Z386" t="n">
        <v>10</v>
      </c>
    </row>
    <row r="387">
      <c r="A387" t="n">
        <v>60</v>
      </c>
      <c r="B387" t="n">
        <v>125</v>
      </c>
      <c r="C387" t="inlineStr">
        <is>
          <t xml:space="preserve">CONCLUIDO	</t>
        </is>
      </c>
      <c r="D387" t="n">
        <v>1.7169</v>
      </c>
      <c r="E387" t="n">
        <v>58.24</v>
      </c>
      <c r="F387" t="n">
        <v>53.64</v>
      </c>
      <c r="G387" t="n">
        <v>82.53</v>
      </c>
      <c r="H387" t="n">
        <v>1.05</v>
      </c>
      <c r="I387" t="n">
        <v>39</v>
      </c>
      <c r="J387" t="n">
        <v>270.09</v>
      </c>
      <c r="K387" t="n">
        <v>58.47</v>
      </c>
      <c r="L387" t="n">
        <v>16</v>
      </c>
      <c r="M387" t="n">
        <v>37</v>
      </c>
      <c r="N387" t="n">
        <v>70.62</v>
      </c>
      <c r="O387" t="n">
        <v>33545.31</v>
      </c>
      <c r="P387" t="n">
        <v>844.3099999999999</v>
      </c>
      <c r="Q387" t="n">
        <v>1367.3</v>
      </c>
      <c r="R387" t="n">
        <v>141.02</v>
      </c>
      <c r="S387" t="n">
        <v>104.26</v>
      </c>
      <c r="T387" t="n">
        <v>17373.14</v>
      </c>
      <c r="U387" t="n">
        <v>0.74</v>
      </c>
      <c r="V387" t="n">
        <v>0.89</v>
      </c>
      <c r="W387" t="n">
        <v>20.71</v>
      </c>
      <c r="X387" t="n">
        <v>1.07</v>
      </c>
      <c r="Y387" t="n">
        <v>1</v>
      </c>
      <c r="Z387" t="n">
        <v>10</v>
      </c>
    </row>
    <row r="388">
      <c r="A388" t="n">
        <v>61</v>
      </c>
      <c r="B388" t="n">
        <v>125</v>
      </c>
      <c r="C388" t="inlineStr">
        <is>
          <t xml:space="preserve">CONCLUIDO	</t>
        </is>
      </c>
      <c r="D388" t="n">
        <v>1.7161</v>
      </c>
      <c r="E388" t="n">
        <v>58.27</v>
      </c>
      <c r="F388" t="n">
        <v>53.67</v>
      </c>
      <c r="G388" t="n">
        <v>82.56999999999999</v>
      </c>
      <c r="H388" t="n">
        <v>1.07</v>
      </c>
      <c r="I388" t="n">
        <v>39</v>
      </c>
      <c r="J388" t="n">
        <v>270.57</v>
      </c>
      <c r="K388" t="n">
        <v>58.47</v>
      </c>
      <c r="L388" t="n">
        <v>16.25</v>
      </c>
      <c r="M388" t="n">
        <v>37</v>
      </c>
      <c r="N388" t="n">
        <v>70.84</v>
      </c>
      <c r="O388" t="n">
        <v>33604.17</v>
      </c>
      <c r="P388" t="n">
        <v>844.08</v>
      </c>
      <c r="Q388" t="n">
        <v>1367.35</v>
      </c>
      <c r="R388" t="n">
        <v>142.19</v>
      </c>
      <c r="S388" t="n">
        <v>104.26</v>
      </c>
      <c r="T388" t="n">
        <v>17956.44</v>
      </c>
      <c r="U388" t="n">
        <v>0.73</v>
      </c>
      <c r="V388" t="n">
        <v>0.89</v>
      </c>
      <c r="W388" t="n">
        <v>20.7</v>
      </c>
      <c r="X388" t="n">
        <v>1.09</v>
      </c>
      <c r="Y388" t="n">
        <v>1</v>
      </c>
      <c r="Z388" t="n">
        <v>10</v>
      </c>
    </row>
    <row r="389">
      <c r="A389" t="n">
        <v>62</v>
      </c>
      <c r="B389" t="n">
        <v>125</v>
      </c>
      <c r="C389" t="inlineStr">
        <is>
          <t xml:space="preserve">CONCLUIDO	</t>
        </is>
      </c>
      <c r="D389" t="n">
        <v>1.719</v>
      </c>
      <c r="E389" t="n">
        <v>58.17</v>
      </c>
      <c r="F389" t="n">
        <v>53.62</v>
      </c>
      <c r="G389" t="n">
        <v>84.66</v>
      </c>
      <c r="H389" t="n">
        <v>1.08</v>
      </c>
      <c r="I389" t="n">
        <v>38</v>
      </c>
      <c r="J389" t="n">
        <v>271.05</v>
      </c>
      <c r="K389" t="n">
        <v>58.47</v>
      </c>
      <c r="L389" t="n">
        <v>16.5</v>
      </c>
      <c r="M389" t="n">
        <v>36</v>
      </c>
      <c r="N389" t="n">
        <v>71.06999999999999</v>
      </c>
      <c r="O389" t="n">
        <v>33663.13</v>
      </c>
      <c r="P389" t="n">
        <v>842.77</v>
      </c>
      <c r="Q389" t="n">
        <v>1367.37</v>
      </c>
      <c r="R389" t="n">
        <v>140.4</v>
      </c>
      <c r="S389" t="n">
        <v>104.26</v>
      </c>
      <c r="T389" t="n">
        <v>17066.25</v>
      </c>
      <c r="U389" t="n">
        <v>0.74</v>
      </c>
      <c r="V389" t="n">
        <v>0.89</v>
      </c>
      <c r="W389" t="n">
        <v>20.7</v>
      </c>
      <c r="X389" t="n">
        <v>1.04</v>
      </c>
      <c r="Y389" t="n">
        <v>1</v>
      </c>
      <c r="Z389" t="n">
        <v>10</v>
      </c>
    </row>
    <row r="390">
      <c r="A390" t="n">
        <v>63</v>
      </c>
      <c r="B390" t="n">
        <v>125</v>
      </c>
      <c r="C390" t="inlineStr">
        <is>
          <t xml:space="preserve">CONCLUIDO	</t>
        </is>
      </c>
      <c r="D390" t="n">
        <v>1.7212</v>
      </c>
      <c r="E390" t="n">
        <v>58.1</v>
      </c>
      <c r="F390" t="n">
        <v>53.59</v>
      </c>
      <c r="G390" t="n">
        <v>86.91</v>
      </c>
      <c r="H390" t="n">
        <v>1.1</v>
      </c>
      <c r="I390" t="n">
        <v>37</v>
      </c>
      <c r="J390" t="n">
        <v>271.52</v>
      </c>
      <c r="K390" t="n">
        <v>58.47</v>
      </c>
      <c r="L390" t="n">
        <v>16.75</v>
      </c>
      <c r="M390" t="n">
        <v>35</v>
      </c>
      <c r="N390" t="n">
        <v>71.3</v>
      </c>
      <c r="O390" t="n">
        <v>33722.17</v>
      </c>
      <c r="P390" t="n">
        <v>840.9400000000001</v>
      </c>
      <c r="Q390" t="n">
        <v>1367.32</v>
      </c>
      <c r="R390" t="n">
        <v>139.52</v>
      </c>
      <c r="S390" t="n">
        <v>104.26</v>
      </c>
      <c r="T390" t="n">
        <v>16630.86</v>
      </c>
      <c r="U390" t="n">
        <v>0.75</v>
      </c>
      <c r="V390" t="n">
        <v>0.89</v>
      </c>
      <c r="W390" t="n">
        <v>20.7</v>
      </c>
      <c r="X390" t="n">
        <v>1.02</v>
      </c>
      <c r="Y390" t="n">
        <v>1</v>
      </c>
      <c r="Z390" t="n">
        <v>10</v>
      </c>
    </row>
    <row r="391">
      <c r="A391" t="n">
        <v>64</v>
      </c>
      <c r="B391" t="n">
        <v>125</v>
      </c>
      <c r="C391" t="inlineStr">
        <is>
          <t xml:space="preserve">CONCLUIDO	</t>
        </is>
      </c>
      <c r="D391" t="n">
        <v>1.7207</v>
      </c>
      <c r="E391" t="n">
        <v>58.12</v>
      </c>
      <c r="F391" t="n">
        <v>53.61</v>
      </c>
      <c r="G391" t="n">
        <v>86.94</v>
      </c>
      <c r="H391" t="n">
        <v>1.11</v>
      </c>
      <c r="I391" t="n">
        <v>37</v>
      </c>
      <c r="J391" t="n">
        <v>272</v>
      </c>
      <c r="K391" t="n">
        <v>58.47</v>
      </c>
      <c r="L391" t="n">
        <v>17</v>
      </c>
      <c r="M391" t="n">
        <v>35</v>
      </c>
      <c r="N391" t="n">
        <v>71.53</v>
      </c>
      <c r="O391" t="n">
        <v>33781.3</v>
      </c>
      <c r="P391" t="n">
        <v>841.8099999999999</v>
      </c>
      <c r="Q391" t="n">
        <v>1367.3</v>
      </c>
      <c r="R391" t="n">
        <v>140.34</v>
      </c>
      <c r="S391" t="n">
        <v>104.26</v>
      </c>
      <c r="T391" t="n">
        <v>17042.27</v>
      </c>
      <c r="U391" t="n">
        <v>0.74</v>
      </c>
      <c r="V391" t="n">
        <v>0.89</v>
      </c>
      <c r="W391" t="n">
        <v>20.7</v>
      </c>
      <c r="X391" t="n">
        <v>1.03</v>
      </c>
      <c r="Y391" t="n">
        <v>1</v>
      </c>
      <c r="Z391" t="n">
        <v>10</v>
      </c>
    </row>
    <row r="392">
      <c r="A392" t="n">
        <v>65</v>
      </c>
      <c r="B392" t="n">
        <v>125</v>
      </c>
      <c r="C392" t="inlineStr">
        <is>
          <t xml:space="preserve">CONCLUIDO	</t>
        </is>
      </c>
      <c r="D392" t="n">
        <v>1.723</v>
      </c>
      <c r="E392" t="n">
        <v>58.04</v>
      </c>
      <c r="F392" t="n">
        <v>53.58</v>
      </c>
      <c r="G392" t="n">
        <v>89.3</v>
      </c>
      <c r="H392" t="n">
        <v>1.13</v>
      </c>
      <c r="I392" t="n">
        <v>36</v>
      </c>
      <c r="J392" t="n">
        <v>272.48</v>
      </c>
      <c r="K392" t="n">
        <v>58.47</v>
      </c>
      <c r="L392" t="n">
        <v>17.25</v>
      </c>
      <c r="M392" t="n">
        <v>34</v>
      </c>
      <c r="N392" t="n">
        <v>71.76000000000001</v>
      </c>
      <c r="O392" t="n">
        <v>33840.65</v>
      </c>
      <c r="P392" t="n">
        <v>840.35</v>
      </c>
      <c r="Q392" t="n">
        <v>1367.26</v>
      </c>
      <c r="R392" t="n">
        <v>138.95</v>
      </c>
      <c r="S392" t="n">
        <v>104.26</v>
      </c>
      <c r="T392" t="n">
        <v>16352.17</v>
      </c>
      <c r="U392" t="n">
        <v>0.75</v>
      </c>
      <c r="V392" t="n">
        <v>0.89</v>
      </c>
      <c r="W392" t="n">
        <v>20.71</v>
      </c>
      <c r="X392" t="n">
        <v>1</v>
      </c>
      <c r="Y392" t="n">
        <v>1</v>
      </c>
      <c r="Z392" t="n">
        <v>10</v>
      </c>
    </row>
    <row r="393">
      <c r="A393" t="n">
        <v>66</v>
      </c>
      <c r="B393" t="n">
        <v>125</v>
      </c>
      <c r="C393" t="inlineStr">
        <is>
          <t xml:space="preserve">CONCLUIDO	</t>
        </is>
      </c>
      <c r="D393" t="n">
        <v>1.7231</v>
      </c>
      <c r="E393" t="n">
        <v>58.03</v>
      </c>
      <c r="F393" t="n">
        <v>53.58</v>
      </c>
      <c r="G393" t="n">
        <v>89.29000000000001</v>
      </c>
      <c r="H393" t="n">
        <v>1.14</v>
      </c>
      <c r="I393" t="n">
        <v>36</v>
      </c>
      <c r="J393" t="n">
        <v>272.97</v>
      </c>
      <c r="K393" t="n">
        <v>58.47</v>
      </c>
      <c r="L393" t="n">
        <v>17.5</v>
      </c>
      <c r="M393" t="n">
        <v>34</v>
      </c>
      <c r="N393" t="n">
        <v>71.98999999999999</v>
      </c>
      <c r="O393" t="n">
        <v>33899.96</v>
      </c>
      <c r="P393" t="n">
        <v>840.04</v>
      </c>
      <c r="Q393" t="n">
        <v>1367.29</v>
      </c>
      <c r="R393" t="n">
        <v>138.9</v>
      </c>
      <c r="S393" t="n">
        <v>104.26</v>
      </c>
      <c r="T393" t="n">
        <v>16327.4</v>
      </c>
      <c r="U393" t="n">
        <v>0.75</v>
      </c>
      <c r="V393" t="n">
        <v>0.89</v>
      </c>
      <c r="W393" t="n">
        <v>20.7</v>
      </c>
      <c r="X393" t="n">
        <v>1</v>
      </c>
      <c r="Y393" t="n">
        <v>1</v>
      </c>
      <c r="Z393" t="n">
        <v>10</v>
      </c>
    </row>
    <row r="394">
      <c r="A394" t="n">
        <v>67</v>
      </c>
      <c r="B394" t="n">
        <v>125</v>
      </c>
      <c r="C394" t="inlineStr">
        <is>
          <t xml:space="preserve">CONCLUIDO	</t>
        </is>
      </c>
      <c r="D394" t="n">
        <v>1.725</v>
      </c>
      <c r="E394" t="n">
        <v>57.97</v>
      </c>
      <c r="F394" t="n">
        <v>53.56</v>
      </c>
      <c r="G394" t="n">
        <v>91.81999999999999</v>
      </c>
      <c r="H394" t="n">
        <v>1.16</v>
      </c>
      <c r="I394" t="n">
        <v>35</v>
      </c>
      <c r="J394" t="n">
        <v>273.45</v>
      </c>
      <c r="K394" t="n">
        <v>58.47</v>
      </c>
      <c r="L394" t="n">
        <v>17.75</v>
      </c>
      <c r="M394" t="n">
        <v>33</v>
      </c>
      <c r="N394" t="n">
        <v>72.22</v>
      </c>
      <c r="O394" t="n">
        <v>33959.36</v>
      </c>
      <c r="P394" t="n">
        <v>838.85</v>
      </c>
      <c r="Q394" t="n">
        <v>1367.42</v>
      </c>
      <c r="R394" t="n">
        <v>138.28</v>
      </c>
      <c r="S394" t="n">
        <v>104.26</v>
      </c>
      <c r="T394" t="n">
        <v>16022.84</v>
      </c>
      <c r="U394" t="n">
        <v>0.75</v>
      </c>
      <c r="V394" t="n">
        <v>0.89</v>
      </c>
      <c r="W394" t="n">
        <v>20.71</v>
      </c>
      <c r="X394" t="n">
        <v>0.98</v>
      </c>
      <c r="Y394" t="n">
        <v>1</v>
      </c>
      <c r="Z394" t="n">
        <v>10</v>
      </c>
    </row>
    <row r="395">
      <c r="A395" t="n">
        <v>68</v>
      </c>
      <c r="B395" t="n">
        <v>125</v>
      </c>
      <c r="C395" t="inlineStr">
        <is>
          <t xml:space="preserve">CONCLUIDO	</t>
        </is>
      </c>
      <c r="D395" t="n">
        <v>1.7243</v>
      </c>
      <c r="E395" t="n">
        <v>58</v>
      </c>
      <c r="F395" t="n">
        <v>53.59</v>
      </c>
      <c r="G395" t="n">
        <v>91.86</v>
      </c>
      <c r="H395" t="n">
        <v>1.17</v>
      </c>
      <c r="I395" t="n">
        <v>35</v>
      </c>
      <c r="J395" t="n">
        <v>273.93</v>
      </c>
      <c r="K395" t="n">
        <v>58.47</v>
      </c>
      <c r="L395" t="n">
        <v>18</v>
      </c>
      <c r="M395" t="n">
        <v>33</v>
      </c>
      <c r="N395" t="n">
        <v>72.45999999999999</v>
      </c>
      <c r="O395" t="n">
        <v>34018.85</v>
      </c>
      <c r="P395" t="n">
        <v>839.38</v>
      </c>
      <c r="Q395" t="n">
        <v>1367.28</v>
      </c>
      <c r="R395" t="n">
        <v>139.39</v>
      </c>
      <c r="S395" t="n">
        <v>104.26</v>
      </c>
      <c r="T395" t="n">
        <v>16574.21</v>
      </c>
      <c r="U395" t="n">
        <v>0.75</v>
      </c>
      <c r="V395" t="n">
        <v>0.89</v>
      </c>
      <c r="W395" t="n">
        <v>20.7</v>
      </c>
      <c r="X395" t="n">
        <v>1.01</v>
      </c>
      <c r="Y395" t="n">
        <v>1</v>
      </c>
      <c r="Z395" t="n">
        <v>10</v>
      </c>
    </row>
    <row r="396">
      <c r="A396" t="n">
        <v>69</v>
      </c>
      <c r="B396" t="n">
        <v>125</v>
      </c>
      <c r="C396" t="inlineStr">
        <is>
          <t xml:space="preserve">CONCLUIDO	</t>
        </is>
      </c>
      <c r="D396" t="n">
        <v>1.728</v>
      </c>
      <c r="E396" t="n">
        <v>57.87</v>
      </c>
      <c r="F396" t="n">
        <v>53.51</v>
      </c>
      <c r="G396" t="n">
        <v>94.42</v>
      </c>
      <c r="H396" t="n">
        <v>1.18</v>
      </c>
      <c r="I396" t="n">
        <v>34</v>
      </c>
      <c r="J396" t="n">
        <v>274.41</v>
      </c>
      <c r="K396" t="n">
        <v>58.47</v>
      </c>
      <c r="L396" t="n">
        <v>18.25</v>
      </c>
      <c r="M396" t="n">
        <v>32</v>
      </c>
      <c r="N396" t="n">
        <v>72.69</v>
      </c>
      <c r="O396" t="n">
        <v>34078.44</v>
      </c>
      <c r="P396" t="n">
        <v>837.0599999999999</v>
      </c>
      <c r="Q396" t="n">
        <v>1367.22</v>
      </c>
      <c r="R396" t="n">
        <v>137</v>
      </c>
      <c r="S396" t="n">
        <v>104.26</v>
      </c>
      <c r="T396" t="n">
        <v>15383.95</v>
      </c>
      <c r="U396" t="n">
        <v>0.76</v>
      </c>
      <c r="V396" t="n">
        <v>0.9</v>
      </c>
      <c r="W396" t="n">
        <v>20.69</v>
      </c>
      <c r="X396" t="n">
        <v>0.93</v>
      </c>
      <c r="Y396" t="n">
        <v>1</v>
      </c>
      <c r="Z396" t="n">
        <v>10</v>
      </c>
    </row>
    <row r="397">
      <c r="A397" t="n">
        <v>70</v>
      </c>
      <c r="B397" t="n">
        <v>125</v>
      </c>
      <c r="C397" t="inlineStr">
        <is>
          <t xml:space="preserve">CONCLUIDO	</t>
        </is>
      </c>
      <c r="D397" t="n">
        <v>1.7271</v>
      </c>
      <c r="E397" t="n">
        <v>57.9</v>
      </c>
      <c r="F397" t="n">
        <v>53.54</v>
      </c>
      <c r="G397" t="n">
        <v>94.48</v>
      </c>
      <c r="H397" t="n">
        <v>1.2</v>
      </c>
      <c r="I397" t="n">
        <v>34</v>
      </c>
      <c r="J397" t="n">
        <v>274.9</v>
      </c>
      <c r="K397" t="n">
        <v>58.47</v>
      </c>
      <c r="L397" t="n">
        <v>18.5</v>
      </c>
      <c r="M397" t="n">
        <v>32</v>
      </c>
      <c r="N397" t="n">
        <v>72.92</v>
      </c>
      <c r="O397" t="n">
        <v>34138.11</v>
      </c>
      <c r="P397" t="n">
        <v>837.4299999999999</v>
      </c>
      <c r="Q397" t="n">
        <v>1367.21</v>
      </c>
      <c r="R397" t="n">
        <v>137.65</v>
      </c>
      <c r="S397" t="n">
        <v>104.26</v>
      </c>
      <c r="T397" t="n">
        <v>15710.3</v>
      </c>
      <c r="U397" t="n">
        <v>0.76</v>
      </c>
      <c r="V397" t="n">
        <v>0.9</v>
      </c>
      <c r="W397" t="n">
        <v>20.71</v>
      </c>
      <c r="X397" t="n">
        <v>0.96</v>
      </c>
      <c r="Y397" t="n">
        <v>1</v>
      </c>
      <c r="Z397" t="n">
        <v>10</v>
      </c>
    </row>
    <row r="398">
      <c r="A398" t="n">
        <v>71</v>
      </c>
      <c r="B398" t="n">
        <v>125</v>
      </c>
      <c r="C398" t="inlineStr">
        <is>
          <t xml:space="preserve">CONCLUIDO	</t>
        </is>
      </c>
      <c r="D398" t="n">
        <v>1.729</v>
      </c>
      <c r="E398" t="n">
        <v>57.84</v>
      </c>
      <c r="F398" t="n">
        <v>53.52</v>
      </c>
      <c r="G398" t="n">
        <v>97.31</v>
      </c>
      <c r="H398" t="n">
        <v>1.21</v>
      </c>
      <c r="I398" t="n">
        <v>33</v>
      </c>
      <c r="J398" t="n">
        <v>275.38</v>
      </c>
      <c r="K398" t="n">
        <v>58.47</v>
      </c>
      <c r="L398" t="n">
        <v>18.75</v>
      </c>
      <c r="M398" t="n">
        <v>31</v>
      </c>
      <c r="N398" t="n">
        <v>73.16</v>
      </c>
      <c r="O398" t="n">
        <v>34197.87</v>
      </c>
      <c r="P398" t="n">
        <v>837.05</v>
      </c>
      <c r="Q398" t="n">
        <v>1367.17</v>
      </c>
      <c r="R398" t="n">
        <v>136.96</v>
      </c>
      <c r="S398" t="n">
        <v>104.26</v>
      </c>
      <c r="T398" t="n">
        <v>15369.85</v>
      </c>
      <c r="U398" t="n">
        <v>0.76</v>
      </c>
      <c r="V398" t="n">
        <v>0.9</v>
      </c>
      <c r="W398" t="n">
        <v>20.71</v>
      </c>
      <c r="X398" t="n">
        <v>0.9399999999999999</v>
      </c>
      <c r="Y398" t="n">
        <v>1</v>
      </c>
      <c r="Z398" t="n">
        <v>10</v>
      </c>
    </row>
    <row r="399">
      <c r="A399" t="n">
        <v>72</v>
      </c>
      <c r="B399" t="n">
        <v>125</v>
      </c>
      <c r="C399" t="inlineStr">
        <is>
          <t xml:space="preserve">CONCLUIDO	</t>
        </is>
      </c>
      <c r="D399" t="n">
        <v>1.7304</v>
      </c>
      <c r="E399" t="n">
        <v>57.79</v>
      </c>
      <c r="F399" t="n">
        <v>53.47</v>
      </c>
      <c r="G399" t="n">
        <v>97.23</v>
      </c>
      <c r="H399" t="n">
        <v>1.23</v>
      </c>
      <c r="I399" t="n">
        <v>33</v>
      </c>
      <c r="J399" t="n">
        <v>275.87</v>
      </c>
      <c r="K399" t="n">
        <v>58.47</v>
      </c>
      <c r="L399" t="n">
        <v>19</v>
      </c>
      <c r="M399" t="n">
        <v>31</v>
      </c>
      <c r="N399" t="n">
        <v>73.39</v>
      </c>
      <c r="O399" t="n">
        <v>34257.73</v>
      </c>
      <c r="P399" t="n">
        <v>836.27</v>
      </c>
      <c r="Q399" t="n">
        <v>1367.22</v>
      </c>
      <c r="R399" t="n">
        <v>135.75</v>
      </c>
      <c r="S399" t="n">
        <v>104.26</v>
      </c>
      <c r="T399" t="n">
        <v>14764.58</v>
      </c>
      <c r="U399" t="n">
        <v>0.77</v>
      </c>
      <c r="V399" t="n">
        <v>0.9</v>
      </c>
      <c r="W399" t="n">
        <v>20.7</v>
      </c>
      <c r="X399" t="n">
        <v>0.9</v>
      </c>
      <c r="Y399" t="n">
        <v>1</v>
      </c>
      <c r="Z399" t="n">
        <v>10</v>
      </c>
    </row>
    <row r="400">
      <c r="A400" t="n">
        <v>73</v>
      </c>
      <c r="B400" t="n">
        <v>125</v>
      </c>
      <c r="C400" t="inlineStr">
        <is>
          <t xml:space="preserve">CONCLUIDO	</t>
        </is>
      </c>
      <c r="D400" t="n">
        <v>1.7298</v>
      </c>
      <c r="E400" t="n">
        <v>57.81</v>
      </c>
      <c r="F400" t="n">
        <v>53.49</v>
      </c>
      <c r="G400" t="n">
        <v>97.26000000000001</v>
      </c>
      <c r="H400" t="n">
        <v>1.24</v>
      </c>
      <c r="I400" t="n">
        <v>33</v>
      </c>
      <c r="J400" t="n">
        <v>276.35</v>
      </c>
      <c r="K400" t="n">
        <v>58.47</v>
      </c>
      <c r="L400" t="n">
        <v>19.25</v>
      </c>
      <c r="M400" t="n">
        <v>31</v>
      </c>
      <c r="N400" t="n">
        <v>73.63</v>
      </c>
      <c r="O400" t="n">
        <v>34317.68</v>
      </c>
      <c r="P400" t="n">
        <v>835.39</v>
      </c>
      <c r="Q400" t="n">
        <v>1367.24</v>
      </c>
      <c r="R400" t="n">
        <v>136.15</v>
      </c>
      <c r="S400" t="n">
        <v>104.26</v>
      </c>
      <c r="T400" t="n">
        <v>14966.19</v>
      </c>
      <c r="U400" t="n">
        <v>0.77</v>
      </c>
      <c r="V400" t="n">
        <v>0.9</v>
      </c>
      <c r="W400" t="n">
        <v>20.7</v>
      </c>
      <c r="X400" t="n">
        <v>0.92</v>
      </c>
      <c r="Y400" t="n">
        <v>1</v>
      </c>
      <c r="Z400" t="n">
        <v>10</v>
      </c>
    </row>
    <row r="401">
      <c r="A401" t="n">
        <v>74</v>
      </c>
      <c r="B401" t="n">
        <v>125</v>
      </c>
      <c r="C401" t="inlineStr">
        <is>
          <t xml:space="preserve">CONCLUIDO	</t>
        </is>
      </c>
      <c r="D401" t="n">
        <v>1.7325</v>
      </c>
      <c r="E401" t="n">
        <v>57.72</v>
      </c>
      <c r="F401" t="n">
        <v>53.45</v>
      </c>
      <c r="G401" t="n">
        <v>100.22</v>
      </c>
      <c r="H401" t="n">
        <v>1.25</v>
      </c>
      <c r="I401" t="n">
        <v>32</v>
      </c>
      <c r="J401" t="n">
        <v>276.84</v>
      </c>
      <c r="K401" t="n">
        <v>58.47</v>
      </c>
      <c r="L401" t="n">
        <v>19.5</v>
      </c>
      <c r="M401" t="n">
        <v>30</v>
      </c>
      <c r="N401" t="n">
        <v>73.87</v>
      </c>
      <c r="O401" t="n">
        <v>34377.72</v>
      </c>
      <c r="P401" t="n">
        <v>834.9</v>
      </c>
      <c r="Q401" t="n">
        <v>1367.26</v>
      </c>
      <c r="R401" t="n">
        <v>135.09</v>
      </c>
      <c r="S401" t="n">
        <v>104.26</v>
      </c>
      <c r="T401" t="n">
        <v>14441.58</v>
      </c>
      <c r="U401" t="n">
        <v>0.77</v>
      </c>
      <c r="V401" t="n">
        <v>0.9</v>
      </c>
      <c r="W401" t="n">
        <v>20.69</v>
      </c>
      <c r="X401" t="n">
        <v>0.88</v>
      </c>
      <c r="Y401" t="n">
        <v>1</v>
      </c>
      <c r="Z401" t="n">
        <v>10</v>
      </c>
    </row>
    <row r="402">
      <c r="A402" t="n">
        <v>75</v>
      </c>
      <c r="B402" t="n">
        <v>125</v>
      </c>
      <c r="C402" t="inlineStr">
        <is>
          <t xml:space="preserve">CONCLUIDO	</t>
        </is>
      </c>
      <c r="D402" t="n">
        <v>1.7321</v>
      </c>
      <c r="E402" t="n">
        <v>57.73</v>
      </c>
      <c r="F402" t="n">
        <v>53.47</v>
      </c>
      <c r="G402" t="n">
        <v>100.25</v>
      </c>
      <c r="H402" t="n">
        <v>1.27</v>
      </c>
      <c r="I402" t="n">
        <v>32</v>
      </c>
      <c r="J402" t="n">
        <v>277.33</v>
      </c>
      <c r="K402" t="n">
        <v>58.47</v>
      </c>
      <c r="L402" t="n">
        <v>19.75</v>
      </c>
      <c r="M402" t="n">
        <v>30</v>
      </c>
      <c r="N402" t="n">
        <v>74.09999999999999</v>
      </c>
      <c r="O402" t="n">
        <v>34437.85</v>
      </c>
      <c r="P402" t="n">
        <v>833.95</v>
      </c>
      <c r="Q402" t="n">
        <v>1367.23</v>
      </c>
      <c r="R402" t="n">
        <v>135.34</v>
      </c>
      <c r="S402" t="n">
        <v>104.26</v>
      </c>
      <c r="T402" t="n">
        <v>14565.46</v>
      </c>
      <c r="U402" t="n">
        <v>0.77</v>
      </c>
      <c r="V402" t="n">
        <v>0.9</v>
      </c>
      <c r="W402" t="n">
        <v>20.7</v>
      </c>
      <c r="X402" t="n">
        <v>0.89</v>
      </c>
      <c r="Y402" t="n">
        <v>1</v>
      </c>
      <c r="Z402" t="n">
        <v>10</v>
      </c>
    </row>
    <row r="403">
      <c r="A403" t="n">
        <v>76</v>
      </c>
      <c r="B403" t="n">
        <v>125</v>
      </c>
      <c r="C403" t="inlineStr">
        <is>
          <t xml:space="preserve">CONCLUIDO	</t>
        </is>
      </c>
      <c r="D403" t="n">
        <v>1.7345</v>
      </c>
      <c r="E403" t="n">
        <v>57.65</v>
      </c>
      <c r="F403" t="n">
        <v>53.43</v>
      </c>
      <c r="G403" t="n">
        <v>103.42</v>
      </c>
      <c r="H403" t="n">
        <v>1.28</v>
      </c>
      <c r="I403" t="n">
        <v>31</v>
      </c>
      <c r="J403" t="n">
        <v>277.82</v>
      </c>
      <c r="K403" t="n">
        <v>58.47</v>
      </c>
      <c r="L403" t="n">
        <v>20</v>
      </c>
      <c r="M403" t="n">
        <v>29</v>
      </c>
      <c r="N403" t="n">
        <v>74.34</v>
      </c>
      <c r="O403" t="n">
        <v>34498.07</v>
      </c>
      <c r="P403" t="n">
        <v>833.84</v>
      </c>
      <c r="Q403" t="n">
        <v>1367.23</v>
      </c>
      <c r="R403" t="n">
        <v>134.62</v>
      </c>
      <c r="S403" t="n">
        <v>104.26</v>
      </c>
      <c r="T403" t="n">
        <v>14209.77</v>
      </c>
      <c r="U403" t="n">
        <v>0.77</v>
      </c>
      <c r="V403" t="n">
        <v>0.9</v>
      </c>
      <c r="W403" t="n">
        <v>20.69</v>
      </c>
      <c r="X403" t="n">
        <v>0.86</v>
      </c>
      <c r="Y403" t="n">
        <v>1</v>
      </c>
      <c r="Z403" t="n">
        <v>10</v>
      </c>
    </row>
    <row r="404">
      <c r="A404" t="n">
        <v>77</v>
      </c>
      <c r="B404" t="n">
        <v>125</v>
      </c>
      <c r="C404" t="inlineStr">
        <is>
          <t xml:space="preserve">CONCLUIDO	</t>
        </is>
      </c>
      <c r="D404" t="n">
        <v>1.7345</v>
      </c>
      <c r="E404" t="n">
        <v>57.65</v>
      </c>
      <c r="F404" t="n">
        <v>53.43</v>
      </c>
      <c r="G404" t="n">
        <v>103.42</v>
      </c>
      <c r="H404" t="n">
        <v>1.3</v>
      </c>
      <c r="I404" t="n">
        <v>31</v>
      </c>
      <c r="J404" t="n">
        <v>278.3</v>
      </c>
      <c r="K404" t="n">
        <v>58.47</v>
      </c>
      <c r="L404" t="n">
        <v>20.25</v>
      </c>
      <c r="M404" t="n">
        <v>29</v>
      </c>
      <c r="N404" t="n">
        <v>74.58</v>
      </c>
      <c r="O404" t="n">
        <v>34558.39</v>
      </c>
      <c r="P404" t="n">
        <v>833.51</v>
      </c>
      <c r="Q404" t="n">
        <v>1367.25</v>
      </c>
      <c r="R404" t="n">
        <v>134.45</v>
      </c>
      <c r="S404" t="n">
        <v>104.26</v>
      </c>
      <c r="T404" t="n">
        <v>14127.41</v>
      </c>
      <c r="U404" t="n">
        <v>0.78</v>
      </c>
      <c r="V404" t="n">
        <v>0.9</v>
      </c>
      <c r="W404" t="n">
        <v>20.69</v>
      </c>
      <c r="X404" t="n">
        <v>0.86</v>
      </c>
      <c r="Y404" t="n">
        <v>1</v>
      </c>
      <c r="Z404" t="n">
        <v>10</v>
      </c>
    </row>
    <row r="405">
      <c r="A405" t="n">
        <v>78</v>
      </c>
      <c r="B405" t="n">
        <v>125</v>
      </c>
      <c r="C405" t="inlineStr">
        <is>
          <t xml:space="preserve">CONCLUIDO	</t>
        </is>
      </c>
      <c r="D405" t="n">
        <v>1.734</v>
      </c>
      <c r="E405" t="n">
        <v>57.67</v>
      </c>
      <c r="F405" t="n">
        <v>53.45</v>
      </c>
      <c r="G405" t="n">
        <v>103.45</v>
      </c>
      <c r="H405" t="n">
        <v>1.31</v>
      </c>
      <c r="I405" t="n">
        <v>31</v>
      </c>
      <c r="J405" t="n">
        <v>278.79</v>
      </c>
      <c r="K405" t="n">
        <v>58.47</v>
      </c>
      <c r="L405" t="n">
        <v>20.5</v>
      </c>
      <c r="M405" t="n">
        <v>29</v>
      </c>
      <c r="N405" t="n">
        <v>74.81999999999999</v>
      </c>
      <c r="O405" t="n">
        <v>34618.81</v>
      </c>
      <c r="P405" t="n">
        <v>832.13</v>
      </c>
      <c r="Q405" t="n">
        <v>1367.33</v>
      </c>
      <c r="R405" t="n">
        <v>134.76</v>
      </c>
      <c r="S405" t="n">
        <v>104.26</v>
      </c>
      <c r="T405" t="n">
        <v>14281.21</v>
      </c>
      <c r="U405" t="n">
        <v>0.77</v>
      </c>
      <c r="V405" t="n">
        <v>0.9</v>
      </c>
      <c r="W405" t="n">
        <v>20.7</v>
      </c>
      <c r="X405" t="n">
        <v>0.87</v>
      </c>
      <c r="Y405" t="n">
        <v>1</v>
      </c>
      <c r="Z405" t="n">
        <v>10</v>
      </c>
    </row>
    <row r="406">
      <c r="A406" t="n">
        <v>79</v>
      </c>
      <c r="B406" t="n">
        <v>125</v>
      </c>
      <c r="C406" t="inlineStr">
        <is>
          <t xml:space="preserve">CONCLUIDO	</t>
        </is>
      </c>
      <c r="D406" t="n">
        <v>1.7367</v>
      </c>
      <c r="E406" t="n">
        <v>57.58</v>
      </c>
      <c r="F406" t="n">
        <v>53.41</v>
      </c>
      <c r="G406" t="n">
        <v>106.82</v>
      </c>
      <c r="H406" t="n">
        <v>1.32</v>
      </c>
      <c r="I406" t="n">
        <v>30</v>
      </c>
      <c r="J406" t="n">
        <v>279.28</v>
      </c>
      <c r="K406" t="n">
        <v>58.47</v>
      </c>
      <c r="L406" t="n">
        <v>20.75</v>
      </c>
      <c r="M406" t="n">
        <v>28</v>
      </c>
      <c r="N406" t="n">
        <v>75.06</v>
      </c>
      <c r="O406" t="n">
        <v>34679.32</v>
      </c>
      <c r="P406" t="n">
        <v>832</v>
      </c>
      <c r="Q406" t="n">
        <v>1367.27</v>
      </c>
      <c r="R406" t="n">
        <v>133.31</v>
      </c>
      <c r="S406" t="n">
        <v>104.26</v>
      </c>
      <c r="T406" t="n">
        <v>13560.07</v>
      </c>
      <c r="U406" t="n">
        <v>0.78</v>
      </c>
      <c r="V406" t="n">
        <v>0.9</v>
      </c>
      <c r="W406" t="n">
        <v>20.7</v>
      </c>
      <c r="X406" t="n">
        <v>0.83</v>
      </c>
      <c r="Y406" t="n">
        <v>1</v>
      </c>
      <c r="Z406" t="n">
        <v>10</v>
      </c>
    </row>
    <row r="407">
      <c r="A407" t="n">
        <v>80</v>
      </c>
      <c r="B407" t="n">
        <v>125</v>
      </c>
      <c r="C407" t="inlineStr">
        <is>
          <t xml:space="preserve">CONCLUIDO	</t>
        </is>
      </c>
      <c r="D407" t="n">
        <v>1.7366</v>
      </c>
      <c r="E407" t="n">
        <v>57.58</v>
      </c>
      <c r="F407" t="n">
        <v>53.41</v>
      </c>
      <c r="G407" t="n">
        <v>106.82</v>
      </c>
      <c r="H407" t="n">
        <v>1.34</v>
      </c>
      <c r="I407" t="n">
        <v>30</v>
      </c>
      <c r="J407" t="n">
        <v>279.78</v>
      </c>
      <c r="K407" t="n">
        <v>58.47</v>
      </c>
      <c r="L407" t="n">
        <v>21</v>
      </c>
      <c r="M407" t="n">
        <v>28</v>
      </c>
      <c r="N407" t="n">
        <v>75.3</v>
      </c>
      <c r="O407" t="n">
        <v>34739.92</v>
      </c>
      <c r="P407" t="n">
        <v>831.62</v>
      </c>
      <c r="Q407" t="n">
        <v>1367.21</v>
      </c>
      <c r="R407" t="n">
        <v>133.45</v>
      </c>
      <c r="S407" t="n">
        <v>104.26</v>
      </c>
      <c r="T407" t="n">
        <v>13631.91</v>
      </c>
      <c r="U407" t="n">
        <v>0.78</v>
      </c>
      <c r="V407" t="n">
        <v>0.9</v>
      </c>
      <c r="W407" t="n">
        <v>20.7</v>
      </c>
      <c r="X407" t="n">
        <v>0.83</v>
      </c>
      <c r="Y407" t="n">
        <v>1</v>
      </c>
      <c r="Z407" t="n">
        <v>10</v>
      </c>
    </row>
    <row r="408">
      <c r="A408" t="n">
        <v>81</v>
      </c>
      <c r="B408" t="n">
        <v>125</v>
      </c>
      <c r="C408" t="inlineStr">
        <is>
          <t xml:space="preserve">CONCLUIDO	</t>
        </is>
      </c>
      <c r="D408" t="n">
        <v>1.7396</v>
      </c>
      <c r="E408" t="n">
        <v>57.49</v>
      </c>
      <c r="F408" t="n">
        <v>53.36</v>
      </c>
      <c r="G408" t="n">
        <v>110.4</v>
      </c>
      <c r="H408" t="n">
        <v>1.35</v>
      </c>
      <c r="I408" t="n">
        <v>29</v>
      </c>
      <c r="J408" t="n">
        <v>280.27</v>
      </c>
      <c r="K408" t="n">
        <v>58.47</v>
      </c>
      <c r="L408" t="n">
        <v>21.25</v>
      </c>
      <c r="M408" t="n">
        <v>27</v>
      </c>
      <c r="N408" t="n">
        <v>75.54000000000001</v>
      </c>
      <c r="O408" t="n">
        <v>34800.62</v>
      </c>
      <c r="P408" t="n">
        <v>829.99</v>
      </c>
      <c r="Q408" t="n">
        <v>1367.22</v>
      </c>
      <c r="R408" t="n">
        <v>131.91</v>
      </c>
      <c r="S408" t="n">
        <v>104.26</v>
      </c>
      <c r="T408" t="n">
        <v>12866.01</v>
      </c>
      <c r="U408" t="n">
        <v>0.79</v>
      </c>
      <c r="V408" t="n">
        <v>0.9</v>
      </c>
      <c r="W408" t="n">
        <v>20.69</v>
      </c>
      <c r="X408" t="n">
        <v>0.78</v>
      </c>
      <c r="Y408" t="n">
        <v>1</v>
      </c>
      <c r="Z408" t="n">
        <v>10</v>
      </c>
    </row>
    <row r="409">
      <c r="A409" t="n">
        <v>82</v>
      </c>
      <c r="B409" t="n">
        <v>125</v>
      </c>
      <c r="C409" t="inlineStr">
        <is>
          <t xml:space="preserve">CONCLUIDO	</t>
        </is>
      </c>
      <c r="D409" t="n">
        <v>1.7386</v>
      </c>
      <c r="E409" t="n">
        <v>57.52</v>
      </c>
      <c r="F409" t="n">
        <v>53.39</v>
      </c>
      <c r="G409" t="n">
        <v>110.46</v>
      </c>
      <c r="H409" t="n">
        <v>1.36</v>
      </c>
      <c r="I409" t="n">
        <v>29</v>
      </c>
      <c r="J409" t="n">
        <v>280.76</v>
      </c>
      <c r="K409" t="n">
        <v>58.47</v>
      </c>
      <c r="L409" t="n">
        <v>21.5</v>
      </c>
      <c r="M409" t="n">
        <v>27</v>
      </c>
      <c r="N409" t="n">
        <v>75.79000000000001</v>
      </c>
      <c r="O409" t="n">
        <v>34861.41</v>
      </c>
      <c r="P409" t="n">
        <v>830.63</v>
      </c>
      <c r="Q409" t="n">
        <v>1367.34</v>
      </c>
      <c r="R409" t="n">
        <v>132.7</v>
      </c>
      <c r="S409" t="n">
        <v>104.26</v>
      </c>
      <c r="T409" t="n">
        <v>13261.34</v>
      </c>
      <c r="U409" t="n">
        <v>0.79</v>
      </c>
      <c r="V409" t="n">
        <v>0.9</v>
      </c>
      <c r="W409" t="n">
        <v>20.7</v>
      </c>
      <c r="X409" t="n">
        <v>0.8100000000000001</v>
      </c>
      <c r="Y409" t="n">
        <v>1</v>
      </c>
      <c r="Z409" t="n">
        <v>10</v>
      </c>
    </row>
    <row r="410">
      <c r="A410" t="n">
        <v>83</v>
      </c>
      <c r="B410" t="n">
        <v>125</v>
      </c>
      <c r="C410" t="inlineStr">
        <is>
          <t xml:space="preserve">CONCLUIDO	</t>
        </is>
      </c>
      <c r="D410" t="n">
        <v>1.7389</v>
      </c>
      <c r="E410" t="n">
        <v>57.51</v>
      </c>
      <c r="F410" t="n">
        <v>53.38</v>
      </c>
      <c r="G410" t="n">
        <v>110.44</v>
      </c>
      <c r="H410" t="n">
        <v>1.38</v>
      </c>
      <c r="I410" t="n">
        <v>29</v>
      </c>
      <c r="J410" t="n">
        <v>281.25</v>
      </c>
      <c r="K410" t="n">
        <v>58.47</v>
      </c>
      <c r="L410" t="n">
        <v>21.75</v>
      </c>
      <c r="M410" t="n">
        <v>27</v>
      </c>
      <c r="N410" t="n">
        <v>76.03</v>
      </c>
      <c r="O410" t="n">
        <v>34922.31</v>
      </c>
      <c r="P410" t="n">
        <v>830.46</v>
      </c>
      <c r="Q410" t="n">
        <v>1367.24</v>
      </c>
      <c r="R410" t="n">
        <v>132.83</v>
      </c>
      <c r="S410" t="n">
        <v>104.26</v>
      </c>
      <c r="T410" t="n">
        <v>13327.8</v>
      </c>
      <c r="U410" t="n">
        <v>0.78</v>
      </c>
      <c r="V410" t="n">
        <v>0.9</v>
      </c>
      <c r="W410" t="n">
        <v>20.69</v>
      </c>
      <c r="X410" t="n">
        <v>0.8</v>
      </c>
      <c r="Y410" t="n">
        <v>1</v>
      </c>
      <c r="Z410" t="n">
        <v>10</v>
      </c>
    </row>
    <row r="411">
      <c r="A411" t="n">
        <v>84</v>
      </c>
      <c r="B411" t="n">
        <v>125</v>
      </c>
      <c r="C411" t="inlineStr">
        <is>
          <t xml:space="preserve">CONCLUIDO	</t>
        </is>
      </c>
      <c r="D411" t="n">
        <v>1.7409</v>
      </c>
      <c r="E411" t="n">
        <v>57.44</v>
      </c>
      <c r="F411" t="n">
        <v>53.36</v>
      </c>
      <c r="G411" t="n">
        <v>114.35</v>
      </c>
      <c r="H411" t="n">
        <v>1.39</v>
      </c>
      <c r="I411" t="n">
        <v>28</v>
      </c>
      <c r="J411" t="n">
        <v>281.75</v>
      </c>
      <c r="K411" t="n">
        <v>58.47</v>
      </c>
      <c r="L411" t="n">
        <v>22</v>
      </c>
      <c r="M411" t="n">
        <v>26</v>
      </c>
      <c r="N411" t="n">
        <v>76.28</v>
      </c>
      <c r="O411" t="n">
        <v>34983.29</v>
      </c>
      <c r="P411" t="n">
        <v>828.6900000000001</v>
      </c>
      <c r="Q411" t="n">
        <v>1367.31</v>
      </c>
      <c r="R411" t="n">
        <v>132.08</v>
      </c>
      <c r="S411" t="n">
        <v>104.26</v>
      </c>
      <c r="T411" t="n">
        <v>12957.78</v>
      </c>
      <c r="U411" t="n">
        <v>0.79</v>
      </c>
      <c r="V411" t="n">
        <v>0.9</v>
      </c>
      <c r="W411" t="n">
        <v>20.69</v>
      </c>
      <c r="X411" t="n">
        <v>0.79</v>
      </c>
      <c r="Y411" t="n">
        <v>1</v>
      </c>
      <c r="Z411" t="n">
        <v>10</v>
      </c>
    </row>
    <row r="412">
      <c r="A412" t="n">
        <v>85</v>
      </c>
      <c r="B412" t="n">
        <v>125</v>
      </c>
      <c r="C412" t="inlineStr">
        <is>
          <t xml:space="preserve">CONCLUIDO	</t>
        </is>
      </c>
      <c r="D412" t="n">
        <v>1.7409</v>
      </c>
      <c r="E412" t="n">
        <v>57.44</v>
      </c>
      <c r="F412" t="n">
        <v>53.36</v>
      </c>
      <c r="G412" t="n">
        <v>114.35</v>
      </c>
      <c r="H412" t="n">
        <v>1.4</v>
      </c>
      <c r="I412" t="n">
        <v>28</v>
      </c>
      <c r="J412" t="n">
        <v>282.24</v>
      </c>
      <c r="K412" t="n">
        <v>58.47</v>
      </c>
      <c r="L412" t="n">
        <v>22.25</v>
      </c>
      <c r="M412" t="n">
        <v>26</v>
      </c>
      <c r="N412" t="n">
        <v>76.52</v>
      </c>
      <c r="O412" t="n">
        <v>35044.38</v>
      </c>
      <c r="P412" t="n">
        <v>828.42</v>
      </c>
      <c r="Q412" t="n">
        <v>1367.29</v>
      </c>
      <c r="R412" t="n">
        <v>131.89</v>
      </c>
      <c r="S412" t="n">
        <v>104.26</v>
      </c>
      <c r="T412" t="n">
        <v>12862.02</v>
      </c>
      <c r="U412" t="n">
        <v>0.79</v>
      </c>
      <c r="V412" t="n">
        <v>0.9</v>
      </c>
      <c r="W412" t="n">
        <v>20.69</v>
      </c>
      <c r="X412" t="n">
        <v>0.78</v>
      </c>
      <c r="Y412" t="n">
        <v>1</v>
      </c>
      <c r="Z412" t="n">
        <v>10</v>
      </c>
    </row>
    <row r="413">
      <c r="A413" t="n">
        <v>86</v>
      </c>
      <c r="B413" t="n">
        <v>125</v>
      </c>
      <c r="C413" t="inlineStr">
        <is>
          <t xml:space="preserve">CONCLUIDO	</t>
        </is>
      </c>
      <c r="D413" t="n">
        <v>1.7415</v>
      </c>
      <c r="E413" t="n">
        <v>57.42</v>
      </c>
      <c r="F413" t="n">
        <v>53.34</v>
      </c>
      <c r="G413" t="n">
        <v>114.31</v>
      </c>
      <c r="H413" t="n">
        <v>1.42</v>
      </c>
      <c r="I413" t="n">
        <v>28</v>
      </c>
      <c r="J413" t="n">
        <v>282.74</v>
      </c>
      <c r="K413" t="n">
        <v>58.47</v>
      </c>
      <c r="L413" t="n">
        <v>22.5</v>
      </c>
      <c r="M413" t="n">
        <v>26</v>
      </c>
      <c r="N413" t="n">
        <v>76.77</v>
      </c>
      <c r="O413" t="n">
        <v>35105.56</v>
      </c>
      <c r="P413" t="n">
        <v>828.01</v>
      </c>
      <c r="Q413" t="n">
        <v>1367.2</v>
      </c>
      <c r="R413" t="n">
        <v>131.35</v>
      </c>
      <c r="S413" t="n">
        <v>104.26</v>
      </c>
      <c r="T413" t="n">
        <v>12588.76</v>
      </c>
      <c r="U413" t="n">
        <v>0.79</v>
      </c>
      <c r="V413" t="n">
        <v>0.9</v>
      </c>
      <c r="W413" t="n">
        <v>20.69</v>
      </c>
      <c r="X413" t="n">
        <v>0.77</v>
      </c>
      <c r="Y413" t="n">
        <v>1</v>
      </c>
      <c r="Z413" t="n">
        <v>10</v>
      </c>
    </row>
    <row r="414">
      <c r="A414" t="n">
        <v>87</v>
      </c>
      <c r="B414" t="n">
        <v>125</v>
      </c>
      <c r="C414" t="inlineStr">
        <is>
          <t xml:space="preserve">CONCLUIDO	</t>
        </is>
      </c>
      <c r="D414" t="n">
        <v>1.7436</v>
      </c>
      <c r="E414" t="n">
        <v>57.35</v>
      </c>
      <c r="F414" t="n">
        <v>53.32</v>
      </c>
      <c r="G414" t="n">
        <v>118.49</v>
      </c>
      <c r="H414" t="n">
        <v>1.43</v>
      </c>
      <c r="I414" t="n">
        <v>27</v>
      </c>
      <c r="J414" t="n">
        <v>283.24</v>
      </c>
      <c r="K414" t="n">
        <v>58.47</v>
      </c>
      <c r="L414" t="n">
        <v>22.75</v>
      </c>
      <c r="M414" t="n">
        <v>25</v>
      </c>
      <c r="N414" t="n">
        <v>77.01000000000001</v>
      </c>
      <c r="O414" t="n">
        <v>35166.85</v>
      </c>
      <c r="P414" t="n">
        <v>826.85</v>
      </c>
      <c r="Q414" t="n">
        <v>1367.23</v>
      </c>
      <c r="R414" t="n">
        <v>130.62</v>
      </c>
      <c r="S414" t="n">
        <v>104.26</v>
      </c>
      <c r="T414" t="n">
        <v>12232.07</v>
      </c>
      <c r="U414" t="n">
        <v>0.8</v>
      </c>
      <c r="V414" t="n">
        <v>0.9</v>
      </c>
      <c r="W414" t="n">
        <v>20.69</v>
      </c>
      <c r="X414" t="n">
        <v>0.74</v>
      </c>
      <c r="Y414" t="n">
        <v>1</v>
      </c>
      <c r="Z414" t="n">
        <v>10</v>
      </c>
    </row>
    <row r="415">
      <c r="A415" t="n">
        <v>88</v>
      </c>
      <c r="B415" t="n">
        <v>125</v>
      </c>
      <c r="C415" t="inlineStr">
        <is>
          <t xml:space="preserve">CONCLUIDO	</t>
        </is>
      </c>
      <c r="D415" t="n">
        <v>1.7437</v>
      </c>
      <c r="E415" t="n">
        <v>57.35</v>
      </c>
      <c r="F415" t="n">
        <v>53.32</v>
      </c>
      <c r="G415" t="n">
        <v>118.49</v>
      </c>
      <c r="H415" t="n">
        <v>1.44</v>
      </c>
      <c r="I415" t="n">
        <v>27</v>
      </c>
      <c r="J415" t="n">
        <v>283.74</v>
      </c>
      <c r="K415" t="n">
        <v>58.47</v>
      </c>
      <c r="L415" t="n">
        <v>23</v>
      </c>
      <c r="M415" t="n">
        <v>25</v>
      </c>
      <c r="N415" t="n">
        <v>77.26000000000001</v>
      </c>
      <c r="O415" t="n">
        <v>35228.23</v>
      </c>
      <c r="P415" t="n">
        <v>826.62</v>
      </c>
      <c r="Q415" t="n">
        <v>1367.21</v>
      </c>
      <c r="R415" t="n">
        <v>130.6</v>
      </c>
      <c r="S415" t="n">
        <v>104.26</v>
      </c>
      <c r="T415" t="n">
        <v>12221.84</v>
      </c>
      <c r="U415" t="n">
        <v>0.8</v>
      </c>
      <c r="V415" t="n">
        <v>0.9</v>
      </c>
      <c r="W415" t="n">
        <v>20.69</v>
      </c>
      <c r="X415" t="n">
        <v>0.74</v>
      </c>
      <c r="Y415" t="n">
        <v>1</v>
      </c>
      <c r="Z415" t="n">
        <v>10</v>
      </c>
    </row>
    <row r="416">
      <c r="A416" t="n">
        <v>89</v>
      </c>
      <c r="B416" t="n">
        <v>125</v>
      </c>
      <c r="C416" t="inlineStr">
        <is>
          <t xml:space="preserve">CONCLUIDO	</t>
        </is>
      </c>
      <c r="D416" t="n">
        <v>1.7439</v>
      </c>
      <c r="E416" t="n">
        <v>57.34</v>
      </c>
      <c r="F416" t="n">
        <v>53.31</v>
      </c>
      <c r="G416" t="n">
        <v>118.47</v>
      </c>
      <c r="H416" t="n">
        <v>1.46</v>
      </c>
      <c r="I416" t="n">
        <v>27</v>
      </c>
      <c r="J416" t="n">
        <v>284.23</v>
      </c>
      <c r="K416" t="n">
        <v>58.47</v>
      </c>
      <c r="L416" t="n">
        <v>23.25</v>
      </c>
      <c r="M416" t="n">
        <v>25</v>
      </c>
      <c r="N416" t="n">
        <v>77.51000000000001</v>
      </c>
      <c r="O416" t="n">
        <v>35289.71</v>
      </c>
      <c r="P416" t="n">
        <v>825.38</v>
      </c>
      <c r="Q416" t="n">
        <v>1367.18</v>
      </c>
      <c r="R416" t="n">
        <v>130.33</v>
      </c>
      <c r="S416" t="n">
        <v>104.26</v>
      </c>
      <c r="T416" t="n">
        <v>12084.36</v>
      </c>
      <c r="U416" t="n">
        <v>0.8</v>
      </c>
      <c r="V416" t="n">
        <v>0.9</v>
      </c>
      <c r="W416" t="n">
        <v>20.69</v>
      </c>
      <c r="X416" t="n">
        <v>0.74</v>
      </c>
      <c r="Y416" t="n">
        <v>1</v>
      </c>
      <c r="Z416" t="n">
        <v>10</v>
      </c>
    </row>
    <row r="417">
      <c r="A417" t="n">
        <v>90</v>
      </c>
      <c r="B417" t="n">
        <v>125</v>
      </c>
      <c r="C417" t="inlineStr">
        <is>
          <t xml:space="preserve">CONCLUIDO	</t>
        </is>
      </c>
      <c r="D417" t="n">
        <v>1.7437</v>
      </c>
      <c r="E417" t="n">
        <v>57.35</v>
      </c>
      <c r="F417" t="n">
        <v>53.32</v>
      </c>
      <c r="G417" t="n">
        <v>118.48</v>
      </c>
      <c r="H417" t="n">
        <v>1.47</v>
      </c>
      <c r="I417" t="n">
        <v>27</v>
      </c>
      <c r="J417" t="n">
        <v>284.73</v>
      </c>
      <c r="K417" t="n">
        <v>58.47</v>
      </c>
      <c r="L417" t="n">
        <v>23.5</v>
      </c>
      <c r="M417" t="n">
        <v>25</v>
      </c>
      <c r="N417" t="n">
        <v>77.76000000000001</v>
      </c>
      <c r="O417" t="n">
        <v>35351.29</v>
      </c>
      <c r="P417" t="n">
        <v>824.51</v>
      </c>
      <c r="Q417" t="n">
        <v>1367.23</v>
      </c>
      <c r="R417" t="n">
        <v>130.52</v>
      </c>
      <c r="S417" t="n">
        <v>104.26</v>
      </c>
      <c r="T417" t="n">
        <v>12180</v>
      </c>
      <c r="U417" t="n">
        <v>0.8</v>
      </c>
      <c r="V417" t="n">
        <v>0.9</v>
      </c>
      <c r="W417" t="n">
        <v>20.69</v>
      </c>
      <c r="X417" t="n">
        <v>0.74</v>
      </c>
      <c r="Y417" t="n">
        <v>1</v>
      </c>
      <c r="Z417" t="n">
        <v>10</v>
      </c>
    </row>
    <row r="418">
      <c r="A418" t="n">
        <v>91</v>
      </c>
      <c r="B418" t="n">
        <v>125</v>
      </c>
      <c r="C418" t="inlineStr">
        <is>
          <t xml:space="preserve">CONCLUIDO	</t>
        </is>
      </c>
      <c r="D418" t="n">
        <v>1.7464</v>
      </c>
      <c r="E418" t="n">
        <v>57.26</v>
      </c>
      <c r="F418" t="n">
        <v>53.28</v>
      </c>
      <c r="G418" t="n">
        <v>122.95</v>
      </c>
      <c r="H418" t="n">
        <v>1.48</v>
      </c>
      <c r="I418" t="n">
        <v>26</v>
      </c>
      <c r="J418" t="n">
        <v>285.23</v>
      </c>
      <c r="K418" t="n">
        <v>58.47</v>
      </c>
      <c r="L418" t="n">
        <v>23.75</v>
      </c>
      <c r="M418" t="n">
        <v>24</v>
      </c>
      <c r="N418" t="n">
        <v>78.01000000000001</v>
      </c>
      <c r="O418" t="n">
        <v>35412.96</v>
      </c>
      <c r="P418" t="n">
        <v>824.1900000000001</v>
      </c>
      <c r="Q418" t="n">
        <v>1367.2</v>
      </c>
      <c r="R418" t="n">
        <v>129.36</v>
      </c>
      <c r="S418" t="n">
        <v>104.26</v>
      </c>
      <c r="T418" t="n">
        <v>11604.73</v>
      </c>
      <c r="U418" t="n">
        <v>0.8100000000000001</v>
      </c>
      <c r="V418" t="n">
        <v>0.9</v>
      </c>
      <c r="W418" t="n">
        <v>20.68</v>
      </c>
      <c r="X418" t="n">
        <v>0.7</v>
      </c>
      <c r="Y418" t="n">
        <v>1</v>
      </c>
      <c r="Z418" t="n">
        <v>10</v>
      </c>
    </row>
    <row r="419">
      <c r="A419" t="n">
        <v>92</v>
      </c>
      <c r="B419" t="n">
        <v>125</v>
      </c>
      <c r="C419" t="inlineStr">
        <is>
          <t xml:space="preserve">CONCLUIDO	</t>
        </is>
      </c>
      <c r="D419" t="n">
        <v>1.7462</v>
      </c>
      <c r="E419" t="n">
        <v>57.27</v>
      </c>
      <c r="F419" t="n">
        <v>53.28</v>
      </c>
      <c r="G419" t="n">
        <v>122.96</v>
      </c>
      <c r="H419" t="n">
        <v>1.5</v>
      </c>
      <c r="I419" t="n">
        <v>26</v>
      </c>
      <c r="J419" t="n">
        <v>285.73</v>
      </c>
      <c r="K419" t="n">
        <v>58.47</v>
      </c>
      <c r="L419" t="n">
        <v>24</v>
      </c>
      <c r="M419" t="n">
        <v>24</v>
      </c>
      <c r="N419" t="n">
        <v>78.26000000000001</v>
      </c>
      <c r="O419" t="n">
        <v>35474.75</v>
      </c>
      <c r="P419" t="n">
        <v>825.03</v>
      </c>
      <c r="Q419" t="n">
        <v>1367.22</v>
      </c>
      <c r="R419" t="n">
        <v>129.57</v>
      </c>
      <c r="S419" t="n">
        <v>104.26</v>
      </c>
      <c r="T419" t="n">
        <v>11710.44</v>
      </c>
      <c r="U419" t="n">
        <v>0.8</v>
      </c>
      <c r="V419" t="n">
        <v>0.9</v>
      </c>
      <c r="W419" t="n">
        <v>20.68</v>
      </c>
      <c r="X419" t="n">
        <v>0.71</v>
      </c>
      <c r="Y419" t="n">
        <v>1</v>
      </c>
      <c r="Z419" t="n">
        <v>10</v>
      </c>
    </row>
    <row r="420">
      <c r="A420" t="n">
        <v>93</v>
      </c>
      <c r="B420" t="n">
        <v>125</v>
      </c>
      <c r="C420" t="inlineStr">
        <is>
          <t xml:space="preserve">CONCLUIDO	</t>
        </is>
      </c>
      <c r="D420" t="n">
        <v>1.7462</v>
      </c>
      <c r="E420" t="n">
        <v>57.27</v>
      </c>
      <c r="F420" t="n">
        <v>53.28</v>
      </c>
      <c r="G420" t="n">
        <v>122.96</v>
      </c>
      <c r="H420" t="n">
        <v>1.51</v>
      </c>
      <c r="I420" t="n">
        <v>26</v>
      </c>
      <c r="J420" t="n">
        <v>286.24</v>
      </c>
      <c r="K420" t="n">
        <v>58.47</v>
      </c>
      <c r="L420" t="n">
        <v>24.25</v>
      </c>
      <c r="M420" t="n">
        <v>24</v>
      </c>
      <c r="N420" t="n">
        <v>78.51000000000001</v>
      </c>
      <c r="O420" t="n">
        <v>35536.63</v>
      </c>
      <c r="P420" t="n">
        <v>823.97</v>
      </c>
      <c r="Q420" t="n">
        <v>1367.25</v>
      </c>
      <c r="R420" t="n">
        <v>129.63</v>
      </c>
      <c r="S420" t="n">
        <v>104.26</v>
      </c>
      <c r="T420" t="n">
        <v>11738.9</v>
      </c>
      <c r="U420" t="n">
        <v>0.8</v>
      </c>
      <c r="V420" t="n">
        <v>0.9</v>
      </c>
      <c r="W420" t="n">
        <v>20.68</v>
      </c>
      <c r="X420" t="n">
        <v>0.7</v>
      </c>
      <c r="Y420" t="n">
        <v>1</v>
      </c>
      <c r="Z420" t="n">
        <v>10</v>
      </c>
    </row>
    <row r="421">
      <c r="A421" t="n">
        <v>94</v>
      </c>
      <c r="B421" t="n">
        <v>125</v>
      </c>
      <c r="C421" t="inlineStr">
        <is>
          <t xml:space="preserve">CONCLUIDO	</t>
        </is>
      </c>
      <c r="D421" t="n">
        <v>1.7481</v>
      </c>
      <c r="E421" t="n">
        <v>57.2</v>
      </c>
      <c r="F421" t="n">
        <v>53.27</v>
      </c>
      <c r="G421" t="n">
        <v>127.84</v>
      </c>
      <c r="H421" t="n">
        <v>1.52</v>
      </c>
      <c r="I421" t="n">
        <v>25</v>
      </c>
      <c r="J421" t="n">
        <v>286.74</v>
      </c>
      <c r="K421" t="n">
        <v>58.47</v>
      </c>
      <c r="L421" t="n">
        <v>24.5</v>
      </c>
      <c r="M421" t="n">
        <v>23</v>
      </c>
      <c r="N421" t="n">
        <v>78.77</v>
      </c>
      <c r="O421" t="n">
        <v>35598.74</v>
      </c>
      <c r="P421" t="n">
        <v>821.87</v>
      </c>
      <c r="Q421" t="n">
        <v>1367.21</v>
      </c>
      <c r="R421" t="n">
        <v>129.04</v>
      </c>
      <c r="S421" t="n">
        <v>104.26</v>
      </c>
      <c r="T421" t="n">
        <v>11448.99</v>
      </c>
      <c r="U421" t="n">
        <v>0.8100000000000001</v>
      </c>
      <c r="V421" t="n">
        <v>0.9</v>
      </c>
      <c r="W421" t="n">
        <v>20.68</v>
      </c>
      <c r="X421" t="n">
        <v>0.6899999999999999</v>
      </c>
      <c r="Y421" t="n">
        <v>1</v>
      </c>
      <c r="Z421" t="n">
        <v>10</v>
      </c>
    </row>
    <row r="422">
      <c r="A422" t="n">
        <v>95</v>
      </c>
      <c r="B422" t="n">
        <v>125</v>
      </c>
      <c r="C422" t="inlineStr">
        <is>
          <t xml:space="preserve">CONCLUIDO	</t>
        </is>
      </c>
      <c r="D422" t="n">
        <v>1.7483</v>
      </c>
      <c r="E422" t="n">
        <v>57.2</v>
      </c>
      <c r="F422" t="n">
        <v>53.26</v>
      </c>
      <c r="G422" t="n">
        <v>127.83</v>
      </c>
      <c r="H422" t="n">
        <v>1.53</v>
      </c>
      <c r="I422" t="n">
        <v>25</v>
      </c>
      <c r="J422" t="n">
        <v>287.24</v>
      </c>
      <c r="K422" t="n">
        <v>58.47</v>
      </c>
      <c r="L422" t="n">
        <v>24.75</v>
      </c>
      <c r="M422" t="n">
        <v>23</v>
      </c>
      <c r="N422" t="n">
        <v>79.02</v>
      </c>
      <c r="O422" t="n">
        <v>35660.82</v>
      </c>
      <c r="P422" t="n">
        <v>823.26</v>
      </c>
      <c r="Q422" t="n">
        <v>1367.29</v>
      </c>
      <c r="R422" t="n">
        <v>128.9</v>
      </c>
      <c r="S422" t="n">
        <v>104.26</v>
      </c>
      <c r="T422" t="n">
        <v>11380.95</v>
      </c>
      <c r="U422" t="n">
        <v>0.8100000000000001</v>
      </c>
      <c r="V422" t="n">
        <v>0.9</v>
      </c>
      <c r="W422" t="n">
        <v>20.68</v>
      </c>
      <c r="X422" t="n">
        <v>0.68</v>
      </c>
      <c r="Y422" t="n">
        <v>1</v>
      </c>
      <c r="Z422" t="n">
        <v>10</v>
      </c>
    </row>
    <row r="423">
      <c r="A423" t="n">
        <v>96</v>
      </c>
      <c r="B423" t="n">
        <v>125</v>
      </c>
      <c r="C423" t="inlineStr">
        <is>
          <t xml:space="preserve">CONCLUIDO	</t>
        </is>
      </c>
      <c r="D423" t="n">
        <v>1.7482</v>
      </c>
      <c r="E423" t="n">
        <v>57.2</v>
      </c>
      <c r="F423" t="n">
        <v>53.26</v>
      </c>
      <c r="G423" t="n">
        <v>127.83</v>
      </c>
      <c r="H423" t="n">
        <v>1.55</v>
      </c>
      <c r="I423" t="n">
        <v>25</v>
      </c>
      <c r="J423" t="n">
        <v>287.75</v>
      </c>
      <c r="K423" t="n">
        <v>58.47</v>
      </c>
      <c r="L423" t="n">
        <v>25</v>
      </c>
      <c r="M423" t="n">
        <v>23</v>
      </c>
      <c r="N423" t="n">
        <v>79.27</v>
      </c>
      <c r="O423" t="n">
        <v>35723.02</v>
      </c>
      <c r="P423" t="n">
        <v>823.17</v>
      </c>
      <c r="Q423" t="n">
        <v>1367.23</v>
      </c>
      <c r="R423" t="n">
        <v>128.93</v>
      </c>
      <c r="S423" t="n">
        <v>104.26</v>
      </c>
      <c r="T423" t="n">
        <v>11397.01</v>
      </c>
      <c r="U423" t="n">
        <v>0.8100000000000001</v>
      </c>
      <c r="V423" t="n">
        <v>0.9</v>
      </c>
      <c r="W423" t="n">
        <v>20.68</v>
      </c>
      <c r="X423" t="n">
        <v>0.6899999999999999</v>
      </c>
      <c r="Y423" t="n">
        <v>1</v>
      </c>
      <c r="Z423" t="n">
        <v>10</v>
      </c>
    </row>
    <row r="424">
      <c r="A424" t="n">
        <v>97</v>
      </c>
      <c r="B424" t="n">
        <v>125</v>
      </c>
      <c r="C424" t="inlineStr">
        <is>
          <t xml:space="preserve">CONCLUIDO	</t>
        </is>
      </c>
      <c r="D424" t="n">
        <v>1.7483</v>
      </c>
      <c r="E424" t="n">
        <v>57.2</v>
      </c>
      <c r="F424" t="n">
        <v>53.26</v>
      </c>
      <c r="G424" t="n">
        <v>127.82</v>
      </c>
      <c r="H424" t="n">
        <v>1.56</v>
      </c>
      <c r="I424" t="n">
        <v>25</v>
      </c>
      <c r="J424" t="n">
        <v>288.25</v>
      </c>
      <c r="K424" t="n">
        <v>58.47</v>
      </c>
      <c r="L424" t="n">
        <v>25.25</v>
      </c>
      <c r="M424" t="n">
        <v>23</v>
      </c>
      <c r="N424" t="n">
        <v>79.53</v>
      </c>
      <c r="O424" t="n">
        <v>35785.31</v>
      </c>
      <c r="P424" t="n">
        <v>821.27</v>
      </c>
      <c r="Q424" t="n">
        <v>1367.2</v>
      </c>
      <c r="R424" t="n">
        <v>128.79</v>
      </c>
      <c r="S424" t="n">
        <v>104.26</v>
      </c>
      <c r="T424" t="n">
        <v>11326.55</v>
      </c>
      <c r="U424" t="n">
        <v>0.8100000000000001</v>
      </c>
      <c r="V424" t="n">
        <v>0.9</v>
      </c>
      <c r="W424" t="n">
        <v>20.68</v>
      </c>
      <c r="X424" t="n">
        <v>0.68</v>
      </c>
      <c r="Y424" t="n">
        <v>1</v>
      </c>
      <c r="Z424" t="n">
        <v>10</v>
      </c>
    </row>
    <row r="425">
      <c r="A425" t="n">
        <v>98</v>
      </c>
      <c r="B425" t="n">
        <v>125</v>
      </c>
      <c r="C425" t="inlineStr">
        <is>
          <t xml:space="preserve">CONCLUIDO	</t>
        </is>
      </c>
      <c r="D425" t="n">
        <v>1.7507</v>
      </c>
      <c r="E425" t="n">
        <v>57.12</v>
      </c>
      <c r="F425" t="n">
        <v>53.23</v>
      </c>
      <c r="G425" t="n">
        <v>133.07</v>
      </c>
      <c r="H425" t="n">
        <v>1.57</v>
      </c>
      <c r="I425" t="n">
        <v>24</v>
      </c>
      <c r="J425" t="n">
        <v>288.76</v>
      </c>
      <c r="K425" t="n">
        <v>58.47</v>
      </c>
      <c r="L425" t="n">
        <v>25.5</v>
      </c>
      <c r="M425" t="n">
        <v>22</v>
      </c>
      <c r="N425" t="n">
        <v>79.78</v>
      </c>
      <c r="O425" t="n">
        <v>35847.71</v>
      </c>
      <c r="P425" t="n">
        <v>819.28</v>
      </c>
      <c r="Q425" t="n">
        <v>1367.21</v>
      </c>
      <c r="R425" t="n">
        <v>127.76</v>
      </c>
      <c r="S425" t="n">
        <v>104.26</v>
      </c>
      <c r="T425" t="n">
        <v>10816.84</v>
      </c>
      <c r="U425" t="n">
        <v>0.82</v>
      </c>
      <c r="V425" t="n">
        <v>0.9</v>
      </c>
      <c r="W425" t="n">
        <v>20.68</v>
      </c>
      <c r="X425" t="n">
        <v>0.65</v>
      </c>
      <c r="Y425" t="n">
        <v>1</v>
      </c>
      <c r="Z425" t="n">
        <v>10</v>
      </c>
    </row>
    <row r="426">
      <c r="A426" t="n">
        <v>99</v>
      </c>
      <c r="B426" t="n">
        <v>125</v>
      </c>
      <c r="C426" t="inlineStr">
        <is>
          <t xml:space="preserve">CONCLUIDO	</t>
        </is>
      </c>
      <c r="D426" t="n">
        <v>1.751</v>
      </c>
      <c r="E426" t="n">
        <v>57.11</v>
      </c>
      <c r="F426" t="n">
        <v>53.22</v>
      </c>
      <c r="G426" t="n">
        <v>133.05</v>
      </c>
      <c r="H426" t="n">
        <v>1.59</v>
      </c>
      <c r="I426" t="n">
        <v>24</v>
      </c>
      <c r="J426" t="n">
        <v>289.26</v>
      </c>
      <c r="K426" t="n">
        <v>58.47</v>
      </c>
      <c r="L426" t="n">
        <v>25.75</v>
      </c>
      <c r="M426" t="n">
        <v>22</v>
      </c>
      <c r="N426" t="n">
        <v>80.04000000000001</v>
      </c>
      <c r="O426" t="n">
        <v>35910.21</v>
      </c>
      <c r="P426" t="n">
        <v>820.5</v>
      </c>
      <c r="Q426" t="n">
        <v>1367.25</v>
      </c>
      <c r="R426" t="n">
        <v>127.43</v>
      </c>
      <c r="S426" t="n">
        <v>104.26</v>
      </c>
      <c r="T426" t="n">
        <v>10650.35</v>
      </c>
      <c r="U426" t="n">
        <v>0.82</v>
      </c>
      <c r="V426" t="n">
        <v>0.9</v>
      </c>
      <c r="W426" t="n">
        <v>20.68</v>
      </c>
      <c r="X426" t="n">
        <v>0.64</v>
      </c>
      <c r="Y426" t="n">
        <v>1</v>
      </c>
      <c r="Z426" t="n">
        <v>10</v>
      </c>
    </row>
    <row r="427">
      <c r="A427" t="n">
        <v>100</v>
      </c>
      <c r="B427" t="n">
        <v>125</v>
      </c>
      <c r="C427" t="inlineStr">
        <is>
          <t xml:space="preserve">CONCLUIDO	</t>
        </is>
      </c>
      <c r="D427" t="n">
        <v>1.7505</v>
      </c>
      <c r="E427" t="n">
        <v>57.13</v>
      </c>
      <c r="F427" t="n">
        <v>53.24</v>
      </c>
      <c r="G427" t="n">
        <v>133.09</v>
      </c>
      <c r="H427" t="n">
        <v>1.6</v>
      </c>
      <c r="I427" t="n">
        <v>24</v>
      </c>
      <c r="J427" t="n">
        <v>289.77</v>
      </c>
      <c r="K427" t="n">
        <v>58.47</v>
      </c>
      <c r="L427" t="n">
        <v>26</v>
      </c>
      <c r="M427" t="n">
        <v>22</v>
      </c>
      <c r="N427" t="n">
        <v>80.3</v>
      </c>
      <c r="O427" t="n">
        <v>35972.82</v>
      </c>
      <c r="P427" t="n">
        <v>821.09</v>
      </c>
      <c r="Q427" t="n">
        <v>1367.24</v>
      </c>
      <c r="R427" t="n">
        <v>127.81</v>
      </c>
      <c r="S427" t="n">
        <v>104.26</v>
      </c>
      <c r="T427" t="n">
        <v>10843.52</v>
      </c>
      <c r="U427" t="n">
        <v>0.82</v>
      </c>
      <c r="V427" t="n">
        <v>0.9</v>
      </c>
      <c r="W427" t="n">
        <v>20.69</v>
      </c>
      <c r="X427" t="n">
        <v>0.66</v>
      </c>
      <c r="Y427" t="n">
        <v>1</v>
      </c>
      <c r="Z427" t="n">
        <v>10</v>
      </c>
    </row>
    <row r="428">
      <c r="A428" t="n">
        <v>101</v>
      </c>
      <c r="B428" t="n">
        <v>125</v>
      </c>
      <c r="C428" t="inlineStr">
        <is>
          <t xml:space="preserve">CONCLUIDO	</t>
        </is>
      </c>
      <c r="D428" t="n">
        <v>1.75</v>
      </c>
      <c r="E428" t="n">
        <v>57.14</v>
      </c>
      <c r="F428" t="n">
        <v>53.25</v>
      </c>
      <c r="G428" t="n">
        <v>133.13</v>
      </c>
      <c r="H428" t="n">
        <v>1.61</v>
      </c>
      <c r="I428" t="n">
        <v>24</v>
      </c>
      <c r="J428" t="n">
        <v>290.28</v>
      </c>
      <c r="K428" t="n">
        <v>58.47</v>
      </c>
      <c r="L428" t="n">
        <v>26.25</v>
      </c>
      <c r="M428" t="n">
        <v>22</v>
      </c>
      <c r="N428" t="n">
        <v>80.56</v>
      </c>
      <c r="O428" t="n">
        <v>36035.53</v>
      </c>
      <c r="P428" t="n">
        <v>821.6</v>
      </c>
      <c r="Q428" t="n">
        <v>1367.22</v>
      </c>
      <c r="R428" t="n">
        <v>128.43</v>
      </c>
      <c r="S428" t="n">
        <v>104.26</v>
      </c>
      <c r="T428" t="n">
        <v>11149.2</v>
      </c>
      <c r="U428" t="n">
        <v>0.8100000000000001</v>
      </c>
      <c r="V428" t="n">
        <v>0.9</v>
      </c>
      <c r="W428" t="n">
        <v>20.69</v>
      </c>
      <c r="X428" t="n">
        <v>0.68</v>
      </c>
      <c r="Y428" t="n">
        <v>1</v>
      </c>
      <c r="Z428" t="n">
        <v>10</v>
      </c>
    </row>
    <row r="429">
      <c r="A429" t="n">
        <v>102</v>
      </c>
      <c r="B429" t="n">
        <v>125</v>
      </c>
      <c r="C429" t="inlineStr">
        <is>
          <t xml:space="preserve">CONCLUIDO	</t>
        </is>
      </c>
      <c r="D429" t="n">
        <v>1.7504</v>
      </c>
      <c r="E429" t="n">
        <v>57.13</v>
      </c>
      <c r="F429" t="n">
        <v>53.24</v>
      </c>
      <c r="G429" t="n">
        <v>133.1</v>
      </c>
      <c r="H429" t="n">
        <v>1.62</v>
      </c>
      <c r="I429" t="n">
        <v>24</v>
      </c>
      <c r="J429" t="n">
        <v>290.79</v>
      </c>
      <c r="K429" t="n">
        <v>58.47</v>
      </c>
      <c r="L429" t="n">
        <v>26.5</v>
      </c>
      <c r="M429" t="n">
        <v>22</v>
      </c>
      <c r="N429" t="n">
        <v>80.81999999999999</v>
      </c>
      <c r="O429" t="n">
        <v>36098.35</v>
      </c>
      <c r="P429" t="n">
        <v>819.9400000000001</v>
      </c>
      <c r="Q429" t="n">
        <v>1367.18</v>
      </c>
      <c r="R429" t="n">
        <v>128.09</v>
      </c>
      <c r="S429" t="n">
        <v>104.26</v>
      </c>
      <c r="T429" t="n">
        <v>10981.76</v>
      </c>
      <c r="U429" t="n">
        <v>0.8100000000000001</v>
      </c>
      <c r="V429" t="n">
        <v>0.9</v>
      </c>
      <c r="W429" t="n">
        <v>20.68</v>
      </c>
      <c r="X429" t="n">
        <v>0.66</v>
      </c>
      <c r="Y429" t="n">
        <v>1</v>
      </c>
      <c r="Z429" t="n">
        <v>10</v>
      </c>
    </row>
    <row r="430">
      <c r="A430" t="n">
        <v>103</v>
      </c>
      <c r="B430" t="n">
        <v>125</v>
      </c>
      <c r="C430" t="inlineStr">
        <is>
          <t xml:space="preserve">CONCLUIDO	</t>
        </is>
      </c>
      <c r="D430" t="n">
        <v>1.7531</v>
      </c>
      <c r="E430" t="n">
        <v>57.04</v>
      </c>
      <c r="F430" t="n">
        <v>53.2</v>
      </c>
      <c r="G430" t="n">
        <v>138.78</v>
      </c>
      <c r="H430" t="n">
        <v>1.64</v>
      </c>
      <c r="I430" t="n">
        <v>23</v>
      </c>
      <c r="J430" t="n">
        <v>291.3</v>
      </c>
      <c r="K430" t="n">
        <v>58.47</v>
      </c>
      <c r="L430" t="n">
        <v>26.75</v>
      </c>
      <c r="M430" t="n">
        <v>21</v>
      </c>
      <c r="N430" t="n">
        <v>81.08</v>
      </c>
      <c r="O430" t="n">
        <v>36161.27</v>
      </c>
      <c r="P430" t="n">
        <v>819.26</v>
      </c>
      <c r="Q430" t="n">
        <v>1367.19</v>
      </c>
      <c r="R430" t="n">
        <v>127</v>
      </c>
      <c r="S430" t="n">
        <v>104.26</v>
      </c>
      <c r="T430" t="n">
        <v>10441.36</v>
      </c>
      <c r="U430" t="n">
        <v>0.82</v>
      </c>
      <c r="V430" t="n">
        <v>0.9</v>
      </c>
      <c r="W430" t="n">
        <v>20.67</v>
      </c>
      <c r="X430" t="n">
        <v>0.62</v>
      </c>
      <c r="Y430" t="n">
        <v>1</v>
      </c>
      <c r="Z430" t="n">
        <v>10</v>
      </c>
    </row>
    <row r="431">
      <c r="A431" t="n">
        <v>104</v>
      </c>
      <c r="B431" t="n">
        <v>125</v>
      </c>
      <c r="C431" t="inlineStr">
        <is>
          <t xml:space="preserve">CONCLUIDO	</t>
        </is>
      </c>
      <c r="D431" t="n">
        <v>1.7525</v>
      </c>
      <c r="E431" t="n">
        <v>57.06</v>
      </c>
      <c r="F431" t="n">
        <v>53.22</v>
      </c>
      <c r="G431" t="n">
        <v>138.83</v>
      </c>
      <c r="H431" t="n">
        <v>1.65</v>
      </c>
      <c r="I431" t="n">
        <v>23</v>
      </c>
      <c r="J431" t="n">
        <v>291.81</v>
      </c>
      <c r="K431" t="n">
        <v>58.47</v>
      </c>
      <c r="L431" t="n">
        <v>27</v>
      </c>
      <c r="M431" t="n">
        <v>21</v>
      </c>
      <c r="N431" t="n">
        <v>81.34</v>
      </c>
      <c r="O431" t="n">
        <v>36224.3</v>
      </c>
      <c r="P431" t="n">
        <v>819.52</v>
      </c>
      <c r="Q431" t="n">
        <v>1367.2</v>
      </c>
      <c r="R431" t="n">
        <v>127.39</v>
      </c>
      <c r="S431" t="n">
        <v>104.26</v>
      </c>
      <c r="T431" t="n">
        <v>10636.51</v>
      </c>
      <c r="U431" t="n">
        <v>0.82</v>
      </c>
      <c r="V431" t="n">
        <v>0.9</v>
      </c>
      <c r="W431" t="n">
        <v>20.68</v>
      </c>
      <c r="X431" t="n">
        <v>0.64</v>
      </c>
      <c r="Y431" t="n">
        <v>1</v>
      </c>
      <c r="Z431" t="n">
        <v>10</v>
      </c>
    </row>
    <row r="432">
      <c r="A432" t="n">
        <v>105</v>
      </c>
      <c r="B432" t="n">
        <v>125</v>
      </c>
      <c r="C432" t="inlineStr">
        <is>
          <t xml:space="preserve">CONCLUIDO	</t>
        </is>
      </c>
      <c r="D432" t="n">
        <v>1.7527</v>
      </c>
      <c r="E432" t="n">
        <v>57.05</v>
      </c>
      <c r="F432" t="n">
        <v>53.21</v>
      </c>
      <c r="G432" t="n">
        <v>138.81</v>
      </c>
      <c r="H432" t="n">
        <v>1.66</v>
      </c>
      <c r="I432" t="n">
        <v>23</v>
      </c>
      <c r="J432" t="n">
        <v>292.32</v>
      </c>
      <c r="K432" t="n">
        <v>58.47</v>
      </c>
      <c r="L432" t="n">
        <v>27.25</v>
      </c>
      <c r="M432" t="n">
        <v>21</v>
      </c>
      <c r="N432" t="n">
        <v>81.59999999999999</v>
      </c>
      <c r="O432" t="n">
        <v>36287.44</v>
      </c>
      <c r="P432" t="n">
        <v>819.04</v>
      </c>
      <c r="Q432" t="n">
        <v>1367.2</v>
      </c>
      <c r="R432" t="n">
        <v>127.07</v>
      </c>
      <c r="S432" t="n">
        <v>104.26</v>
      </c>
      <c r="T432" t="n">
        <v>10477.88</v>
      </c>
      <c r="U432" t="n">
        <v>0.82</v>
      </c>
      <c r="V432" t="n">
        <v>0.9</v>
      </c>
      <c r="W432" t="n">
        <v>20.68</v>
      </c>
      <c r="X432" t="n">
        <v>0.64</v>
      </c>
      <c r="Y432" t="n">
        <v>1</v>
      </c>
      <c r="Z432" t="n">
        <v>10</v>
      </c>
    </row>
    <row r="433">
      <c r="A433" t="n">
        <v>106</v>
      </c>
      <c r="B433" t="n">
        <v>125</v>
      </c>
      <c r="C433" t="inlineStr">
        <is>
          <t xml:space="preserve">CONCLUIDO	</t>
        </is>
      </c>
      <c r="D433" t="n">
        <v>1.752</v>
      </c>
      <c r="E433" t="n">
        <v>57.08</v>
      </c>
      <c r="F433" t="n">
        <v>53.23</v>
      </c>
      <c r="G433" t="n">
        <v>138.87</v>
      </c>
      <c r="H433" t="n">
        <v>1.67</v>
      </c>
      <c r="I433" t="n">
        <v>23</v>
      </c>
      <c r="J433" t="n">
        <v>292.84</v>
      </c>
      <c r="K433" t="n">
        <v>58.47</v>
      </c>
      <c r="L433" t="n">
        <v>27.5</v>
      </c>
      <c r="M433" t="n">
        <v>21</v>
      </c>
      <c r="N433" t="n">
        <v>81.86</v>
      </c>
      <c r="O433" t="n">
        <v>36350.69</v>
      </c>
      <c r="P433" t="n">
        <v>818.85</v>
      </c>
      <c r="Q433" t="n">
        <v>1367.16</v>
      </c>
      <c r="R433" t="n">
        <v>127.85</v>
      </c>
      <c r="S433" t="n">
        <v>104.26</v>
      </c>
      <c r="T433" t="n">
        <v>10866.24</v>
      </c>
      <c r="U433" t="n">
        <v>0.82</v>
      </c>
      <c r="V433" t="n">
        <v>0.9</v>
      </c>
      <c r="W433" t="n">
        <v>20.69</v>
      </c>
      <c r="X433" t="n">
        <v>0.66</v>
      </c>
      <c r="Y433" t="n">
        <v>1</v>
      </c>
      <c r="Z433" t="n">
        <v>10</v>
      </c>
    </row>
    <row r="434">
      <c r="A434" t="n">
        <v>107</v>
      </c>
      <c r="B434" t="n">
        <v>125</v>
      </c>
      <c r="C434" t="inlineStr">
        <is>
          <t xml:space="preserve">CONCLUIDO	</t>
        </is>
      </c>
      <c r="D434" t="n">
        <v>1.7523</v>
      </c>
      <c r="E434" t="n">
        <v>57.07</v>
      </c>
      <c r="F434" t="n">
        <v>53.22</v>
      </c>
      <c r="G434" t="n">
        <v>138.85</v>
      </c>
      <c r="H434" t="n">
        <v>1.68</v>
      </c>
      <c r="I434" t="n">
        <v>23</v>
      </c>
      <c r="J434" t="n">
        <v>293.35</v>
      </c>
      <c r="K434" t="n">
        <v>58.47</v>
      </c>
      <c r="L434" t="n">
        <v>27.75</v>
      </c>
      <c r="M434" t="n">
        <v>21</v>
      </c>
      <c r="N434" t="n">
        <v>82.13</v>
      </c>
      <c r="O434" t="n">
        <v>36414.05</v>
      </c>
      <c r="P434" t="n">
        <v>816.9400000000001</v>
      </c>
      <c r="Q434" t="n">
        <v>1367.28</v>
      </c>
      <c r="R434" t="n">
        <v>127.76</v>
      </c>
      <c r="S434" t="n">
        <v>104.26</v>
      </c>
      <c r="T434" t="n">
        <v>10822.76</v>
      </c>
      <c r="U434" t="n">
        <v>0.82</v>
      </c>
      <c r="V434" t="n">
        <v>0.9</v>
      </c>
      <c r="W434" t="n">
        <v>20.68</v>
      </c>
      <c r="X434" t="n">
        <v>0.65</v>
      </c>
      <c r="Y434" t="n">
        <v>1</v>
      </c>
      <c r="Z434" t="n">
        <v>10</v>
      </c>
    </row>
    <row r="435">
      <c r="A435" t="n">
        <v>108</v>
      </c>
      <c r="B435" t="n">
        <v>125</v>
      </c>
      <c r="C435" t="inlineStr">
        <is>
          <t xml:space="preserve">CONCLUIDO	</t>
        </is>
      </c>
      <c r="D435" t="n">
        <v>1.7556</v>
      </c>
      <c r="E435" t="n">
        <v>56.96</v>
      </c>
      <c r="F435" t="n">
        <v>53.17</v>
      </c>
      <c r="G435" t="n">
        <v>145</v>
      </c>
      <c r="H435" t="n">
        <v>1.7</v>
      </c>
      <c r="I435" t="n">
        <v>22</v>
      </c>
      <c r="J435" t="n">
        <v>293.86</v>
      </c>
      <c r="K435" t="n">
        <v>58.47</v>
      </c>
      <c r="L435" t="n">
        <v>28</v>
      </c>
      <c r="M435" t="n">
        <v>20</v>
      </c>
      <c r="N435" t="n">
        <v>82.39</v>
      </c>
      <c r="O435" t="n">
        <v>36477.51</v>
      </c>
      <c r="P435" t="n">
        <v>816.75</v>
      </c>
      <c r="Q435" t="n">
        <v>1367.15</v>
      </c>
      <c r="R435" t="n">
        <v>125.81</v>
      </c>
      <c r="S435" t="n">
        <v>104.26</v>
      </c>
      <c r="T435" t="n">
        <v>9849.99</v>
      </c>
      <c r="U435" t="n">
        <v>0.83</v>
      </c>
      <c r="V435" t="n">
        <v>0.9</v>
      </c>
      <c r="W435" t="n">
        <v>20.67</v>
      </c>
      <c r="X435" t="n">
        <v>0.59</v>
      </c>
      <c r="Y435" t="n">
        <v>1</v>
      </c>
      <c r="Z435" t="n">
        <v>10</v>
      </c>
    </row>
    <row r="436">
      <c r="A436" t="n">
        <v>109</v>
      </c>
      <c r="B436" t="n">
        <v>125</v>
      </c>
      <c r="C436" t="inlineStr">
        <is>
          <t xml:space="preserve">CONCLUIDO	</t>
        </is>
      </c>
      <c r="D436" t="n">
        <v>1.7556</v>
      </c>
      <c r="E436" t="n">
        <v>56.96</v>
      </c>
      <c r="F436" t="n">
        <v>53.16</v>
      </c>
      <c r="G436" t="n">
        <v>144.99</v>
      </c>
      <c r="H436" t="n">
        <v>1.71</v>
      </c>
      <c r="I436" t="n">
        <v>22</v>
      </c>
      <c r="J436" t="n">
        <v>294.38</v>
      </c>
      <c r="K436" t="n">
        <v>58.47</v>
      </c>
      <c r="L436" t="n">
        <v>28.25</v>
      </c>
      <c r="M436" t="n">
        <v>20</v>
      </c>
      <c r="N436" t="n">
        <v>82.66</v>
      </c>
      <c r="O436" t="n">
        <v>36541.09</v>
      </c>
      <c r="P436" t="n">
        <v>816.87</v>
      </c>
      <c r="Q436" t="n">
        <v>1367.27</v>
      </c>
      <c r="R436" t="n">
        <v>125.48</v>
      </c>
      <c r="S436" t="n">
        <v>104.26</v>
      </c>
      <c r="T436" t="n">
        <v>9687.450000000001</v>
      </c>
      <c r="U436" t="n">
        <v>0.83</v>
      </c>
      <c r="V436" t="n">
        <v>0.9</v>
      </c>
      <c r="W436" t="n">
        <v>20.68</v>
      </c>
      <c r="X436" t="n">
        <v>0.59</v>
      </c>
      <c r="Y436" t="n">
        <v>1</v>
      </c>
      <c r="Z436" t="n">
        <v>10</v>
      </c>
    </row>
    <row r="437">
      <c r="A437" t="n">
        <v>110</v>
      </c>
      <c r="B437" t="n">
        <v>125</v>
      </c>
      <c r="C437" t="inlineStr">
        <is>
          <t xml:space="preserve">CONCLUIDO	</t>
        </is>
      </c>
      <c r="D437" t="n">
        <v>1.7551</v>
      </c>
      <c r="E437" t="n">
        <v>56.98</v>
      </c>
      <c r="F437" t="n">
        <v>53.18</v>
      </c>
      <c r="G437" t="n">
        <v>145.04</v>
      </c>
      <c r="H437" t="n">
        <v>1.72</v>
      </c>
      <c r="I437" t="n">
        <v>22</v>
      </c>
      <c r="J437" t="n">
        <v>294.9</v>
      </c>
      <c r="K437" t="n">
        <v>58.47</v>
      </c>
      <c r="L437" t="n">
        <v>28.5</v>
      </c>
      <c r="M437" t="n">
        <v>20</v>
      </c>
      <c r="N437" t="n">
        <v>82.92</v>
      </c>
      <c r="O437" t="n">
        <v>36604.77</v>
      </c>
      <c r="P437" t="n">
        <v>816.42</v>
      </c>
      <c r="Q437" t="n">
        <v>1367.25</v>
      </c>
      <c r="R437" t="n">
        <v>126.06</v>
      </c>
      <c r="S437" t="n">
        <v>104.26</v>
      </c>
      <c r="T437" t="n">
        <v>9974.469999999999</v>
      </c>
      <c r="U437" t="n">
        <v>0.83</v>
      </c>
      <c r="V437" t="n">
        <v>0.9</v>
      </c>
      <c r="W437" t="n">
        <v>20.68</v>
      </c>
      <c r="X437" t="n">
        <v>0.6</v>
      </c>
      <c r="Y437" t="n">
        <v>1</v>
      </c>
      <c r="Z437" t="n">
        <v>10</v>
      </c>
    </row>
    <row r="438">
      <c r="A438" t="n">
        <v>111</v>
      </c>
      <c r="B438" t="n">
        <v>125</v>
      </c>
      <c r="C438" t="inlineStr">
        <is>
          <t xml:space="preserve">CONCLUIDO	</t>
        </is>
      </c>
      <c r="D438" t="n">
        <v>1.7554</v>
      </c>
      <c r="E438" t="n">
        <v>56.97</v>
      </c>
      <c r="F438" t="n">
        <v>53.17</v>
      </c>
      <c r="G438" t="n">
        <v>145.01</v>
      </c>
      <c r="H438" t="n">
        <v>1.73</v>
      </c>
      <c r="I438" t="n">
        <v>22</v>
      </c>
      <c r="J438" t="n">
        <v>295.41</v>
      </c>
      <c r="K438" t="n">
        <v>58.47</v>
      </c>
      <c r="L438" t="n">
        <v>28.75</v>
      </c>
      <c r="M438" t="n">
        <v>20</v>
      </c>
      <c r="N438" t="n">
        <v>83.19</v>
      </c>
      <c r="O438" t="n">
        <v>36668.57</v>
      </c>
      <c r="P438" t="n">
        <v>816.1</v>
      </c>
      <c r="Q438" t="n">
        <v>1367.28</v>
      </c>
      <c r="R438" t="n">
        <v>125.94</v>
      </c>
      <c r="S438" t="n">
        <v>104.26</v>
      </c>
      <c r="T438" t="n">
        <v>9915.360000000001</v>
      </c>
      <c r="U438" t="n">
        <v>0.83</v>
      </c>
      <c r="V438" t="n">
        <v>0.9</v>
      </c>
      <c r="W438" t="n">
        <v>20.67</v>
      </c>
      <c r="X438" t="n">
        <v>0.59</v>
      </c>
      <c r="Y438" t="n">
        <v>1</v>
      </c>
      <c r="Z438" t="n">
        <v>10</v>
      </c>
    </row>
    <row r="439">
      <c r="A439" t="n">
        <v>112</v>
      </c>
      <c r="B439" t="n">
        <v>125</v>
      </c>
      <c r="C439" t="inlineStr">
        <is>
          <t xml:space="preserve">CONCLUIDO	</t>
        </is>
      </c>
      <c r="D439" t="n">
        <v>1.7551</v>
      </c>
      <c r="E439" t="n">
        <v>56.98</v>
      </c>
      <c r="F439" t="n">
        <v>53.18</v>
      </c>
      <c r="G439" t="n">
        <v>145.04</v>
      </c>
      <c r="H439" t="n">
        <v>1.75</v>
      </c>
      <c r="I439" t="n">
        <v>22</v>
      </c>
      <c r="J439" t="n">
        <v>295.93</v>
      </c>
      <c r="K439" t="n">
        <v>58.47</v>
      </c>
      <c r="L439" t="n">
        <v>29</v>
      </c>
      <c r="M439" t="n">
        <v>20</v>
      </c>
      <c r="N439" t="n">
        <v>83.45999999999999</v>
      </c>
      <c r="O439" t="n">
        <v>36732.47</v>
      </c>
      <c r="P439" t="n">
        <v>814.92</v>
      </c>
      <c r="Q439" t="n">
        <v>1367.18</v>
      </c>
      <c r="R439" t="n">
        <v>126.34</v>
      </c>
      <c r="S439" t="n">
        <v>104.26</v>
      </c>
      <c r="T439" t="n">
        <v>10114.17</v>
      </c>
      <c r="U439" t="n">
        <v>0.83</v>
      </c>
      <c r="V439" t="n">
        <v>0.9</v>
      </c>
      <c r="W439" t="n">
        <v>20.68</v>
      </c>
      <c r="X439" t="n">
        <v>0.6</v>
      </c>
      <c r="Y439" t="n">
        <v>1</v>
      </c>
      <c r="Z439" t="n">
        <v>10</v>
      </c>
    </row>
    <row r="440">
      <c r="A440" t="n">
        <v>113</v>
      </c>
      <c r="B440" t="n">
        <v>125</v>
      </c>
      <c r="C440" t="inlineStr">
        <is>
          <t xml:space="preserve">CONCLUIDO	</t>
        </is>
      </c>
      <c r="D440" t="n">
        <v>1.7574</v>
      </c>
      <c r="E440" t="n">
        <v>56.9</v>
      </c>
      <c r="F440" t="n">
        <v>53.15</v>
      </c>
      <c r="G440" t="n">
        <v>151.86</v>
      </c>
      <c r="H440" t="n">
        <v>1.76</v>
      </c>
      <c r="I440" t="n">
        <v>21</v>
      </c>
      <c r="J440" t="n">
        <v>296.45</v>
      </c>
      <c r="K440" t="n">
        <v>58.47</v>
      </c>
      <c r="L440" t="n">
        <v>29.25</v>
      </c>
      <c r="M440" t="n">
        <v>19</v>
      </c>
      <c r="N440" t="n">
        <v>83.73</v>
      </c>
      <c r="O440" t="n">
        <v>36796.49</v>
      </c>
      <c r="P440" t="n">
        <v>813.9400000000001</v>
      </c>
      <c r="Q440" t="n">
        <v>1367.15</v>
      </c>
      <c r="R440" t="n">
        <v>125.36</v>
      </c>
      <c r="S440" t="n">
        <v>104.26</v>
      </c>
      <c r="T440" t="n">
        <v>9631.129999999999</v>
      </c>
      <c r="U440" t="n">
        <v>0.83</v>
      </c>
      <c r="V440" t="n">
        <v>0.9</v>
      </c>
      <c r="W440" t="n">
        <v>20.68</v>
      </c>
      <c r="X440" t="n">
        <v>0.58</v>
      </c>
      <c r="Y440" t="n">
        <v>1</v>
      </c>
      <c r="Z440" t="n">
        <v>10</v>
      </c>
    </row>
    <row r="441">
      <c r="A441" t="n">
        <v>114</v>
      </c>
      <c r="B441" t="n">
        <v>125</v>
      </c>
      <c r="C441" t="inlineStr">
        <is>
          <t xml:space="preserve">CONCLUIDO	</t>
        </is>
      </c>
      <c r="D441" t="n">
        <v>1.7578</v>
      </c>
      <c r="E441" t="n">
        <v>56.89</v>
      </c>
      <c r="F441" t="n">
        <v>53.14</v>
      </c>
      <c r="G441" t="n">
        <v>151.83</v>
      </c>
      <c r="H441" t="n">
        <v>1.77</v>
      </c>
      <c r="I441" t="n">
        <v>21</v>
      </c>
      <c r="J441" t="n">
        <v>296.97</v>
      </c>
      <c r="K441" t="n">
        <v>58.47</v>
      </c>
      <c r="L441" t="n">
        <v>29.5</v>
      </c>
      <c r="M441" t="n">
        <v>19</v>
      </c>
      <c r="N441" t="n">
        <v>84</v>
      </c>
      <c r="O441" t="n">
        <v>36860.62</v>
      </c>
      <c r="P441" t="n">
        <v>813.61</v>
      </c>
      <c r="Q441" t="n">
        <v>1367.19</v>
      </c>
      <c r="R441" t="n">
        <v>124.8</v>
      </c>
      <c r="S441" t="n">
        <v>104.26</v>
      </c>
      <c r="T441" t="n">
        <v>9351.030000000001</v>
      </c>
      <c r="U441" t="n">
        <v>0.84</v>
      </c>
      <c r="V441" t="n">
        <v>0.9</v>
      </c>
      <c r="W441" t="n">
        <v>20.68</v>
      </c>
      <c r="X441" t="n">
        <v>0.5600000000000001</v>
      </c>
      <c r="Y441" t="n">
        <v>1</v>
      </c>
      <c r="Z441" t="n">
        <v>10</v>
      </c>
    </row>
    <row r="442">
      <c r="A442" t="n">
        <v>115</v>
      </c>
      <c r="B442" t="n">
        <v>125</v>
      </c>
      <c r="C442" t="inlineStr">
        <is>
          <t xml:space="preserve">CONCLUIDO	</t>
        </is>
      </c>
      <c r="D442" t="n">
        <v>1.7579</v>
      </c>
      <c r="E442" t="n">
        <v>56.89</v>
      </c>
      <c r="F442" t="n">
        <v>53.14</v>
      </c>
      <c r="G442" t="n">
        <v>151.82</v>
      </c>
      <c r="H442" t="n">
        <v>1.78</v>
      </c>
      <c r="I442" t="n">
        <v>21</v>
      </c>
      <c r="J442" t="n">
        <v>297.49</v>
      </c>
      <c r="K442" t="n">
        <v>58.47</v>
      </c>
      <c r="L442" t="n">
        <v>29.75</v>
      </c>
      <c r="M442" t="n">
        <v>19</v>
      </c>
      <c r="N442" t="n">
        <v>84.27</v>
      </c>
      <c r="O442" t="n">
        <v>36924.87</v>
      </c>
      <c r="P442" t="n">
        <v>814.46</v>
      </c>
      <c r="Q442" t="n">
        <v>1367.18</v>
      </c>
      <c r="R442" t="n">
        <v>124.71</v>
      </c>
      <c r="S442" t="n">
        <v>104.26</v>
      </c>
      <c r="T442" t="n">
        <v>9303.860000000001</v>
      </c>
      <c r="U442" t="n">
        <v>0.84</v>
      </c>
      <c r="V442" t="n">
        <v>0.9</v>
      </c>
      <c r="W442" t="n">
        <v>20.68</v>
      </c>
      <c r="X442" t="n">
        <v>0.5600000000000001</v>
      </c>
      <c r="Y442" t="n">
        <v>1</v>
      </c>
      <c r="Z442" t="n">
        <v>10</v>
      </c>
    </row>
    <row r="443">
      <c r="A443" t="n">
        <v>116</v>
      </c>
      <c r="B443" t="n">
        <v>125</v>
      </c>
      <c r="C443" t="inlineStr">
        <is>
          <t xml:space="preserve">CONCLUIDO	</t>
        </is>
      </c>
      <c r="D443" t="n">
        <v>1.7576</v>
      </c>
      <c r="E443" t="n">
        <v>56.9</v>
      </c>
      <c r="F443" t="n">
        <v>53.15</v>
      </c>
      <c r="G443" t="n">
        <v>151.85</v>
      </c>
      <c r="H443" t="n">
        <v>1.79</v>
      </c>
      <c r="I443" t="n">
        <v>21</v>
      </c>
      <c r="J443" t="n">
        <v>298.01</v>
      </c>
      <c r="K443" t="n">
        <v>58.47</v>
      </c>
      <c r="L443" t="n">
        <v>30</v>
      </c>
      <c r="M443" t="n">
        <v>19</v>
      </c>
      <c r="N443" t="n">
        <v>84.54000000000001</v>
      </c>
      <c r="O443" t="n">
        <v>36989.23</v>
      </c>
      <c r="P443" t="n">
        <v>813.5700000000001</v>
      </c>
      <c r="Q443" t="n">
        <v>1367.16</v>
      </c>
      <c r="R443" t="n">
        <v>125.05</v>
      </c>
      <c r="S443" t="n">
        <v>104.26</v>
      </c>
      <c r="T443" t="n">
        <v>9476.440000000001</v>
      </c>
      <c r="U443" t="n">
        <v>0.83</v>
      </c>
      <c r="V443" t="n">
        <v>0.9</v>
      </c>
      <c r="W443" t="n">
        <v>20.68</v>
      </c>
      <c r="X443" t="n">
        <v>0.57</v>
      </c>
      <c r="Y443" t="n">
        <v>1</v>
      </c>
      <c r="Z443" t="n">
        <v>10</v>
      </c>
    </row>
    <row r="444">
      <c r="A444" t="n">
        <v>117</v>
      </c>
      <c r="B444" t="n">
        <v>125</v>
      </c>
      <c r="C444" t="inlineStr">
        <is>
          <t xml:space="preserve">CONCLUIDO	</t>
        </is>
      </c>
      <c r="D444" t="n">
        <v>1.7576</v>
      </c>
      <c r="E444" t="n">
        <v>56.9</v>
      </c>
      <c r="F444" t="n">
        <v>53.15</v>
      </c>
      <c r="G444" t="n">
        <v>151.85</v>
      </c>
      <c r="H444" t="n">
        <v>1.8</v>
      </c>
      <c r="I444" t="n">
        <v>21</v>
      </c>
      <c r="J444" t="n">
        <v>298.54</v>
      </c>
      <c r="K444" t="n">
        <v>58.47</v>
      </c>
      <c r="L444" t="n">
        <v>30.25</v>
      </c>
      <c r="M444" t="n">
        <v>19</v>
      </c>
      <c r="N444" t="n">
        <v>84.81</v>
      </c>
      <c r="O444" t="n">
        <v>37053.7</v>
      </c>
      <c r="P444" t="n">
        <v>812.54</v>
      </c>
      <c r="Q444" t="n">
        <v>1367.22</v>
      </c>
      <c r="R444" t="n">
        <v>125.04</v>
      </c>
      <c r="S444" t="n">
        <v>104.26</v>
      </c>
      <c r="T444" t="n">
        <v>9470.870000000001</v>
      </c>
      <c r="U444" t="n">
        <v>0.83</v>
      </c>
      <c r="V444" t="n">
        <v>0.9</v>
      </c>
      <c r="W444" t="n">
        <v>20.68</v>
      </c>
      <c r="X444" t="n">
        <v>0.57</v>
      </c>
      <c r="Y444" t="n">
        <v>1</v>
      </c>
      <c r="Z444" t="n">
        <v>10</v>
      </c>
    </row>
    <row r="445">
      <c r="A445" t="n">
        <v>118</v>
      </c>
      <c r="B445" t="n">
        <v>125</v>
      </c>
      <c r="C445" t="inlineStr">
        <is>
          <t xml:space="preserve">CONCLUIDO	</t>
        </is>
      </c>
      <c r="D445" t="n">
        <v>1.7602</v>
      </c>
      <c r="E445" t="n">
        <v>56.81</v>
      </c>
      <c r="F445" t="n">
        <v>53.11</v>
      </c>
      <c r="G445" t="n">
        <v>159.33</v>
      </c>
      <c r="H445" t="n">
        <v>1.82</v>
      </c>
      <c r="I445" t="n">
        <v>20</v>
      </c>
      <c r="J445" t="n">
        <v>299.06</v>
      </c>
      <c r="K445" t="n">
        <v>58.47</v>
      </c>
      <c r="L445" t="n">
        <v>30.5</v>
      </c>
      <c r="M445" t="n">
        <v>18</v>
      </c>
      <c r="N445" t="n">
        <v>85.09</v>
      </c>
      <c r="O445" t="n">
        <v>37118.29</v>
      </c>
      <c r="P445" t="n">
        <v>809.86</v>
      </c>
      <c r="Q445" t="n">
        <v>1367.23</v>
      </c>
      <c r="R445" t="n">
        <v>123.86</v>
      </c>
      <c r="S445" t="n">
        <v>104.26</v>
      </c>
      <c r="T445" t="n">
        <v>8885.41</v>
      </c>
      <c r="U445" t="n">
        <v>0.84</v>
      </c>
      <c r="V445" t="n">
        <v>0.9</v>
      </c>
      <c r="W445" t="n">
        <v>20.68</v>
      </c>
      <c r="X445" t="n">
        <v>0.53</v>
      </c>
      <c r="Y445" t="n">
        <v>1</v>
      </c>
      <c r="Z445" t="n">
        <v>10</v>
      </c>
    </row>
    <row r="446">
      <c r="A446" t="n">
        <v>119</v>
      </c>
      <c r="B446" t="n">
        <v>125</v>
      </c>
      <c r="C446" t="inlineStr">
        <is>
          <t xml:space="preserve">CONCLUIDO	</t>
        </is>
      </c>
      <c r="D446" t="n">
        <v>1.7604</v>
      </c>
      <c r="E446" t="n">
        <v>56.8</v>
      </c>
      <c r="F446" t="n">
        <v>53.1</v>
      </c>
      <c r="G446" t="n">
        <v>159.31</v>
      </c>
      <c r="H446" t="n">
        <v>1.83</v>
      </c>
      <c r="I446" t="n">
        <v>20</v>
      </c>
      <c r="J446" t="n">
        <v>299.59</v>
      </c>
      <c r="K446" t="n">
        <v>58.47</v>
      </c>
      <c r="L446" t="n">
        <v>30.75</v>
      </c>
      <c r="M446" t="n">
        <v>18</v>
      </c>
      <c r="N446" t="n">
        <v>85.36</v>
      </c>
      <c r="O446" t="n">
        <v>37183.12</v>
      </c>
      <c r="P446" t="n">
        <v>811.46</v>
      </c>
      <c r="Q446" t="n">
        <v>1367.19</v>
      </c>
      <c r="R446" t="n">
        <v>123.7</v>
      </c>
      <c r="S446" t="n">
        <v>104.26</v>
      </c>
      <c r="T446" t="n">
        <v>8807.27</v>
      </c>
      <c r="U446" t="n">
        <v>0.84</v>
      </c>
      <c r="V446" t="n">
        <v>0.9</v>
      </c>
      <c r="W446" t="n">
        <v>20.67</v>
      </c>
      <c r="X446" t="n">
        <v>0.53</v>
      </c>
      <c r="Y446" t="n">
        <v>1</v>
      </c>
      <c r="Z446" t="n">
        <v>10</v>
      </c>
    </row>
    <row r="447">
      <c r="A447" t="n">
        <v>120</v>
      </c>
      <c r="B447" t="n">
        <v>125</v>
      </c>
      <c r="C447" t="inlineStr">
        <is>
          <t xml:space="preserve">CONCLUIDO	</t>
        </is>
      </c>
      <c r="D447" t="n">
        <v>1.7602</v>
      </c>
      <c r="E447" t="n">
        <v>56.81</v>
      </c>
      <c r="F447" t="n">
        <v>53.11</v>
      </c>
      <c r="G447" t="n">
        <v>159.33</v>
      </c>
      <c r="H447" t="n">
        <v>1.84</v>
      </c>
      <c r="I447" t="n">
        <v>20</v>
      </c>
      <c r="J447" t="n">
        <v>300.11</v>
      </c>
      <c r="K447" t="n">
        <v>58.47</v>
      </c>
      <c r="L447" t="n">
        <v>31</v>
      </c>
      <c r="M447" t="n">
        <v>18</v>
      </c>
      <c r="N447" t="n">
        <v>85.64</v>
      </c>
      <c r="O447" t="n">
        <v>37247.94</v>
      </c>
      <c r="P447" t="n">
        <v>813.08</v>
      </c>
      <c r="Q447" t="n">
        <v>1367.15</v>
      </c>
      <c r="R447" t="n">
        <v>123.77</v>
      </c>
      <c r="S447" t="n">
        <v>104.26</v>
      </c>
      <c r="T447" t="n">
        <v>8841.940000000001</v>
      </c>
      <c r="U447" t="n">
        <v>0.84</v>
      </c>
      <c r="V447" t="n">
        <v>0.9</v>
      </c>
      <c r="W447" t="n">
        <v>20.68</v>
      </c>
      <c r="X447" t="n">
        <v>0.53</v>
      </c>
      <c r="Y447" t="n">
        <v>1</v>
      </c>
      <c r="Z447" t="n">
        <v>10</v>
      </c>
    </row>
    <row r="448">
      <c r="A448" t="n">
        <v>121</v>
      </c>
      <c r="B448" t="n">
        <v>125</v>
      </c>
      <c r="C448" t="inlineStr">
        <is>
          <t xml:space="preserve">CONCLUIDO	</t>
        </is>
      </c>
      <c r="D448" t="n">
        <v>1.7604</v>
      </c>
      <c r="E448" t="n">
        <v>56.8</v>
      </c>
      <c r="F448" t="n">
        <v>53.1</v>
      </c>
      <c r="G448" t="n">
        <v>159.31</v>
      </c>
      <c r="H448" t="n">
        <v>1.85</v>
      </c>
      <c r="I448" t="n">
        <v>20</v>
      </c>
      <c r="J448" t="n">
        <v>300.64</v>
      </c>
      <c r="K448" t="n">
        <v>58.47</v>
      </c>
      <c r="L448" t="n">
        <v>31.25</v>
      </c>
      <c r="M448" t="n">
        <v>18</v>
      </c>
      <c r="N448" t="n">
        <v>85.91</v>
      </c>
      <c r="O448" t="n">
        <v>37312.88</v>
      </c>
      <c r="P448" t="n">
        <v>813.41</v>
      </c>
      <c r="Q448" t="n">
        <v>1367.16</v>
      </c>
      <c r="R448" t="n">
        <v>123.78</v>
      </c>
      <c r="S448" t="n">
        <v>104.26</v>
      </c>
      <c r="T448" t="n">
        <v>8847.99</v>
      </c>
      <c r="U448" t="n">
        <v>0.84</v>
      </c>
      <c r="V448" t="n">
        <v>0.9</v>
      </c>
      <c r="W448" t="n">
        <v>20.67</v>
      </c>
      <c r="X448" t="n">
        <v>0.53</v>
      </c>
      <c r="Y448" t="n">
        <v>1</v>
      </c>
      <c r="Z448" t="n">
        <v>10</v>
      </c>
    </row>
    <row r="449">
      <c r="A449" t="n">
        <v>122</v>
      </c>
      <c r="B449" t="n">
        <v>125</v>
      </c>
      <c r="C449" t="inlineStr">
        <is>
          <t xml:space="preserve">CONCLUIDO	</t>
        </is>
      </c>
      <c r="D449" t="n">
        <v>1.7599</v>
      </c>
      <c r="E449" t="n">
        <v>56.82</v>
      </c>
      <c r="F449" t="n">
        <v>53.12</v>
      </c>
      <c r="G449" t="n">
        <v>159.36</v>
      </c>
      <c r="H449" t="n">
        <v>1.86</v>
      </c>
      <c r="I449" t="n">
        <v>20</v>
      </c>
      <c r="J449" t="n">
        <v>301.17</v>
      </c>
      <c r="K449" t="n">
        <v>58.47</v>
      </c>
      <c r="L449" t="n">
        <v>31.5</v>
      </c>
      <c r="M449" t="n">
        <v>18</v>
      </c>
      <c r="N449" t="n">
        <v>86.19</v>
      </c>
      <c r="O449" t="n">
        <v>37377.94</v>
      </c>
      <c r="P449" t="n">
        <v>812.9</v>
      </c>
      <c r="Q449" t="n">
        <v>1367.28</v>
      </c>
      <c r="R449" t="n">
        <v>124.15</v>
      </c>
      <c r="S449" t="n">
        <v>104.26</v>
      </c>
      <c r="T449" t="n">
        <v>9031.65</v>
      </c>
      <c r="U449" t="n">
        <v>0.84</v>
      </c>
      <c r="V449" t="n">
        <v>0.9</v>
      </c>
      <c r="W449" t="n">
        <v>20.67</v>
      </c>
      <c r="X449" t="n">
        <v>0.54</v>
      </c>
      <c r="Y449" t="n">
        <v>1</v>
      </c>
      <c r="Z449" t="n">
        <v>10</v>
      </c>
    </row>
    <row r="450">
      <c r="A450" t="n">
        <v>123</v>
      </c>
      <c r="B450" t="n">
        <v>125</v>
      </c>
      <c r="C450" t="inlineStr">
        <is>
          <t xml:space="preserve">CONCLUIDO	</t>
        </is>
      </c>
      <c r="D450" t="n">
        <v>1.7599</v>
      </c>
      <c r="E450" t="n">
        <v>56.82</v>
      </c>
      <c r="F450" t="n">
        <v>53.12</v>
      </c>
      <c r="G450" t="n">
        <v>159.36</v>
      </c>
      <c r="H450" t="n">
        <v>1.87</v>
      </c>
      <c r="I450" t="n">
        <v>20</v>
      </c>
      <c r="J450" t="n">
        <v>301.69</v>
      </c>
      <c r="K450" t="n">
        <v>58.47</v>
      </c>
      <c r="L450" t="n">
        <v>31.75</v>
      </c>
      <c r="M450" t="n">
        <v>18</v>
      </c>
      <c r="N450" t="n">
        <v>86.47</v>
      </c>
      <c r="O450" t="n">
        <v>37443.11</v>
      </c>
      <c r="P450" t="n">
        <v>811.99</v>
      </c>
      <c r="Q450" t="n">
        <v>1367.2</v>
      </c>
      <c r="R450" t="n">
        <v>124.15</v>
      </c>
      <c r="S450" t="n">
        <v>104.26</v>
      </c>
      <c r="T450" t="n">
        <v>9031.26</v>
      </c>
      <c r="U450" t="n">
        <v>0.84</v>
      </c>
      <c r="V450" t="n">
        <v>0.9</v>
      </c>
      <c r="W450" t="n">
        <v>20.68</v>
      </c>
      <c r="X450" t="n">
        <v>0.54</v>
      </c>
      <c r="Y450" t="n">
        <v>1</v>
      </c>
      <c r="Z450" t="n">
        <v>10</v>
      </c>
    </row>
    <row r="451">
      <c r="A451" t="n">
        <v>124</v>
      </c>
      <c r="B451" t="n">
        <v>125</v>
      </c>
      <c r="C451" t="inlineStr">
        <is>
          <t xml:space="preserve">CONCLUIDO	</t>
        </is>
      </c>
      <c r="D451" t="n">
        <v>1.7595</v>
      </c>
      <c r="E451" t="n">
        <v>56.83</v>
      </c>
      <c r="F451" t="n">
        <v>53.13</v>
      </c>
      <c r="G451" t="n">
        <v>159.4</v>
      </c>
      <c r="H451" t="n">
        <v>1.89</v>
      </c>
      <c r="I451" t="n">
        <v>20</v>
      </c>
      <c r="J451" t="n">
        <v>302.22</v>
      </c>
      <c r="K451" t="n">
        <v>58.47</v>
      </c>
      <c r="L451" t="n">
        <v>32</v>
      </c>
      <c r="M451" t="n">
        <v>18</v>
      </c>
      <c r="N451" t="n">
        <v>86.75</v>
      </c>
      <c r="O451" t="n">
        <v>37508.41</v>
      </c>
      <c r="P451" t="n">
        <v>809.16</v>
      </c>
      <c r="Q451" t="n">
        <v>1367.22</v>
      </c>
      <c r="R451" t="n">
        <v>124.54</v>
      </c>
      <c r="S451" t="n">
        <v>104.26</v>
      </c>
      <c r="T451" t="n">
        <v>9224.08</v>
      </c>
      <c r="U451" t="n">
        <v>0.84</v>
      </c>
      <c r="V451" t="n">
        <v>0.9</v>
      </c>
      <c r="W451" t="n">
        <v>20.68</v>
      </c>
      <c r="X451" t="n">
        <v>0.5600000000000001</v>
      </c>
      <c r="Y451" t="n">
        <v>1</v>
      </c>
      <c r="Z451" t="n">
        <v>10</v>
      </c>
    </row>
    <row r="452">
      <c r="A452" t="n">
        <v>125</v>
      </c>
      <c r="B452" t="n">
        <v>125</v>
      </c>
      <c r="C452" t="inlineStr">
        <is>
          <t xml:space="preserve">CONCLUIDO	</t>
        </is>
      </c>
      <c r="D452" t="n">
        <v>1.7623</v>
      </c>
      <c r="E452" t="n">
        <v>56.74</v>
      </c>
      <c r="F452" t="n">
        <v>53.09</v>
      </c>
      <c r="G452" t="n">
        <v>167.65</v>
      </c>
      <c r="H452" t="n">
        <v>1.9</v>
      </c>
      <c r="I452" t="n">
        <v>19</v>
      </c>
      <c r="J452" t="n">
        <v>302.75</v>
      </c>
      <c r="K452" t="n">
        <v>58.47</v>
      </c>
      <c r="L452" t="n">
        <v>32.25</v>
      </c>
      <c r="M452" t="n">
        <v>17</v>
      </c>
      <c r="N452" t="n">
        <v>87.03</v>
      </c>
      <c r="O452" t="n">
        <v>37573.82</v>
      </c>
      <c r="P452" t="n">
        <v>808.4299999999999</v>
      </c>
      <c r="Q452" t="n">
        <v>1367.18</v>
      </c>
      <c r="R452" t="n">
        <v>123.28</v>
      </c>
      <c r="S452" t="n">
        <v>104.26</v>
      </c>
      <c r="T452" t="n">
        <v>8603.690000000001</v>
      </c>
      <c r="U452" t="n">
        <v>0.85</v>
      </c>
      <c r="V452" t="n">
        <v>0.9</v>
      </c>
      <c r="W452" t="n">
        <v>20.67</v>
      </c>
      <c r="X452" t="n">
        <v>0.51</v>
      </c>
      <c r="Y452" t="n">
        <v>1</v>
      </c>
      <c r="Z452" t="n">
        <v>10</v>
      </c>
    </row>
    <row r="453">
      <c r="A453" t="n">
        <v>126</v>
      </c>
      <c r="B453" t="n">
        <v>125</v>
      </c>
      <c r="C453" t="inlineStr">
        <is>
          <t xml:space="preserve">CONCLUIDO	</t>
        </is>
      </c>
      <c r="D453" t="n">
        <v>1.7623</v>
      </c>
      <c r="E453" t="n">
        <v>56.74</v>
      </c>
      <c r="F453" t="n">
        <v>53.09</v>
      </c>
      <c r="G453" t="n">
        <v>167.65</v>
      </c>
      <c r="H453" t="n">
        <v>1.91</v>
      </c>
      <c r="I453" t="n">
        <v>19</v>
      </c>
      <c r="J453" t="n">
        <v>303.28</v>
      </c>
      <c r="K453" t="n">
        <v>58.47</v>
      </c>
      <c r="L453" t="n">
        <v>32.5</v>
      </c>
      <c r="M453" t="n">
        <v>17</v>
      </c>
      <c r="N453" t="n">
        <v>87.31</v>
      </c>
      <c r="O453" t="n">
        <v>37639.36</v>
      </c>
      <c r="P453" t="n">
        <v>808.89</v>
      </c>
      <c r="Q453" t="n">
        <v>1367.21</v>
      </c>
      <c r="R453" t="n">
        <v>123.32</v>
      </c>
      <c r="S453" t="n">
        <v>104.26</v>
      </c>
      <c r="T453" t="n">
        <v>8622.57</v>
      </c>
      <c r="U453" t="n">
        <v>0.85</v>
      </c>
      <c r="V453" t="n">
        <v>0.9</v>
      </c>
      <c r="W453" t="n">
        <v>20.67</v>
      </c>
      <c r="X453" t="n">
        <v>0.51</v>
      </c>
      <c r="Y453" t="n">
        <v>1</v>
      </c>
      <c r="Z453" t="n">
        <v>10</v>
      </c>
    </row>
    <row r="454">
      <c r="A454" t="n">
        <v>127</v>
      </c>
      <c r="B454" t="n">
        <v>125</v>
      </c>
      <c r="C454" t="inlineStr">
        <is>
          <t xml:space="preserve">CONCLUIDO	</t>
        </is>
      </c>
      <c r="D454" t="n">
        <v>1.762</v>
      </c>
      <c r="E454" t="n">
        <v>56.75</v>
      </c>
      <c r="F454" t="n">
        <v>53.1</v>
      </c>
      <c r="G454" t="n">
        <v>167.69</v>
      </c>
      <c r="H454" t="n">
        <v>1.92</v>
      </c>
      <c r="I454" t="n">
        <v>19</v>
      </c>
      <c r="J454" t="n">
        <v>303.82</v>
      </c>
      <c r="K454" t="n">
        <v>58.47</v>
      </c>
      <c r="L454" t="n">
        <v>32.75</v>
      </c>
      <c r="M454" t="n">
        <v>17</v>
      </c>
      <c r="N454" t="n">
        <v>87.59</v>
      </c>
      <c r="O454" t="n">
        <v>37705.01</v>
      </c>
      <c r="P454" t="n">
        <v>809.26</v>
      </c>
      <c r="Q454" t="n">
        <v>1367.24</v>
      </c>
      <c r="R454" t="n">
        <v>123.67</v>
      </c>
      <c r="S454" t="n">
        <v>104.26</v>
      </c>
      <c r="T454" t="n">
        <v>8797.4</v>
      </c>
      <c r="U454" t="n">
        <v>0.84</v>
      </c>
      <c r="V454" t="n">
        <v>0.9</v>
      </c>
      <c r="W454" t="n">
        <v>20.67</v>
      </c>
      <c r="X454" t="n">
        <v>0.52</v>
      </c>
      <c r="Y454" t="n">
        <v>1</v>
      </c>
      <c r="Z454" t="n">
        <v>10</v>
      </c>
    </row>
    <row r="455">
      <c r="A455" t="n">
        <v>128</v>
      </c>
      <c r="B455" t="n">
        <v>125</v>
      </c>
      <c r="C455" t="inlineStr">
        <is>
          <t xml:space="preserve">CONCLUIDO	</t>
        </is>
      </c>
      <c r="D455" t="n">
        <v>1.7624</v>
      </c>
      <c r="E455" t="n">
        <v>56.74</v>
      </c>
      <c r="F455" t="n">
        <v>53.09</v>
      </c>
      <c r="G455" t="n">
        <v>167.64</v>
      </c>
      <c r="H455" t="n">
        <v>1.93</v>
      </c>
      <c r="I455" t="n">
        <v>19</v>
      </c>
      <c r="J455" t="n">
        <v>304.35</v>
      </c>
      <c r="K455" t="n">
        <v>58.47</v>
      </c>
      <c r="L455" t="n">
        <v>33</v>
      </c>
      <c r="M455" t="n">
        <v>17</v>
      </c>
      <c r="N455" t="n">
        <v>87.88</v>
      </c>
      <c r="O455" t="n">
        <v>37770.79</v>
      </c>
      <c r="P455" t="n">
        <v>808.87</v>
      </c>
      <c r="Q455" t="n">
        <v>1367.2</v>
      </c>
      <c r="R455" t="n">
        <v>123.04</v>
      </c>
      <c r="S455" t="n">
        <v>104.26</v>
      </c>
      <c r="T455" t="n">
        <v>8481.110000000001</v>
      </c>
      <c r="U455" t="n">
        <v>0.85</v>
      </c>
      <c r="V455" t="n">
        <v>0.9</v>
      </c>
      <c r="W455" t="n">
        <v>20.68</v>
      </c>
      <c r="X455" t="n">
        <v>0.51</v>
      </c>
      <c r="Y455" t="n">
        <v>1</v>
      </c>
      <c r="Z455" t="n">
        <v>10</v>
      </c>
    </row>
    <row r="456">
      <c r="A456" t="n">
        <v>129</v>
      </c>
      <c r="B456" t="n">
        <v>125</v>
      </c>
      <c r="C456" t="inlineStr">
        <is>
          <t xml:space="preserve">CONCLUIDO	</t>
        </is>
      </c>
      <c r="D456" t="n">
        <v>1.7624</v>
      </c>
      <c r="E456" t="n">
        <v>56.74</v>
      </c>
      <c r="F456" t="n">
        <v>53.09</v>
      </c>
      <c r="G456" t="n">
        <v>167.64</v>
      </c>
      <c r="H456" t="n">
        <v>1.94</v>
      </c>
      <c r="I456" t="n">
        <v>19</v>
      </c>
      <c r="J456" t="n">
        <v>304.88</v>
      </c>
      <c r="K456" t="n">
        <v>58.47</v>
      </c>
      <c r="L456" t="n">
        <v>33.25</v>
      </c>
      <c r="M456" t="n">
        <v>17</v>
      </c>
      <c r="N456" t="n">
        <v>88.16</v>
      </c>
      <c r="O456" t="n">
        <v>37836.69</v>
      </c>
      <c r="P456" t="n">
        <v>808.1900000000001</v>
      </c>
      <c r="Q456" t="n">
        <v>1367.13</v>
      </c>
      <c r="R456" t="n">
        <v>123.07</v>
      </c>
      <c r="S456" t="n">
        <v>104.26</v>
      </c>
      <c r="T456" t="n">
        <v>8497.18</v>
      </c>
      <c r="U456" t="n">
        <v>0.85</v>
      </c>
      <c r="V456" t="n">
        <v>0.9</v>
      </c>
      <c r="W456" t="n">
        <v>20.68</v>
      </c>
      <c r="X456" t="n">
        <v>0.51</v>
      </c>
      <c r="Y456" t="n">
        <v>1</v>
      </c>
      <c r="Z456" t="n">
        <v>10</v>
      </c>
    </row>
    <row r="457">
      <c r="A457" t="n">
        <v>130</v>
      </c>
      <c r="B457" t="n">
        <v>125</v>
      </c>
      <c r="C457" t="inlineStr">
        <is>
          <t xml:space="preserve">CONCLUIDO	</t>
        </is>
      </c>
      <c r="D457" t="n">
        <v>1.7622</v>
      </c>
      <c r="E457" t="n">
        <v>56.75</v>
      </c>
      <c r="F457" t="n">
        <v>53.09</v>
      </c>
      <c r="G457" t="n">
        <v>167.66</v>
      </c>
      <c r="H457" t="n">
        <v>1.95</v>
      </c>
      <c r="I457" t="n">
        <v>19</v>
      </c>
      <c r="J457" t="n">
        <v>305.42</v>
      </c>
      <c r="K457" t="n">
        <v>58.47</v>
      </c>
      <c r="L457" t="n">
        <v>33.5</v>
      </c>
      <c r="M457" t="n">
        <v>17</v>
      </c>
      <c r="N457" t="n">
        <v>88.45</v>
      </c>
      <c r="O457" t="n">
        <v>37902.71</v>
      </c>
      <c r="P457" t="n">
        <v>808.08</v>
      </c>
      <c r="Q457" t="n">
        <v>1367.2</v>
      </c>
      <c r="R457" t="n">
        <v>123.28</v>
      </c>
      <c r="S457" t="n">
        <v>104.26</v>
      </c>
      <c r="T457" t="n">
        <v>8598.85</v>
      </c>
      <c r="U457" t="n">
        <v>0.85</v>
      </c>
      <c r="V457" t="n">
        <v>0.9</v>
      </c>
      <c r="W457" t="n">
        <v>20.68</v>
      </c>
      <c r="X457" t="n">
        <v>0.52</v>
      </c>
      <c r="Y457" t="n">
        <v>1</v>
      </c>
      <c r="Z457" t="n">
        <v>10</v>
      </c>
    </row>
    <row r="458">
      <c r="A458" t="n">
        <v>131</v>
      </c>
      <c r="B458" t="n">
        <v>125</v>
      </c>
      <c r="C458" t="inlineStr">
        <is>
          <t xml:space="preserve">CONCLUIDO	</t>
        </is>
      </c>
      <c r="D458" t="n">
        <v>1.7622</v>
      </c>
      <c r="E458" t="n">
        <v>56.75</v>
      </c>
      <c r="F458" t="n">
        <v>53.09</v>
      </c>
      <c r="G458" t="n">
        <v>167.66</v>
      </c>
      <c r="H458" t="n">
        <v>1.97</v>
      </c>
      <c r="I458" t="n">
        <v>19</v>
      </c>
      <c r="J458" t="n">
        <v>305.96</v>
      </c>
      <c r="K458" t="n">
        <v>58.47</v>
      </c>
      <c r="L458" t="n">
        <v>33.75</v>
      </c>
      <c r="M458" t="n">
        <v>17</v>
      </c>
      <c r="N458" t="n">
        <v>88.73</v>
      </c>
      <c r="O458" t="n">
        <v>37968.85</v>
      </c>
      <c r="P458" t="n">
        <v>806.83</v>
      </c>
      <c r="Q458" t="n">
        <v>1367.24</v>
      </c>
      <c r="R458" t="n">
        <v>123.3</v>
      </c>
      <c r="S458" t="n">
        <v>104.26</v>
      </c>
      <c r="T458" t="n">
        <v>8613.32</v>
      </c>
      <c r="U458" t="n">
        <v>0.85</v>
      </c>
      <c r="V458" t="n">
        <v>0.9</v>
      </c>
      <c r="W458" t="n">
        <v>20.67</v>
      </c>
      <c r="X458" t="n">
        <v>0.52</v>
      </c>
      <c r="Y458" t="n">
        <v>1</v>
      </c>
      <c r="Z458" t="n">
        <v>10</v>
      </c>
    </row>
    <row r="459">
      <c r="A459" t="n">
        <v>132</v>
      </c>
      <c r="B459" t="n">
        <v>125</v>
      </c>
      <c r="C459" t="inlineStr">
        <is>
          <t xml:space="preserve">CONCLUIDO	</t>
        </is>
      </c>
      <c r="D459" t="n">
        <v>1.7652</v>
      </c>
      <c r="E459" t="n">
        <v>56.65</v>
      </c>
      <c r="F459" t="n">
        <v>53.04</v>
      </c>
      <c r="G459" t="n">
        <v>176.82</v>
      </c>
      <c r="H459" t="n">
        <v>1.98</v>
      </c>
      <c r="I459" t="n">
        <v>18</v>
      </c>
      <c r="J459" t="n">
        <v>306.49</v>
      </c>
      <c r="K459" t="n">
        <v>58.47</v>
      </c>
      <c r="L459" t="n">
        <v>34</v>
      </c>
      <c r="M459" t="n">
        <v>16</v>
      </c>
      <c r="N459" t="n">
        <v>89.02</v>
      </c>
      <c r="O459" t="n">
        <v>38035.12</v>
      </c>
      <c r="P459" t="n">
        <v>805.4</v>
      </c>
      <c r="Q459" t="n">
        <v>1367.24</v>
      </c>
      <c r="R459" t="n">
        <v>121.81</v>
      </c>
      <c r="S459" t="n">
        <v>104.26</v>
      </c>
      <c r="T459" t="n">
        <v>7869.94</v>
      </c>
      <c r="U459" t="n">
        <v>0.86</v>
      </c>
      <c r="V459" t="n">
        <v>0.9</v>
      </c>
      <c r="W459" t="n">
        <v>20.67</v>
      </c>
      <c r="X459" t="n">
        <v>0.47</v>
      </c>
      <c r="Y459" t="n">
        <v>1</v>
      </c>
      <c r="Z459" t="n">
        <v>10</v>
      </c>
    </row>
    <row r="460">
      <c r="A460" t="n">
        <v>133</v>
      </c>
      <c r="B460" t="n">
        <v>125</v>
      </c>
      <c r="C460" t="inlineStr">
        <is>
          <t xml:space="preserve">CONCLUIDO	</t>
        </is>
      </c>
      <c r="D460" t="n">
        <v>1.7646</v>
      </c>
      <c r="E460" t="n">
        <v>56.67</v>
      </c>
      <c r="F460" t="n">
        <v>53.06</v>
      </c>
      <c r="G460" t="n">
        <v>176.88</v>
      </c>
      <c r="H460" t="n">
        <v>1.99</v>
      </c>
      <c r="I460" t="n">
        <v>18</v>
      </c>
      <c r="J460" t="n">
        <v>307.03</v>
      </c>
      <c r="K460" t="n">
        <v>58.47</v>
      </c>
      <c r="L460" t="n">
        <v>34.25</v>
      </c>
      <c r="M460" t="n">
        <v>16</v>
      </c>
      <c r="N460" t="n">
        <v>89.31</v>
      </c>
      <c r="O460" t="n">
        <v>38101.52</v>
      </c>
      <c r="P460" t="n">
        <v>806.5599999999999</v>
      </c>
      <c r="Q460" t="n">
        <v>1367.17</v>
      </c>
      <c r="R460" t="n">
        <v>122.34</v>
      </c>
      <c r="S460" t="n">
        <v>104.26</v>
      </c>
      <c r="T460" t="n">
        <v>8136.16</v>
      </c>
      <c r="U460" t="n">
        <v>0.85</v>
      </c>
      <c r="V460" t="n">
        <v>0.9</v>
      </c>
      <c r="W460" t="n">
        <v>20.67</v>
      </c>
      <c r="X460" t="n">
        <v>0.49</v>
      </c>
      <c r="Y460" t="n">
        <v>1</v>
      </c>
      <c r="Z460" t="n">
        <v>10</v>
      </c>
    </row>
    <row r="461">
      <c r="A461" t="n">
        <v>134</v>
      </c>
      <c r="B461" t="n">
        <v>125</v>
      </c>
      <c r="C461" t="inlineStr">
        <is>
          <t xml:space="preserve">CONCLUIDO	</t>
        </is>
      </c>
      <c r="D461" t="n">
        <v>1.7644</v>
      </c>
      <c r="E461" t="n">
        <v>56.68</v>
      </c>
      <c r="F461" t="n">
        <v>53.07</v>
      </c>
      <c r="G461" t="n">
        <v>176.9</v>
      </c>
      <c r="H461" t="n">
        <v>2</v>
      </c>
      <c r="I461" t="n">
        <v>18</v>
      </c>
      <c r="J461" t="n">
        <v>307.57</v>
      </c>
      <c r="K461" t="n">
        <v>58.47</v>
      </c>
      <c r="L461" t="n">
        <v>34.5</v>
      </c>
      <c r="M461" t="n">
        <v>16</v>
      </c>
      <c r="N461" t="n">
        <v>89.59999999999999</v>
      </c>
      <c r="O461" t="n">
        <v>38168.04</v>
      </c>
      <c r="P461" t="n">
        <v>807.38</v>
      </c>
      <c r="Q461" t="n">
        <v>1367.17</v>
      </c>
      <c r="R461" t="n">
        <v>122.78</v>
      </c>
      <c r="S461" t="n">
        <v>104.26</v>
      </c>
      <c r="T461" t="n">
        <v>8357.360000000001</v>
      </c>
      <c r="U461" t="n">
        <v>0.85</v>
      </c>
      <c r="V461" t="n">
        <v>0.9</v>
      </c>
      <c r="W461" t="n">
        <v>20.67</v>
      </c>
      <c r="X461" t="n">
        <v>0.49</v>
      </c>
      <c r="Y461" t="n">
        <v>1</v>
      </c>
      <c r="Z461" t="n">
        <v>10</v>
      </c>
    </row>
    <row r="462">
      <c r="A462" t="n">
        <v>135</v>
      </c>
      <c r="B462" t="n">
        <v>125</v>
      </c>
      <c r="C462" t="inlineStr">
        <is>
          <t xml:space="preserve">CONCLUIDO	</t>
        </is>
      </c>
      <c r="D462" t="n">
        <v>1.7642</v>
      </c>
      <c r="E462" t="n">
        <v>56.68</v>
      </c>
      <c r="F462" t="n">
        <v>53.07</v>
      </c>
      <c r="G462" t="n">
        <v>176.92</v>
      </c>
      <c r="H462" t="n">
        <v>2.01</v>
      </c>
      <c r="I462" t="n">
        <v>18</v>
      </c>
      <c r="J462" t="n">
        <v>308.11</v>
      </c>
      <c r="K462" t="n">
        <v>58.47</v>
      </c>
      <c r="L462" t="n">
        <v>34.75</v>
      </c>
      <c r="M462" t="n">
        <v>16</v>
      </c>
      <c r="N462" t="n">
        <v>89.89</v>
      </c>
      <c r="O462" t="n">
        <v>38234.68</v>
      </c>
      <c r="P462" t="n">
        <v>807.12</v>
      </c>
      <c r="Q462" t="n">
        <v>1367.25</v>
      </c>
      <c r="R462" t="n">
        <v>122.95</v>
      </c>
      <c r="S462" t="n">
        <v>104.26</v>
      </c>
      <c r="T462" t="n">
        <v>8440.459999999999</v>
      </c>
      <c r="U462" t="n">
        <v>0.85</v>
      </c>
      <c r="V462" t="n">
        <v>0.9</v>
      </c>
      <c r="W462" t="n">
        <v>20.67</v>
      </c>
      <c r="X462" t="n">
        <v>0.5</v>
      </c>
      <c r="Y462" t="n">
        <v>1</v>
      </c>
      <c r="Z462" t="n">
        <v>10</v>
      </c>
    </row>
    <row r="463">
      <c r="A463" t="n">
        <v>136</v>
      </c>
      <c r="B463" t="n">
        <v>125</v>
      </c>
      <c r="C463" t="inlineStr">
        <is>
          <t xml:space="preserve">CONCLUIDO	</t>
        </is>
      </c>
      <c r="D463" t="n">
        <v>1.7647</v>
      </c>
      <c r="E463" t="n">
        <v>56.67</v>
      </c>
      <c r="F463" t="n">
        <v>53.06</v>
      </c>
      <c r="G463" t="n">
        <v>176.87</v>
      </c>
      <c r="H463" t="n">
        <v>2.02</v>
      </c>
      <c r="I463" t="n">
        <v>18</v>
      </c>
      <c r="J463" t="n">
        <v>308.65</v>
      </c>
      <c r="K463" t="n">
        <v>58.47</v>
      </c>
      <c r="L463" t="n">
        <v>35</v>
      </c>
      <c r="M463" t="n">
        <v>16</v>
      </c>
      <c r="N463" t="n">
        <v>90.18000000000001</v>
      </c>
      <c r="O463" t="n">
        <v>38301.46</v>
      </c>
      <c r="P463" t="n">
        <v>807.08</v>
      </c>
      <c r="Q463" t="n">
        <v>1367.2</v>
      </c>
      <c r="R463" t="n">
        <v>122.41</v>
      </c>
      <c r="S463" t="n">
        <v>104.26</v>
      </c>
      <c r="T463" t="n">
        <v>8169.03</v>
      </c>
      <c r="U463" t="n">
        <v>0.85</v>
      </c>
      <c r="V463" t="n">
        <v>0.9</v>
      </c>
      <c r="W463" t="n">
        <v>20.67</v>
      </c>
      <c r="X463" t="n">
        <v>0.49</v>
      </c>
      <c r="Y463" t="n">
        <v>1</v>
      </c>
      <c r="Z463" t="n">
        <v>10</v>
      </c>
    </row>
    <row r="464">
      <c r="A464" t="n">
        <v>137</v>
      </c>
      <c r="B464" t="n">
        <v>125</v>
      </c>
      <c r="C464" t="inlineStr">
        <is>
          <t xml:space="preserve">CONCLUIDO	</t>
        </is>
      </c>
      <c r="D464" t="n">
        <v>1.765</v>
      </c>
      <c r="E464" t="n">
        <v>56.66</v>
      </c>
      <c r="F464" t="n">
        <v>53.05</v>
      </c>
      <c r="G464" t="n">
        <v>176.83</v>
      </c>
      <c r="H464" t="n">
        <v>2.03</v>
      </c>
      <c r="I464" t="n">
        <v>18</v>
      </c>
      <c r="J464" t="n">
        <v>309.2</v>
      </c>
      <c r="K464" t="n">
        <v>58.47</v>
      </c>
      <c r="L464" t="n">
        <v>35.25</v>
      </c>
      <c r="M464" t="n">
        <v>16</v>
      </c>
      <c r="N464" t="n">
        <v>90.47</v>
      </c>
      <c r="O464" t="n">
        <v>38368.36</v>
      </c>
      <c r="P464" t="n">
        <v>806</v>
      </c>
      <c r="Q464" t="n">
        <v>1367.17</v>
      </c>
      <c r="R464" t="n">
        <v>121.95</v>
      </c>
      <c r="S464" t="n">
        <v>104.26</v>
      </c>
      <c r="T464" t="n">
        <v>7940.66</v>
      </c>
      <c r="U464" t="n">
        <v>0.85</v>
      </c>
      <c r="V464" t="n">
        <v>0.9</v>
      </c>
      <c r="W464" t="n">
        <v>20.67</v>
      </c>
      <c r="X464" t="n">
        <v>0.47</v>
      </c>
      <c r="Y464" t="n">
        <v>1</v>
      </c>
      <c r="Z464" t="n">
        <v>10</v>
      </c>
    </row>
    <row r="465">
      <c r="A465" t="n">
        <v>138</v>
      </c>
      <c r="B465" t="n">
        <v>125</v>
      </c>
      <c r="C465" t="inlineStr">
        <is>
          <t xml:space="preserve">CONCLUIDO	</t>
        </is>
      </c>
      <c r="D465" t="n">
        <v>1.7645</v>
      </c>
      <c r="E465" t="n">
        <v>56.67</v>
      </c>
      <c r="F465" t="n">
        <v>53.07</v>
      </c>
      <c r="G465" t="n">
        <v>176.88</v>
      </c>
      <c r="H465" t="n">
        <v>2.04</v>
      </c>
      <c r="I465" t="n">
        <v>18</v>
      </c>
      <c r="J465" t="n">
        <v>309.74</v>
      </c>
      <c r="K465" t="n">
        <v>58.47</v>
      </c>
      <c r="L465" t="n">
        <v>35.5</v>
      </c>
      <c r="M465" t="n">
        <v>16</v>
      </c>
      <c r="N465" t="n">
        <v>90.77</v>
      </c>
      <c r="O465" t="n">
        <v>38435.39</v>
      </c>
      <c r="P465" t="n">
        <v>805.47</v>
      </c>
      <c r="Q465" t="n">
        <v>1367.2</v>
      </c>
      <c r="R465" t="n">
        <v>122.39</v>
      </c>
      <c r="S465" t="n">
        <v>104.26</v>
      </c>
      <c r="T465" t="n">
        <v>8162.63</v>
      </c>
      <c r="U465" t="n">
        <v>0.85</v>
      </c>
      <c r="V465" t="n">
        <v>0.9</v>
      </c>
      <c r="W465" t="n">
        <v>20.67</v>
      </c>
      <c r="X465" t="n">
        <v>0.49</v>
      </c>
      <c r="Y465" t="n">
        <v>1</v>
      </c>
      <c r="Z465" t="n">
        <v>10</v>
      </c>
    </row>
    <row r="466">
      <c r="A466" t="n">
        <v>139</v>
      </c>
      <c r="B466" t="n">
        <v>125</v>
      </c>
      <c r="C466" t="inlineStr">
        <is>
          <t xml:space="preserve">CONCLUIDO	</t>
        </is>
      </c>
      <c r="D466" t="n">
        <v>1.7643</v>
      </c>
      <c r="E466" t="n">
        <v>56.68</v>
      </c>
      <c r="F466" t="n">
        <v>53.07</v>
      </c>
      <c r="G466" t="n">
        <v>176.91</v>
      </c>
      <c r="H466" t="n">
        <v>2.05</v>
      </c>
      <c r="I466" t="n">
        <v>18</v>
      </c>
      <c r="J466" t="n">
        <v>310.28</v>
      </c>
      <c r="K466" t="n">
        <v>58.47</v>
      </c>
      <c r="L466" t="n">
        <v>35.75</v>
      </c>
      <c r="M466" t="n">
        <v>16</v>
      </c>
      <c r="N466" t="n">
        <v>91.06</v>
      </c>
      <c r="O466" t="n">
        <v>38502.55</v>
      </c>
      <c r="P466" t="n">
        <v>804.4</v>
      </c>
      <c r="Q466" t="n">
        <v>1367.21</v>
      </c>
      <c r="R466" t="n">
        <v>122.82</v>
      </c>
      <c r="S466" t="n">
        <v>104.26</v>
      </c>
      <c r="T466" t="n">
        <v>8376.17</v>
      </c>
      <c r="U466" t="n">
        <v>0.85</v>
      </c>
      <c r="V466" t="n">
        <v>0.9</v>
      </c>
      <c r="W466" t="n">
        <v>20.67</v>
      </c>
      <c r="X466" t="n">
        <v>0.5</v>
      </c>
      <c r="Y466" t="n">
        <v>1</v>
      </c>
      <c r="Z466" t="n">
        <v>10</v>
      </c>
    </row>
    <row r="467">
      <c r="A467" t="n">
        <v>140</v>
      </c>
      <c r="B467" t="n">
        <v>125</v>
      </c>
      <c r="C467" t="inlineStr">
        <is>
          <t xml:space="preserve">CONCLUIDO	</t>
        </is>
      </c>
      <c r="D467" t="n">
        <v>1.7666</v>
      </c>
      <c r="E467" t="n">
        <v>56.61</v>
      </c>
      <c r="F467" t="n">
        <v>53.05</v>
      </c>
      <c r="G467" t="n">
        <v>187.22</v>
      </c>
      <c r="H467" t="n">
        <v>2.06</v>
      </c>
      <c r="I467" t="n">
        <v>17</v>
      </c>
      <c r="J467" t="n">
        <v>310.83</v>
      </c>
      <c r="K467" t="n">
        <v>58.47</v>
      </c>
      <c r="L467" t="n">
        <v>36</v>
      </c>
      <c r="M467" t="n">
        <v>15</v>
      </c>
      <c r="N467" t="n">
        <v>91.36</v>
      </c>
      <c r="O467" t="n">
        <v>38569.84</v>
      </c>
      <c r="P467" t="n">
        <v>803.66</v>
      </c>
      <c r="Q467" t="n">
        <v>1367.15</v>
      </c>
      <c r="R467" t="n">
        <v>121.9</v>
      </c>
      <c r="S467" t="n">
        <v>104.26</v>
      </c>
      <c r="T467" t="n">
        <v>7921.8</v>
      </c>
      <c r="U467" t="n">
        <v>0.86</v>
      </c>
      <c r="V467" t="n">
        <v>0.9</v>
      </c>
      <c r="W467" t="n">
        <v>20.67</v>
      </c>
      <c r="X467" t="n">
        <v>0.47</v>
      </c>
      <c r="Y467" t="n">
        <v>1</v>
      </c>
      <c r="Z467" t="n">
        <v>10</v>
      </c>
    </row>
    <row r="468">
      <c r="A468" t="n">
        <v>141</v>
      </c>
      <c r="B468" t="n">
        <v>125</v>
      </c>
      <c r="C468" t="inlineStr">
        <is>
          <t xml:space="preserve">CONCLUIDO	</t>
        </is>
      </c>
      <c r="D468" t="n">
        <v>1.7669</v>
      </c>
      <c r="E468" t="n">
        <v>56.6</v>
      </c>
      <c r="F468" t="n">
        <v>53.04</v>
      </c>
      <c r="G468" t="n">
        <v>187.18</v>
      </c>
      <c r="H468" t="n">
        <v>2.07</v>
      </c>
      <c r="I468" t="n">
        <v>17</v>
      </c>
      <c r="J468" t="n">
        <v>311.38</v>
      </c>
      <c r="K468" t="n">
        <v>58.47</v>
      </c>
      <c r="L468" t="n">
        <v>36.25</v>
      </c>
      <c r="M468" t="n">
        <v>15</v>
      </c>
      <c r="N468" t="n">
        <v>91.65000000000001</v>
      </c>
      <c r="O468" t="n">
        <v>38637.26</v>
      </c>
      <c r="P468" t="n">
        <v>803.48</v>
      </c>
      <c r="Q468" t="n">
        <v>1367.13</v>
      </c>
      <c r="R468" t="n">
        <v>121.5</v>
      </c>
      <c r="S468" t="n">
        <v>104.26</v>
      </c>
      <c r="T468" t="n">
        <v>7722.27</v>
      </c>
      <c r="U468" t="n">
        <v>0.86</v>
      </c>
      <c r="V468" t="n">
        <v>0.9</v>
      </c>
      <c r="W468" t="n">
        <v>20.67</v>
      </c>
      <c r="X468" t="n">
        <v>0.46</v>
      </c>
      <c r="Y468" t="n">
        <v>1</v>
      </c>
      <c r="Z468" t="n">
        <v>10</v>
      </c>
    </row>
    <row r="469">
      <c r="A469" t="n">
        <v>142</v>
      </c>
      <c r="B469" t="n">
        <v>125</v>
      </c>
      <c r="C469" t="inlineStr">
        <is>
          <t xml:space="preserve">CONCLUIDO	</t>
        </is>
      </c>
      <c r="D469" t="n">
        <v>1.7671</v>
      </c>
      <c r="E469" t="n">
        <v>56.59</v>
      </c>
      <c r="F469" t="n">
        <v>53.03</v>
      </c>
      <c r="G469" t="n">
        <v>187.17</v>
      </c>
      <c r="H469" t="n">
        <v>2.08</v>
      </c>
      <c r="I469" t="n">
        <v>17</v>
      </c>
      <c r="J469" t="n">
        <v>311.92</v>
      </c>
      <c r="K469" t="n">
        <v>58.47</v>
      </c>
      <c r="L469" t="n">
        <v>36.5</v>
      </c>
      <c r="M469" t="n">
        <v>15</v>
      </c>
      <c r="N469" t="n">
        <v>91.95</v>
      </c>
      <c r="O469" t="n">
        <v>38704.93</v>
      </c>
      <c r="P469" t="n">
        <v>804.04</v>
      </c>
      <c r="Q469" t="n">
        <v>1367.18</v>
      </c>
      <c r="R469" t="n">
        <v>121.1</v>
      </c>
      <c r="S469" t="n">
        <v>104.26</v>
      </c>
      <c r="T469" t="n">
        <v>7521.41</v>
      </c>
      <c r="U469" t="n">
        <v>0.86</v>
      </c>
      <c r="V469" t="n">
        <v>0.9</v>
      </c>
      <c r="W469" t="n">
        <v>20.68</v>
      </c>
      <c r="X469" t="n">
        <v>0.46</v>
      </c>
      <c r="Y469" t="n">
        <v>1</v>
      </c>
      <c r="Z469" t="n">
        <v>10</v>
      </c>
    </row>
    <row r="470">
      <c r="A470" t="n">
        <v>143</v>
      </c>
      <c r="B470" t="n">
        <v>125</v>
      </c>
      <c r="C470" t="inlineStr">
        <is>
          <t xml:space="preserve">CONCLUIDO	</t>
        </is>
      </c>
      <c r="D470" t="n">
        <v>1.7676</v>
      </c>
      <c r="E470" t="n">
        <v>56.57</v>
      </c>
      <c r="F470" t="n">
        <v>53.01</v>
      </c>
      <c r="G470" t="n">
        <v>187.11</v>
      </c>
      <c r="H470" t="n">
        <v>2.1</v>
      </c>
      <c r="I470" t="n">
        <v>17</v>
      </c>
      <c r="J470" t="n">
        <v>312.47</v>
      </c>
      <c r="K470" t="n">
        <v>58.47</v>
      </c>
      <c r="L470" t="n">
        <v>36.75</v>
      </c>
      <c r="M470" t="n">
        <v>15</v>
      </c>
      <c r="N470" t="n">
        <v>92.25</v>
      </c>
      <c r="O470" t="n">
        <v>38772.62</v>
      </c>
      <c r="P470" t="n">
        <v>804.48</v>
      </c>
      <c r="Q470" t="n">
        <v>1367.18</v>
      </c>
      <c r="R470" t="n">
        <v>120.81</v>
      </c>
      <c r="S470" t="n">
        <v>104.26</v>
      </c>
      <c r="T470" t="n">
        <v>7374.4</v>
      </c>
      <c r="U470" t="n">
        <v>0.86</v>
      </c>
      <c r="V470" t="n">
        <v>0.9</v>
      </c>
      <c r="W470" t="n">
        <v>20.67</v>
      </c>
      <c r="X470" t="n">
        <v>0.44</v>
      </c>
      <c r="Y470" t="n">
        <v>1</v>
      </c>
      <c r="Z470" t="n">
        <v>10</v>
      </c>
    </row>
    <row r="471">
      <c r="A471" t="n">
        <v>144</v>
      </c>
      <c r="B471" t="n">
        <v>125</v>
      </c>
      <c r="C471" t="inlineStr">
        <is>
          <t xml:space="preserve">CONCLUIDO	</t>
        </is>
      </c>
      <c r="D471" t="n">
        <v>1.7671</v>
      </c>
      <c r="E471" t="n">
        <v>56.59</v>
      </c>
      <c r="F471" t="n">
        <v>53.03</v>
      </c>
      <c r="G471" t="n">
        <v>187.17</v>
      </c>
      <c r="H471" t="n">
        <v>2.11</v>
      </c>
      <c r="I471" t="n">
        <v>17</v>
      </c>
      <c r="J471" t="n">
        <v>313.02</v>
      </c>
      <c r="K471" t="n">
        <v>58.47</v>
      </c>
      <c r="L471" t="n">
        <v>37</v>
      </c>
      <c r="M471" t="n">
        <v>15</v>
      </c>
      <c r="N471" t="n">
        <v>92.55</v>
      </c>
      <c r="O471" t="n">
        <v>38840.44</v>
      </c>
      <c r="P471" t="n">
        <v>804.05</v>
      </c>
      <c r="Q471" t="n">
        <v>1367.27</v>
      </c>
      <c r="R471" t="n">
        <v>121.29</v>
      </c>
      <c r="S471" t="n">
        <v>104.26</v>
      </c>
      <c r="T471" t="n">
        <v>7616.18</v>
      </c>
      <c r="U471" t="n">
        <v>0.86</v>
      </c>
      <c r="V471" t="n">
        <v>0.9</v>
      </c>
      <c r="W471" t="n">
        <v>20.67</v>
      </c>
      <c r="X471" t="n">
        <v>0.46</v>
      </c>
      <c r="Y471" t="n">
        <v>1</v>
      </c>
      <c r="Z471" t="n">
        <v>10</v>
      </c>
    </row>
    <row r="472">
      <c r="A472" t="n">
        <v>145</v>
      </c>
      <c r="B472" t="n">
        <v>125</v>
      </c>
      <c r="C472" t="inlineStr">
        <is>
          <t xml:space="preserve">CONCLUIDO	</t>
        </is>
      </c>
      <c r="D472" t="n">
        <v>1.7669</v>
      </c>
      <c r="E472" t="n">
        <v>56.6</v>
      </c>
      <c r="F472" t="n">
        <v>53.04</v>
      </c>
      <c r="G472" t="n">
        <v>187.19</v>
      </c>
      <c r="H472" t="n">
        <v>2.12</v>
      </c>
      <c r="I472" t="n">
        <v>17</v>
      </c>
      <c r="J472" t="n">
        <v>313.57</v>
      </c>
      <c r="K472" t="n">
        <v>58.47</v>
      </c>
      <c r="L472" t="n">
        <v>37.25</v>
      </c>
      <c r="M472" t="n">
        <v>15</v>
      </c>
      <c r="N472" t="n">
        <v>92.84999999999999</v>
      </c>
      <c r="O472" t="n">
        <v>38908.39</v>
      </c>
      <c r="P472" t="n">
        <v>804.27</v>
      </c>
      <c r="Q472" t="n">
        <v>1367.19</v>
      </c>
      <c r="R472" t="n">
        <v>121.59</v>
      </c>
      <c r="S472" t="n">
        <v>104.26</v>
      </c>
      <c r="T472" t="n">
        <v>7764.34</v>
      </c>
      <c r="U472" t="n">
        <v>0.86</v>
      </c>
      <c r="V472" t="n">
        <v>0.9</v>
      </c>
      <c r="W472" t="n">
        <v>20.67</v>
      </c>
      <c r="X472" t="n">
        <v>0.46</v>
      </c>
      <c r="Y472" t="n">
        <v>1</v>
      </c>
      <c r="Z472" t="n">
        <v>10</v>
      </c>
    </row>
    <row r="473">
      <c r="A473" t="n">
        <v>146</v>
      </c>
      <c r="B473" t="n">
        <v>125</v>
      </c>
      <c r="C473" t="inlineStr">
        <is>
          <t xml:space="preserve">CONCLUIDO	</t>
        </is>
      </c>
      <c r="D473" t="n">
        <v>1.7673</v>
      </c>
      <c r="E473" t="n">
        <v>56.58</v>
      </c>
      <c r="F473" t="n">
        <v>53.02</v>
      </c>
      <c r="G473" t="n">
        <v>187.15</v>
      </c>
      <c r="H473" t="n">
        <v>2.13</v>
      </c>
      <c r="I473" t="n">
        <v>17</v>
      </c>
      <c r="J473" t="n">
        <v>314.13</v>
      </c>
      <c r="K473" t="n">
        <v>58.47</v>
      </c>
      <c r="L473" t="n">
        <v>37.5</v>
      </c>
      <c r="M473" t="n">
        <v>15</v>
      </c>
      <c r="N473" t="n">
        <v>93.15000000000001</v>
      </c>
      <c r="O473" t="n">
        <v>38976.48</v>
      </c>
      <c r="P473" t="n">
        <v>802.85</v>
      </c>
      <c r="Q473" t="n">
        <v>1367.22</v>
      </c>
      <c r="R473" t="n">
        <v>121.04</v>
      </c>
      <c r="S473" t="n">
        <v>104.26</v>
      </c>
      <c r="T473" t="n">
        <v>7489.64</v>
      </c>
      <c r="U473" t="n">
        <v>0.86</v>
      </c>
      <c r="V473" t="n">
        <v>0.9</v>
      </c>
      <c r="W473" t="n">
        <v>20.67</v>
      </c>
      <c r="X473" t="n">
        <v>0.45</v>
      </c>
      <c r="Y473" t="n">
        <v>1</v>
      </c>
      <c r="Z473" t="n">
        <v>10</v>
      </c>
    </row>
    <row r="474">
      <c r="A474" t="n">
        <v>147</v>
      </c>
      <c r="B474" t="n">
        <v>125</v>
      </c>
      <c r="C474" t="inlineStr">
        <is>
          <t xml:space="preserve">CONCLUIDO	</t>
        </is>
      </c>
      <c r="D474" t="n">
        <v>1.7672</v>
      </c>
      <c r="E474" t="n">
        <v>56.59</v>
      </c>
      <c r="F474" t="n">
        <v>53.03</v>
      </c>
      <c r="G474" t="n">
        <v>187.15</v>
      </c>
      <c r="H474" t="n">
        <v>2.14</v>
      </c>
      <c r="I474" t="n">
        <v>17</v>
      </c>
      <c r="J474" t="n">
        <v>314.68</v>
      </c>
      <c r="K474" t="n">
        <v>58.47</v>
      </c>
      <c r="L474" t="n">
        <v>37.75</v>
      </c>
      <c r="M474" t="n">
        <v>15</v>
      </c>
      <c r="N474" t="n">
        <v>93.45999999999999</v>
      </c>
      <c r="O474" t="n">
        <v>39044.7</v>
      </c>
      <c r="P474" t="n">
        <v>801.1900000000001</v>
      </c>
      <c r="Q474" t="n">
        <v>1367.18</v>
      </c>
      <c r="R474" t="n">
        <v>121.28</v>
      </c>
      <c r="S474" t="n">
        <v>104.26</v>
      </c>
      <c r="T474" t="n">
        <v>7611.95</v>
      </c>
      <c r="U474" t="n">
        <v>0.86</v>
      </c>
      <c r="V474" t="n">
        <v>0.9</v>
      </c>
      <c r="W474" t="n">
        <v>20.67</v>
      </c>
      <c r="X474" t="n">
        <v>0.45</v>
      </c>
      <c r="Y474" t="n">
        <v>1</v>
      </c>
      <c r="Z474" t="n">
        <v>10</v>
      </c>
    </row>
    <row r="475">
      <c r="A475" t="n">
        <v>148</v>
      </c>
      <c r="B475" t="n">
        <v>125</v>
      </c>
      <c r="C475" t="inlineStr">
        <is>
          <t xml:space="preserve">CONCLUIDO	</t>
        </is>
      </c>
      <c r="D475" t="n">
        <v>1.7669</v>
      </c>
      <c r="E475" t="n">
        <v>56.6</v>
      </c>
      <c r="F475" t="n">
        <v>53.04</v>
      </c>
      <c r="G475" t="n">
        <v>187.19</v>
      </c>
      <c r="H475" t="n">
        <v>2.15</v>
      </c>
      <c r="I475" t="n">
        <v>17</v>
      </c>
      <c r="J475" t="n">
        <v>315.23</v>
      </c>
      <c r="K475" t="n">
        <v>58.47</v>
      </c>
      <c r="L475" t="n">
        <v>38</v>
      </c>
      <c r="M475" t="n">
        <v>15</v>
      </c>
      <c r="N475" t="n">
        <v>93.76000000000001</v>
      </c>
      <c r="O475" t="n">
        <v>39113.07</v>
      </c>
      <c r="P475" t="n">
        <v>800</v>
      </c>
      <c r="Q475" t="n">
        <v>1367.16</v>
      </c>
      <c r="R475" t="n">
        <v>121.62</v>
      </c>
      <c r="S475" t="n">
        <v>104.26</v>
      </c>
      <c r="T475" t="n">
        <v>7779.25</v>
      </c>
      <c r="U475" t="n">
        <v>0.86</v>
      </c>
      <c r="V475" t="n">
        <v>0.9</v>
      </c>
      <c r="W475" t="n">
        <v>20.67</v>
      </c>
      <c r="X475" t="n">
        <v>0.46</v>
      </c>
      <c r="Y475" t="n">
        <v>1</v>
      </c>
      <c r="Z475" t="n">
        <v>10</v>
      </c>
    </row>
    <row r="476">
      <c r="A476" t="n">
        <v>149</v>
      </c>
      <c r="B476" t="n">
        <v>125</v>
      </c>
      <c r="C476" t="inlineStr">
        <is>
          <t xml:space="preserve">CONCLUIDO	</t>
        </is>
      </c>
      <c r="D476" t="n">
        <v>1.7692</v>
      </c>
      <c r="E476" t="n">
        <v>56.52</v>
      </c>
      <c r="F476" t="n">
        <v>53.01</v>
      </c>
      <c r="G476" t="n">
        <v>198.79</v>
      </c>
      <c r="H476" t="n">
        <v>2.16</v>
      </c>
      <c r="I476" t="n">
        <v>16</v>
      </c>
      <c r="J476" t="n">
        <v>315.79</v>
      </c>
      <c r="K476" t="n">
        <v>58.47</v>
      </c>
      <c r="L476" t="n">
        <v>38.25</v>
      </c>
      <c r="M476" t="n">
        <v>14</v>
      </c>
      <c r="N476" t="n">
        <v>94.06999999999999</v>
      </c>
      <c r="O476" t="n">
        <v>39181.56</v>
      </c>
      <c r="P476" t="n">
        <v>799.95</v>
      </c>
      <c r="Q476" t="n">
        <v>1367.15</v>
      </c>
      <c r="R476" t="n">
        <v>120.73</v>
      </c>
      <c r="S476" t="n">
        <v>104.26</v>
      </c>
      <c r="T476" t="n">
        <v>7339.28</v>
      </c>
      <c r="U476" t="n">
        <v>0.86</v>
      </c>
      <c r="V476" t="n">
        <v>0.9</v>
      </c>
      <c r="W476" t="n">
        <v>20.67</v>
      </c>
      <c r="X476" t="n">
        <v>0.44</v>
      </c>
      <c r="Y476" t="n">
        <v>1</v>
      </c>
      <c r="Z476" t="n">
        <v>10</v>
      </c>
    </row>
    <row r="477">
      <c r="A477" t="n">
        <v>150</v>
      </c>
      <c r="B477" t="n">
        <v>125</v>
      </c>
      <c r="C477" t="inlineStr">
        <is>
          <t xml:space="preserve">CONCLUIDO	</t>
        </is>
      </c>
      <c r="D477" t="n">
        <v>1.7697</v>
      </c>
      <c r="E477" t="n">
        <v>56.51</v>
      </c>
      <c r="F477" t="n">
        <v>53</v>
      </c>
      <c r="G477" t="n">
        <v>198.73</v>
      </c>
      <c r="H477" t="n">
        <v>2.17</v>
      </c>
      <c r="I477" t="n">
        <v>16</v>
      </c>
      <c r="J477" t="n">
        <v>316.35</v>
      </c>
      <c r="K477" t="n">
        <v>58.47</v>
      </c>
      <c r="L477" t="n">
        <v>38.5</v>
      </c>
      <c r="M477" t="n">
        <v>14</v>
      </c>
      <c r="N477" t="n">
        <v>94.37</v>
      </c>
      <c r="O477" t="n">
        <v>39250.2</v>
      </c>
      <c r="P477" t="n">
        <v>800.38</v>
      </c>
      <c r="Q477" t="n">
        <v>1367.17</v>
      </c>
      <c r="R477" t="n">
        <v>120.26</v>
      </c>
      <c r="S477" t="n">
        <v>104.26</v>
      </c>
      <c r="T477" t="n">
        <v>7105.75</v>
      </c>
      <c r="U477" t="n">
        <v>0.87</v>
      </c>
      <c r="V477" t="n">
        <v>0.9</v>
      </c>
      <c r="W477" t="n">
        <v>20.66</v>
      </c>
      <c r="X477" t="n">
        <v>0.42</v>
      </c>
      <c r="Y477" t="n">
        <v>1</v>
      </c>
      <c r="Z477" t="n">
        <v>10</v>
      </c>
    </row>
    <row r="478">
      <c r="A478" t="n">
        <v>151</v>
      </c>
      <c r="B478" t="n">
        <v>125</v>
      </c>
      <c r="C478" t="inlineStr">
        <is>
          <t xml:space="preserve">CONCLUIDO	</t>
        </is>
      </c>
      <c r="D478" t="n">
        <v>1.7695</v>
      </c>
      <c r="E478" t="n">
        <v>56.51</v>
      </c>
      <c r="F478" t="n">
        <v>53</v>
      </c>
      <c r="G478" t="n">
        <v>198.75</v>
      </c>
      <c r="H478" t="n">
        <v>2.18</v>
      </c>
      <c r="I478" t="n">
        <v>16</v>
      </c>
      <c r="J478" t="n">
        <v>316.9</v>
      </c>
      <c r="K478" t="n">
        <v>58.47</v>
      </c>
      <c r="L478" t="n">
        <v>38.75</v>
      </c>
      <c r="M478" t="n">
        <v>14</v>
      </c>
      <c r="N478" t="n">
        <v>94.68000000000001</v>
      </c>
      <c r="O478" t="n">
        <v>39318.97</v>
      </c>
      <c r="P478" t="n">
        <v>800.98</v>
      </c>
      <c r="Q478" t="n">
        <v>1367.17</v>
      </c>
      <c r="R478" t="n">
        <v>120.39</v>
      </c>
      <c r="S478" t="n">
        <v>104.26</v>
      </c>
      <c r="T478" t="n">
        <v>7171.07</v>
      </c>
      <c r="U478" t="n">
        <v>0.87</v>
      </c>
      <c r="V478" t="n">
        <v>0.9</v>
      </c>
      <c r="W478" t="n">
        <v>20.67</v>
      </c>
      <c r="X478" t="n">
        <v>0.42</v>
      </c>
      <c r="Y478" t="n">
        <v>1</v>
      </c>
      <c r="Z478" t="n">
        <v>10</v>
      </c>
    </row>
    <row r="479">
      <c r="A479" t="n">
        <v>152</v>
      </c>
      <c r="B479" t="n">
        <v>125</v>
      </c>
      <c r="C479" t="inlineStr">
        <is>
          <t xml:space="preserve">CONCLUIDO	</t>
        </is>
      </c>
      <c r="D479" t="n">
        <v>1.7693</v>
      </c>
      <c r="E479" t="n">
        <v>56.52</v>
      </c>
      <c r="F479" t="n">
        <v>53.01</v>
      </c>
      <c r="G479" t="n">
        <v>198.78</v>
      </c>
      <c r="H479" t="n">
        <v>2.19</v>
      </c>
      <c r="I479" t="n">
        <v>16</v>
      </c>
      <c r="J479" t="n">
        <v>317.46</v>
      </c>
      <c r="K479" t="n">
        <v>58.47</v>
      </c>
      <c r="L479" t="n">
        <v>39</v>
      </c>
      <c r="M479" t="n">
        <v>14</v>
      </c>
      <c r="N479" t="n">
        <v>94.98999999999999</v>
      </c>
      <c r="O479" t="n">
        <v>39387.89</v>
      </c>
      <c r="P479" t="n">
        <v>801.3099999999999</v>
      </c>
      <c r="Q479" t="n">
        <v>1367.28</v>
      </c>
      <c r="R479" t="n">
        <v>120.49</v>
      </c>
      <c r="S479" t="n">
        <v>104.26</v>
      </c>
      <c r="T479" t="n">
        <v>7218.99</v>
      </c>
      <c r="U479" t="n">
        <v>0.87</v>
      </c>
      <c r="V479" t="n">
        <v>0.9</v>
      </c>
      <c r="W479" t="n">
        <v>20.67</v>
      </c>
      <c r="X479" t="n">
        <v>0.43</v>
      </c>
      <c r="Y479" t="n">
        <v>1</v>
      </c>
      <c r="Z479" t="n">
        <v>10</v>
      </c>
    </row>
    <row r="480">
      <c r="A480" t="n">
        <v>153</v>
      </c>
      <c r="B480" t="n">
        <v>125</v>
      </c>
      <c r="C480" t="inlineStr">
        <is>
          <t xml:space="preserve">CONCLUIDO	</t>
        </is>
      </c>
      <c r="D480" t="n">
        <v>1.7695</v>
      </c>
      <c r="E480" t="n">
        <v>56.51</v>
      </c>
      <c r="F480" t="n">
        <v>53</v>
      </c>
      <c r="G480" t="n">
        <v>198.76</v>
      </c>
      <c r="H480" t="n">
        <v>2.2</v>
      </c>
      <c r="I480" t="n">
        <v>16</v>
      </c>
      <c r="J480" t="n">
        <v>318.02</v>
      </c>
      <c r="K480" t="n">
        <v>58.47</v>
      </c>
      <c r="L480" t="n">
        <v>39.25</v>
      </c>
      <c r="M480" t="n">
        <v>14</v>
      </c>
      <c r="N480" t="n">
        <v>95.3</v>
      </c>
      <c r="O480" t="n">
        <v>39456.94</v>
      </c>
      <c r="P480" t="n">
        <v>801.9400000000001</v>
      </c>
      <c r="Q480" t="n">
        <v>1367.17</v>
      </c>
      <c r="R480" t="n">
        <v>120.45</v>
      </c>
      <c r="S480" t="n">
        <v>104.26</v>
      </c>
      <c r="T480" t="n">
        <v>7200.91</v>
      </c>
      <c r="U480" t="n">
        <v>0.87</v>
      </c>
      <c r="V480" t="n">
        <v>0.9</v>
      </c>
      <c r="W480" t="n">
        <v>20.67</v>
      </c>
      <c r="X480" t="n">
        <v>0.43</v>
      </c>
      <c r="Y480" t="n">
        <v>1</v>
      </c>
      <c r="Z480" t="n">
        <v>10</v>
      </c>
    </row>
    <row r="481">
      <c r="A481" t="n">
        <v>154</v>
      </c>
      <c r="B481" t="n">
        <v>125</v>
      </c>
      <c r="C481" t="inlineStr">
        <is>
          <t xml:space="preserve">CONCLUIDO	</t>
        </is>
      </c>
      <c r="D481" t="n">
        <v>1.7693</v>
      </c>
      <c r="E481" t="n">
        <v>56.52</v>
      </c>
      <c r="F481" t="n">
        <v>53.01</v>
      </c>
      <c r="G481" t="n">
        <v>198.78</v>
      </c>
      <c r="H481" t="n">
        <v>2.21</v>
      </c>
      <c r="I481" t="n">
        <v>16</v>
      </c>
      <c r="J481" t="n">
        <v>318.58</v>
      </c>
      <c r="K481" t="n">
        <v>58.47</v>
      </c>
      <c r="L481" t="n">
        <v>39.5</v>
      </c>
      <c r="M481" t="n">
        <v>14</v>
      </c>
      <c r="N481" t="n">
        <v>95.61</v>
      </c>
      <c r="O481" t="n">
        <v>39526.14</v>
      </c>
      <c r="P481" t="n">
        <v>800.1</v>
      </c>
      <c r="Q481" t="n">
        <v>1367.22</v>
      </c>
      <c r="R481" t="n">
        <v>120.59</v>
      </c>
      <c r="S481" t="n">
        <v>104.26</v>
      </c>
      <c r="T481" t="n">
        <v>7273.63</v>
      </c>
      <c r="U481" t="n">
        <v>0.86</v>
      </c>
      <c r="V481" t="n">
        <v>0.9</v>
      </c>
      <c r="W481" t="n">
        <v>20.67</v>
      </c>
      <c r="X481" t="n">
        <v>0.43</v>
      </c>
      <c r="Y481" t="n">
        <v>1</v>
      </c>
      <c r="Z481" t="n">
        <v>10</v>
      </c>
    </row>
    <row r="482">
      <c r="A482" t="n">
        <v>155</v>
      </c>
      <c r="B482" t="n">
        <v>125</v>
      </c>
      <c r="C482" t="inlineStr">
        <is>
          <t xml:space="preserve">CONCLUIDO	</t>
        </is>
      </c>
      <c r="D482" t="n">
        <v>1.7697</v>
      </c>
      <c r="E482" t="n">
        <v>56.51</v>
      </c>
      <c r="F482" t="n">
        <v>52.99</v>
      </c>
      <c r="G482" t="n">
        <v>198.73</v>
      </c>
      <c r="H482" t="n">
        <v>2.22</v>
      </c>
      <c r="I482" t="n">
        <v>16</v>
      </c>
      <c r="J482" t="n">
        <v>319.14</v>
      </c>
      <c r="K482" t="n">
        <v>58.47</v>
      </c>
      <c r="L482" t="n">
        <v>39.75</v>
      </c>
      <c r="M482" t="n">
        <v>14</v>
      </c>
      <c r="N482" t="n">
        <v>95.92</v>
      </c>
      <c r="O482" t="n">
        <v>39595.48</v>
      </c>
      <c r="P482" t="n">
        <v>800.1799999999999</v>
      </c>
      <c r="Q482" t="n">
        <v>1367.19</v>
      </c>
      <c r="R482" t="n">
        <v>120.23</v>
      </c>
      <c r="S482" t="n">
        <v>104.26</v>
      </c>
      <c r="T482" t="n">
        <v>7091.66</v>
      </c>
      <c r="U482" t="n">
        <v>0.87</v>
      </c>
      <c r="V482" t="n">
        <v>0.9</v>
      </c>
      <c r="W482" t="n">
        <v>20.66</v>
      </c>
      <c r="X482" t="n">
        <v>0.42</v>
      </c>
      <c r="Y482" t="n">
        <v>1</v>
      </c>
      <c r="Z482" t="n">
        <v>10</v>
      </c>
    </row>
    <row r="483">
      <c r="A483" t="n">
        <v>156</v>
      </c>
      <c r="B483" t="n">
        <v>125</v>
      </c>
      <c r="C483" t="inlineStr">
        <is>
          <t xml:space="preserve">CONCLUIDO	</t>
        </is>
      </c>
      <c r="D483" t="n">
        <v>1.7696</v>
      </c>
      <c r="E483" t="n">
        <v>56.51</v>
      </c>
      <c r="F483" t="n">
        <v>53</v>
      </c>
      <c r="G483" t="n">
        <v>198.74</v>
      </c>
      <c r="H483" t="n">
        <v>2.23</v>
      </c>
      <c r="I483" t="n">
        <v>16</v>
      </c>
      <c r="J483" t="n">
        <v>319.71</v>
      </c>
      <c r="K483" t="n">
        <v>58.47</v>
      </c>
      <c r="L483" t="n">
        <v>40</v>
      </c>
      <c r="M483" t="n">
        <v>14</v>
      </c>
      <c r="N483" t="n">
        <v>96.23</v>
      </c>
      <c r="O483" t="n">
        <v>39664.96</v>
      </c>
      <c r="P483" t="n">
        <v>799.88</v>
      </c>
      <c r="Q483" t="n">
        <v>1367.2</v>
      </c>
      <c r="R483" t="n">
        <v>120.36</v>
      </c>
      <c r="S483" t="n">
        <v>104.26</v>
      </c>
      <c r="T483" t="n">
        <v>7157.17</v>
      </c>
      <c r="U483" t="n">
        <v>0.87</v>
      </c>
      <c r="V483" t="n">
        <v>0.9</v>
      </c>
      <c r="W483" t="n">
        <v>20.66</v>
      </c>
      <c r="X483" t="n">
        <v>0.42</v>
      </c>
      <c r="Y483" t="n">
        <v>1</v>
      </c>
      <c r="Z483" t="n">
        <v>10</v>
      </c>
    </row>
    <row r="484">
      <c r="A484" t="n">
        <v>0</v>
      </c>
      <c r="B484" t="n">
        <v>30</v>
      </c>
      <c r="C484" t="inlineStr">
        <is>
          <t xml:space="preserve">CONCLUIDO	</t>
        </is>
      </c>
      <c r="D484" t="n">
        <v>1.4545</v>
      </c>
      <c r="E484" t="n">
        <v>68.75</v>
      </c>
      <c r="F484" t="n">
        <v>61.91</v>
      </c>
      <c r="G484" t="n">
        <v>11.57</v>
      </c>
      <c r="H484" t="n">
        <v>0.24</v>
      </c>
      <c r="I484" t="n">
        <v>321</v>
      </c>
      <c r="J484" t="n">
        <v>71.52</v>
      </c>
      <c r="K484" t="n">
        <v>32.27</v>
      </c>
      <c r="L484" t="n">
        <v>1</v>
      </c>
      <c r="M484" t="n">
        <v>319</v>
      </c>
      <c r="N484" t="n">
        <v>8.25</v>
      </c>
      <c r="O484" t="n">
        <v>9054.6</v>
      </c>
      <c r="P484" t="n">
        <v>444.79</v>
      </c>
      <c r="Q484" t="n">
        <v>1368.53</v>
      </c>
      <c r="R484" t="n">
        <v>409.81</v>
      </c>
      <c r="S484" t="n">
        <v>104.26</v>
      </c>
      <c r="T484" t="n">
        <v>150355.78</v>
      </c>
      <c r="U484" t="n">
        <v>0.25</v>
      </c>
      <c r="V484" t="n">
        <v>0.77</v>
      </c>
      <c r="W484" t="n">
        <v>21.17</v>
      </c>
      <c r="X484" t="n">
        <v>9.31</v>
      </c>
      <c r="Y484" t="n">
        <v>1</v>
      </c>
      <c r="Z484" t="n">
        <v>10</v>
      </c>
    </row>
    <row r="485">
      <c r="A485" t="n">
        <v>1</v>
      </c>
      <c r="B485" t="n">
        <v>30</v>
      </c>
      <c r="C485" t="inlineStr">
        <is>
          <t xml:space="preserve">CONCLUIDO	</t>
        </is>
      </c>
      <c r="D485" t="n">
        <v>1.5291</v>
      </c>
      <c r="E485" t="n">
        <v>65.40000000000001</v>
      </c>
      <c r="F485" t="n">
        <v>59.73</v>
      </c>
      <c r="G485" t="n">
        <v>14.57</v>
      </c>
      <c r="H485" t="n">
        <v>0.3</v>
      </c>
      <c r="I485" t="n">
        <v>246</v>
      </c>
      <c r="J485" t="n">
        <v>71.81</v>
      </c>
      <c r="K485" t="n">
        <v>32.27</v>
      </c>
      <c r="L485" t="n">
        <v>1.25</v>
      </c>
      <c r="M485" t="n">
        <v>244</v>
      </c>
      <c r="N485" t="n">
        <v>8.289999999999999</v>
      </c>
      <c r="O485" t="n">
        <v>9090.98</v>
      </c>
      <c r="P485" t="n">
        <v>425.8</v>
      </c>
      <c r="Q485" t="n">
        <v>1368.22</v>
      </c>
      <c r="R485" t="n">
        <v>338.89</v>
      </c>
      <c r="S485" t="n">
        <v>104.26</v>
      </c>
      <c r="T485" t="n">
        <v>115269.54</v>
      </c>
      <c r="U485" t="n">
        <v>0.31</v>
      </c>
      <c r="V485" t="n">
        <v>0.8</v>
      </c>
      <c r="W485" t="n">
        <v>21.05</v>
      </c>
      <c r="X485" t="n">
        <v>7.13</v>
      </c>
      <c r="Y485" t="n">
        <v>1</v>
      </c>
      <c r="Z485" t="n">
        <v>10</v>
      </c>
    </row>
    <row r="486">
      <c r="A486" t="n">
        <v>2</v>
      </c>
      <c r="B486" t="n">
        <v>30</v>
      </c>
      <c r="C486" t="inlineStr">
        <is>
          <t xml:space="preserve">CONCLUIDO	</t>
        </is>
      </c>
      <c r="D486" t="n">
        <v>1.5821</v>
      </c>
      <c r="E486" t="n">
        <v>63.21</v>
      </c>
      <c r="F486" t="n">
        <v>58.28</v>
      </c>
      <c r="G486" t="n">
        <v>17.66</v>
      </c>
      <c r="H486" t="n">
        <v>0.36</v>
      </c>
      <c r="I486" t="n">
        <v>198</v>
      </c>
      <c r="J486" t="n">
        <v>72.11</v>
      </c>
      <c r="K486" t="n">
        <v>32.27</v>
      </c>
      <c r="L486" t="n">
        <v>1.5</v>
      </c>
      <c r="M486" t="n">
        <v>196</v>
      </c>
      <c r="N486" t="n">
        <v>8.34</v>
      </c>
      <c r="O486" t="n">
        <v>9127.379999999999</v>
      </c>
      <c r="P486" t="n">
        <v>412.12</v>
      </c>
      <c r="Q486" t="n">
        <v>1367.97</v>
      </c>
      <c r="R486" t="n">
        <v>291.63</v>
      </c>
      <c r="S486" t="n">
        <v>104.26</v>
      </c>
      <c r="T486" t="n">
        <v>91879.05</v>
      </c>
      <c r="U486" t="n">
        <v>0.36</v>
      </c>
      <c r="V486" t="n">
        <v>0.82</v>
      </c>
      <c r="W486" t="n">
        <v>20.98</v>
      </c>
      <c r="X486" t="n">
        <v>5.69</v>
      </c>
      <c r="Y486" t="n">
        <v>1</v>
      </c>
      <c r="Z486" t="n">
        <v>10</v>
      </c>
    </row>
    <row r="487">
      <c r="A487" t="n">
        <v>3</v>
      </c>
      <c r="B487" t="n">
        <v>30</v>
      </c>
      <c r="C487" t="inlineStr">
        <is>
          <t xml:space="preserve">CONCLUIDO	</t>
        </is>
      </c>
      <c r="D487" t="n">
        <v>1.6184</v>
      </c>
      <c r="E487" t="n">
        <v>61.79</v>
      </c>
      <c r="F487" t="n">
        <v>57.36</v>
      </c>
      <c r="G487" t="n">
        <v>20.73</v>
      </c>
      <c r="H487" t="n">
        <v>0.42</v>
      </c>
      <c r="I487" t="n">
        <v>166</v>
      </c>
      <c r="J487" t="n">
        <v>72.40000000000001</v>
      </c>
      <c r="K487" t="n">
        <v>32.27</v>
      </c>
      <c r="L487" t="n">
        <v>1.75</v>
      </c>
      <c r="M487" t="n">
        <v>164</v>
      </c>
      <c r="N487" t="n">
        <v>8.380000000000001</v>
      </c>
      <c r="O487" t="n">
        <v>9163.799999999999</v>
      </c>
      <c r="P487" t="n">
        <v>402.16</v>
      </c>
      <c r="Q487" t="n">
        <v>1367.98</v>
      </c>
      <c r="R487" t="n">
        <v>261.82</v>
      </c>
      <c r="S487" t="n">
        <v>104.26</v>
      </c>
      <c r="T487" t="n">
        <v>77136</v>
      </c>
      <c r="U487" t="n">
        <v>0.4</v>
      </c>
      <c r="V487" t="n">
        <v>0.84</v>
      </c>
      <c r="W487" t="n">
        <v>20.92</v>
      </c>
      <c r="X487" t="n">
        <v>4.77</v>
      </c>
      <c r="Y487" t="n">
        <v>1</v>
      </c>
      <c r="Z487" t="n">
        <v>10</v>
      </c>
    </row>
    <row r="488">
      <c r="A488" t="n">
        <v>4</v>
      </c>
      <c r="B488" t="n">
        <v>30</v>
      </c>
      <c r="C488" t="inlineStr">
        <is>
          <t xml:space="preserve">CONCLUIDO	</t>
        </is>
      </c>
      <c r="D488" t="n">
        <v>1.6471</v>
      </c>
      <c r="E488" t="n">
        <v>60.71</v>
      </c>
      <c r="F488" t="n">
        <v>56.66</v>
      </c>
      <c r="G488" t="n">
        <v>23.94</v>
      </c>
      <c r="H488" t="n">
        <v>0.48</v>
      </c>
      <c r="I488" t="n">
        <v>142</v>
      </c>
      <c r="J488" t="n">
        <v>72.7</v>
      </c>
      <c r="K488" t="n">
        <v>32.27</v>
      </c>
      <c r="L488" t="n">
        <v>2</v>
      </c>
      <c r="M488" t="n">
        <v>140</v>
      </c>
      <c r="N488" t="n">
        <v>8.43</v>
      </c>
      <c r="O488" t="n">
        <v>9200.25</v>
      </c>
      <c r="P488" t="n">
        <v>393.52</v>
      </c>
      <c r="Q488" t="n">
        <v>1367.68</v>
      </c>
      <c r="R488" t="n">
        <v>239.27</v>
      </c>
      <c r="S488" t="n">
        <v>104.26</v>
      </c>
      <c r="T488" t="n">
        <v>65981.92999999999</v>
      </c>
      <c r="U488" t="n">
        <v>0.44</v>
      </c>
      <c r="V488" t="n">
        <v>0.85</v>
      </c>
      <c r="W488" t="n">
        <v>20.87</v>
      </c>
      <c r="X488" t="n">
        <v>4.07</v>
      </c>
      <c r="Y488" t="n">
        <v>1</v>
      </c>
      <c r="Z488" t="n">
        <v>10</v>
      </c>
    </row>
    <row r="489">
      <c r="A489" t="n">
        <v>5</v>
      </c>
      <c r="B489" t="n">
        <v>30</v>
      </c>
      <c r="C489" t="inlineStr">
        <is>
          <t xml:space="preserve">CONCLUIDO	</t>
        </is>
      </c>
      <c r="D489" t="n">
        <v>1.668</v>
      </c>
      <c r="E489" t="n">
        <v>59.95</v>
      </c>
      <c r="F489" t="n">
        <v>56.16</v>
      </c>
      <c r="G489" t="n">
        <v>26.96</v>
      </c>
      <c r="H489" t="n">
        <v>0.54</v>
      </c>
      <c r="I489" t="n">
        <v>125</v>
      </c>
      <c r="J489" t="n">
        <v>73</v>
      </c>
      <c r="K489" t="n">
        <v>32.27</v>
      </c>
      <c r="L489" t="n">
        <v>2.25</v>
      </c>
      <c r="M489" t="n">
        <v>123</v>
      </c>
      <c r="N489" t="n">
        <v>8.48</v>
      </c>
      <c r="O489" t="n">
        <v>9236.709999999999</v>
      </c>
      <c r="P489" t="n">
        <v>386.96</v>
      </c>
      <c r="Q489" t="n">
        <v>1367.74</v>
      </c>
      <c r="R489" t="n">
        <v>223.16</v>
      </c>
      <c r="S489" t="n">
        <v>104.26</v>
      </c>
      <c r="T489" t="n">
        <v>58010.04</v>
      </c>
      <c r="U489" t="n">
        <v>0.47</v>
      </c>
      <c r="V489" t="n">
        <v>0.85</v>
      </c>
      <c r="W489" t="n">
        <v>20.84</v>
      </c>
      <c r="X489" t="n">
        <v>3.58</v>
      </c>
      <c r="Y489" t="n">
        <v>1</v>
      </c>
      <c r="Z489" t="n">
        <v>10</v>
      </c>
    </row>
    <row r="490">
      <c r="A490" t="n">
        <v>6</v>
      </c>
      <c r="B490" t="n">
        <v>30</v>
      </c>
      <c r="C490" t="inlineStr">
        <is>
          <t xml:space="preserve">CONCLUIDO	</t>
        </is>
      </c>
      <c r="D490" t="n">
        <v>1.687</v>
      </c>
      <c r="E490" t="n">
        <v>59.28</v>
      </c>
      <c r="F490" t="n">
        <v>55.72</v>
      </c>
      <c r="G490" t="n">
        <v>30.39</v>
      </c>
      <c r="H490" t="n">
        <v>0.6</v>
      </c>
      <c r="I490" t="n">
        <v>110</v>
      </c>
      <c r="J490" t="n">
        <v>73.29000000000001</v>
      </c>
      <c r="K490" t="n">
        <v>32.27</v>
      </c>
      <c r="L490" t="n">
        <v>2.5</v>
      </c>
      <c r="M490" t="n">
        <v>108</v>
      </c>
      <c r="N490" t="n">
        <v>8.52</v>
      </c>
      <c r="O490" t="n">
        <v>9273.200000000001</v>
      </c>
      <c r="P490" t="n">
        <v>379.89</v>
      </c>
      <c r="Q490" t="n">
        <v>1367.64</v>
      </c>
      <c r="R490" t="n">
        <v>208.67</v>
      </c>
      <c r="S490" t="n">
        <v>104.26</v>
      </c>
      <c r="T490" t="n">
        <v>50840.31</v>
      </c>
      <c r="U490" t="n">
        <v>0.5</v>
      </c>
      <c r="V490" t="n">
        <v>0.86</v>
      </c>
      <c r="W490" t="n">
        <v>20.82</v>
      </c>
      <c r="X490" t="n">
        <v>3.13</v>
      </c>
      <c r="Y490" t="n">
        <v>1</v>
      </c>
      <c r="Z490" t="n">
        <v>10</v>
      </c>
    </row>
    <row r="491">
      <c r="A491" t="n">
        <v>7</v>
      </c>
      <c r="B491" t="n">
        <v>30</v>
      </c>
      <c r="C491" t="inlineStr">
        <is>
          <t xml:space="preserve">CONCLUIDO	</t>
        </is>
      </c>
      <c r="D491" t="n">
        <v>1.7011</v>
      </c>
      <c r="E491" t="n">
        <v>58.79</v>
      </c>
      <c r="F491" t="n">
        <v>55.4</v>
      </c>
      <c r="G491" t="n">
        <v>33.58</v>
      </c>
      <c r="H491" t="n">
        <v>0.65</v>
      </c>
      <c r="I491" t="n">
        <v>99</v>
      </c>
      <c r="J491" t="n">
        <v>73.59</v>
      </c>
      <c r="K491" t="n">
        <v>32.27</v>
      </c>
      <c r="L491" t="n">
        <v>2.75</v>
      </c>
      <c r="M491" t="n">
        <v>97</v>
      </c>
      <c r="N491" t="n">
        <v>8.57</v>
      </c>
      <c r="O491" t="n">
        <v>9309.700000000001</v>
      </c>
      <c r="P491" t="n">
        <v>374.23</v>
      </c>
      <c r="Q491" t="n">
        <v>1367.59</v>
      </c>
      <c r="R491" t="n">
        <v>198.1</v>
      </c>
      <c r="S491" t="n">
        <v>104.26</v>
      </c>
      <c r="T491" t="n">
        <v>45611.37</v>
      </c>
      <c r="U491" t="n">
        <v>0.53</v>
      </c>
      <c r="V491" t="n">
        <v>0.87</v>
      </c>
      <c r="W491" t="n">
        <v>20.81</v>
      </c>
      <c r="X491" t="n">
        <v>2.82</v>
      </c>
      <c r="Y491" t="n">
        <v>1</v>
      </c>
      <c r="Z491" t="n">
        <v>10</v>
      </c>
    </row>
    <row r="492">
      <c r="A492" t="n">
        <v>8</v>
      </c>
      <c r="B492" t="n">
        <v>30</v>
      </c>
      <c r="C492" t="inlineStr">
        <is>
          <t xml:space="preserve">CONCLUIDO	</t>
        </is>
      </c>
      <c r="D492" t="n">
        <v>1.7126</v>
      </c>
      <c r="E492" t="n">
        <v>58.39</v>
      </c>
      <c r="F492" t="n">
        <v>55.15</v>
      </c>
      <c r="G492" t="n">
        <v>36.77</v>
      </c>
      <c r="H492" t="n">
        <v>0.71</v>
      </c>
      <c r="I492" t="n">
        <v>90</v>
      </c>
      <c r="J492" t="n">
        <v>73.88</v>
      </c>
      <c r="K492" t="n">
        <v>32.27</v>
      </c>
      <c r="L492" t="n">
        <v>3</v>
      </c>
      <c r="M492" t="n">
        <v>88</v>
      </c>
      <c r="N492" t="n">
        <v>8.609999999999999</v>
      </c>
      <c r="O492" t="n">
        <v>9346.23</v>
      </c>
      <c r="P492" t="n">
        <v>369.12</v>
      </c>
      <c r="Q492" t="n">
        <v>1367.51</v>
      </c>
      <c r="R492" t="n">
        <v>190</v>
      </c>
      <c r="S492" t="n">
        <v>104.26</v>
      </c>
      <c r="T492" t="n">
        <v>41607.81</v>
      </c>
      <c r="U492" t="n">
        <v>0.55</v>
      </c>
      <c r="V492" t="n">
        <v>0.87</v>
      </c>
      <c r="W492" t="n">
        <v>20.79</v>
      </c>
      <c r="X492" t="n">
        <v>2.57</v>
      </c>
      <c r="Y492" t="n">
        <v>1</v>
      </c>
      <c r="Z492" t="n">
        <v>10</v>
      </c>
    </row>
    <row r="493">
      <c r="A493" t="n">
        <v>9</v>
      </c>
      <c r="B493" t="n">
        <v>30</v>
      </c>
      <c r="C493" t="inlineStr">
        <is>
          <t xml:space="preserve">CONCLUIDO	</t>
        </is>
      </c>
      <c r="D493" t="n">
        <v>1.7245</v>
      </c>
      <c r="E493" t="n">
        <v>57.99</v>
      </c>
      <c r="F493" t="n">
        <v>54.89</v>
      </c>
      <c r="G493" t="n">
        <v>40.66</v>
      </c>
      <c r="H493" t="n">
        <v>0.77</v>
      </c>
      <c r="I493" t="n">
        <v>81</v>
      </c>
      <c r="J493" t="n">
        <v>74.18000000000001</v>
      </c>
      <c r="K493" t="n">
        <v>32.27</v>
      </c>
      <c r="L493" t="n">
        <v>3.25</v>
      </c>
      <c r="M493" t="n">
        <v>79</v>
      </c>
      <c r="N493" t="n">
        <v>8.66</v>
      </c>
      <c r="O493" t="n">
        <v>9382.780000000001</v>
      </c>
      <c r="P493" t="n">
        <v>363.02</v>
      </c>
      <c r="Q493" t="n">
        <v>1367.35</v>
      </c>
      <c r="R493" t="n">
        <v>181.69</v>
      </c>
      <c r="S493" t="n">
        <v>104.26</v>
      </c>
      <c r="T493" t="n">
        <v>37494.36</v>
      </c>
      <c r="U493" t="n">
        <v>0.57</v>
      </c>
      <c r="V493" t="n">
        <v>0.87</v>
      </c>
      <c r="W493" t="n">
        <v>20.77</v>
      </c>
      <c r="X493" t="n">
        <v>2.3</v>
      </c>
      <c r="Y493" t="n">
        <v>1</v>
      </c>
      <c r="Z493" t="n">
        <v>10</v>
      </c>
    </row>
    <row r="494">
      <c r="A494" t="n">
        <v>10</v>
      </c>
      <c r="B494" t="n">
        <v>30</v>
      </c>
      <c r="C494" t="inlineStr">
        <is>
          <t xml:space="preserve">CONCLUIDO	</t>
        </is>
      </c>
      <c r="D494" t="n">
        <v>1.7332</v>
      </c>
      <c r="E494" t="n">
        <v>57.7</v>
      </c>
      <c r="F494" t="n">
        <v>54.69</v>
      </c>
      <c r="G494" t="n">
        <v>43.75</v>
      </c>
      <c r="H494" t="n">
        <v>0.82</v>
      </c>
      <c r="I494" t="n">
        <v>75</v>
      </c>
      <c r="J494" t="n">
        <v>74.48</v>
      </c>
      <c r="K494" t="n">
        <v>32.27</v>
      </c>
      <c r="L494" t="n">
        <v>3.5</v>
      </c>
      <c r="M494" t="n">
        <v>73</v>
      </c>
      <c r="N494" t="n">
        <v>8.710000000000001</v>
      </c>
      <c r="O494" t="n">
        <v>9419.35</v>
      </c>
      <c r="P494" t="n">
        <v>357.29</v>
      </c>
      <c r="Q494" t="n">
        <v>1367.39</v>
      </c>
      <c r="R494" t="n">
        <v>175.09</v>
      </c>
      <c r="S494" t="n">
        <v>104.26</v>
      </c>
      <c r="T494" t="n">
        <v>34226.44</v>
      </c>
      <c r="U494" t="n">
        <v>0.6</v>
      </c>
      <c r="V494" t="n">
        <v>0.88</v>
      </c>
      <c r="W494" t="n">
        <v>20.76</v>
      </c>
      <c r="X494" t="n">
        <v>2.11</v>
      </c>
      <c r="Y494" t="n">
        <v>1</v>
      </c>
      <c r="Z494" t="n">
        <v>10</v>
      </c>
    </row>
    <row r="495">
      <c r="A495" t="n">
        <v>11</v>
      </c>
      <c r="B495" t="n">
        <v>30</v>
      </c>
      <c r="C495" t="inlineStr">
        <is>
          <t xml:space="preserve">CONCLUIDO	</t>
        </is>
      </c>
      <c r="D495" t="n">
        <v>1.7402</v>
      </c>
      <c r="E495" t="n">
        <v>57.46</v>
      </c>
      <c r="F495" t="n">
        <v>54.55</v>
      </c>
      <c r="G495" t="n">
        <v>47.43</v>
      </c>
      <c r="H495" t="n">
        <v>0.88</v>
      </c>
      <c r="I495" t="n">
        <v>69</v>
      </c>
      <c r="J495" t="n">
        <v>74.77</v>
      </c>
      <c r="K495" t="n">
        <v>32.27</v>
      </c>
      <c r="L495" t="n">
        <v>3.75</v>
      </c>
      <c r="M495" t="n">
        <v>67</v>
      </c>
      <c r="N495" t="n">
        <v>8.75</v>
      </c>
      <c r="O495" t="n">
        <v>9455.940000000001</v>
      </c>
      <c r="P495" t="n">
        <v>353.22</v>
      </c>
      <c r="Q495" t="n">
        <v>1367.37</v>
      </c>
      <c r="R495" t="n">
        <v>170.56</v>
      </c>
      <c r="S495" t="n">
        <v>104.26</v>
      </c>
      <c r="T495" t="n">
        <v>31989.15</v>
      </c>
      <c r="U495" t="n">
        <v>0.61</v>
      </c>
      <c r="V495" t="n">
        <v>0.88</v>
      </c>
      <c r="W495" t="n">
        <v>20.76</v>
      </c>
      <c r="X495" t="n">
        <v>1.97</v>
      </c>
      <c r="Y495" t="n">
        <v>1</v>
      </c>
      <c r="Z495" t="n">
        <v>10</v>
      </c>
    </row>
    <row r="496">
      <c r="A496" t="n">
        <v>12</v>
      </c>
      <c r="B496" t="n">
        <v>30</v>
      </c>
      <c r="C496" t="inlineStr">
        <is>
          <t xml:space="preserve">CONCLUIDO	</t>
        </is>
      </c>
      <c r="D496" t="n">
        <v>1.7482</v>
      </c>
      <c r="E496" t="n">
        <v>57.2</v>
      </c>
      <c r="F496" t="n">
        <v>54.36</v>
      </c>
      <c r="G496" t="n">
        <v>50.97</v>
      </c>
      <c r="H496" t="n">
        <v>0.93</v>
      </c>
      <c r="I496" t="n">
        <v>64</v>
      </c>
      <c r="J496" t="n">
        <v>75.06999999999999</v>
      </c>
      <c r="K496" t="n">
        <v>32.27</v>
      </c>
      <c r="L496" t="n">
        <v>4</v>
      </c>
      <c r="M496" t="n">
        <v>62</v>
      </c>
      <c r="N496" t="n">
        <v>8.800000000000001</v>
      </c>
      <c r="O496" t="n">
        <v>9492.549999999999</v>
      </c>
      <c r="P496" t="n">
        <v>348.11</v>
      </c>
      <c r="Q496" t="n">
        <v>1367.53</v>
      </c>
      <c r="R496" t="n">
        <v>164.41</v>
      </c>
      <c r="S496" t="n">
        <v>104.26</v>
      </c>
      <c r="T496" t="n">
        <v>28939.78</v>
      </c>
      <c r="U496" t="n">
        <v>0.63</v>
      </c>
      <c r="V496" t="n">
        <v>0.88</v>
      </c>
      <c r="W496" t="n">
        <v>20.74</v>
      </c>
      <c r="X496" t="n">
        <v>1.78</v>
      </c>
      <c r="Y496" t="n">
        <v>1</v>
      </c>
      <c r="Z496" t="n">
        <v>10</v>
      </c>
    </row>
    <row r="497">
      <c r="A497" t="n">
        <v>13</v>
      </c>
      <c r="B497" t="n">
        <v>30</v>
      </c>
      <c r="C497" t="inlineStr">
        <is>
          <t xml:space="preserve">CONCLUIDO	</t>
        </is>
      </c>
      <c r="D497" t="n">
        <v>1.7549</v>
      </c>
      <c r="E497" t="n">
        <v>56.98</v>
      </c>
      <c r="F497" t="n">
        <v>54.22</v>
      </c>
      <c r="G497" t="n">
        <v>55.14</v>
      </c>
      <c r="H497" t="n">
        <v>0.99</v>
      </c>
      <c r="I497" t="n">
        <v>59</v>
      </c>
      <c r="J497" t="n">
        <v>75.37</v>
      </c>
      <c r="K497" t="n">
        <v>32.27</v>
      </c>
      <c r="L497" t="n">
        <v>4.25</v>
      </c>
      <c r="M497" t="n">
        <v>57</v>
      </c>
      <c r="N497" t="n">
        <v>8.85</v>
      </c>
      <c r="O497" t="n">
        <v>9529.18</v>
      </c>
      <c r="P497" t="n">
        <v>343.15</v>
      </c>
      <c r="Q497" t="n">
        <v>1367.3</v>
      </c>
      <c r="R497" t="n">
        <v>160.26</v>
      </c>
      <c r="S497" t="n">
        <v>104.26</v>
      </c>
      <c r="T497" t="n">
        <v>26889.72</v>
      </c>
      <c r="U497" t="n">
        <v>0.65</v>
      </c>
      <c r="V497" t="n">
        <v>0.88</v>
      </c>
      <c r="W497" t="n">
        <v>20.73</v>
      </c>
      <c r="X497" t="n">
        <v>1.64</v>
      </c>
      <c r="Y497" t="n">
        <v>1</v>
      </c>
      <c r="Z497" t="n">
        <v>10</v>
      </c>
    </row>
    <row r="498">
      <c r="A498" t="n">
        <v>14</v>
      </c>
      <c r="B498" t="n">
        <v>30</v>
      </c>
      <c r="C498" t="inlineStr">
        <is>
          <t xml:space="preserve">CONCLUIDO	</t>
        </is>
      </c>
      <c r="D498" t="n">
        <v>1.7598</v>
      </c>
      <c r="E498" t="n">
        <v>56.82</v>
      </c>
      <c r="F498" t="n">
        <v>54.12</v>
      </c>
      <c r="G498" t="n">
        <v>59.04</v>
      </c>
      <c r="H498" t="n">
        <v>1.04</v>
      </c>
      <c r="I498" t="n">
        <v>55</v>
      </c>
      <c r="J498" t="n">
        <v>75.66</v>
      </c>
      <c r="K498" t="n">
        <v>32.27</v>
      </c>
      <c r="L498" t="n">
        <v>4.5</v>
      </c>
      <c r="M498" t="n">
        <v>52</v>
      </c>
      <c r="N498" t="n">
        <v>8.890000000000001</v>
      </c>
      <c r="O498" t="n">
        <v>9565.83</v>
      </c>
      <c r="P498" t="n">
        <v>338.89</v>
      </c>
      <c r="Q498" t="n">
        <v>1367.4</v>
      </c>
      <c r="R498" t="n">
        <v>156.9</v>
      </c>
      <c r="S498" t="n">
        <v>104.26</v>
      </c>
      <c r="T498" t="n">
        <v>25228.78</v>
      </c>
      <c r="U498" t="n">
        <v>0.66</v>
      </c>
      <c r="V498" t="n">
        <v>0.89</v>
      </c>
      <c r="W498" t="n">
        <v>20.73</v>
      </c>
      <c r="X498" t="n">
        <v>1.55</v>
      </c>
      <c r="Y498" t="n">
        <v>1</v>
      </c>
      <c r="Z498" t="n">
        <v>10</v>
      </c>
    </row>
    <row r="499">
      <c r="A499" t="n">
        <v>15</v>
      </c>
      <c r="B499" t="n">
        <v>30</v>
      </c>
      <c r="C499" t="inlineStr">
        <is>
          <t xml:space="preserve">CONCLUIDO	</t>
        </is>
      </c>
      <c r="D499" t="n">
        <v>1.7633</v>
      </c>
      <c r="E499" t="n">
        <v>56.71</v>
      </c>
      <c r="F499" t="n">
        <v>54.06</v>
      </c>
      <c r="G499" t="n">
        <v>62.37</v>
      </c>
      <c r="H499" t="n">
        <v>1.09</v>
      </c>
      <c r="I499" t="n">
        <v>52</v>
      </c>
      <c r="J499" t="n">
        <v>75.95999999999999</v>
      </c>
      <c r="K499" t="n">
        <v>32.27</v>
      </c>
      <c r="L499" t="n">
        <v>4.75</v>
      </c>
      <c r="M499" t="n">
        <v>45</v>
      </c>
      <c r="N499" t="n">
        <v>8.94</v>
      </c>
      <c r="O499" t="n">
        <v>9602.5</v>
      </c>
      <c r="P499" t="n">
        <v>334.04</v>
      </c>
      <c r="Q499" t="n">
        <v>1367.28</v>
      </c>
      <c r="R499" t="n">
        <v>154.35</v>
      </c>
      <c r="S499" t="n">
        <v>104.26</v>
      </c>
      <c r="T499" t="n">
        <v>23971.79</v>
      </c>
      <c r="U499" t="n">
        <v>0.68</v>
      </c>
      <c r="V499" t="n">
        <v>0.89</v>
      </c>
      <c r="W499" t="n">
        <v>20.74</v>
      </c>
      <c r="X499" t="n">
        <v>1.48</v>
      </c>
      <c r="Y499" t="n">
        <v>1</v>
      </c>
      <c r="Z499" t="n">
        <v>10</v>
      </c>
    </row>
    <row r="500">
      <c r="A500" t="n">
        <v>16</v>
      </c>
      <c r="B500" t="n">
        <v>30</v>
      </c>
      <c r="C500" t="inlineStr">
        <is>
          <t xml:space="preserve">CONCLUIDO	</t>
        </is>
      </c>
      <c r="D500" t="n">
        <v>1.7667</v>
      </c>
      <c r="E500" t="n">
        <v>56.6</v>
      </c>
      <c r="F500" t="n">
        <v>54</v>
      </c>
      <c r="G500" t="n">
        <v>66.12</v>
      </c>
      <c r="H500" t="n">
        <v>1.15</v>
      </c>
      <c r="I500" t="n">
        <v>49</v>
      </c>
      <c r="J500" t="n">
        <v>76.26000000000001</v>
      </c>
      <c r="K500" t="n">
        <v>32.27</v>
      </c>
      <c r="L500" t="n">
        <v>5</v>
      </c>
      <c r="M500" t="n">
        <v>35</v>
      </c>
      <c r="N500" t="n">
        <v>8.99</v>
      </c>
      <c r="O500" t="n">
        <v>9639.200000000001</v>
      </c>
      <c r="P500" t="n">
        <v>330.53</v>
      </c>
      <c r="Q500" t="n">
        <v>1367.54</v>
      </c>
      <c r="R500" t="n">
        <v>152</v>
      </c>
      <c r="S500" t="n">
        <v>104.26</v>
      </c>
      <c r="T500" t="n">
        <v>22810.36</v>
      </c>
      <c r="U500" t="n">
        <v>0.6899999999999999</v>
      </c>
      <c r="V500" t="n">
        <v>0.89</v>
      </c>
      <c r="W500" t="n">
        <v>20.74</v>
      </c>
      <c r="X500" t="n">
        <v>1.42</v>
      </c>
      <c r="Y500" t="n">
        <v>1</v>
      </c>
      <c r="Z500" t="n">
        <v>10</v>
      </c>
    </row>
    <row r="501">
      <c r="A501" t="n">
        <v>17</v>
      </c>
      <c r="B501" t="n">
        <v>30</v>
      </c>
      <c r="C501" t="inlineStr">
        <is>
          <t xml:space="preserve">CONCLUIDO	</t>
        </is>
      </c>
      <c r="D501" t="n">
        <v>1.7675</v>
      </c>
      <c r="E501" t="n">
        <v>56.58</v>
      </c>
      <c r="F501" t="n">
        <v>53.99</v>
      </c>
      <c r="G501" t="n">
        <v>67.48</v>
      </c>
      <c r="H501" t="n">
        <v>1.2</v>
      </c>
      <c r="I501" t="n">
        <v>48</v>
      </c>
      <c r="J501" t="n">
        <v>76.56</v>
      </c>
      <c r="K501" t="n">
        <v>32.27</v>
      </c>
      <c r="L501" t="n">
        <v>5.25</v>
      </c>
      <c r="M501" t="n">
        <v>15</v>
      </c>
      <c r="N501" t="n">
        <v>9.039999999999999</v>
      </c>
      <c r="O501" t="n">
        <v>9675.91</v>
      </c>
      <c r="P501" t="n">
        <v>328.47</v>
      </c>
      <c r="Q501" t="n">
        <v>1367.64</v>
      </c>
      <c r="R501" t="n">
        <v>150.59</v>
      </c>
      <c r="S501" t="n">
        <v>104.26</v>
      </c>
      <c r="T501" t="n">
        <v>22111.9</v>
      </c>
      <c r="U501" t="n">
        <v>0.6899999999999999</v>
      </c>
      <c r="V501" t="n">
        <v>0.89</v>
      </c>
      <c r="W501" t="n">
        <v>20.77</v>
      </c>
      <c r="X501" t="n">
        <v>1.41</v>
      </c>
      <c r="Y501" t="n">
        <v>1</v>
      </c>
      <c r="Z501" t="n">
        <v>10</v>
      </c>
    </row>
    <row r="502">
      <c r="A502" t="n">
        <v>18</v>
      </c>
      <c r="B502" t="n">
        <v>30</v>
      </c>
      <c r="C502" t="inlineStr">
        <is>
          <t xml:space="preserve">CONCLUIDO	</t>
        </is>
      </c>
      <c r="D502" t="n">
        <v>1.7684</v>
      </c>
      <c r="E502" t="n">
        <v>56.55</v>
      </c>
      <c r="F502" t="n">
        <v>53.97</v>
      </c>
      <c r="G502" t="n">
        <v>68.90000000000001</v>
      </c>
      <c r="H502" t="n">
        <v>1.25</v>
      </c>
      <c r="I502" t="n">
        <v>47</v>
      </c>
      <c r="J502" t="n">
        <v>76.84999999999999</v>
      </c>
      <c r="K502" t="n">
        <v>32.27</v>
      </c>
      <c r="L502" t="n">
        <v>5.5</v>
      </c>
      <c r="M502" t="n">
        <v>6</v>
      </c>
      <c r="N502" t="n">
        <v>9.08</v>
      </c>
      <c r="O502" t="n">
        <v>9712.65</v>
      </c>
      <c r="P502" t="n">
        <v>328.98</v>
      </c>
      <c r="Q502" t="n">
        <v>1367.58</v>
      </c>
      <c r="R502" t="n">
        <v>149.97</v>
      </c>
      <c r="S502" t="n">
        <v>104.26</v>
      </c>
      <c r="T502" t="n">
        <v>21806.31</v>
      </c>
      <c r="U502" t="n">
        <v>0.7</v>
      </c>
      <c r="V502" t="n">
        <v>0.89</v>
      </c>
      <c r="W502" t="n">
        <v>20.78</v>
      </c>
      <c r="X502" t="n">
        <v>1.39</v>
      </c>
      <c r="Y502" t="n">
        <v>1</v>
      </c>
      <c r="Z502" t="n">
        <v>10</v>
      </c>
    </row>
    <row r="503">
      <c r="A503" t="n">
        <v>19</v>
      </c>
      <c r="B503" t="n">
        <v>30</v>
      </c>
      <c r="C503" t="inlineStr">
        <is>
          <t xml:space="preserve">CONCLUIDO	</t>
        </is>
      </c>
      <c r="D503" t="n">
        <v>1.7684</v>
      </c>
      <c r="E503" t="n">
        <v>56.55</v>
      </c>
      <c r="F503" t="n">
        <v>53.97</v>
      </c>
      <c r="G503" t="n">
        <v>68.90000000000001</v>
      </c>
      <c r="H503" t="n">
        <v>1.3</v>
      </c>
      <c r="I503" t="n">
        <v>47</v>
      </c>
      <c r="J503" t="n">
        <v>77.15000000000001</v>
      </c>
      <c r="K503" t="n">
        <v>32.27</v>
      </c>
      <c r="L503" t="n">
        <v>5.75</v>
      </c>
      <c r="M503" t="n">
        <v>0</v>
      </c>
      <c r="N503" t="n">
        <v>9.130000000000001</v>
      </c>
      <c r="O503" t="n">
        <v>9749.41</v>
      </c>
      <c r="P503" t="n">
        <v>330.14</v>
      </c>
      <c r="Q503" t="n">
        <v>1367.78</v>
      </c>
      <c r="R503" t="n">
        <v>149.77</v>
      </c>
      <c r="S503" t="n">
        <v>104.26</v>
      </c>
      <c r="T503" t="n">
        <v>21705.27</v>
      </c>
      <c r="U503" t="n">
        <v>0.7</v>
      </c>
      <c r="V503" t="n">
        <v>0.89</v>
      </c>
      <c r="W503" t="n">
        <v>20.78</v>
      </c>
      <c r="X503" t="n">
        <v>1.39</v>
      </c>
      <c r="Y503" t="n">
        <v>1</v>
      </c>
      <c r="Z503" t="n">
        <v>10</v>
      </c>
    </row>
    <row r="504">
      <c r="A504" t="n">
        <v>0</v>
      </c>
      <c r="B504" t="n">
        <v>15</v>
      </c>
      <c r="C504" t="inlineStr">
        <is>
          <t xml:space="preserve">CONCLUIDO	</t>
        </is>
      </c>
      <c r="D504" t="n">
        <v>1.6217</v>
      </c>
      <c r="E504" t="n">
        <v>61.66</v>
      </c>
      <c r="F504" t="n">
        <v>57.91</v>
      </c>
      <c r="G504" t="n">
        <v>18.78</v>
      </c>
      <c r="H504" t="n">
        <v>0.43</v>
      </c>
      <c r="I504" t="n">
        <v>185</v>
      </c>
      <c r="J504" t="n">
        <v>39.78</v>
      </c>
      <c r="K504" t="n">
        <v>19.54</v>
      </c>
      <c r="L504" t="n">
        <v>1</v>
      </c>
      <c r="M504" t="n">
        <v>183</v>
      </c>
      <c r="N504" t="n">
        <v>4.24</v>
      </c>
      <c r="O504" t="n">
        <v>5140</v>
      </c>
      <c r="P504" t="n">
        <v>256.07</v>
      </c>
      <c r="Q504" t="n">
        <v>1367.74</v>
      </c>
      <c r="R504" t="n">
        <v>279.94</v>
      </c>
      <c r="S504" t="n">
        <v>104.26</v>
      </c>
      <c r="T504" t="n">
        <v>86100.07000000001</v>
      </c>
      <c r="U504" t="n">
        <v>0.37</v>
      </c>
      <c r="V504" t="n">
        <v>0.83</v>
      </c>
      <c r="W504" t="n">
        <v>20.94</v>
      </c>
      <c r="X504" t="n">
        <v>5.32</v>
      </c>
      <c r="Y504" t="n">
        <v>1</v>
      </c>
      <c r="Z504" t="n">
        <v>10</v>
      </c>
    </row>
    <row r="505">
      <c r="A505" t="n">
        <v>1</v>
      </c>
      <c r="B505" t="n">
        <v>15</v>
      </c>
      <c r="C505" t="inlineStr">
        <is>
          <t xml:space="preserve">CONCLUIDO	</t>
        </is>
      </c>
      <c r="D505" t="n">
        <v>1.6698</v>
      </c>
      <c r="E505" t="n">
        <v>59.89</v>
      </c>
      <c r="F505" t="n">
        <v>56.62</v>
      </c>
      <c r="G505" t="n">
        <v>24.09</v>
      </c>
      <c r="H505" t="n">
        <v>0.53</v>
      </c>
      <c r="I505" t="n">
        <v>141</v>
      </c>
      <c r="J505" t="n">
        <v>40.06</v>
      </c>
      <c r="K505" t="n">
        <v>19.54</v>
      </c>
      <c r="L505" t="n">
        <v>1.25</v>
      </c>
      <c r="M505" t="n">
        <v>139</v>
      </c>
      <c r="N505" t="n">
        <v>4.26</v>
      </c>
      <c r="O505" t="n">
        <v>5174.29</v>
      </c>
      <c r="P505" t="n">
        <v>243.26</v>
      </c>
      <c r="Q505" t="n">
        <v>1367.88</v>
      </c>
      <c r="R505" t="n">
        <v>238.24</v>
      </c>
      <c r="S505" t="n">
        <v>104.26</v>
      </c>
      <c r="T505" t="n">
        <v>65469.45</v>
      </c>
      <c r="U505" t="n">
        <v>0.44</v>
      </c>
      <c r="V505" t="n">
        <v>0.85</v>
      </c>
      <c r="W505" t="n">
        <v>20.86</v>
      </c>
      <c r="X505" t="n">
        <v>4.03</v>
      </c>
      <c r="Y505" t="n">
        <v>1</v>
      </c>
      <c r="Z505" t="n">
        <v>10</v>
      </c>
    </row>
    <row r="506">
      <c r="A506" t="n">
        <v>2</v>
      </c>
      <c r="B506" t="n">
        <v>15</v>
      </c>
      <c r="C506" t="inlineStr">
        <is>
          <t xml:space="preserve">CONCLUIDO	</t>
        </is>
      </c>
      <c r="D506" t="n">
        <v>1.7026</v>
      </c>
      <c r="E506" t="n">
        <v>58.73</v>
      </c>
      <c r="F506" t="n">
        <v>55.79</v>
      </c>
      <c r="G506" t="n">
        <v>29.89</v>
      </c>
      <c r="H506" t="n">
        <v>0.64</v>
      </c>
      <c r="I506" t="n">
        <v>112</v>
      </c>
      <c r="J506" t="n">
        <v>40.34</v>
      </c>
      <c r="K506" t="n">
        <v>19.54</v>
      </c>
      <c r="L506" t="n">
        <v>1.5</v>
      </c>
      <c r="M506" t="n">
        <v>108</v>
      </c>
      <c r="N506" t="n">
        <v>4.29</v>
      </c>
      <c r="O506" t="n">
        <v>5208.6</v>
      </c>
      <c r="P506" t="n">
        <v>232.05</v>
      </c>
      <c r="Q506" t="n">
        <v>1367.69</v>
      </c>
      <c r="R506" t="n">
        <v>210.88</v>
      </c>
      <c r="S506" t="n">
        <v>104.26</v>
      </c>
      <c r="T506" t="n">
        <v>51934.51</v>
      </c>
      <c r="U506" t="n">
        <v>0.49</v>
      </c>
      <c r="V506" t="n">
        <v>0.86</v>
      </c>
      <c r="W506" t="n">
        <v>20.83</v>
      </c>
      <c r="X506" t="n">
        <v>3.2</v>
      </c>
      <c r="Y506" t="n">
        <v>1</v>
      </c>
      <c r="Z506" t="n">
        <v>10</v>
      </c>
    </row>
    <row r="507">
      <c r="A507" t="n">
        <v>3</v>
      </c>
      <c r="B507" t="n">
        <v>15</v>
      </c>
      <c r="C507" t="inlineStr">
        <is>
          <t xml:space="preserve">CONCLUIDO	</t>
        </is>
      </c>
      <c r="D507" t="n">
        <v>1.7221</v>
      </c>
      <c r="E507" t="n">
        <v>58.07</v>
      </c>
      <c r="F507" t="n">
        <v>55.31</v>
      </c>
      <c r="G507" t="n">
        <v>34.93</v>
      </c>
      <c r="H507" t="n">
        <v>0.74</v>
      </c>
      <c r="I507" t="n">
        <v>95</v>
      </c>
      <c r="J507" t="n">
        <v>40.61</v>
      </c>
      <c r="K507" t="n">
        <v>19.54</v>
      </c>
      <c r="L507" t="n">
        <v>1.75</v>
      </c>
      <c r="M507" t="n">
        <v>44</v>
      </c>
      <c r="N507" t="n">
        <v>4.32</v>
      </c>
      <c r="O507" t="n">
        <v>5242.92</v>
      </c>
      <c r="P507" t="n">
        <v>223.51</v>
      </c>
      <c r="Q507" t="n">
        <v>1367.62</v>
      </c>
      <c r="R507" t="n">
        <v>193.43</v>
      </c>
      <c r="S507" t="n">
        <v>104.26</v>
      </c>
      <c r="T507" t="n">
        <v>43297.98</v>
      </c>
      <c r="U507" t="n">
        <v>0.54</v>
      </c>
      <c r="V507" t="n">
        <v>0.87</v>
      </c>
      <c r="W507" t="n">
        <v>20.86</v>
      </c>
      <c r="X507" t="n">
        <v>2.73</v>
      </c>
      <c r="Y507" t="n">
        <v>1</v>
      </c>
      <c r="Z507" t="n">
        <v>10</v>
      </c>
    </row>
    <row r="508">
      <c r="A508" t="n">
        <v>4</v>
      </c>
      <c r="B508" t="n">
        <v>15</v>
      </c>
      <c r="C508" t="inlineStr">
        <is>
          <t xml:space="preserve">CONCLUIDO	</t>
        </is>
      </c>
      <c r="D508" t="n">
        <v>1.7214</v>
      </c>
      <c r="E508" t="n">
        <v>58.09</v>
      </c>
      <c r="F508" t="n">
        <v>55.36</v>
      </c>
      <c r="G508" t="n">
        <v>35.72</v>
      </c>
      <c r="H508" t="n">
        <v>0.84</v>
      </c>
      <c r="I508" t="n">
        <v>93</v>
      </c>
      <c r="J508" t="n">
        <v>40.89</v>
      </c>
      <c r="K508" t="n">
        <v>19.54</v>
      </c>
      <c r="L508" t="n">
        <v>2</v>
      </c>
      <c r="M508" t="n">
        <v>1</v>
      </c>
      <c r="N508" t="n">
        <v>4.35</v>
      </c>
      <c r="O508" t="n">
        <v>5277.26</v>
      </c>
      <c r="P508" t="n">
        <v>224</v>
      </c>
      <c r="Q508" t="n">
        <v>1368.08</v>
      </c>
      <c r="R508" t="n">
        <v>192.67</v>
      </c>
      <c r="S508" t="n">
        <v>104.26</v>
      </c>
      <c r="T508" t="n">
        <v>42924.25</v>
      </c>
      <c r="U508" t="n">
        <v>0.54</v>
      </c>
      <c r="V508" t="n">
        <v>0.87</v>
      </c>
      <c r="W508" t="n">
        <v>20.92</v>
      </c>
      <c r="X508" t="n">
        <v>2.77</v>
      </c>
      <c r="Y508" t="n">
        <v>1</v>
      </c>
      <c r="Z508" t="n">
        <v>10</v>
      </c>
    </row>
    <row r="509">
      <c r="A509" t="n">
        <v>5</v>
      </c>
      <c r="B509" t="n">
        <v>15</v>
      </c>
      <c r="C509" t="inlineStr">
        <is>
          <t xml:space="preserve">CONCLUIDO	</t>
        </is>
      </c>
      <c r="D509" t="n">
        <v>1.7217</v>
      </c>
      <c r="E509" t="n">
        <v>58.08</v>
      </c>
      <c r="F509" t="n">
        <v>55.35</v>
      </c>
      <c r="G509" t="n">
        <v>35.71</v>
      </c>
      <c r="H509" t="n">
        <v>0.9399999999999999</v>
      </c>
      <c r="I509" t="n">
        <v>93</v>
      </c>
      <c r="J509" t="n">
        <v>41.17</v>
      </c>
      <c r="K509" t="n">
        <v>19.54</v>
      </c>
      <c r="L509" t="n">
        <v>2.25</v>
      </c>
      <c r="M509" t="n">
        <v>0</v>
      </c>
      <c r="N509" t="n">
        <v>4.38</v>
      </c>
      <c r="O509" t="n">
        <v>5311.62</v>
      </c>
      <c r="P509" t="n">
        <v>225.29</v>
      </c>
      <c r="Q509" t="n">
        <v>1368.03</v>
      </c>
      <c r="R509" t="n">
        <v>192.34</v>
      </c>
      <c r="S509" t="n">
        <v>104.26</v>
      </c>
      <c r="T509" t="n">
        <v>42759.32</v>
      </c>
      <c r="U509" t="n">
        <v>0.54</v>
      </c>
      <c r="V509" t="n">
        <v>0.87</v>
      </c>
      <c r="W509" t="n">
        <v>20.92</v>
      </c>
      <c r="X509" t="n">
        <v>2.76</v>
      </c>
      <c r="Y509" t="n">
        <v>1</v>
      </c>
      <c r="Z509" t="n">
        <v>10</v>
      </c>
    </row>
    <row r="510">
      <c r="A510" t="n">
        <v>0</v>
      </c>
      <c r="B510" t="n">
        <v>70</v>
      </c>
      <c r="C510" t="inlineStr">
        <is>
          <t xml:space="preserve">CONCLUIDO	</t>
        </is>
      </c>
      <c r="D510" t="n">
        <v>1.1263</v>
      </c>
      <c r="E510" t="n">
        <v>88.79000000000001</v>
      </c>
      <c r="F510" t="n">
        <v>69.78</v>
      </c>
      <c r="G510" t="n">
        <v>7.21</v>
      </c>
      <c r="H510" t="n">
        <v>0.12</v>
      </c>
      <c r="I510" t="n">
        <v>581</v>
      </c>
      <c r="J510" t="n">
        <v>141.81</v>
      </c>
      <c r="K510" t="n">
        <v>47.83</v>
      </c>
      <c r="L510" t="n">
        <v>1</v>
      </c>
      <c r="M510" t="n">
        <v>579</v>
      </c>
      <c r="N510" t="n">
        <v>22.98</v>
      </c>
      <c r="O510" t="n">
        <v>17723.39</v>
      </c>
      <c r="P510" t="n">
        <v>804.47</v>
      </c>
      <c r="Q510" t="n">
        <v>1370.05</v>
      </c>
      <c r="R510" t="n">
        <v>666.3099999999999</v>
      </c>
      <c r="S510" t="n">
        <v>104.26</v>
      </c>
      <c r="T510" t="n">
        <v>277307.62</v>
      </c>
      <c r="U510" t="n">
        <v>0.16</v>
      </c>
      <c r="V510" t="n">
        <v>0.6899999999999999</v>
      </c>
      <c r="W510" t="n">
        <v>21.6</v>
      </c>
      <c r="X510" t="n">
        <v>17.14</v>
      </c>
      <c r="Y510" t="n">
        <v>1</v>
      </c>
      <c r="Z510" t="n">
        <v>10</v>
      </c>
    </row>
    <row r="511">
      <c r="A511" t="n">
        <v>1</v>
      </c>
      <c r="B511" t="n">
        <v>70</v>
      </c>
      <c r="C511" t="inlineStr">
        <is>
          <t xml:space="preserve">CONCLUIDO	</t>
        </is>
      </c>
      <c r="D511" t="n">
        <v>1.2487</v>
      </c>
      <c r="E511" t="n">
        <v>80.08</v>
      </c>
      <c r="F511" t="n">
        <v>65.31999999999999</v>
      </c>
      <c r="G511" t="n">
        <v>9.029999999999999</v>
      </c>
      <c r="H511" t="n">
        <v>0.16</v>
      </c>
      <c r="I511" t="n">
        <v>434</v>
      </c>
      <c r="J511" t="n">
        <v>142.15</v>
      </c>
      <c r="K511" t="n">
        <v>47.83</v>
      </c>
      <c r="L511" t="n">
        <v>1.25</v>
      </c>
      <c r="M511" t="n">
        <v>432</v>
      </c>
      <c r="N511" t="n">
        <v>23.07</v>
      </c>
      <c r="O511" t="n">
        <v>17765.46</v>
      </c>
      <c r="P511" t="n">
        <v>752.05</v>
      </c>
      <c r="Q511" t="n">
        <v>1369.36</v>
      </c>
      <c r="R511" t="n">
        <v>520.6</v>
      </c>
      <c r="S511" t="n">
        <v>104.26</v>
      </c>
      <c r="T511" t="n">
        <v>205186.1</v>
      </c>
      <c r="U511" t="n">
        <v>0.2</v>
      </c>
      <c r="V511" t="n">
        <v>0.73</v>
      </c>
      <c r="W511" t="n">
        <v>21.36</v>
      </c>
      <c r="X511" t="n">
        <v>12.7</v>
      </c>
      <c r="Y511" t="n">
        <v>1</v>
      </c>
      <c r="Z511" t="n">
        <v>10</v>
      </c>
    </row>
    <row r="512">
      <c r="A512" t="n">
        <v>2</v>
      </c>
      <c r="B512" t="n">
        <v>70</v>
      </c>
      <c r="C512" t="inlineStr">
        <is>
          <t xml:space="preserve">CONCLUIDO	</t>
        </is>
      </c>
      <c r="D512" t="n">
        <v>1.3353</v>
      </c>
      <c r="E512" t="n">
        <v>74.89</v>
      </c>
      <c r="F512" t="n">
        <v>62.66</v>
      </c>
      <c r="G512" t="n">
        <v>10.87</v>
      </c>
      <c r="H512" t="n">
        <v>0.19</v>
      </c>
      <c r="I512" t="n">
        <v>346</v>
      </c>
      <c r="J512" t="n">
        <v>142.49</v>
      </c>
      <c r="K512" t="n">
        <v>47.83</v>
      </c>
      <c r="L512" t="n">
        <v>1.5</v>
      </c>
      <c r="M512" t="n">
        <v>344</v>
      </c>
      <c r="N512" t="n">
        <v>23.16</v>
      </c>
      <c r="O512" t="n">
        <v>17807.56</v>
      </c>
      <c r="P512" t="n">
        <v>720.3099999999999</v>
      </c>
      <c r="Q512" t="n">
        <v>1368.68</v>
      </c>
      <c r="R512" t="n">
        <v>434.41</v>
      </c>
      <c r="S512" t="n">
        <v>104.26</v>
      </c>
      <c r="T512" t="n">
        <v>162529.65</v>
      </c>
      <c r="U512" t="n">
        <v>0.24</v>
      </c>
      <c r="V512" t="n">
        <v>0.77</v>
      </c>
      <c r="W512" t="n">
        <v>21.21</v>
      </c>
      <c r="X512" t="n">
        <v>10.05</v>
      </c>
      <c r="Y512" t="n">
        <v>1</v>
      </c>
      <c r="Z512" t="n">
        <v>10</v>
      </c>
    </row>
    <row r="513">
      <c r="A513" t="n">
        <v>3</v>
      </c>
      <c r="B513" t="n">
        <v>70</v>
      </c>
      <c r="C513" t="inlineStr">
        <is>
          <t xml:space="preserve">CONCLUIDO	</t>
        </is>
      </c>
      <c r="D513" t="n">
        <v>1.3985</v>
      </c>
      <c r="E513" t="n">
        <v>71.5</v>
      </c>
      <c r="F513" t="n">
        <v>60.96</v>
      </c>
      <c r="G513" t="n">
        <v>12.7</v>
      </c>
      <c r="H513" t="n">
        <v>0.22</v>
      </c>
      <c r="I513" t="n">
        <v>288</v>
      </c>
      <c r="J513" t="n">
        <v>142.83</v>
      </c>
      <c r="K513" t="n">
        <v>47.83</v>
      </c>
      <c r="L513" t="n">
        <v>1.75</v>
      </c>
      <c r="M513" t="n">
        <v>286</v>
      </c>
      <c r="N513" t="n">
        <v>23.25</v>
      </c>
      <c r="O513" t="n">
        <v>17849.7</v>
      </c>
      <c r="P513" t="n">
        <v>699.36</v>
      </c>
      <c r="Q513" t="n">
        <v>1368.52</v>
      </c>
      <c r="R513" t="n">
        <v>378.12</v>
      </c>
      <c r="S513" t="n">
        <v>104.26</v>
      </c>
      <c r="T513" t="n">
        <v>134676.25</v>
      </c>
      <c r="U513" t="n">
        <v>0.28</v>
      </c>
      <c r="V513" t="n">
        <v>0.79</v>
      </c>
      <c r="W513" t="n">
        <v>21.13</v>
      </c>
      <c r="X513" t="n">
        <v>8.35</v>
      </c>
      <c r="Y513" t="n">
        <v>1</v>
      </c>
      <c r="Z513" t="n">
        <v>10</v>
      </c>
    </row>
    <row r="514">
      <c r="A514" t="n">
        <v>4</v>
      </c>
      <c r="B514" t="n">
        <v>70</v>
      </c>
      <c r="C514" t="inlineStr">
        <is>
          <t xml:space="preserve">CONCLUIDO	</t>
        </is>
      </c>
      <c r="D514" t="n">
        <v>1.4476</v>
      </c>
      <c r="E514" t="n">
        <v>69.08</v>
      </c>
      <c r="F514" t="n">
        <v>59.71</v>
      </c>
      <c r="G514" t="n">
        <v>14.51</v>
      </c>
      <c r="H514" t="n">
        <v>0.25</v>
      </c>
      <c r="I514" t="n">
        <v>247</v>
      </c>
      <c r="J514" t="n">
        <v>143.17</v>
      </c>
      <c r="K514" t="n">
        <v>47.83</v>
      </c>
      <c r="L514" t="n">
        <v>2</v>
      </c>
      <c r="M514" t="n">
        <v>245</v>
      </c>
      <c r="N514" t="n">
        <v>23.34</v>
      </c>
      <c r="O514" t="n">
        <v>17891.86</v>
      </c>
      <c r="P514" t="n">
        <v>683.6799999999999</v>
      </c>
      <c r="Q514" t="n">
        <v>1367.98</v>
      </c>
      <c r="R514" t="n">
        <v>338.6</v>
      </c>
      <c r="S514" t="n">
        <v>104.26</v>
      </c>
      <c r="T514" t="n">
        <v>115119.66</v>
      </c>
      <c r="U514" t="n">
        <v>0.31</v>
      </c>
      <c r="V514" t="n">
        <v>0.8</v>
      </c>
      <c r="W514" t="n">
        <v>21.04</v>
      </c>
      <c r="X514" t="n">
        <v>7.12</v>
      </c>
      <c r="Y514" t="n">
        <v>1</v>
      </c>
      <c r="Z514" t="n">
        <v>10</v>
      </c>
    </row>
    <row r="515">
      <c r="A515" t="n">
        <v>5</v>
      </c>
      <c r="B515" t="n">
        <v>70</v>
      </c>
      <c r="C515" t="inlineStr">
        <is>
          <t xml:space="preserve">CONCLUIDO	</t>
        </is>
      </c>
      <c r="D515" t="n">
        <v>1.4862</v>
      </c>
      <c r="E515" t="n">
        <v>67.29000000000001</v>
      </c>
      <c r="F515" t="n">
        <v>58.82</v>
      </c>
      <c r="G515" t="n">
        <v>16.34</v>
      </c>
      <c r="H515" t="n">
        <v>0.28</v>
      </c>
      <c r="I515" t="n">
        <v>216</v>
      </c>
      <c r="J515" t="n">
        <v>143.51</v>
      </c>
      <c r="K515" t="n">
        <v>47.83</v>
      </c>
      <c r="L515" t="n">
        <v>2.25</v>
      </c>
      <c r="M515" t="n">
        <v>214</v>
      </c>
      <c r="N515" t="n">
        <v>23.44</v>
      </c>
      <c r="O515" t="n">
        <v>17934.06</v>
      </c>
      <c r="P515" t="n">
        <v>672.04</v>
      </c>
      <c r="Q515" t="n">
        <v>1368.16</v>
      </c>
      <c r="R515" t="n">
        <v>308.87</v>
      </c>
      <c r="S515" t="n">
        <v>104.26</v>
      </c>
      <c r="T515" t="n">
        <v>100410.45</v>
      </c>
      <c r="U515" t="n">
        <v>0.34</v>
      </c>
      <c r="V515" t="n">
        <v>0.82</v>
      </c>
      <c r="W515" t="n">
        <v>21.01</v>
      </c>
      <c r="X515" t="n">
        <v>6.23</v>
      </c>
      <c r="Y515" t="n">
        <v>1</v>
      </c>
      <c r="Z515" t="n">
        <v>10</v>
      </c>
    </row>
    <row r="516">
      <c r="A516" t="n">
        <v>6</v>
      </c>
      <c r="B516" t="n">
        <v>70</v>
      </c>
      <c r="C516" t="inlineStr">
        <is>
          <t xml:space="preserve">CONCLUIDO	</t>
        </is>
      </c>
      <c r="D516" t="n">
        <v>1.5194</v>
      </c>
      <c r="E516" t="n">
        <v>65.81999999999999</v>
      </c>
      <c r="F516" t="n">
        <v>58.07</v>
      </c>
      <c r="G516" t="n">
        <v>18.24</v>
      </c>
      <c r="H516" t="n">
        <v>0.31</v>
      </c>
      <c r="I516" t="n">
        <v>191</v>
      </c>
      <c r="J516" t="n">
        <v>143.86</v>
      </c>
      <c r="K516" t="n">
        <v>47.83</v>
      </c>
      <c r="L516" t="n">
        <v>2.5</v>
      </c>
      <c r="M516" t="n">
        <v>189</v>
      </c>
      <c r="N516" t="n">
        <v>23.53</v>
      </c>
      <c r="O516" t="n">
        <v>17976.29</v>
      </c>
      <c r="P516" t="n">
        <v>662.09</v>
      </c>
      <c r="Q516" t="n">
        <v>1368.27</v>
      </c>
      <c r="R516" t="n">
        <v>285.04</v>
      </c>
      <c r="S516" t="n">
        <v>104.26</v>
      </c>
      <c r="T516" t="n">
        <v>88619</v>
      </c>
      <c r="U516" t="n">
        <v>0.37</v>
      </c>
      <c r="V516" t="n">
        <v>0.83</v>
      </c>
      <c r="W516" t="n">
        <v>20.95</v>
      </c>
      <c r="X516" t="n">
        <v>5.47</v>
      </c>
      <c r="Y516" t="n">
        <v>1</v>
      </c>
      <c r="Z516" t="n">
        <v>10</v>
      </c>
    </row>
    <row r="517">
      <c r="A517" t="n">
        <v>7</v>
      </c>
      <c r="B517" t="n">
        <v>70</v>
      </c>
      <c r="C517" t="inlineStr">
        <is>
          <t xml:space="preserve">CONCLUIDO	</t>
        </is>
      </c>
      <c r="D517" t="n">
        <v>1.5453</v>
      </c>
      <c r="E517" t="n">
        <v>64.70999999999999</v>
      </c>
      <c r="F517" t="n">
        <v>57.51</v>
      </c>
      <c r="G517" t="n">
        <v>20.06</v>
      </c>
      <c r="H517" t="n">
        <v>0.34</v>
      </c>
      <c r="I517" t="n">
        <v>172</v>
      </c>
      <c r="J517" t="n">
        <v>144.2</v>
      </c>
      <c r="K517" t="n">
        <v>47.83</v>
      </c>
      <c r="L517" t="n">
        <v>2.75</v>
      </c>
      <c r="M517" t="n">
        <v>170</v>
      </c>
      <c r="N517" t="n">
        <v>23.62</v>
      </c>
      <c r="O517" t="n">
        <v>18018.55</v>
      </c>
      <c r="P517" t="n">
        <v>654.4</v>
      </c>
      <c r="Q517" t="n">
        <v>1367.82</v>
      </c>
      <c r="R517" t="n">
        <v>266.57</v>
      </c>
      <c r="S517" t="n">
        <v>104.26</v>
      </c>
      <c r="T517" t="n">
        <v>79479.22</v>
      </c>
      <c r="U517" t="n">
        <v>0.39</v>
      </c>
      <c r="V517" t="n">
        <v>0.83</v>
      </c>
      <c r="W517" t="n">
        <v>20.93</v>
      </c>
      <c r="X517" t="n">
        <v>4.92</v>
      </c>
      <c r="Y517" t="n">
        <v>1</v>
      </c>
      <c r="Z517" t="n">
        <v>10</v>
      </c>
    </row>
    <row r="518">
      <c r="A518" t="n">
        <v>8</v>
      </c>
      <c r="B518" t="n">
        <v>70</v>
      </c>
      <c r="C518" t="inlineStr">
        <is>
          <t xml:space="preserve">CONCLUIDO	</t>
        </is>
      </c>
      <c r="D518" t="n">
        <v>1.5675</v>
      </c>
      <c r="E518" t="n">
        <v>63.8</v>
      </c>
      <c r="F518" t="n">
        <v>57.06</v>
      </c>
      <c r="G518" t="n">
        <v>21.95</v>
      </c>
      <c r="H518" t="n">
        <v>0.37</v>
      </c>
      <c r="I518" t="n">
        <v>156</v>
      </c>
      <c r="J518" t="n">
        <v>144.54</v>
      </c>
      <c r="K518" t="n">
        <v>47.83</v>
      </c>
      <c r="L518" t="n">
        <v>3</v>
      </c>
      <c r="M518" t="n">
        <v>154</v>
      </c>
      <c r="N518" t="n">
        <v>23.71</v>
      </c>
      <c r="O518" t="n">
        <v>18060.85</v>
      </c>
      <c r="P518" t="n">
        <v>647.8099999999999</v>
      </c>
      <c r="Q518" t="n">
        <v>1367.77</v>
      </c>
      <c r="R518" t="n">
        <v>251.85</v>
      </c>
      <c r="S518" t="n">
        <v>104.26</v>
      </c>
      <c r="T518" t="n">
        <v>72199.5</v>
      </c>
      <c r="U518" t="n">
        <v>0.41</v>
      </c>
      <c r="V518" t="n">
        <v>0.84</v>
      </c>
      <c r="W518" t="n">
        <v>20.91</v>
      </c>
      <c r="X518" t="n">
        <v>4.47</v>
      </c>
      <c r="Y518" t="n">
        <v>1</v>
      </c>
      <c r="Z518" t="n">
        <v>10</v>
      </c>
    </row>
    <row r="519">
      <c r="A519" t="n">
        <v>9</v>
      </c>
      <c r="B519" t="n">
        <v>70</v>
      </c>
      <c r="C519" t="inlineStr">
        <is>
          <t xml:space="preserve">CONCLUIDO	</t>
        </is>
      </c>
      <c r="D519" t="n">
        <v>1.5863</v>
      </c>
      <c r="E519" t="n">
        <v>63.04</v>
      </c>
      <c r="F519" t="n">
        <v>56.68</v>
      </c>
      <c r="G519" t="n">
        <v>23.78</v>
      </c>
      <c r="H519" t="n">
        <v>0.4</v>
      </c>
      <c r="I519" t="n">
        <v>143</v>
      </c>
      <c r="J519" t="n">
        <v>144.89</v>
      </c>
      <c r="K519" t="n">
        <v>47.83</v>
      </c>
      <c r="L519" t="n">
        <v>3.25</v>
      </c>
      <c r="M519" t="n">
        <v>141</v>
      </c>
      <c r="N519" t="n">
        <v>23.81</v>
      </c>
      <c r="O519" t="n">
        <v>18103.18</v>
      </c>
      <c r="P519" t="n">
        <v>642.04</v>
      </c>
      <c r="Q519" t="n">
        <v>1367.71</v>
      </c>
      <c r="R519" t="n">
        <v>239.5</v>
      </c>
      <c r="S519" t="n">
        <v>104.26</v>
      </c>
      <c r="T519" t="n">
        <v>66089.21000000001</v>
      </c>
      <c r="U519" t="n">
        <v>0.44</v>
      </c>
      <c r="V519" t="n">
        <v>0.85</v>
      </c>
      <c r="W519" t="n">
        <v>20.88</v>
      </c>
      <c r="X519" t="n">
        <v>4.09</v>
      </c>
      <c r="Y519" t="n">
        <v>1</v>
      </c>
      <c r="Z519" t="n">
        <v>10</v>
      </c>
    </row>
    <row r="520">
      <c r="A520" t="n">
        <v>10</v>
      </c>
      <c r="B520" t="n">
        <v>70</v>
      </c>
      <c r="C520" t="inlineStr">
        <is>
          <t xml:space="preserve">CONCLUIDO	</t>
        </is>
      </c>
      <c r="D520" t="n">
        <v>1.6022</v>
      </c>
      <c r="E520" t="n">
        <v>62.41</v>
      </c>
      <c r="F520" t="n">
        <v>56.37</v>
      </c>
      <c r="G520" t="n">
        <v>25.62</v>
      </c>
      <c r="H520" t="n">
        <v>0.43</v>
      </c>
      <c r="I520" t="n">
        <v>132</v>
      </c>
      <c r="J520" t="n">
        <v>145.23</v>
      </c>
      <c r="K520" t="n">
        <v>47.83</v>
      </c>
      <c r="L520" t="n">
        <v>3.5</v>
      </c>
      <c r="M520" t="n">
        <v>130</v>
      </c>
      <c r="N520" t="n">
        <v>23.9</v>
      </c>
      <c r="O520" t="n">
        <v>18145.54</v>
      </c>
      <c r="P520" t="n">
        <v>637.12</v>
      </c>
      <c r="Q520" t="n">
        <v>1367.55</v>
      </c>
      <c r="R520" t="n">
        <v>229.16</v>
      </c>
      <c r="S520" t="n">
        <v>104.26</v>
      </c>
      <c r="T520" t="n">
        <v>60977.17</v>
      </c>
      <c r="U520" t="n">
        <v>0.45</v>
      </c>
      <c r="V520" t="n">
        <v>0.85</v>
      </c>
      <c r="W520" t="n">
        <v>20.88</v>
      </c>
      <c r="X520" t="n">
        <v>3.79</v>
      </c>
      <c r="Y520" t="n">
        <v>1</v>
      </c>
      <c r="Z520" t="n">
        <v>10</v>
      </c>
    </row>
    <row r="521">
      <c r="A521" t="n">
        <v>11</v>
      </c>
      <c r="B521" t="n">
        <v>70</v>
      </c>
      <c r="C521" t="inlineStr">
        <is>
          <t xml:space="preserve">CONCLUIDO	</t>
        </is>
      </c>
      <c r="D521" t="n">
        <v>1.6176</v>
      </c>
      <c r="E521" t="n">
        <v>61.82</v>
      </c>
      <c r="F521" t="n">
        <v>56.07</v>
      </c>
      <c r="G521" t="n">
        <v>27.57</v>
      </c>
      <c r="H521" t="n">
        <v>0.46</v>
      </c>
      <c r="I521" t="n">
        <v>122</v>
      </c>
      <c r="J521" t="n">
        <v>145.57</v>
      </c>
      <c r="K521" t="n">
        <v>47.83</v>
      </c>
      <c r="L521" t="n">
        <v>3.75</v>
      </c>
      <c r="M521" t="n">
        <v>120</v>
      </c>
      <c r="N521" t="n">
        <v>23.99</v>
      </c>
      <c r="O521" t="n">
        <v>18187.93</v>
      </c>
      <c r="P521" t="n">
        <v>632.15</v>
      </c>
      <c r="Q521" t="n">
        <v>1367.59</v>
      </c>
      <c r="R521" t="n">
        <v>219.66</v>
      </c>
      <c r="S521" t="n">
        <v>104.26</v>
      </c>
      <c r="T521" t="n">
        <v>56276.44</v>
      </c>
      <c r="U521" t="n">
        <v>0.47</v>
      </c>
      <c r="V521" t="n">
        <v>0.85</v>
      </c>
      <c r="W521" t="n">
        <v>20.85</v>
      </c>
      <c r="X521" t="n">
        <v>3.48</v>
      </c>
      <c r="Y521" t="n">
        <v>1</v>
      </c>
      <c r="Z521" t="n">
        <v>10</v>
      </c>
    </row>
    <row r="522">
      <c r="A522" t="n">
        <v>12</v>
      </c>
      <c r="B522" t="n">
        <v>70</v>
      </c>
      <c r="C522" t="inlineStr">
        <is>
          <t xml:space="preserve">CONCLUIDO	</t>
        </is>
      </c>
      <c r="D522" t="n">
        <v>1.6295</v>
      </c>
      <c r="E522" t="n">
        <v>61.37</v>
      </c>
      <c r="F522" t="n">
        <v>55.85</v>
      </c>
      <c r="G522" t="n">
        <v>29.39</v>
      </c>
      <c r="H522" t="n">
        <v>0.49</v>
      </c>
      <c r="I522" t="n">
        <v>114</v>
      </c>
      <c r="J522" t="n">
        <v>145.92</v>
      </c>
      <c r="K522" t="n">
        <v>47.83</v>
      </c>
      <c r="L522" t="n">
        <v>4</v>
      </c>
      <c r="M522" t="n">
        <v>112</v>
      </c>
      <c r="N522" t="n">
        <v>24.09</v>
      </c>
      <c r="O522" t="n">
        <v>18230.35</v>
      </c>
      <c r="P522" t="n">
        <v>628.28</v>
      </c>
      <c r="Q522" t="n">
        <v>1367.72</v>
      </c>
      <c r="R522" t="n">
        <v>212.14</v>
      </c>
      <c r="S522" t="n">
        <v>104.26</v>
      </c>
      <c r="T522" t="n">
        <v>52555.82</v>
      </c>
      <c r="U522" t="n">
        <v>0.49</v>
      </c>
      <c r="V522" t="n">
        <v>0.86</v>
      </c>
      <c r="W522" t="n">
        <v>20.84</v>
      </c>
      <c r="X522" t="n">
        <v>3.26</v>
      </c>
      <c r="Y522" t="n">
        <v>1</v>
      </c>
      <c r="Z522" t="n">
        <v>10</v>
      </c>
    </row>
    <row r="523">
      <c r="A523" t="n">
        <v>13</v>
      </c>
      <c r="B523" t="n">
        <v>70</v>
      </c>
      <c r="C523" t="inlineStr">
        <is>
          <t xml:space="preserve">CONCLUIDO	</t>
        </is>
      </c>
      <c r="D523" t="n">
        <v>1.6407</v>
      </c>
      <c r="E523" t="n">
        <v>60.95</v>
      </c>
      <c r="F523" t="n">
        <v>55.63</v>
      </c>
      <c r="G523" t="n">
        <v>31.2</v>
      </c>
      <c r="H523" t="n">
        <v>0.51</v>
      </c>
      <c r="I523" t="n">
        <v>107</v>
      </c>
      <c r="J523" t="n">
        <v>146.26</v>
      </c>
      <c r="K523" t="n">
        <v>47.83</v>
      </c>
      <c r="L523" t="n">
        <v>4.25</v>
      </c>
      <c r="M523" t="n">
        <v>105</v>
      </c>
      <c r="N523" t="n">
        <v>24.18</v>
      </c>
      <c r="O523" t="n">
        <v>18272.81</v>
      </c>
      <c r="P523" t="n">
        <v>624.28</v>
      </c>
      <c r="Q523" t="n">
        <v>1367.45</v>
      </c>
      <c r="R523" t="n">
        <v>205.85</v>
      </c>
      <c r="S523" t="n">
        <v>104.26</v>
      </c>
      <c r="T523" t="n">
        <v>49445.13</v>
      </c>
      <c r="U523" t="n">
        <v>0.51</v>
      </c>
      <c r="V523" t="n">
        <v>0.86</v>
      </c>
      <c r="W523" t="n">
        <v>20.82</v>
      </c>
      <c r="X523" t="n">
        <v>3.05</v>
      </c>
      <c r="Y523" t="n">
        <v>1</v>
      </c>
      <c r="Z523" t="n">
        <v>10</v>
      </c>
    </row>
    <row r="524">
      <c r="A524" t="n">
        <v>14</v>
      </c>
      <c r="B524" t="n">
        <v>70</v>
      </c>
      <c r="C524" t="inlineStr">
        <is>
          <t xml:space="preserve">CONCLUIDO	</t>
        </is>
      </c>
      <c r="D524" t="n">
        <v>1.6516</v>
      </c>
      <c r="E524" t="n">
        <v>60.55</v>
      </c>
      <c r="F524" t="n">
        <v>55.43</v>
      </c>
      <c r="G524" t="n">
        <v>33.26</v>
      </c>
      <c r="H524" t="n">
        <v>0.54</v>
      </c>
      <c r="I524" t="n">
        <v>100</v>
      </c>
      <c r="J524" t="n">
        <v>146.61</v>
      </c>
      <c r="K524" t="n">
        <v>47.83</v>
      </c>
      <c r="L524" t="n">
        <v>4.5</v>
      </c>
      <c r="M524" t="n">
        <v>98</v>
      </c>
      <c r="N524" t="n">
        <v>24.28</v>
      </c>
      <c r="O524" t="n">
        <v>18315.3</v>
      </c>
      <c r="P524" t="n">
        <v>620.5</v>
      </c>
      <c r="Q524" t="n">
        <v>1367.66</v>
      </c>
      <c r="R524" t="n">
        <v>199.25</v>
      </c>
      <c r="S524" t="n">
        <v>104.26</v>
      </c>
      <c r="T524" t="n">
        <v>46181.65</v>
      </c>
      <c r="U524" t="n">
        <v>0.52</v>
      </c>
      <c r="V524" t="n">
        <v>0.86</v>
      </c>
      <c r="W524" t="n">
        <v>20.81</v>
      </c>
      <c r="X524" t="n">
        <v>2.84</v>
      </c>
      <c r="Y524" t="n">
        <v>1</v>
      </c>
      <c r="Z524" t="n">
        <v>10</v>
      </c>
    </row>
    <row r="525">
      <c r="A525" t="n">
        <v>15</v>
      </c>
      <c r="B525" t="n">
        <v>70</v>
      </c>
      <c r="C525" t="inlineStr">
        <is>
          <t xml:space="preserve">CONCLUIDO	</t>
        </is>
      </c>
      <c r="D525" t="n">
        <v>1.6615</v>
      </c>
      <c r="E525" t="n">
        <v>60.19</v>
      </c>
      <c r="F525" t="n">
        <v>55.24</v>
      </c>
      <c r="G525" t="n">
        <v>35.26</v>
      </c>
      <c r="H525" t="n">
        <v>0.57</v>
      </c>
      <c r="I525" t="n">
        <v>94</v>
      </c>
      <c r="J525" t="n">
        <v>146.95</v>
      </c>
      <c r="K525" t="n">
        <v>47.83</v>
      </c>
      <c r="L525" t="n">
        <v>4.75</v>
      </c>
      <c r="M525" t="n">
        <v>92</v>
      </c>
      <c r="N525" t="n">
        <v>24.37</v>
      </c>
      <c r="O525" t="n">
        <v>18357.82</v>
      </c>
      <c r="P525" t="n">
        <v>616.97</v>
      </c>
      <c r="Q525" t="n">
        <v>1367.44</v>
      </c>
      <c r="R525" t="n">
        <v>193.38</v>
      </c>
      <c r="S525" t="n">
        <v>104.26</v>
      </c>
      <c r="T525" t="n">
        <v>43275.59</v>
      </c>
      <c r="U525" t="n">
        <v>0.54</v>
      </c>
      <c r="V525" t="n">
        <v>0.87</v>
      </c>
      <c r="W525" t="n">
        <v>20.79</v>
      </c>
      <c r="X525" t="n">
        <v>2.66</v>
      </c>
      <c r="Y525" t="n">
        <v>1</v>
      </c>
      <c r="Z525" t="n">
        <v>10</v>
      </c>
    </row>
    <row r="526">
      <c r="A526" t="n">
        <v>16</v>
      </c>
      <c r="B526" t="n">
        <v>70</v>
      </c>
      <c r="C526" t="inlineStr">
        <is>
          <t xml:space="preserve">CONCLUIDO	</t>
        </is>
      </c>
      <c r="D526" t="n">
        <v>1.6691</v>
      </c>
      <c r="E526" t="n">
        <v>59.91</v>
      </c>
      <c r="F526" t="n">
        <v>55.11</v>
      </c>
      <c r="G526" t="n">
        <v>37.15</v>
      </c>
      <c r="H526" t="n">
        <v>0.6</v>
      </c>
      <c r="I526" t="n">
        <v>89</v>
      </c>
      <c r="J526" t="n">
        <v>147.3</v>
      </c>
      <c r="K526" t="n">
        <v>47.83</v>
      </c>
      <c r="L526" t="n">
        <v>5</v>
      </c>
      <c r="M526" t="n">
        <v>87</v>
      </c>
      <c r="N526" t="n">
        <v>24.47</v>
      </c>
      <c r="O526" t="n">
        <v>18400.38</v>
      </c>
      <c r="P526" t="n">
        <v>614.15</v>
      </c>
      <c r="Q526" t="n">
        <v>1367.56</v>
      </c>
      <c r="R526" t="n">
        <v>188.72</v>
      </c>
      <c r="S526" t="n">
        <v>104.26</v>
      </c>
      <c r="T526" t="n">
        <v>40968.88</v>
      </c>
      <c r="U526" t="n">
        <v>0.55</v>
      </c>
      <c r="V526" t="n">
        <v>0.87</v>
      </c>
      <c r="W526" t="n">
        <v>20.79</v>
      </c>
      <c r="X526" t="n">
        <v>2.53</v>
      </c>
      <c r="Y526" t="n">
        <v>1</v>
      </c>
      <c r="Z526" t="n">
        <v>10</v>
      </c>
    </row>
    <row r="527">
      <c r="A527" t="n">
        <v>17</v>
      </c>
      <c r="B527" t="n">
        <v>70</v>
      </c>
      <c r="C527" t="inlineStr">
        <is>
          <t xml:space="preserve">CONCLUIDO	</t>
        </is>
      </c>
      <c r="D527" t="n">
        <v>1.676</v>
      </c>
      <c r="E527" t="n">
        <v>59.66</v>
      </c>
      <c r="F527" t="n">
        <v>54.98</v>
      </c>
      <c r="G527" t="n">
        <v>38.81</v>
      </c>
      <c r="H527" t="n">
        <v>0.63</v>
      </c>
      <c r="I527" t="n">
        <v>85</v>
      </c>
      <c r="J527" t="n">
        <v>147.64</v>
      </c>
      <c r="K527" t="n">
        <v>47.83</v>
      </c>
      <c r="L527" t="n">
        <v>5.25</v>
      </c>
      <c r="M527" t="n">
        <v>83</v>
      </c>
      <c r="N527" t="n">
        <v>24.56</v>
      </c>
      <c r="O527" t="n">
        <v>18442.97</v>
      </c>
      <c r="P527" t="n">
        <v>610.89</v>
      </c>
      <c r="Q527" t="n">
        <v>1367.5</v>
      </c>
      <c r="R527" t="n">
        <v>184.61</v>
      </c>
      <c r="S527" t="n">
        <v>104.26</v>
      </c>
      <c r="T527" t="n">
        <v>38934.9</v>
      </c>
      <c r="U527" t="n">
        <v>0.5600000000000001</v>
      </c>
      <c r="V527" t="n">
        <v>0.87</v>
      </c>
      <c r="W527" t="n">
        <v>20.78</v>
      </c>
      <c r="X527" t="n">
        <v>2.4</v>
      </c>
      <c r="Y527" t="n">
        <v>1</v>
      </c>
      <c r="Z527" t="n">
        <v>10</v>
      </c>
    </row>
    <row r="528">
      <c r="A528" t="n">
        <v>18</v>
      </c>
      <c r="B528" t="n">
        <v>70</v>
      </c>
      <c r="C528" t="inlineStr">
        <is>
          <t xml:space="preserve">CONCLUIDO	</t>
        </is>
      </c>
      <c r="D528" t="n">
        <v>1.6828</v>
      </c>
      <c r="E528" t="n">
        <v>59.43</v>
      </c>
      <c r="F528" t="n">
        <v>54.86</v>
      </c>
      <c r="G528" t="n">
        <v>40.64</v>
      </c>
      <c r="H528" t="n">
        <v>0.66</v>
      </c>
      <c r="I528" t="n">
        <v>81</v>
      </c>
      <c r="J528" t="n">
        <v>147.99</v>
      </c>
      <c r="K528" t="n">
        <v>47.83</v>
      </c>
      <c r="L528" t="n">
        <v>5.5</v>
      </c>
      <c r="M528" t="n">
        <v>79</v>
      </c>
      <c r="N528" t="n">
        <v>24.66</v>
      </c>
      <c r="O528" t="n">
        <v>18485.59</v>
      </c>
      <c r="P528" t="n">
        <v>608.17</v>
      </c>
      <c r="Q528" t="n">
        <v>1367.5</v>
      </c>
      <c r="R528" t="n">
        <v>180.46</v>
      </c>
      <c r="S528" t="n">
        <v>104.26</v>
      </c>
      <c r="T528" t="n">
        <v>36883.72</v>
      </c>
      <c r="U528" t="n">
        <v>0.58</v>
      </c>
      <c r="V528" t="n">
        <v>0.87</v>
      </c>
      <c r="W528" t="n">
        <v>20.78</v>
      </c>
      <c r="X528" t="n">
        <v>2.28</v>
      </c>
      <c r="Y528" t="n">
        <v>1</v>
      </c>
      <c r="Z528" t="n">
        <v>10</v>
      </c>
    </row>
    <row r="529">
      <c r="A529" t="n">
        <v>19</v>
      </c>
      <c r="B529" t="n">
        <v>70</v>
      </c>
      <c r="C529" t="inlineStr">
        <is>
          <t xml:space="preserve">CONCLUIDO	</t>
        </is>
      </c>
      <c r="D529" t="n">
        <v>1.6889</v>
      </c>
      <c r="E529" t="n">
        <v>59.21</v>
      </c>
      <c r="F529" t="n">
        <v>54.76</v>
      </c>
      <c r="G529" t="n">
        <v>42.67</v>
      </c>
      <c r="H529" t="n">
        <v>0.6899999999999999</v>
      </c>
      <c r="I529" t="n">
        <v>77</v>
      </c>
      <c r="J529" t="n">
        <v>148.33</v>
      </c>
      <c r="K529" t="n">
        <v>47.83</v>
      </c>
      <c r="L529" t="n">
        <v>5.75</v>
      </c>
      <c r="M529" t="n">
        <v>75</v>
      </c>
      <c r="N529" t="n">
        <v>24.75</v>
      </c>
      <c r="O529" t="n">
        <v>18528.25</v>
      </c>
      <c r="P529" t="n">
        <v>605.5</v>
      </c>
      <c r="Q529" t="n">
        <v>1367.4</v>
      </c>
      <c r="R529" t="n">
        <v>177.48</v>
      </c>
      <c r="S529" t="n">
        <v>104.26</v>
      </c>
      <c r="T529" t="n">
        <v>35410.47</v>
      </c>
      <c r="U529" t="n">
        <v>0.59</v>
      </c>
      <c r="V529" t="n">
        <v>0.88</v>
      </c>
      <c r="W529" t="n">
        <v>20.77</v>
      </c>
      <c r="X529" t="n">
        <v>2.18</v>
      </c>
      <c r="Y529" t="n">
        <v>1</v>
      </c>
      <c r="Z529" t="n">
        <v>10</v>
      </c>
    </row>
    <row r="530">
      <c r="A530" t="n">
        <v>20</v>
      </c>
      <c r="B530" t="n">
        <v>70</v>
      </c>
      <c r="C530" t="inlineStr">
        <is>
          <t xml:space="preserve">CONCLUIDO	</t>
        </is>
      </c>
      <c r="D530" t="n">
        <v>1.696</v>
      </c>
      <c r="E530" t="n">
        <v>58.96</v>
      </c>
      <c r="F530" t="n">
        <v>54.63</v>
      </c>
      <c r="G530" t="n">
        <v>44.9</v>
      </c>
      <c r="H530" t="n">
        <v>0.71</v>
      </c>
      <c r="I530" t="n">
        <v>73</v>
      </c>
      <c r="J530" t="n">
        <v>148.68</v>
      </c>
      <c r="K530" t="n">
        <v>47.83</v>
      </c>
      <c r="L530" t="n">
        <v>6</v>
      </c>
      <c r="M530" t="n">
        <v>71</v>
      </c>
      <c r="N530" t="n">
        <v>24.85</v>
      </c>
      <c r="O530" t="n">
        <v>18570.94</v>
      </c>
      <c r="P530" t="n">
        <v>602.34</v>
      </c>
      <c r="Q530" t="n">
        <v>1367.49</v>
      </c>
      <c r="R530" t="n">
        <v>173.4</v>
      </c>
      <c r="S530" t="n">
        <v>104.26</v>
      </c>
      <c r="T530" t="n">
        <v>33392.53</v>
      </c>
      <c r="U530" t="n">
        <v>0.6</v>
      </c>
      <c r="V530" t="n">
        <v>0.88</v>
      </c>
      <c r="W530" t="n">
        <v>20.75</v>
      </c>
      <c r="X530" t="n">
        <v>2.05</v>
      </c>
      <c r="Y530" t="n">
        <v>1</v>
      </c>
      <c r="Z530" t="n">
        <v>10</v>
      </c>
    </row>
    <row r="531">
      <c r="A531" t="n">
        <v>21</v>
      </c>
      <c r="B531" t="n">
        <v>70</v>
      </c>
      <c r="C531" t="inlineStr">
        <is>
          <t xml:space="preserve">CONCLUIDO	</t>
        </is>
      </c>
      <c r="D531" t="n">
        <v>1.7013</v>
      </c>
      <c r="E531" t="n">
        <v>58.78</v>
      </c>
      <c r="F531" t="n">
        <v>54.53</v>
      </c>
      <c r="G531" t="n">
        <v>46.74</v>
      </c>
      <c r="H531" t="n">
        <v>0.74</v>
      </c>
      <c r="I531" t="n">
        <v>70</v>
      </c>
      <c r="J531" t="n">
        <v>149.02</v>
      </c>
      <c r="K531" t="n">
        <v>47.83</v>
      </c>
      <c r="L531" t="n">
        <v>6.25</v>
      </c>
      <c r="M531" t="n">
        <v>68</v>
      </c>
      <c r="N531" t="n">
        <v>24.95</v>
      </c>
      <c r="O531" t="n">
        <v>18613.66</v>
      </c>
      <c r="P531" t="n">
        <v>599.86</v>
      </c>
      <c r="Q531" t="n">
        <v>1367.54</v>
      </c>
      <c r="R531" t="n">
        <v>169.74</v>
      </c>
      <c r="S531" t="n">
        <v>104.26</v>
      </c>
      <c r="T531" t="n">
        <v>31576.52</v>
      </c>
      <c r="U531" t="n">
        <v>0.61</v>
      </c>
      <c r="V531" t="n">
        <v>0.88</v>
      </c>
      <c r="W531" t="n">
        <v>20.76</v>
      </c>
      <c r="X531" t="n">
        <v>1.95</v>
      </c>
      <c r="Y531" t="n">
        <v>1</v>
      </c>
      <c r="Z531" t="n">
        <v>10</v>
      </c>
    </row>
    <row r="532">
      <c r="A532" t="n">
        <v>22</v>
      </c>
      <c r="B532" t="n">
        <v>70</v>
      </c>
      <c r="C532" t="inlineStr">
        <is>
          <t xml:space="preserve">CONCLUIDO	</t>
        </is>
      </c>
      <c r="D532" t="n">
        <v>1.7056</v>
      </c>
      <c r="E532" t="n">
        <v>58.63</v>
      </c>
      <c r="F532" t="n">
        <v>54.47</v>
      </c>
      <c r="G532" t="n">
        <v>48.77</v>
      </c>
      <c r="H532" t="n">
        <v>0.77</v>
      </c>
      <c r="I532" t="n">
        <v>67</v>
      </c>
      <c r="J532" t="n">
        <v>149.37</v>
      </c>
      <c r="K532" t="n">
        <v>47.83</v>
      </c>
      <c r="L532" t="n">
        <v>6.5</v>
      </c>
      <c r="M532" t="n">
        <v>65</v>
      </c>
      <c r="N532" t="n">
        <v>25.04</v>
      </c>
      <c r="O532" t="n">
        <v>18656.42</v>
      </c>
      <c r="P532" t="n">
        <v>598.2</v>
      </c>
      <c r="Q532" t="n">
        <v>1367.44</v>
      </c>
      <c r="R532" t="n">
        <v>167.63</v>
      </c>
      <c r="S532" t="n">
        <v>104.26</v>
      </c>
      <c r="T532" t="n">
        <v>30538.25</v>
      </c>
      <c r="U532" t="n">
        <v>0.62</v>
      </c>
      <c r="V532" t="n">
        <v>0.88</v>
      </c>
      <c r="W532" t="n">
        <v>20.76</v>
      </c>
      <c r="X532" t="n">
        <v>1.88</v>
      </c>
      <c r="Y532" t="n">
        <v>1</v>
      </c>
      <c r="Z532" t="n">
        <v>10</v>
      </c>
    </row>
    <row r="533">
      <c r="A533" t="n">
        <v>23</v>
      </c>
      <c r="B533" t="n">
        <v>70</v>
      </c>
      <c r="C533" t="inlineStr">
        <is>
          <t xml:space="preserve">CONCLUIDO	</t>
        </is>
      </c>
      <c r="D533" t="n">
        <v>1.7092</v>
      </c>
      <c r="E533" t="n">
        <v>58.51</v>
      </c>
      <c r="F533" t="n">
        <v>54.4</v>
      </c>
      <c r="G533" t="n">
        <v>50.22</v>
      </c>
      <c r="H533" t="n">
        <v>0.8</v>
      </c>
      <c r="I533" t="n">
        <v>65</v>
      </c>
      <c r="J533" t="n">
        <v>149.72</v>
      </c>
      <c r="K533" t="n">
        <v>47.83</v>
      </c>
      <c r="L533" t="n">
        <v>6.75</v>
      </c>
      <c r="M533" t="n">
        <v>63</v>
      </c>
      <c r="N533" t="n">
        <v>25.14</v>
      </c>
      <c r="O533" t="n">
        <v>18699.2</v>
      </c>
      <c r="P533" t="n">
        <v>595.73</v>
      </c>
      <c r="Q533" t="n">
        <v>1367.46</v>
      </c>
      <c r="R533" t="n">
        <v>166.02</v>
      </c>
      <c r="S533" t="n">
        <v>104.26</v>
      </c>
      <c r="T533" t="n">
        <v>29742.51</v>
      </c>
      <c r="U533" t="n">
        <v>0.63</v>
      </c>
      <c r="V533" t="n">
        <v>0.88</v>
      </c>
      <c r="W533" t="n">
        <v>20.74</v>
      </c>
      <c r="X533" t="n">
        <v>1.82</v>
      </c>
      <c r="Y533" t="n">
        <v>1</v>
      </c>
      <c r="Z533" t="n">
        <v>10</v>
      </c>
    </row>
    <row r="534">
      <c r="A534" t="n">
        <v>24</v>
      </c>
      <c r="B534" t="n">
        <v>70</v>
      </c>
      <c r="C534" t="inlineStr">
        <is>
          <t xml:space="preserve">CONCLUIDO	</t>
        </is>
      </c>
      <c r="D534" t="n">
        <v>1.714</v>
      </c>
      <c r="E534" t="n">
        <v>58.34</v>
      </c>
      <c r="F534" t="n">
        <v>54.32</v>
      </c>
      <c r="G534" t="n">
        <v>52.57</v>
      </c>
      <c r="H534" t="n">
        <v>0.83</v>
      </c>
      <c r="I534" t="n">
        <v>62</v>
      </c>
      <c r="J534" t="n">
        <v>150.07</v>
      </c>
      <c r="K534" t="n">
        <v>47.83</v>
      </c>
      <c r="L534" t="n">
        <v>7</v>
      </c>
      <c r="M534" t="n">
        <v>60</v>
      </c>
      <c r="N534" t="n">
        <v>25.24</v>
      </c>
      <c r="O534" t="n">
        <v>18742.03</v>
      </c>
      <c r="P534" t="n">
        <v>593.1799999999999</v>
      </c>
      <c r="Q534" t="n">
        <v>1367.43</v>
      </c>
      <c r="R534" t="n">
        <v>163.19</v>
      </c>
      <c r="S534" t="n">
        <v>104.26</v>
      </c>
      <c r="T534" t="n">
        <v>28341.09</v>
      </c>
      <c r="U534" t="n">
        <v>0.64</v>
      </c>
      <c r="V534" t="n">
        <v>0.88</v>
      </c>
      <c r="W534" t="n">
        <v>20.74</v>
      </c>
      <c r="X534" t="n">
        <v>1.74</v>
      </c>
      <c r="Y534" t="n">
        <v>1</v>
      </c>
      <c r="Z534" t="n">
        <v>10</v>
      </c>
    </row>
    <row r="535">
      <c r="A535" t="n">
        <v>25</v>
      </c>
      <c r="B535" t="n">
        <v>70</v>
      </c>
      <c r="C535" t="inlineStr">
        <is>
          <t xml:space="preserve">CONCLUIDO	</t>
        </is>
      </c>
      <c r="D535" t="n">
        <v>1.7172</v>
      </c>
      <c r="E535" t="n">
        <v>58.23</v>
      </c>
      <c r="F535" t="n">
        <v>54.27</v>
      </c>
      <c r="G535" t="n">
        <v>54.27</v>
      </c>
      <c r="H535" t="n">
        <v>0.85</v>
      </c>
      <c r="I535" t="n">
        <v>60</v>
      </c>
      <c r="J535" t="n">
        <v>150.41</v>
      </c>
      <c r="K535" t="n">
        <v>47.83</v>
      </c>
      <c r="L535" t="n">
        <v>7.25</v>
      </c>
      <c r="M535" t="n">
        <v>58</v>
      </c>
      <c r="N535" t="n">
        <v>25.33</v>
      </c>
      <c r="O535" t="n">
        <v>18784.88</v>
      </c>
      <c r="P535" t="n">
        <v>590.9299999999999</v>
      </c>
      <c r="Q535" t="n">
        <v>1367.28</v>
      </c>
      <c r="R535" t="n">
        <v>161.55</v>
      </c>
      <c r="S535" t="n">
        <v>104.26</v>
      </c>
      <c r="T535" t="n">
        <v>27529.06</v>
      </c>
      <c r="U535" t="n">
        <v>0.65</v>
      </c>
      <c r="V535" t="n">
        <v>0.88</v>
      </c>
      <c r="W535" t="n">
        <v>20.74</v>
      </c>
      <c r="X535" t="n">
        <v>1.69</v>
      </c>
      <c r="Y535" t="n">
        <v>1</v>
      </c>
      <c r="Z535" t="n">
        <v>10</v>
      </c>
    </row>
    <row r="536">
      <c r="A536" t="n">
        <v>26</v>
      </c>
      <c r="B536" t="n">
        <v>70</v>
      </c>
      <c r="C536" t="inlineStr">
        <is>
          <t xml:space="preserve">CONCLUIDO	</t>
        </is>
      </c>
      <c r="D536" t="n">
        <v>1.721</v>
      </c>
      <c r="E536" t="n">
        <v>58.1</v>
      </c>
      <c r="F536" t="n">
        <v>54.2</v>
      </c>
      <c r="G536" t="n">
        <v>56.07</v>
      </c>
      <c r="H536" t="n">
        <v>0.88</v>
      </c>
      <c r="I536" t="n">
        <v>58</v>
      </c>
      <c r="J536" t="n">
        <v>150.76</v>
      </c>
      <c r="K536" t="n">
        <v>47.83</v>
      </c>
      <c r="L536" t="n">
        <v>7.5</v>
      </c>
      <c r="M536" t="n">
        <v>56</v>
      </c>
      <c r="N536" t="n">
        <v>25.43</v>
      </c>
      <c r="O536" t="n">
        <v>18827.77</v>
      </c>
      <c r="P536" t="n">
        <v>589.08</v>
      </c>
      <c r="Q536" t="n">
        <v>1367.43</v>
      </c>
      <c r="R536" t="n">
        <v>159.16</v>
      </c>
      <c r="S536" t="n">
        <v>104.26</v>
      </c>
      <c r="T536" t="n">
        <v>26348.47</v>
      </c>
      <c r="U536" t="n">
        <v>0.66</v>
      </c>
      <c r="V536" t="n">
        <v>0.88</v>
      </c>
      <c r="W536" t="n">
        <v>20.74</v>
      </c>
      <c r="X536" t="n">
        <v>1.62</v>
      </c>
      <c r="Y536" t="n">
        <v>1</v>
      </c>
      <c r="Z536" t="n">
        <v>10</v>
      </c>
    </row>
    <row r="537">
      <c r="A537" t="n">
        <v>27</v>
      </c>
      <c r="B537" t="n">
        <v>70</v>
      </c>
      <c r="C537" t="inlineStr">
        <is>
          <t xml:space="preserve">CONCLUIDO	</t>
        </is>
      </c>
      <c r="D537" t="n">
        <v>1.7236</v>
      </c>
      <c r="E537" t="n">
        <v>58.02</v>
      </c>
      <c r="F537" t="n">
        <v>54.17</v>
      </c>
      <c r="G537" t="n">
        <v>58.04</v>
      </c>
      <c r="H537" t="n">
        <v>0.91</v>
      </c>
      <c r="I537" t="n">
        <v>56</v>
      </c>
      <c r="J537" t="n">
        <v>151.11</v>
      </c>
      <c r="K537" t="n">
        <v>47.83</v>
      </c>
      <c r="L537" t="n">
        <v>7.75</v>
      </c>
      <c r="M537" t="n">
        <v>54</v>
      </c>
      <c r="N537" t="n">
        <v>25.53</v>
      </c>
      <c r="O537" t="n">
        <v>18870.7</v>
      </c>
      <c r="P537" t="n">
        <v>587.03</v>
      </c>
      <c r="Q537" t="n">
        <v>1367.46</v>
      </c>
      <c r="R537" t="n">
        <v>158.49</v>
      </c>
      <c r="S537" t="n">
        <v>104.26</v>
      </c>
      <c r="T537" t="n">
        <v>26021.68</v>
      </c>
      <c r="U537" t="n">
        <v>0.66</v>
      </c>
      <c r="V537" t="n">
        <v>0.88</v>
      </c>
      <c r="W537" t="n">
        <v>20.73</v>
      </c>
      <c r="X537" t="n">
        <v>1.59</v>
      </c>
      <c r="Y537" t="n">
        <v>1</v>
      </c>
      <c r="Z537" t="n">
        <v>10</v>
      </c>
    </row>
    <row r="538">
      <c r="A538" t="n">
        <v>28</v>
      </c>
      <c r="B538" t="n">
        <v>70</v>
      </c>
      <c r="C538" t="inlineStr">
        <is>
          <t xml:space="preserve">CONCLUIDO	</t>
        </is>
      </c>
      <c r="D538" t="n">
        <v>1.7279</v>
      </c>
      <c r="E538" t="n">
        <v>57.87</v>
      </c>
      <c r="F538" t="n">
        <v>54.09</v>
      </c>
      <c r="G538" t="n">
        <v>60.1</v>
      </c>
      <c r="H538" t="n">
        <v>0.9399999999999999</v>
      </c>
      <c r="I538" t="n">
        <v>54</v>
      </c>
      <c r="J538" t="n">
        <v>151.46</v>
      </c>
      <c r="K538" t="n">
        <v>47.83</v>
      </c>
      <c r="L538" t="n">
        <v>8</v>
      </c>
      <c r="M538" t="n">
        <v>52</v>
      </c>
      <c r="N538" t="n">
        <v>25.63</v>
      </c>
      <c r="O538" t="n">
        <v>18913.66</v>
      </c>
      <c r="P538" t="n">
        <v>584.61</v>
      </c>
      <c r="Q538" t="n">
        <v>1367.48</v>
      </c>
      <c r="R538" t="n">
        <v>155.59</v>
      </c>
      <c r="S538" t="n">
        <v>104.26</v>
      </c>
      <c r="T538" t="n">
        <v>24582.63</v>
      </c>
      <c r="U538" t="n">
        <v>0.67</v>
      </c>
      <c r="V538" t="n">
        <v>0.89</v>
      </c>
      <c r="W538" t="n">
        <v>20.73</v>
      </c>
      <c r="X538" t="n">
        <v>1.5</v>
      </c>
      <c r="Y538" t="n">
        <v>1</v>
      </c>
      <c r="Z538" t="n">
        <v>10</v>
      </c>
    </row>
    <row r="539">
      <c r="A539" t="n">
        <v>29</v>
      </c>
      <c r="B539" t="n">
        <v>70</v>
      </c>
      <c r="C539" t="inlineStr">
        <is>
          <t xml:space="preserve">CONCLUIDO	</t>
        </is>
      </c>
      <c r="D539" t="n">
        <v>1.7307</v>
      </c>
      <c r="E539" t="n">
        <v>57.78</v>
      </c>
      <c r="F539" t="n">
        <v>54.05</v>
      </c>
      <c r="G539" t="n">
        <v>62.37</v>
      </c>
      <c r="H539" t="n">
        <v>0.96</v>
      </c>
      <c r="I539" t="n">
        <v>52</v>
      </c>
      <c r="J539" t="n">
        <v>151.81</v>
      </c>
      <c r="K539" t="n">
        <v>47.83</v>
      </c>
      <c r="L539" t="n">
        <v>8.25</v>
      </c>
      <c r="M539" t="n">
        <v>50</v>
      </c>
      <c r="N539" t="n">
        <v>25.73</v>
      </c>
      <c r="O539" t="n">
        <v>18956.65</v>
      </c>
      <c r="P539" t="n">
        <v>582.88</v>
      </c>
      <c r="Q539" t="n">
        <v>1367.36</v>
      </c>
      <c r="R539" t="n">
        <v>154.34</v>
      </c>
      <c r="S539" t="n">
        <v>104.26</v>
      </c>
      <c r="T539" t="n">
        <v>23966.41</v>
      </c>
      <c r="U539" t="n">
        <v>0.68</v>
      </c>
      <c r="V539" t="n">
        <v>0.89</v>
      </c>
      <c r="W539" t="n">
        <v>20.73</v>
      </c>
      <c r="X539" t="n">
        <v>1.47</v>
      </c>
      <c r="Y539" t="n">
        <v>1</v>
      </c>
      <c r="Z539" t="n">
        <v>10</v>
      </c>
    </row>
    <row r="540">
      <c r="A540" t="n">
        <v>30</v>
      </c>
      <c r="B540" t="n">
        <v>70</v>
      </c>
      <c r="C540" t="inlineStr">
        <is>
          <t xml:space="preserve">CONCLUIDO	</t>
        </is>
      </c>
      <c r="D540" t="n">
        <v>1.735</v>
      </c>
      <c r="E540" t="n">
        <v>57.64</v>
      </c>
      <c r="F540" t="n">
        <v>53.96</v>
      </c>
      <c r="G540" t="n">
        <v>64.76000000000001</v>
      </c>
      <c r="H540" t="n">
        <v>0.99</v>
      </c>
      <c r="I540" t="n">
        <v>50</v>
      </c>
      <c r="J540" t="n">
        <v>152.15</v>
      </c>
      <c r="K540" t="n">
        <v>47.83</v>
      </c>
      <c r="L540" t="n">
        <v>8.5</v>
      </c>
      <c r="M540" t="n">
        <v>48</v>
      </c>
      <c r="N540" t="n">
        <v>25.83</v>
      </c>
      <c r="O540" t="n">
        <v>18999.67</v>
      </c>
      <c r="P540" t="n">
        <v>580.1799999999999</v>
      </c>
      <c r="Q540" t="n">
        <v>1367.24</v>
      </c>
      <c r="R540" t="n">
        <v>151.48</v>
      </c>
      <c r="S540" t="n">
        <v>104.26</v>
      </c>
      <c r="T540" t="n">
        <v>22544.49</v>
      </c>
      <c r="U540" t="n">
        <v>0.6899999999999999</v>
      </c>
      <c r="V540" t="n">
        <v>0.89</v>
      </c>
      <c r="W540" t="n">
        <v>20.72</v>
      </c>
      <c r="X540" t="n">
        <v>1.38</v>
      </c>
      <c r="Y540" t="n">
        <v>1</v>
      </c>
      <c r="Z540" t="n">
        <v>10</v>
      </c>
    </row>
    <row r="541">
      <c r="A541" t="n">
        <v>31</v>
      </c>
      <c r="B541" t="n">
        <v>70</v>
      </c>
      <c r="C541" t="inlineStr">
        <is>
          <t xml:space="preserve">CONCLUIDO	</t>
        </is>
      </c>
      <c r="D541" t="n">
        <v>1.7364</v>
      </c>
      <c r="E541" t="n">
        <v>57.59</v>
      </c>
      <c r="F541" t="n">
        <v>53.95</v>
      </c>
      <c r="G541" t="n">
        <v>66.06</v>
      </c>
      <c r="H541" t="n">
        <v>1.02</v>
      </c>
      <c r="I541" t="n">
        <v>49</v>
      </c>
      <c r="J541" t="n">
        <v>152.5</v>
      </c>
      <c r="K541" t="n">
        <v>47.83</v>
      </c>
      <c r="L541" t="n">
        <v>8.75</v>
      </c>
      <c r="M541" t="n">
        <v>47</v>
      </c>
      <c r="N541" t="n">
        <v>25.93</v>
      </c>
      <c r="O541" t="n">
        <v>19042.73</v>
      </c>
      <c r="P541" t="n">
        <v>578.4299999999999</v>
      </c>
      <c r="Q541" t="n">
        <v>1367.4</v>
      </c>
      <c r="R541" t="n">
        <v>150.88</v>
      </c>
      <c r="S541" t="n">
        <v>104.26</v>
      </c>
      <c r="T541" t="n">
        <v>22251.61</v>
      </c>
      <c r="U541" t="n">
        <v>0.6899999999999999</v>
      </c>
      <c r="V541" t="n">
        <v>0.89</v>
      </c>
      <c r="W541" t="n">
        <v>20.73</v>
      </c>
      <c r="X541" t="n">
        <v>1.37</v>
      </c>
      <c r="Y541" t="n">
        <v>1</v>
      </c>
      <c r="Z541" t="n">
        <v>10</v>
      </c>
    </row>
    <row r="542">
      <c r="A542" t="n">
        <v>32</v>
      </c>
      <c r="B542" t="n">
        <v>70</v>
      </c>
      <c r="C542" t="inlineStr">
        <is>
          <t xml:space="preserve">CONCLUIDO	</t>
        </is>
      </c>
      <c r="D542" t="n">
        <v>1.7393</v>
      </c>
      <c r="E542" t="n">
        <v>57.49</v>
      </c>
      <c r="F542" t="n">
        <v>53.91</v>
      </c>
      <c r="G542" t="n">
        <v>68.81999999999999</v>
      </c>
      <c r="H542" t="n">
        <v>1.04</v>
      </c>
      <c r="I542" t="n">
        <v>47</v>
      </c>
      <c r="J542" t="n">
        <v>152.85</v>
      </c>
      <c r="K542" t="n">
        <v>47.83</v>
      </c>
      <c r="L542" t="n">
        <v>9</v>
      </c>
      <c r="M542" t="n">
        <v>45</v>
      </c>
      <c r="N542" t="n">
        <v>26.03</v>
      </c>
      <c r="O542" t="n">
        <v>19085.83</v>
      </c>
      <c r="P542" t="n">
        <v>576.12</v>
      </c>
      <c r="Q542" t="n">
        <v>1367.35</v>
      </c>
      <c r="R542" t="n">
        <v>149.77</v>
      </c>
      <c r="S542" t="n">
        <v>104.26</v>
      </c>
      <c r="T542" t="n">
        <v>21704.75</v>
      </c>
      <c r="U542" t="n">
        <v>0.7</v>
      </c>
      <c r="V542" t="n">
        <v>0.89</v>
      </c>
      <c r="W542" t="n">
        <v>20.72</v>
      </c>
      <c r="X542" t="n">
        <v>1.33</v>
      </c>
      <c r="Y542" t="n">
        <v>1</v>
      </c>
      <c r="Z542" t="n">
        <v>10</v>
      </c>
    </row>
    <row r="543">
      <c r="A543" t="n">
        <v>33</v>
      </c>
      <c r="B543" t="n">
        <v>70</v>
      </c>
      <c r="C543" t="inlineStr">
        <is>
          <t xml:space="preserve">CONCLUIDO	</t>
        </is>
      </c>
      <c r="D543" t="n">
        <v>1.7409</v>
      </c>
      <c r="E543" t="n">
        <v>57.44</v>
      </c>
      <c r="F543" t="n">
        <v>53.88</v>
      </c>
      <c r="G543" t="n">
        <v>70.28</v>
      </c>
      <c r="H543" t="n">
        <v>1.07</v>
      </c>
      <c r="I543" t="n">
        <v>46</v>
      </c>
      <c r="J543" t="n">
        <v>153.2</v>
      </c>
      <c r="K543" t="n">
        <v>47.83</v>
      </c>
      <c r="L543" t="n">
        <v>9.25</v>
      </c>
      <c r="M543" t="n">
        <v>44</v>
      </c>
      <c r="N543" t="n">
        <v>26.12</v>
      </c>
      <c r="O543" t="n">
        <v>19128.96</v>
      </c>
      <c r="P543" t="n">
        <v>574.61</v>
      </c>
      <c r="Q543" t="n">
        <v>1367.34</v>
      </c>
      <c r="R543" t="n">
        <v>148.81</v>
      </c>
      <c r="S543" t="n">
        <v>104.26</v>
      </c>
      <c r="T543" t="n">
        <v>21230.52</v>
      </c>
      <c r="U543" t="n">
        <v>0.7</v>
      </c>
      <c r="V543" t="n">
        <v>0.89</v>
      </c>
      <c r="W543" t="n">
        <v>20.72</v>
      </c>
      <c r="X543" t="n">
        <v>1.3</v>
      </c>
      <c r="Y543" t="n">
        <v>1</v>
      </c>
      <c r="Z543" t="n">
        <v>10</v>
      </c>
    </row>
    <row r="544">
      <c r="A544" t="n">
        <v>34</v>
      </c>
      <c r="B544" t="n">
        <v>70</v>
      </c>
      <c r="C544" t="inlineStr">
        <is>
          <t xml:space="preserve">CONCLUIDO	</t>
        </is>
      </c>
      <c r="D544" t="n">
        <v>1.7432</v>
      </c>
      <c r="E544" t="n">
        <v>57.37</v>
      </c>
      <c r="F544" t="n">
        <v>53.84</v>
      </c>
      <c r="G544" t="n">
        <v>71.78</v>
      </c>
      <c r="H544" t="n">
        <v>1.1</v>
      </c>
      <c r="I544" t="n">
        <v>45</v>
      </c>
      <c r="J544" t="n">
        <v>153.55</v>
      </c>
      <c r="K544" t="n">
        <v>47.83</v>
      </c>
      <c r="L544" t="n">
        <v>9.5</v>
      </c>
      <c r="M544" t="n">
        <v>43</v>
      </c>
      <c r="N544" t="n">
        <v>26.22</v>
      </c>
      <c r="O544" t="n">
        <v>19172.12</v>
      </c>
      <c r="P544" t="n">
        <v>572.01</v>
      </c>
      <c r="Q544" t="n">
        <v>1367.37</v>
      </c>
      <c r="R544" t="n">
        <v>147.43</v>
      </c>
      <c r="S544" t="n">
        <v>104.26</v>
      </c>
      <c r="T544" t="n">
        <v>20543.84</v>
      </c>
      <c r="U544" t="n">
        <v>0.71</v>
      </c>
      <c r="V544" t="n">
        <v>0.89</v>
      </c>
      <c r="W544" t="n">
        <v>20.72</v>
      </c>
      <c r="X544" t="n">
        <v>1.26</v>
      </c>
      <c r="Y544" t="n">
        <v>1</v>
      </c>
      <c r="Z544" t="n">
        <v>10</v>
      </c>
    </row>
    <row r="545">
      <c r="A545" t="n">
        <v>35</v>
      </c>
      <c r="B545" t="n">
        <v>70</v>
      </c>
      <c r="C545" t="inlineStr">
        <is>
          <t xml:space="preserve">CONCLUIDO	</t>
        </is>
      </c>
      <c r="D545" t="n">
        <v>1.7468</v>
      </c>
      <c r="E545" t="n">
        <v>57.25</v>
      </c>
      <c r="F545" t="n">
        <v>53.78</v>
      </c>
      <c r="G545" t="n">
        <v>75.04000000000001</v>
      </c>
      <c r="H545" t="n">
        <v>1.12</v>
      </c>
      <c r="I545" t="n">
        <v>43</v>
      </c>
      <c r="J545" t="n">
        <v>153.9</v>
      </c>
      <c r="K545" t="n">
        <v>47.83</v>
      </c>
      <c r="L545" t="n">
        <v>9.75</v>
      </c>
      <c r="M545" t="n">
        <v>41</v>
      </c>
      <c r="N545" t="n">
        <v>26.32</v>
      </c>
      <c r="O545" t="n">
        <v>19215.32</v>
      </c>
      <c r="P545" t="n">
        <v>570.58</v>
      </c>
      <c r="Q545" t="n">
        <v>1367.36</v>
      </c>
      <c r="R545" t="n">
        <v>145.35</v>
      </c>
      <c r="S545" t="n">
        <v>104.26</v>
      </c>
      <c r="T545" t="n">
        <v>19514.18</v>
      </c>
      <c r="U545" t="n">
        <v>0.72</v>
      </c>
      <c r="V545" t="n">
        <v>0.89</v>
      </c>
      <c r="W545" t="n">
        <v>20.72</v>
      </c>
      <c r="X545" t="n">
        <v>1.2</v>
      </c>
      <c r="Y545" t="n">
        <v>1</v>
      </c>
      <c r="Z545" t="n">
        <v>10</v>
      </c>
    </row>
    <row r="546">
      <c r="A546" t="n">
        <v>36</v>
      </c>
      <c r="B546" t="n">
        <v>70</v>
      </c>
      <c r="C546" t="inlineStr">
        <is>
          <t xml:space="preserve">CONCLUIDO	</t>
        </is>
      </c>
      <c r="D546" t="n">
        <v>1.7489</v>
      </c>
      <c r="E546" t="n">
        <v>57.18</v>
      </c>
      <c r="F546" t="n">
        <v>53.74</v>
      </c>
      <c r="G546" t="n">
        <v>76.77</v>
      </c>
      <c r="H546" t="n">
        <v>1.15</v>
      </c>
      <c r="I546" t="n">
        <v>42</v>
      </c>
      <c r="J546" t="n">
        <v>154.25</v>
      </c>
      <c r="K546" t="n">
        <v>47.83</v>
      </c>
      <c r="L546" t="n">
        <v>10</v>
      </c>
      <c r="M546" t="n">
        <v>40</v>
      </c>
      <c r="N546" t="n">
        <v>26.43</v>
      </c>
      <c r="O546" t="n">
        <v>19258.55</v>
      </c>
      <c r="P546" t="n">
        <v>568.45</v>
      </c>
      <c r="Q546" t="n">
        <v>1367.3</v>
      </c>
      <c r="R546" t="n">
        <v>144.24</v>
      </c>
      <c r="S546" t="n">
        <v>104.26</v>
      </c>
      <c r="T546" t="n">
        <v>18966.89</v>
      </c>
      <c r="U546" t="n">
        <v>0.72</v>
      </c>
      <c r="V546" t="n">
        <v>0.89</v>
      </c>
      <c r="W546" t="n">
        <v>20.71</v>
      </c>
      <c r="X546" t="n">
        <v>1.16</v>
      </c>
      <c r="Y546" t="n">
        <v>1</v>
      </c>
      <c r="Z546" t="n">
        <v>10</v>
      </c>
    </row>
    <row r="547">
      <c r="A547" t="n">
        <v>37</v>
      </c>
      <c r="B547" t="n">
        <v>70</v>
      </c>
      <c r="C547" t="inlineStr">
        <is>
          <t xml:space="preserve">CONCLUIDO	</t>
        </is>
      </c>
      <c r="D547" t="n">
        <v>1.7507</v>
      </c>
      <c r="E547" t="n">
        <v>57.12</v>
      </c>
      <c r="F547" t="n">
        <v>53.71</v>
      </c>
      <c r="G547" t="n">
        <v>78.59</v>
      </c>
      <c r="H547" t="n">
        <v>1.17</v>
      </c>
      <c r="I547" t="n">
        <v>41</v>
      </c>
      <c r="J547" t="n">
        <v>154.6</v>
      </c>
      <c r="K547" t="n">
        <v>47.83</v>
      </c>
      <c r="L547" t="n">
        <v>10.25</v>
      </c>
      <c r="M547" t="n">
        <v>39</v>
      </c>
      <c r="N547" t="n">
        <v>26.53</v>
      </c>
      <c r="O547" t="n">
        <v>19301.82</v>
      </c>
      <c r="P547" t="n">
        <v>566.23</v>
      </c>
      <c r="Q547" t="n">
        <v>1367.28</v>
      </c>
      <c r="R547" t="n">
        <v>143.36</v>
      </c>
      <c r="S547" t="n">
        <v>104.26</v>
      </c>
      <c r="T547" t="n">
        <v>18533.35</v>
      </c>
      <c r="U547" t="n">
        <v>0.73</v>
      </c>
      <c r="V547" t="n">
        <v>0.89</v>
      </c>
      <c r="W547" t="n">
        <v>20.7</v>
      </c>
      <c r="X547" t="n">
        <v>1.13</v>
      </c>
      <c r="Y547" t="n">
        <v>1</v>
      </c>
      <c r="Z547" t="n">
        <v>10</v>
      </c>
    </row>
    <row r="548">
      <c r="A548" t="n">
        <v>38</v>
      </c>
      <c r="B548" t="n">
        <v>70</v>
      </c>
      <c r="C548" t="inlineStr">
        <is>
          <t xml:space="preserve">CONCLUIDO	</t>
        </is>
      </c>
      <c r="D548" t="n">
        <v>1.7521</v>
      </c>
      <c r="E548" t="n">
        <v>57.08</v>
      </c>
      <c r="F548" t="n">
        <v>53.69</v>
      </c>
      <c r="G548" t="n">
        <v>80.54000000000001</v>
      </c>
      <c r="H548" t="n">
        <v>1.2</v>
      </c>
      <c r="I548" t="n">
        <v>40</v>
      </c>
      <c r="J548" t="n">
        <v>154.95</v>
      </c>
      <c r="K548" t="n">
        <v>47.83</v>
      </c>
      <c r="L548" t="n">
        <v>10.5</v>
      </c>
      <c r="M548" t="n">
        <v>38</v>
      </c>
      <c r="N548" t="n">
        <v>26.63</v>
      </c>
      <c r="O548" t="n">
        <v>19345.12</v>
      </c>
      <c r="P548" t="n">
        <v>565.3</v>
      </c>
      <c r="Q548" t="n">
        <v>1367.26</v>
      </c>
      <c r="R548" t="n">
        <v>142.92</v>
      </c>
      <c r="S548" t="n">
        <v>104.26</v>
      </c>
      <c r="T548" t="n">
        <v>18315.35</v>
      </c>
      <c r="U548" t="n">
        <v>0.73</v>
      </c>
      <c r="V548" t="n">
        <v>0.89</v>
      </c>
      <c r="W548" t="n">
        <v>20.71</v>
      </c>
      <c r="X548" t="n">
        <v>1.11</v>
      </c>
      <c r="Y548" t="n">
        <v>1</v>
      </c>
      <c r="Z548" t="n">
        <v>10</v>
      </c>
    </row>
    <row r="549">
      <c r="A549" t="n">
        <v>39</v>
      </c>
      <c r="B549" t="n">
        <v>70</v>
      </c>
      <c r="C549" t="inlineStr">
        <is>
          <t xml:space="preserve">CONCLUIDO	</t>
        </is>
      </c>
      <c r="D549" t="n">
        <v>1.753</v>
      </c>
      <c r="E549" t="n">
        <v>57.04</v>
      </c>
      <c r="F549" t="n">
        <v>53.69</v>
      </c>
      <c r="G549" t="n">
        <v>82.59999999999999</v>
      </c>
      <c r="H549" t="n">
        <v>1.23</v>
      </c>
      <c r="I549" t="n">
        <v>39</v>
      </c>
      <c r="J549" t="n">
        <v>155.31</v>
      </c>
      <c r="K549" t="n">
        <v>47.83</v>
      </c>
      <c r="L549" t="n">
        <v>10.75</v>
      </c>
      <c r="M549" t="n">
        <v>37</v>
      </c>
      <c r="N549" t="n">
        <v>26.73</v>
      </c>
      <c r="O549" t="n">
        <v>19388.45</v>
      </c>
      <c r="P549" t="n">
        <v>563.36</v>
      </c>
      <c r="Q549" t="n">
        <v>1367.28</v>
      </c>
      <c r="R549" t="n">
        <v>142.52</v>
      </c>
      <c r="S549" t="n">
        <v>104.26</v>
      </c>
      <c r="T549" t="n">
        <v>18123.27</v>
      </c>
      <c r="U549" t="n">
        <v>0.73</v>
      </c>
      <c r="V549" t="n">
        <v>0.89</v>
      </c>
      <c r="W549" t="n">
        <v>20.72</v>
      </c>
      <c r="X549" t="n">
        <v>1.11</v>
      </c>
      <c r="Y549" t="n">
        <v>1</v>
      </c>
      <c r="Z549" t="n">
        <v>10</v>
      </c>
    </row>
    <row r="550">
      <c r="A550" t="n">
        <v>40</v>
      </c>
      <c r="B550" t="n">
        <v>70</v>
      </c>
      <c r="C550" t="inlineStr">
        <is>
          <t xml:space="preserve">CONCLUIDO	</t>
        </is>
      </c>
      <c r="D550" t="n">
        <v>1.7562</v>
      </c>
      <c r="E550" t="n">
        <v>56.94</v>
      </c>
      <c r="F550" t="n">
        <v>53.61</v>
      </c>
      <c r="G550" t="n">
        <v>84.65000000000001</v>
      </c>
      <c r="H550" t="n">
        <v>1.25</v>
      </c>
      <c r="I550" t="n">
        <v>38</v>
      </c>
      <c r="J550" t="n">
        <v>155.66</v>
      </c>
      <c r="K550" t="n">
        <v>47.83</v>
      </c>
      <c r="L550" t="n">
        <v>11</v>
      </c>
      <c r="M550" t="n">
        <v>36</v>
      </c>
      <c r="N550" t="n">
        <v>26.83</v>
      </c>
      <c r="O550" t="n">
        <v>19431.82</v>
      </c>
      <c r="P550" t="n">
        <v>560.66</v>
      </c>
      <c r="Q550" t="n">
        <v>1367.41</v>
      </c>
      <c r="R550" t="n">
        <v>140.34</v>
      </c>
      <c r="S550" t="n">
        <v>104.26</v>
      </c>
      <c r="T550" t="n">
        <v>17033.93</v>
      </c>
      <c r="U550" t="n">
        <v>0.74</v>
      </c>
      <c r="V550" t="n">
        <v>0.89</v>
      </c>
      <c r="W550" t="n">
        <v>20.7</v>
      </c>
      <c r="X550" t="n">
        <v>1.03</v>
      </c>
      <c r="Y550" t="n">
        <v>1</v>
      </c>
      <c r="Z550" t="n">
        <v>10</v>
      </c>
    </row>
    <row r="551">
      <c r="A551" t="n">
        <v>41</v>
      </c>
      <c r="B551" t="n">
        <v>70</v>
      </c>
      <c r="C551" t="inlineStr">
        <is>
          <t xml:space="preserve">CONCLUIDO	</t>
        </is>
      </c>
      <c r="D551" t="n">
        <v>1.7569</v>
      </c>
      <c r="E551" t="n">
        <v>56.92</v>
      </c>
      <c r="F551" t="n">
        <v>53.62</v>
      </c>
      <c r="G551" t="n">
        <v>86.95</v>
      </c>
      <c r="H551" t="n">
        <v>1.28</v>
      </c>
      <c r="I551" t="n">
        <v>37</v>
      </c>
      <c r="J551" t="n">
        <v>156.01</v>
      </c>
      <c r="K551" t="n">
        <v>47.83</v>
      </c>
      <c r="L551" t="n">
        <v>11.25</v>
      </c>
      <c r="M551" t="n">
        <v>35</v>
      </c>
      <c r="N551" t="n">
        <v>26.93</v>
      </c>
      <c r="O551" t="n">
        <v>19475.23</v>
      </c>
      <c r="P551" t="n">
        <v>559.13</v>
      </c>
      <c r="Q551" t="n">
        <v>1367.35</v>
      </c>
      <c r="R551" t="n">
        <v>140.17</v>
      </c>
      <c r="S551" t="n">
        <v>104.26</v>
      </c>
      <c r="T551" t="n">
        <v>16957.77</v>
      </c>
      <c r="U551" t="n">
        <v>0.74</v>
      </c>
      <c r="V551" t="n">
        <v>0.89</v>
      </c>
      <c r="W551" t="n">
        <v>20.71</v>
      </c>
      <c r="X551" t="n">
        <v>1.04</v>
      </c>
      <c r="Y551" t="n">
        <v>1</v>
      </c>
      <c r="Z551" t="n">
        <v>10</v>
      </c>
    </row>
    <row r="552">
      <c r="A552" t="n">
        <v>42</v>
      </c>
      <c r="B552" t="n">
        <v>70</v>
      </c>
      <c r="C552" t="inlineStr">
        <is>
          <t xml:space="preserve">CONCLUIDO	</t>
        </is>
      </c>
      <c r="D552" t="n">
        <v>1.7594</v>
      </c>
      <c r="E552" t="n">
        <v>56.84</v>
      </c>
      <c r="F552" t="n">
        <v>53.57</v>
      </c>
      <c r="G552" t="n">
        <v>89.28</v>
      </c>
      <c r="H552" t="n">
        <v>1.3</v>
      </c>
      <c r="I552" t="n">
        <v>36</v>
      </c>
      <c r="J552" t="n">
        <v>156.36</v>
      </c>
      <c r="K552" t="n">
        <v>47.83</v>
      </c>
      <c r="L552" t="n">
        <v>11.5</v>
      </c>
      <c r="M552" t="n">
        <v>34</v>
      </c>
      <c r="N552" t="n">
        <v>27.03</v>
      </c>
      <c r="O552" t="n">
        <v>19518.67</v>
      </c>
      <c r="P552" t="n">
        <v>556.86</v>
      </c>
      <c r="Q552" t="n">
        <v>1367.24</v>
      </c>
      <c r="R552" t="n">
        <v>138.94</v>
      </c>
      <c r="S552" t="n">
        <v>104.26</v>
      </c>
      <c r="T552" t="n">
        <v>16345.47</v>
      </c>
      <c r="U552" t="n">
        <v>0.75</v>
      </c>
      <c r="V552" t="n">
        <v>0.89</v>
      </c>
      <c r="W552" t="n">
        <v>20.7</v>
      </c>
      <c r="X552" t="n">
        <v>0.99</v>
      </c>
      <c r="Y552" t="n">
        <v>1</v>
      </c>
      <c r="Z552" t="n">
        <v>10</v>
      </c>
    </row>
    <row r="553">
      <c r="A553" t="n">
        <v>43</v>
      </c>
      <c r="B553" t="n">
        <v>70</v>
      </c>
      <c r="C553" t="inlineStr">
        <is>
          <t xml:space="preserve">CONCLUIDO	</t>
        </is>
      </c>
      <c r="D553" t="n">
        <v>1.7606</v>
      </c>
      <c r="E553" t="n">
        <v>56.8</v>
      </c>
      <c r="F553" t="n">
        <v>53.56</v>
      </c>
      <c r="G553" t="n">
        <v>91.81</v>
      </c>
      <c r="H553" t="n">
        <v>1.33</v>
      </c>
      <c r="I553" t="n">
        <v>35</v>
      </c>
      <c r="J553" t="n">
        <v>156.71</v>
      </c>
      <c r="K553" t="n">
        <v>47.83</v>
      </c>
      <c r="L553" t="n">
        <v>11.75</v>
      </c>
      <c r="M553" t="n">
        <v>33</v>
      </c>
      <c r="N553" t="n">
        <v>27.14</v>
      </c>
      <c r="O553" t="n">
        <v>19562.15</v>
      </c>
      <c r="P553" t="n">
        <v>554.22</v>
      </c>
      <c r="Q553" t="n">
        <v>1367.22</v>
      </c>
      <c r="R553" t="n">
        <v>138.57</v>
      </c>
      <c r="S553" t="n">
        <v>104.26</v>
      </c>
      <c r="T553" t="n">
        <v>16166.53</v>
      </c>
      <c r="U553" t="n">
        <v>0.75</v>
      </c>
      <c r="V553" t="n">
        <v>0.89</v>
      </c>
      <c r="W553" t="n">
        <v>20.7</v>
      </c>
      <c r="X553" t="n">
        <v>0.98</v>
      </c>
      <c r="Y553" t="n">
        <v>1</v>
      </c>
      <c r="Z553" t="n">
        <v>10</v>
      </c>
    </row>
    <row r="554">
      <c r="A554" t="n">
        <v>44</v>
      </c>
      <c r="B554" t="n">
        <v>70</v>
      </c>
      <c r="C554" t="inlineStr">
        <is>
          <t xml:space="preserve">CONCLUIDO	</t>
        </is>
      </c>
      <c r="D554" t="n">
        <v>1.7628</v>
      </c>
      <c r="E554" t="n">
        <v>56.73</v>
      </c>
      <c r="F554" t="n">
        <v>53.52</v>
      </c>
      <c r="G554" t="n">
        <v>94.44</v>
      </c>
      <c r="H554" t="n">
        <v>1.35</v>
      </c>
      <c r="I554" t="n">
        <v>34</v>
      </c>
      <c r="J554" t="n">
        <v>157.07</v>
      </c>
      <c r="K554" t="n">
        <v>47.83</v>
      </c>
      <c r="L554" t="n">
        <v>12</v>
      </c>
      <c r="M554" t="n">
        <v>32</v>
      </c>
      <c r="N554" t="n">
        <v>27.24</v>
      </c>
      <c r="O554" t="n">
        <v>19605.66</v>
      </c>
      <c r="P554" t="n">
        <v>552.04</v>
      </c>
      <c r="Q554" t="n">
        <v>1367.24</v>
      </c>
      <c r="R554" t="n">
        <v>137.05</v>
      </c>
      <c r="S554" t="n">
        <v>104.26</v>
      </c>
      <c r="T554" t="n">
        <v>15410.13</v>
      </c>
      <c r="U554" t="n">
        <v>0.76</v>
      </c>
      <c r="V554" t="n">
        <v>0.9</v>
      </c>
      <c r="W554" t="n">
        <v>20.7</v>
      </c>
      <c r="X554" t="n">
        <v>0.9399999999999999</v>
      </c>
      <c r="Y554" t="n">
        <v>1</v>
      </c>
      <c r="Z554" t="n">
        <v>10</v>
      </c>
    </row>
    <row r="555">
      <c r="A555" t="n">
        <v>45</v>
      </c>
      <c r="B555" t="n">
        <v>70</v>
      </c>
      <c r="C555" t="inlineStr">
        <is>
          <t xml:space="preserve">CONCLUIDO	</t>
        </is>
      </c>
      <c r="D555" t="n">
        <v>1.7624</v>
      </c>
      <c r="E555" t="n">
        <v>56.74</v>
      </c>
      <c r="F555" t="n">
        <v>53.53</v>
      </c>
      <c r="G555" t="n">
        <v>94.47</v>
      </c>
      <c r="H555" t="n">
        <v>1.38</v>
      </c>
      <c r="I555" t="n">
        <v>34</v>
      </c>
      <c r="J555" t="n">
        <v>157.42</v>
      </c>
      <c r="K555" t="n">
        <v>47.83</v>
      </c>
      <c r="L555" t="n">
        <v>12.25</v>
      </c>
      <c r="M555" t="n">
        <v>32</v>
      </c>
      <c r="N555" t="n">
        <v>27.34</v>
      </c>
      <c r="O555" t="n">
        <v>19649.2</v>
      </c>
      <c r="P555" t="n">
        <v>551.42</v>
      </c>
      <c r="Q555" t="n">
        <v>1367.3</v>
      </c>
      <c r="R555" t="n">
        <v>137.54</v>
      </c>
      <c r="S555" t="n">
        <v>104.26</v>
      </c>
      <c r="T555" t="n">
        <v>15658.53</v>
      </c>
      <c r="U555" t="n">
        <v>0.76</v>
      </c>
      <c r="V555" t="n">
        <v>0.9</v>
      </c>
      <c r="W555" t="n">
        <v>20.7</v>
      </c>
      <c r="X555" t="n">
        <v>0.95</v>
      </c>
      <c r="Y555" t="n">
        <v>1</v>
      </c>
      <c r="Z555" t="n">
        <v>10</v>
      </c>
    </row>
    <row r="556">
      <c r="A556" t="n">
        <v>46</v>
      </c>
      <c r="B556" t="n">
        <v>70</v>
      </c>
      <c r="C556" t="inlineStr">
        <is>
          <t xml:space="preserve">CONCLUIDO	</t>
        </is>
      </c>
      <c r="D556" t="n">
        <v>1.7651</v>
      </c>
      <c r="E556" t="n">
        <v>56.65</v>
      </c>
      <c r="F556" t="n">
        <v>53.47</v>
      </c>
      <c r="G556" t="n">
        <v>97.22</v>
      </c>
      <c r="H556" t="n">
        <v>1.4</v>
      </c>
      <c r="I556" t="n">
        <v>33</v>
      </c>
      <c r="J556" t="n">
        <v>157.77</v>
      </c>
      <c r="K556" t="n">
        <v>47.83</v>
      </c>
      <c r="L556" t="n">
        <v>12.5</v>
      </c>
      <c r="M556" t="n">
        <v>31</v>
      </c>
      <c r="N556" t="n">
        <v>27.45</v>
      </c>
      <c r="O556" t="n">
        <v>19692.79</v>
      </c>
      <c r="P556" t="n">
        <v>549.55</v>
      </c>
      <c r="Q556" t="n">
        <v>1367.28</v>
      </c>
      <c r="R556" t="n">
        <v>135.9</v>
      </c>
      <c r="S556" t="n">
        <v>104.26</v>
      </c>
      <c r="T556" t="n">
        <v>14838.93</v>
      </c>
      <c r="U556" t="n">
        <v>0.77</v>
      </c>
      <c r="V556" t="n">
        <v>0.9</v>
      </c>
      <c r="W556" t="n">
        <v>20.69</v>
      </c>
      <c r="X556" t="n">
        <v>0.9</v>
      </c>
      <c r="Y556" t="n">
        <v>1</v>
      </c>
      <c r="Z556" t="n">
        <v>10</v>
      </c>
    </row>
    <row r="557">
      <c r="A557" t="n">
        <v>47</v>
      </c>
      <c r="B557" t="n">
        <v>70</v>
      </c>
      <c r="C557" t="inlineStr">
        <is>
          <t xml:space="preserve">CONCLUIDO	</t>
        </is>
      </c>
      <c r="D557" t="n">
        <v>1.7661</v>
      </c>
      <c r="E557" t="n">
        <v>56.62</v>
      </c>
      <c r="F557" t="n">
        <v>53.47</v>
      </c>
      <c r="G557" t="n">
        <v>100.25</v>
      </c>
      <c r="H557" t="n">
        <v>1.43</v>
      </c>
      <c r="I557" t="n">
        <v>32</v>
      </c>
      <c r="J557" t="n">
        <v>158.13</v>
      </c>
      <c r="K557" t="n">
        <v>47.83</v>
      </c>
      <c r="L557" t="n">
        <v>12.75</v>
      </c>
      <c r="M557" t="n">
        <v>30</v>
      </c>
      <c r="N557" t="n">
        <v>27.55</v>
      </c>
      <c r="O557" t="n">
        <v>19736.4</v>
      </c>
      <c r="P557" t="n">
        <v>547.6799999999999</v>
      </c>
      <c r="Q557" t="n">
        <v>1367.28</v>
      </c>
      <c r="R557" t="n">
        <v>135.43</v>
      </c>
      <c r="S557" t="n">
        <v>104.26</v>
      </c>
      <c r="T557" t="n">
        <v>14610.27</v>
      </c>
      <c r="U557" t="n">
        <v>0.77</v>
      </c>
      <c r="V557" t="n">
        <v>0.9</v>
      </c>
      <c r="W557" t="n">
        <v>20.7</v>
      </c>
      <c r="X557" t="n">
        <v>0.89</v>
      </c>
      <c r="Y557" t="n">
        <v>1</v>
      </c>
      <c r="Z557" t="n">
        <v>10</v>
      </c>
    </row>
    <row r="558">
      <c r="A558" t="n">
        <v>48</v>
      </c>
      <c r="B558" t="n">
        <v>70</v>
      </c>
      <c r="C558" t="inlineStr">
        <is>
          <t xml:space="preserve">CONCLUIDO	</t>
        </is>
      </c>
      <c r="D558" t="n">
        <v>1.7681</v>
      </c>
      <c r="E558" t="n">
        <v>56.56</v>
      </c>
      <c r="F558" t="n">
        <v>53.44</v>
      </c>
      <c r="G558" t="n">
        <v>103.42</v>
      </c>
      <c r="H558" t="n">
        <v>1.45</v>
      </c>
      <c r="I558" t="n">
        <v>31</v>
      </c>
      <c r="J558" t="n">
        <v>158.48</v>
      </c>
      <c r="K558" t="n">
        <v>47.83</v>
      </c>
      <c r="L558" t="n">
        <v>13</v>
      </c>
      <c r="M558" t="n">
        <v>29</v>
      </c>
      <c r="N558" t="n">
        <v>27.65</v>
      </c>
      <c r="O558" t="n">
        <v>19780.06</v>
      </c>
      <c r="P558" t="n">
        <v>544.7</v>
      </c>
      <c r="Q558" t="n">
        <v>1367.24</v>
      </c>
      <c r="R558" t="n">
        <v>134.27</v>
      </c>
      <c r="S558" t="n">
        <v>104.26</v>
      </c>
      <c r="T558" t="n">
        <v>14037.05</v>
      </c>
      <c r="U558" t="n">
        <v>0.78</v>
      </c>
      <c r="V558" t="n">
        <v>0.9</v>
      </c>
      <c r="W558" t="n">
        <v>20.7</v>
      </c>
      <c r="X558" t="n">
        <v>0.86</v>
      </c>
      <c r="Y558" t="n">
        <v>1</v>
      </c>
      <c r="Z558" t="n">
        <v>10</v>
      </c>
    </row>
    <row r="559">
      <c r="A559" t="n">
        <v>49</v>
      </c>
      <c r="B559" t="n">
        <v>70</v>
      </c>
      <c r="C559" t="inlineStr">
        <is>
          <t xml:space="preserve">CONCLUIDO	</t>
        </is>
      </c>
      <c r="D559" t="n">
        <v>1.7684</v>
      </c>
      <c r="E559" t="n">
        <v>56.55</v>
      </c>
      <c r="F559" t="n">
        <v>53.42</v>
      </c>
      <c r="G559" t="n">
        <v>103.4</v>
      </c>
      <c r="H559" t="n">
        <v>1.48</v>
      </c>
      <c r="I559" t="n">
        <v>31</v>
      </c>
      <c r="J559" t="n">
        <v>158.84</v>
      </c>
      <c r="K559" t="n">
        <v>47.83</v>
      </c>
      <c r="L559" t="n">
        <v>13.25</v>
      </c>
      <c r="M559" t="n">
        <v>29</v>
      </c>
      <c r="N559" t="n">
        <v>27.76</v>
      </c>
      <c r="O559" t="n">
        <v>19823.75</v>
      </c>
      <c r="P559" t="n">
        <v>544.26</v>
      </c>
      <c r="Q559" t="n">
        <v>1367.21</v>
      </c>
      <c r="R559" t="n">
        <v>134.32</v>
      </c>
      <c r="S559" t="n">
        <v>104.26</v>
      </c>
      <c r="T559" t="n">
        <v>14063.65</v>
      </c>
      <c r="U559" t="n">
        <v>0.78</v>
      </c>
      <c r="V559" t="n">
        <v>0.9</v>
      </c>
      <c r="W559" t="n">
        <v>20.69</v>
      </c>
      <c r="X559" t="n">
        <v>0.85</v>
      </c>
      <c r="Y559" t="n">
        <v>1</v>
      </c>
      <c r="Z559" t="n">
        <v>10</v>
      </c>
    </row>
    <row r="560">
      <c r="A560" t="n">
        <v>50</v>
      </c>
      <c r="B560" t="n">
        <v>70</v>
      </c>
      <c r="C560" t="inlineStr">
        <is>
          <t xml:space="preserve">CONCLUIDO	</t>
        </is>
      </c>
      <c r="D560" t="n">
        <v>1.7701</v>
      </c>
      <c r="E560" t="n">
        <v>56.5</v>
      </c>
      <c r="F560" t="n">
        <v>53.4</v>
      </c>
      <c r="G560" t="n">
        <v>106.8</v>
      </c>
      <c r="H560" t="n">
        <v>1.5</v>
      </c>
      <c r="I560" t="n">
        <v>30</v>
      </c>
      <c r="J560" t="n">
        <v>159.19</v>
      </c>
      <c r="K560" t="n">
        <v>47.83</v>
      </c>
      <c r="L560" t="n">
        <v>13.5</v>
      </c>
      <c r="M560" t="n">
        <v>28</v>
      </c>
      <c r="N560" t="n">
        <v>27.86</v>
      </c>
      <c r="O560" t="n">
        <v>19867.59</v>
      </c>
      <c r="P560" t="n">
        <v>541.6900000000001</v>
      </c>
      <c r="Q560" t="n">
        <v>1367.22</v>
      </c>
      <c r="R560" t="n">
        <v>133.22</v>
      </c>
      <c r="S560" t="n">
        <v>104.26</v>
      </c>
      <c r="T560" t="n">
        <v>13516.39</v>
      </c>
      <c r="U560" t="n">
        <v>0.78</v>
      </c>
      <c r="V560" t="n">
        <v>0.9</v>
      </c>
      <c r="W560" t="n">
        <v>20.69</v>
      </c>
      <c r="X560" t="n">
        <v>0.82</v>
      </c>
      <c r="Y560" t="n">
        <v>1</v>
      </c>
      <c r="Z560" t="n">
        <v>10</v>
      </c>
    </row>
    <row r="561">
      <c r="A561" t="n">
        <v>51</v>
      </c>
      <c r="B561" t="n">
        <v>70</v>
      </c>
      <c r="C561" t="inlineStr">
        <is>
          <t xml:space="preserve">CONCLUIDO	</t>
        </is>
      </c>
      <c r="D561" t="n">
        <v>1.7701</v>
      </c>
      <c r="E561" t="n">
        <v>56.49</v>
      </c>
      <c r="F561" t="n">
        <v>53.4</v>
      </c>
      <c r="G561" t="n">
        <v>106.8</v>
      </c>
      <c r="H561" t="n">
        <v>1.53</v>
      </c>
      <c r="I561" t="n">
        <v>30</v>
      </c>
      <c r="J561" t="n">
        <v>159.55</v>
      </c>
      <c r="K561" t="n">
        <v>47.83</v>
      </c>
      <c r="L561" t="n">
        <v>13.75</v>
      </c>
      <c r="M561" t="n">
        <v>28</v>
      </c>
      <c r="N561" t="n">
        <v>27.97</v>
      </c>
      <c r="O561" t="n">
        <v>19911.36</v>
      </c>
      <c r="P561" t="n">
        <v>539.15</v>
      </c>
      <c r="Q561" t="n">
        <v>1367.25</v>
      </c>
      <c r="R561" t="n">
        <v>133.18</v>
      </c>
      <c r="S561" t="n">
        <v>104.26</v>
      </c>
      <c r="T561" t="n">
        <v>13494.54</v>
      </c>
      <c r="U561" t="n">
        <v>0.78</v>
      </c>
      <c r="V561" t="n">
        <v>0.9</v>
      </c>
      <c r="W561" t="n">
        <v>20.69</v>
      </c>
      <c r="X561" t="n">
        <v>0.82</v>
      </c>
      <c r="Y561" t="n">
        <v>1</v>
      </c>
      <c r="Z561" t="n">
        <v>10</v>
      </c>
    </row>
    <row r="562">
      <c r="A562" t="n">
        <v>52</v>
      </c>
      <c r="B562" t="n">
        <v>70</v>
      </c>
      <c r="C562" t="inlineStr">
        <is>
          <t xml:space="preserve">CONCLUIDO	</t>
        </is>
      </c>
      <c r="D562" t="n">
        <v>1.7715</v>
      </c>
      <c r="E562" t="n">
        <v>56.45</v>
      </c>
      <c r="F562" t="n">
        <v>53.38</v>
      </c>
      <c r="G562" t="n">
        <v>110.45</v>
      </c>
      <c r="H562" t="n">
        <v>1.55</v>
      </c>
      <c r="I562" t="n">
        <v>29</v>
      </c>
      <c r="J562" t="n">
        <v>159.9</v>
      </c>
      <c r="K562" t="n">
        <v>47.83</v>
      </c>
      <c r="L562" t="n">
        <v>14</v>
      </c>
      <c r="M562" t="n">
        <v>27</v>
      </c>
      <c r="N562" t="n">
        <v>28.07</v>
      </c>
      <c r="O562" t="n">
        <v>19955.16</v>
      </c>
      <c r="P562" t="n">
        <v>538.71</v>
      </c>
      <c r="Q562" t="n">
        <v>1367.17</v>
      </c>
      <c r="R562" t="n">
        <v>132.56</v>
      </c>
      <c r="S562" t="n">
        <v>104.26</v>
      </c>
      <c r="T562" t="n">
        <v>13188.88</v>
      </c>
      <c r="U562" t="n">
        <v>0.79</v>
      </c>
      <c r="V562" t="n">
        <v>0.9</v>
      </c>
      <c r="W562" t="n">
        <v>20.7</v>
      </c>
      <c r="X562" t="n">
        <v>0.8100000000000001</v>
      </c>
      <c r="Y562" t="n">
        <v>1</v>
      </c>
      <c r="Z562" t="n">
        <v>10</v>
      </c>
    </row>
    <row r="563">
      <c r="A563" t="n">
        <v>53</v>
      </c>
      <c r="B563" t="n">
        <v>70</v>
      </c>
      <c r="C563" t="inlineStr">
        <is>
          <t xml:space="preserve">CONCLUIDO	</t>
        </is>
      </c>
      <c r="D563" t="n">
        <v>1.7727</v>
      </c>
      <c r="E563" t="n">
        <v>56.41</v>
      </c>
      <c r="F563" t="n">
        <v>53.37</v>
      </c>
      <c r="G563" t="n">
        <v>114.37</v>
      </c>
      <c r="H563" t="n">
        <v>1.58</v>
      </c>
      <c r="I563" t="n">
        <v>28</v>
      </c>
      <c r="J563" t="n">
        <v>160.26</v>
      </c>
      <c r="K563" t="n">
        <v>47.83</v>
      </c>
      <c r="L563" t="n">
        <v>14.25</v>
      </c>
      <c r="M563" t="n">
        <v>26</v>
      </c>
      <c r="N563" t="n">
        <v>28.18</v>
      </c>
      <c r="O563" t="n">
        <v>19998.99</v>
      </c>
      <c r="P563" t="n">
        <v>536.21</v>
      </c>
      <c r="Q563" t="n">
        <v>1367.18</v>
      </c>
      <c r="R563" t="n">
        <v>132.28</v>
      </c>
      <c r="S563" t="n">
        <v>104.26</v>
      </c>
      <c r="T563" t="n">
        <v>13055.46</v>
      </c>
      <c r="U563" t="n">
        <v>0.79</v>
      </c>
      <c r="V563" t="n">
        <v>0.9</v>
      </c>
      <c r="W563" t="n">
        <v>20.7</v>
      </c>
      <c r="X563" t="n">
        <v>0.8</v>
      </c>
      <c r="Y563" t="n">
        <v>1</v>
      </c>
      <c r="Z563" t="n">
        <v>10</v>
      </c>
    </row>
    <row r="564">
      <c r="A564" t="n">
        <v>54</v>
      </c>
      <c r="B564" t="n">
        <v>70</v>
      </c>
      <c r="C564" t="inlineStr">
        <is>
          <t xml:space="preserve">CONCLUIDO	</t>
        </is>
      </c>
      <c r="D564" t="n">
        <v>1.7739</v>
      </c>
      <c r="E564" t="n">
        <v>56.37</v>
      </c>
      <c r="F564" t="n">
        <v>53.34</v>
      </c>
      <c r="G564" t="n">
        <v>114.29</v>
      </c>
      <c r="H564" t="n">
        <v>1.6</v>
      </c>
      <c r="I564" t="n">
        <v>28</v>
      </c>
      <c r="J564" t="n">
        <v>160.61</v>
      </c>
      <c r="K564" t="n">
        <v>47.83</v>
      </c>
      <c r="L564" t="n">
        <v>14.5</v>
      </c>
      <c r="M564" t="n">
        <v>26</v>
      </c>
      <c r="N564" t="n">
        <v>28.28</v>
      </c>
      <c r="O564" t="n">
        <v>20042.86</v>
      </c>
      <c r="P564" t="n">
        <v>534.15</v>
      </c>
      <c r="Q564" t="n">
        <v>1367.22</v>
      </c>
      <c r="R564" t="n">
        <v>131.23</v>
      </c>
      <c r="S564" t="n">
        <v>104.26</v>
      </c>
      <c r="T564" t="n">
        <v>12530.28</v>
      </c>
      <c r="U564" t="n">
        <v>0.79</v>
      </c>
      <c r="V564" t="n">
        <v>0.9</v>
      </c>
      <c r="W564" t="n">
        <v>20.69</v>
      </c>
      <c r="X564" t="n">
        <v>0.76</v>
      </c>
      <c r="Y564" t="n">
        <v>1</v>
      </c>
      <c r="Z564" t="n">
        <v>10</v>
      </c>
    </row>
    <row r="565">
      <c r="A565" t="n">
        <v>55</v>
      </c>
      <c r="B565" t="n">
        <v>70</v>
      </c>
      <c r="C565" t="inlineStr">
        <is>
          <t xml:space="preserve">CONCLUIDO	</t>
        </is>
      </c>
      <c r="D565" t="n">
        <v>1.7747</v>
      </c>
      <c r="E565" t="n">
        <v>56.35</v>
      </c>
      <c r="F565" t="n">
        <v>53.34</v>
      </c>
      <c r="G565" t="n">
        <v>118.53</v>
      </c>
      <c r="H565" t="n">
        <v>1.62</v>
      </c>
      <c r="I565" t="n">
        <v>27</v>
      </c>
      <c r="J565" t="n">
        <v>160.97</v>
      </c>
      <c r="K565" t="n">
        <v>47.83</v>
      </c>
      <c r="L565" t="n">
        <v>14.75</v>
      </c>
      <c r="M565" t="n">
        <v>25</v>
      </c>
      <c r="N565" t="n">
        <v>28.39</v>
      </c>
      <c r="O565" t="n">
        <v>20086.77</v>
      </c>
      <c r="P565" t="n">
        <v>532.47</v>
      </c>
      <c r="Q565" t="n">
        <v>1367.18</v>
      </c>
      <c r="R565" t="n">
        <v>131.27</v>
      </c>
      <c r="S565" t="n">
        <v>104.26</v>
      </c>
      <c r="T565" t="n">
        <v>12554.92</v>
      </c>
      <c r="U565" t="n">
        <v>0.79</v>
      </c>
      <c r="V565" t="n">
        <v>0.9</v>
      </c>
      <c r="W565" t="n">
        <v>20.69</v>
      </c>
      <c r="X565" t="n">
        <v>0.76</v>
      </c>
      <c r="Y565" t="n">
        <v>1</v>
      </c>
      <c r="Z565" t="n">
        <v>10</v>
      </c>
    </row>
    <row r="566">
      <c r="A566" t="n">
        <v>56</v>
      </c>
      <c r="B566" t="n">
        <v>70</v>
      </c>
      <c r="C566" t="inlineStr">
        <is>
          <t xml:space="preserve">CONCLUIDO	</t>
        </is>
      </c>
      <c r="D566" t="n">
        <v>1.7756</v>
      </c>
      <c r="E566" t="n">
        <v>56.32</v>
      </c>
      <c r="F566" t="n">
        <v>53.31</v>
      </c>
      <c r="G566" t="n">
        <v>118.47</v>
      </c>
      <c r="H566" t="n">
        <v>1.65</v>
      </c>
      <c r="I566" t="n">
        <v>27</v>
      </c>
      <c r="J566" t="n">
        <v>161.32</v>
      </c>
      <c r="K566" t="n">
        <v>47.83</v>
      </c>
      <c r="L566" t="n">
        <v>15</v>
      </c>
      <c r="M566" t="n">
        <v>25</v>
      </c>
      <c r="N566" t="n">
        <v>28.5</v>
      </c>
      <c r="O566" t="n">
        <v>20130.71</v>
      </c>
      <c r="P566" t="n">
        <v>528.9</v>
      </c>
      <c r="Q566" t="n">
        <v>1367.23</v>
      </c>
      <c r="R566" t="n">
        <v>130.41</v>
      </c>
      <c r="S566" t="n">
        <v>104.26</v>
      </c>
      <c r="T566" t="n">
        <v>12127.09</v>
      </c>
      <c r="U566" t="n">
        <v>0.8</v>
      </c>
      <c r="V566" t="n">
        <v>0.9</v>
      </c>
      <c r="W566" t="n">
        <v>20.68</v>
      </c>
      <c r="X566" t="n">
        <v>0.73</v>
      </c>
      <c r="Y566" t="n">
        <v>1</v>
      </c>
      <c r="Z566" t="n">
        <v>10</v>
      </c>
    </row>
    <row r="567">
      <c r="A567" t="n">
        <v>57</v>
      </c>
      <c r="B567" t="n">
        <v>70</v>
      </c>
      <c r="C567" t="inlineStr">
        <is>
          <t xml:space="preserve">CONCLUIDO	</t>
        </is>
      </c>
      <c r="D567" t="n">
        <v>1.7771</v>
      </c>
      <c r="E567" t="n">
        <v>56.27</v>
      </c>
      <c r="F567" t="n">
        <v>53.29</v>
      </c>
      <c r="G567" t="n">
        <v>122.98</v>
      </c>
      <c r="H567" t="n">
        <v>1.67</v>
      </c>
      <c r="I567" t="n">
        <v>26</v>
      </c>
      <c r="J567" t="n">
        <v>161.68</v>
      </c>
      <c r="K567" t="n">
        <v>47.83</v>
      </c>
      <c r="L567" t="n">
        <v>15.25</v>
      </c>
      <c r="M567" t="n">
        <v>24</v>
      </c>
      <c r="N567" t="n">
        <v>28.6</v>
      </c>
      <c r="O567" t="n">
        <v>20174.69</v>
      </c>
      <c r="P567" t="n">
        <v>528.14</v>
      </c>
      <c r="Q567" t="n">
        <v>1367.2</v>
      </c>
      <c r="R567" t="n">
        <v>129.77</v>
      </c>
      <c r="S567" t="n">
        <v>104.26</v>
      </c>
      <c r="T567" t="n">
        <v>11811.91</v>
      </c>
      <c r="U567" t="n">
        <v>0.8</v>
      </c>
      <c r="V567" t="n">
        <v>0.9</v>
      </c>
      <c r="W567" t="n">
        <v>20.69</v>
      </c>
      <c r="X567" t="n">
        <v>0.72</v>
      </c>
      <c r="Y567" t="n">
        <v>1</v>
      </c>
      <c r="Z567" t="n">
        <v>10</v>
      </c>
    </row>
    <row r="568">
      <c r="A568" t="n">
        <v>58</v>
      </c>
      <c r="B568" t="n">
        <v>70</v>
      </c>
      <c r="C568" t="inlineStr">
        <is>
          <t xml:space="preserve">CONCLUIDO	</t>
        </is>
      </c>
      <c r="D568" t="n">
        <v>1.7774</v>
      </c>
      <c r="E568" t="n">
        <v>56.26</v>
      </c>
      <c r="F568" t="n">
        <v>53.28</v>
      </c>
      <c r="G568" t="n">
        <v>122.96</v>
      </c>
      <c r="H568" t="n">
        <v>1.69</v>
      </c>
      <c r="I568" t="n">
        <v>26</v>
      </c>
      <c r="J568" t="n">
        <v>162.04</v>
      </c>
      <c r="K568" t="n">
        <v>47.83</v>
      </c>
      <c r="L568" t="n">
        <v>15.5</v>
      </c>
      <c r="M568" t="n">
        <v>24</v>
      </c>
      <c r="N568" t="n">
        <v>28.71</v>
      </c>
      <c r="O568" t="n">
        <v>20218.71</v>
      </c>
      <c r="P568" t="n">
        <v>526.4400000000001</v>
      </c>
      <c r="Q568" t="n">
        <v>1367.2</v>
      </c>
      <c r="R568" t="n">
        <v>129.61</v>
      </c>
      <c r="S568" t="n">
        <v>104.26</v>
      </c>
      <c r="T568" t="n">
        <v>11729.33</v>
      </c>
      <c r="U568" t="n">
        <v>0.8</v>
      </c>
      <c r="V568" t="n">
        <v>0.9</v>
      </c>
      <c r="W568" t="n">
        <v>20.68</v>
      </c>
      <c r="X568" t="n">
        <v>0.71</v>
      </c>
      <c r="Y568" t="n">
        <v>1</v>
      </c>
      <c r="Z568" t="n">
        <v>10</v>
      </c>
    </row>
    <row r="569">
      <c r="A569" t="n">
        <v>59</v>
      </c>
      <c r="B569" t="n">
        <v>70</v>
      </c>
      <c r="C569" t="inlineStr">
        <is>
          <t xml:space="preserve">CONCLUIDO	</t>
        </is>
      </c>
      <c r="D569" t="n">
        <v>1.779</v>
      </c>
      <c r="E569" t="n">
        <v>56.21</v>
      </c>
      <c r="F569" t="n">
        <v>53.26</v>
      </c>
      <c r="G569" t="n">
        <v>127.82</v>
      </c>
      <c r="H569" t="n">
        <v>1.72</v>
      </c>
      <c r="I569" t="n">
        <v>25</v>
      </c>
      <c r="J569" t="n">
        <v>162.4</v>
      </c>
      <c r="K569" t="n">
        <v>47.83</v>
      </c>
      <c r="L569" t="n">
        <v>15.75</v>
      </c>
      <c r="M569" t="n">
        <v>23</v>
      </c>
      <c r="N569" t="n">
        <v>28.82</v>
      </c>
      <c r="O569" t="n">
        <v>20262.76</v>
      </c>
      <c r="P569" t="n">
        <v>524.71</v>
      </c>
      <c r="Q569" t="n">
        <v>1367.3</v>
      </c>
      <c r="R569" t="n">
        <v>128.81</v>
      </c>
      <c r="S569" t="n">
        <v>104.26</v>
      </c>
      <c r="T569" t="n">
        <v>11334.93</v>
      </c>
      <c r="U569" t="n">
        <v>0.8100000000000001</v>
      </c>
      <c r="V569" t="n">
        <v>0.9</v>
      </c>
      <c r="W569" t="n">
        <v>20.68</v>
      </c>
      <c r="X569" t="n">
        <v>0.68</v>
      </c>
      <c r="Y569" t="n">
        <v>1</v>
      </c>
      <c r="Z569" t="n">
        <v>10</v>
      </c>
    </row>
    <row r="570">
      <c r="A570" t="n">
        <v>60</v>
      </c>
      <c r="B570" t="n">
        <v>70</v>
      </c>
      <c r="C570" t="inlineStr">
        <is>
          <t xml:space="preserve">CONCLUIDO	</t>
        </is>
      </c>
      <c r="D570" t="n">
        <v>1.7789</v>
      </c>
      <c r="E570" t="n">
        <v>56.21</v>
      </c>
      <c r="F570" t="n">
        <v>53.26</v>
      </c>
      <c r="G570" t="n">
        <v>127.83</v>
      </c>
      <c r="H570" t="n">
        <v>1.74</v>
      </c>
      <c r="I570" t="n">
        <v>25</v>
      </c>
      <c r="J570" t="n">
        <v>162.75</v>
      </c>
      <c r="K570" t="n">
        <v>47.83</v>
      </c>
      <c r="L570" t="n">
        <v>16</v>
      </c>
      <c r="M570" t="n">
        <v>23</v>
      </c>
      <c r="N570" t="n">
        <v>28.92</v>
      </c>
      <c r="O570" t="n">
        <v>20306.85</v>
      </c>
      <c r="P570" t="n">
        <v>521.0599999999999</v>
      </c>
      <c r="Q570" t="n">
        <v>1367.16</v>
      </c>
      <c r="R570" t="n">
        <v>128.96</v>
      </c>
      <c r="S570" t="n">
        <v>104.26</v>
      </c>
      <c r="T570" t="n">
        <v>11410.62</v>
      </c>
      <c r="U570" t="n">
        <v>0.8100000000000001</v>
      </c>
      <c r="V570" t="n">
        <v>0.9</v>
      </c>
      <c r="W570" t="n">
        <v>20.68</v>
      </c>
      <c r="X570" t="n">
        <v>0.6899999999999999</v>
      </c>
      <c r="Y570" t="n">
        <v>1</v>
      </c>
      <c r="Z570" t="n">
        <v>10</v>
      </c>
    </row>
    <row r="571">
      <c r="A571" t="n">
        <v>61</v>
      </c>
      <c r="B571" t="n">
        <v>70</v>
      </c>
      <c r="C571" t="inlineStr">
        <is>
          <t xml:space="preserve">CONCLUIDO	</t>
        </is>
      </c>
      <c r="D571" t="n">
        <v>1.7813</v>
      </c>
      <c r="E571" t="n">
        <v>56.14</v>
      </c>
      <c r="F571" t="n">
        <v>53.22</v>
      </c>
      <c r="G571" t="n">
        <v>133.04</v>
      </c>
      <c r="H571" t="n">
        <v>1.77</v>
      </c>
      <c r="I571" t="n">
        <v>24</v>
      </c>
      <c r="J571" t="n">
        <v>163.11</v>
      </c>
      <c r="K571" t="n">
        <v>47.83</v>
      </c>
      <c r="L571" t="n">
        <v>16.25</v>
      </c>
      <c r="M571" t="n">
        <v>22</v>
      </c>
      <c r="N571" t="n">
        <v>29.03</v>
      </c>
      <c r="O571" t="n">
        <v>20350.97</v>
      </c>
      <c r="P571" t="n">
        <v>519.4400000000001</v>
      </c>
      <c r="Q571" t="n">
        <v>1367.2</v>
      </c>
      <c r="R571" t="n">
        <v>127.47</v>
      </c>
      <c r="S571" t="n">
        <v>104.26</v>
      </c>
      <c r="T571" t="n">
        <v>10671.48</v>
      </c>
      <c r="U571" t="n">
        <v>0.82</v>
      </c>
      <c r="V571" t="n">
        <v>0.9</v>
      </c>
      <c r="W571" t="n">
        <v>20.68</v>
      </c>
      <c r="X571" t="n">
        <v>0.64</v>
      </c>
      <c r="Y571" t="n">
        <v>1</v>
      </c>
      <c r="Z571" t="n">
        <v>10</v>
      </c>
    </row>
    <row r="572">
      <c r="A572" t="n">
        <v>62</v>
      </c>
      <c r="B572" t="n">
        <v>70</v>
      </c>
      <c r="C572" t="inlineStr">
        <is>
          <t xml:space="preserve">CONCLUIDO	</t>
        </is>
      </c>
      <c r="D572" t="n">
        <v>1.7804</v>
      </c>
      <c r="E572" t="n">
        <v>56.17</v>
      </c>
      <c r="F572" t="n">
        <v>53.24</v>
      </c>
      <c r="G572" t="n">
        <v>133.11</v>
      </c>
      <c r="H572" t="n">
        <v>1.79</v>
      </c>
      <c r="I572" t="n">
        <v>24</v>
      </c>
      <c r="J572" t="n">
        <v>163.47</v>
      </c>
      <c r="K572" t="n">
        <v>47.83</v>
      </c>
      <c r="L572" t="n">
        <v>16.5</v>
      </c>
      <c r="M572" t="n">
        <v>22</v>
      </c>
      <c r="N572" t="n">
        <v>29.14</v>
      </c>
      <c r="O572" t="n">
        <v>20395.14</v>
      </c>
      <c r="P572" t="n">
        <v>519.24</v>
      </c>
      <c r="Q572" t="n">
        <v>1367.32</v>
      </c>
      <c r="R572" t="n">
        <v>128.18</v>
      </c>
      <c r="S572" t="n">
        <v>104.26</v>
      </c>
      <c r="T572" t="n">
        <v>11025.52</v>
      </c>
      <c r="U572" t="n">
        <v>0.8100000000000001</v>
      </c>
      <c r="V572" t="n">
        <v>0.9</v>
      </c>
      <c r="W572" t="n">
        <v>20.68</v>
      </c>
      <c r="X572" t="n">
        <v>0.67</v>
      </c>
      <c r="Y572" t="n">
        <v>1</v>
      </c>
      <c r="Z572" t="n">
        <v>10</v>
      </c>
    </row>
    <row r="573">
      <c r="A573" t="n">
        <v>63</v>
      </c>
      <c r="B573" t="n">
        <v>70</v>
      </c>
      <c r="C573" t="inlineStr">
        <is>
          <t xml:space="preserve">CONCLUIDO	</t>
        </is>
      </c>
      <c r="D573" t="n">
        <v>1.7805</v>
      </c>
      <c r="E573" t="n">
        <v>56.16</v>
      </c>
      <c r="F573" t="n">
        <v>53.24</v>
      </c>
      <c r="G573" t="n">
        <v>133.1</v>
      </c>
      <c r="H573" t="n">
        <v>1.81</v>
      </c>
      <c r="I573" t="n">
        <v>24</v>
      </c>
      <c r="J573" t="n">
        <v>163.83</v>
      </c>
      <c r="K573" t="n">
        <v>47.83</v>
      </c>
      <c r="L573" t="n">
        <v>16.75</v>
      </c>
      <c r="M573" t="n">
        <v>22</v>
      </c>
      <c r="N573" t="n">
        <v>29.25</v>
      </c>
      <c r="O573" t="n">
        <v>20439.33</v>
      </c>
      <c r="P573" t="n">
        <v>516.55</v>
      </c>
      <c r="Q573" t="n">
        <v>1367.23</v>
      </c>
      <c r="R573" t="n">
        <v>128.12</v>
      </c>
      <c r="S573" t="n">
        <v>104.26</v>
      </c>
      <c r="T573" t="n">
        <v>10994.22</v>
      </c>
      <c r="U573" t="n">
        <v>0.8100000000000001</v>
      </c>
      <c r="V573" t="n">
        <v>0.9</v>
      </c>
      <c r="W573" t="n">
        <v>20.68</v>
      </c>
      <c r="X573" t="n">
        <v>0.67</v>
      </c>
      <c r="Y573" t="n">
        <v>1</v>
      </c>
      <c r="Z573" t="n">
        <v>10</v>
      </c>
    </row>
    <row r="574">
      <c r="A574" t="n">
        <v>64</v>
      </c>
      <c r="B574" t="n">
        <v>70</v>
      </c>
      <c r="C574" t="inlineStr">
        <is>
          <t xml:space="preserve">CONCLUIDO	</t>
        </is>
      </c>
      <c r="D574" t="n">
        <v>1.7822</v>
      </c>
      <c r="E574" t="n">
        <v>56.11</v>
      </c>
      <c r="F574" t="n">
        <v>53.22</v>
      </c>
      <c r="G574" t="n">
        <v>138.83</v>
      </c>
      <c r="H574" t="n">
        <v>1.83</v>
      </c>
      <c r="I574" t="n">
        <v>23</v>
      </c>
      <c r="J574" t="n">
        <v>164.19</v>
      </c>
      <c r="K574" t="n">
        <v>47.83</v>
      </c>
      <c r="L574" t="n">
        <v>17</v>
      </c>
      <c r="M574" t="n">
        <v>21</v>
      </c>
      <c r="N574" t="n">
        <v>29.36</v>
      </c>
      <c r="O574" t="n">
        <v>20483.57</v>
      </c>
      <c r="P574" t="n">
        <v>515.61</v>
      </c>
      <c r="Q574" t="n">
        <v>1367.28</v>
      </c>
      <c r="R574" t="n">
        <v>127.13</v>
      </c>
      <c r="S574" t="n">
        <v>104.26</v>
      </c>
      <c r="T574" t="n">
        <v>10505.46</v>
      </c>
      <c r="U574" t="n">
        <v>0.82</v>
      </c>
      <c r="V574" t="n">
        <v>0.9</v>
      </c>
      <c r="W574" t="n">
        <v>20.69</v>
      </c>
      <c r="X574" t="n">
        <v>0.64</v>
      </c>
      <c r="Y574" t="n">
        <v>1</v>
      </c>
      <c r="Z574" t="n">
        <v>10</v>
      </c>
    </row>
    <row r="575">
      <c r="A575" t="n">
        <v>65</v>
      </c>
      <c r="B575" t="n">
        <v>70</v>
      </c>
      <c r="C575" t="inlineStr">
        <is>
          <t xml:space="preserve">CONCLUIDO	</t>
        </is>
      </c>
      <c r="D575" t="n">
        <v>1.7816</v>
      </c>
      <c r="E575" t="n">
        <v>56.13</v>
      </c>
      <c r="F575" t="n">
        <v>53.24</v>
      </c>
      <c r="G575" t="n">
        <v>138.87</v>
      </c>
      <c r="H575" t="n">
        <v>1.86</v>
      </c>
      <c r="I575" t="n">
        <v>23</v>
      </c>
      <c r="J575" t="n">
        <v>164.54</v>
      </c>
      <c r="K575" t="n">
        <v>47.83</v>
      </c>
      <c r="L575" t="n">
        <v>17.25</v>
      </c>
      <c r="M575" t="n">
        <v>21</v>
      </c>
      <c r="N575" t="n">
        <v>29.47</v>
      </c>
      <c r="O575" t="n">
        <v>20527.85</v>
      </c>
      <c r="P575" t="n">
        <v>513.38</v>
      </c>
      <c r="Q575" t="n">
        <v>1367.22</v>
      </c>
      <c r="R575" t="n">
        <v>127.99</v>
      </c>
      <c r="S575" t="n">
        <v>104.26</v>
      </c>
      <c r="T575" t="n">
        <v>10938.13</v>
      </c>
      <c r="U575" t="n">
        <v>0.8100000000000001</v>
      </c>
      <c r="V575" t="n">
        <v>0.9</v>
      </c>
      <c r="W575" t="n">
        <v>20.68</v>
      </c>
      <c r="X575" t="n">
        <v>0.66</v>
      </c>
      <c r="Y575" t="n">
        <v>1</v>
      </c>
      <c r="Z575" t="n">
        <v>10</v>
      </c>
    </row>
    <row r="576">
      <c r="A576" t="n">
        <v>66</v>
      </c>
      <c r="B576" t="n">
        <v>70</v>
      </c>
      <c r="C576" t="inlineStr">
        <is>
          <t xml:space="preserve">CONCLUIDO	</t>
        </is>
      </c>
      <c r="D576" t="n">
        <v>1.7849</v>
      </c>
      <c r="E576" t="n">
        <v>56.03</v>
      </c>
      <c r="F576" t="n">
        <v>53.16</v>
      </c>
      <c r="G576" t="n">
        <v>144.99</v>
      </c>
      <c r="H576" t="n">
        <v>1.88</v>
      </c>
      <c r="I576" t="n">
        <v>22</v>
      </c>
      <c r="J576" t="n">
        <v>164.9</v>
      </c>
      <c r="K576" t="n">
        <v>47.83</v>
      </c>
      <c r="L576" t="n">
        <v>17.5</v>
      </c>
      <c r="M576" t="n">
        <v>20</v>
      </c>
      <c r="N576" t="n">
        <v>29.58</v>
      </c>
      <c r="O576" t="n">
        <v>20572.16</v>
      </c>
      <c r="P576" t="n">
        <v>510.6</v>
      </c>
      <c r="Q576" t="n">
        <v>1367.18</v>
      </c>
      <c r="R576" t="n">
        <v>125.65</v>
      </c>
      <c r="S576" t="n">
        <v>104.26</v>
      </c>
      <c r="T576" t="n">
        <v>9770.4</v>
      </c>
      <c r="U576" t="n">
        <v>0.83</v>
      </c>
      <c r="V576" t="n">
        <v>0.9</v>
      </c>
      <c r="W576" t="n">
        <v>20.68</v>
      </c>
      <c r="X576" t="n">
        <v>0.59</v>
      </c>
      <c r="Y576" t="n">
        <v>1</v>
      </c>
      <c r="Z576" t="n">
        <v>10</v>
      </c>
    </row>
    <row r="577">
      <c r="A577" t="n">
        <v>67</v>
      </c>
      <c r="B577" t="n">
        <v>70</v>
      </c>
      <c r="C577" t="inlineStr">
        <is>
          <t xml:space="preserve">CONCLUIDO	</t>
        </is>
      </c>
      <c r="D577" t="n">
        <v>1.7841</v>
      </c>
      <c r="E577" t="n">
        <v>56.05</v>
      </c>
      <c r="F577" t="n">
        <v>53.19</v>
      </c>
      <c r="G577" t="n">
        <v>145.05</v>
      </c>
      <c r="H577" t="n">
        <v>1.9</v>
      </c>
      <c r="I577" t="n">
        <v>22</v>
      </c>
      <c r="J577" t="n">
        <v>165.26</v>
      </c>
      <c r="K577" t="n">
        <v>47.83</v>
      </c>
      <c r="L577" t="n">
        <v>17.75</v>
      </c>
      <c r="M577" t="n">
        <v>17</v>
      </c>
      <c r="N577" t="n">
        <v>29.69</v>
      </c>
      <c r="O577" t="n">
        <v>20616.5</v>
      </c>
      <c r="P577" t="n">
        <v>510.22</v>
      </c>
      <c r="Q577" t="n">
        <v>1367.34</v>
      </c>
      <c r="R577" t="n">
        <v>126.07</v>
      </c>
      <c r="S577" t="n">
        <v>104.26</v>
      </c>
      <c r="T577" t="n">
        <v>9979.700000000001</v>
      </c>
      <c r="U577" t="n">
        <v>0.83</v>
      </c>
      <c r="V577" t="n">
        <v>0.9</v>
      </c>
      <c r="W577" t="n">
        <v>20.69</v>
      </c>
      <c r="X577" t="n">
        <v>0.61</v>
      </c>
      <c r="Y577" t="n">
        <v>1</v>
      </c>
      <c r="Z577" t="n">
        <v>10</v>
      </c>
    </row>
    <row r="578">
      <c r="A578" t="n">
        <v>68</v>
      </c>
      <c r="B578" t="n">
        <v>70</v>
      </c>
      <c r="C578" t="inlineStr">
        <is>
          <t xml:space="preserve">CONCLUIDO	</t>
        </is>
      </c>
      <c r="D578" t="n">
        <v>1.7843</v>
      </c>
      <c r="E578" t="n">
        <v>56.04</v>
      </c>
      <c r="F578" t="n">
        <v>53.18</v>
      </c>
      <c r="G578" t="n">
        <v>145.04</v>
      </c>
      <c r="H578" t="n">
        <v>1.93</v>
      </c>
      <c r="I578" t="n">
        <v>22</v>
      </c>
      <c r="J578" t="n">
        <v>165.62</v>
      </c>
      <c r="K578" t="n">
        <v>47.83</v>
      </c>
      <c r="L578" t="n">
        <v>18</v>
      </c>
      <c r="M578" t="n">
        <v>15</v>
      </c>
      <c r="N578" t="n">
        <v>29.8</v>
      </c>
      <c r="O578" t="n">
        <v>20660.89</v>
      </c>
      <c r="P578" t="n">
        <v>509.23</v>
      </c>
      <c r="Q578" t="n">
        <v>1367.21</v>
      </c>
      <c r="R578" t="n">
        <v>125.99</v>
      </c>
      <c r="S578" t="n">
        <v>104.26</v>
      </c>
      <c r="T578" t="n">
        <v>9943.700000000001</v>
      </c>
      <c r="U578" t="n">
        <v>0.83</v>
      </c>
      <c r="V578" t="n">
        <v>0.9</v>
      </c>
      <c r="W578" t="n">
        <v>20.68</v>
      </c>
      <c r="X578" t="n">
        <v>0.6</v>
      </c>
      <c r="Y578" t="n">
        <v>1</v>
      </c>
      <c r="Z578" t="n">
        <v>10</v>
      </c>
    </row>
    <row r="579">
      <c r="A579" t="n">
        <v>69</v>
      </c>
      <c r="B579" t="n">
        <v>70</v>
      </c>
      <c r="C579" t="inlineStr">
        <is>
          <t xml:space="preserve">CONCLUIDO	</t>
        </is>
      </c>
      <c r="D579" t="n">
        <v>1.784</v>
      </c>
      <c r="E579" t="n">
        <v>56.05</v>
      </c>
      <c r="F579" t="n">
        <v>53.19</v>
      </c>
      <c r="G579" t="n">
        <v>145.06</v>
      </c>
      <c r="H579" t="n">
        <v>1.95</v>
      </c>
      <c r="I579" t="n">
        <v>22</v>
      </c>
      <c r="J579" t="n">
        <v>165.98</v>
      </c>
      <c r="K579" t="n">
        <v>47.83</v>
      </c>
      <c r="L579" t="n">
        <v>18.25</v>
      </c>
      <c r="M579" t="n">
        <v>14</v>
      </c>
      <c r="N579" t="n">
        <v>29.91</v>
      </c>
      <c r="O579" t="n">
        <v>20705.31</v>
      </c>
      <c r="P579" t="n">
        <v>507.77</v>
      </c>
      <c r="Q579" t="n">
        <v>1367.18</v>
      </c>
      <c r="R579" t="n">
        <v>126.24</v>
      </c>
      <c r="S579" t="n">
        <v>104.26</v>
      </c>
      <c r="T579" t="n">
        <v>10068.01</v>
      </c>
      <c r="U579" t="n">
        <v>0.83</v>
      </c>
      <c r="V579" t="n">
        <v>0.9</v>
      </c>
      <c r="W579" t="n">
        <v>20.69</v>
      </c>
      <c r="X579" t="n">
        <v>0.61</v>
      </c>
      <c r="Y579" t="n">
        <v>1</v>
      </c>
      <c r="Z579" t="n">
        <v>10</v>
      </c>
    </row>
    <row r="580">
      <c r="A580" t="n">
        <v>70</v>
      </c>
      <c r="B580" t="n">
        <v>70</v>
      </c>
      <c r="C580" t="inlineStr">
        <is>
          <t xml:space="preserve">CONCLUIDO	</t>
        </is>
      </c>
      <c r="D580" t="n">
        <v>1.7857</v>
      </c>
      <c r="E580" t="n">
        <v>56</v>
      </c>
      <c r="F580" t="n">
        <v>53.17</v>
      </c>
      <c r="G580" t="n">
        <v>151.9</v>
      </c>
      <c r="H580" t="n">
        <v>1.97</v>
      </c>
      <c r="I580" t="n">
        <v>21</v>
      </c>
      <c r="J580" t="n">
        <v>166.34</v>
      </c>
      <c r="K580" t="n">
        <v>47.83</v>
      </c>
      <c r="L580" t="n">
        <v>18.5</v>
      </c>
      <c r="M580" t="n">
        <v>10</v>
      </c>
      <c r="N580" t="n">
        <v>30.02</v>
      </c>
      <c r="O580" t="n">
        <v>20749.77</v>
      </c>
      <c r="P580" t="n">
        <v>507.1</v>
      </c>
      <c r="Q580" t="n">
        <v>1367.22</v>
      </c>
      <c r="R580" t="n">
        <v>125.45</v>
      </c>
      <c r="S580" t="n">
        <v>104.26</v>
      </c>
      <c r="T580" t="n">
        <v>9678.43</v>
      </c>
      <c r="U580" t="n">
        <v>0.83</v>
      </c>
      <c r="V580" t="n">
        <v>0.9</v>
      </c>
      <c r="W580" t="n">
        <v>20.69</v>
      </c>
      <c r="X580" t="n">
        <v>0.59</v>
      </c>
      <c r="Y580" t="n">
        <v>1</v>
      </c>
      <c r="Z580" t="n">
        <v>10</v>
      </c>
    </row>
    <row r="581">
      <c r="A581" t="n">
        <v>71</v>
      </c>
      <c r="B581" t="n">
        <v>70</v>
      </c>
      <c r="C581" t="inlineStr">
        <is>
          <t xml:space="preserve">CONCLUIDO	</t>
        </is>
      </c>
      <c r="D581" t="n">
        <v>1.7863</v>
      </c>
      <c r="E581" t="n">
        <v>55.98</v>
      </c>
      <c r="F581" t="n">
        <v>53.15</v>
      </c>
      <c r="G581" t="n">
        <v>151.85</v>
      </c>
      <c r="H581" t="n">
        <v>1.99</v>
      </c>
      <c r="I581" t="n">
        <v>21</v>
      </c>
      <c r="J581" t="n">
        <v>166.7</v>
      </c>
      <c r="K581" t="n">
        <v>47.83</v>
      </c>
      <c r="L581" t="n">
        <v>18.75</v>
      </c>
      <c r="M581" t="n">
        <v>4</v>
      </c>
      <c r="N581" t="n">
        <v>30.13</v>
      </c>
      <c r="O581" t="n">
        <v>20794.27</v>
      </c>
      <c r="P581" t="n">
        <v>505.97</v>
      </c>
      <c r="Q581" t="n">
        <v>1367.31</v>
      </c>
      <c r="R581" t="n">
        <v>124.51</v>
      </c>
      <c r="S581" t="n">
        <v>104.26</v>
      </c>
      <c r="T581" t="n">
        <v>9205.940000000001</v>
      </c>
      <c r="U581" t="n">
        <v>0.84</v>
      </c>
      <c r="V581" t="n">
        <v>0.9</v>
      </c>
      <c r="W581" t="n">
        <v>20.69</v>
      </c>
      <c r="X581" t="n">
        <v>0.57</v>
      </c>
      <c r="Y581" t="n">
        <v>1</v>
      </c>
      <c r="Z581" t="n">
        <v>10</v>
      </c>
    </row>
    <row r="582">
      <c r="A582" t="n">
        <v>72</v>
      </c>
      <c r="B582" t="n">
        <v>70</v>
      </c>
      <c r="C582" t="inlineStr">
        <is>
          <t xml:space="preserve">CONCLUIDO	</t>
        </is>
      </c>
      <c r="D582" t="n">
        <v>1.7861</v>
      </c>
      <c r="E582" t="n">
        <v>55.99</v>
      </c>
      <c r="F582" t="n">
        <v>53.15</v>
      </c>
      <c r="G582" t="n">
        <v>151.86</v>
      </c>
      <c r="H582" t="n">
        <v>2.02</v>
      </c>
      <c r="I582" t="n">
        <v>21</v>
      </c>
      <c r="J582" t="n">
        <v>167.07</v>
      </c>
      <c r="K582" t="n">
        <v>47.83</v>
      </c>
      <c r="L582" t="n">
        <v>19</v>
      </c>
      <c r="M582" t="n">
        <v>2</v>
      </c>
      <c r="N582" t="n">
        <v>30.24</v>
      </c>
      <c r="O582" t="n">
        <v>20838.81</v>
      </c>
      <c r="P582" t="n">
        <v>507.05</v>
      </c>
      <c r="Q582" t="n">
        <v>1367.31</v>
      </c>
      <c r="R582" t="n">
        <v>124.55</v>
      </c>
      <c r="S582" t="n">
        <v>104.26</v>
      </c>
      <c r="T582" t="n">
        <v>9226.35</v>
      </c>
      <c r="U582" t="n">
        <v>0.84</v>
      </c>
      <c r="V582" t="n">
        <v>0.9</v>
      </c>
      <c r="W582" t="n">
        <v>20.7</v>
      </c>
      <c r="X582" t="n">
        <v>0.58</v>
      </c>
      <c r="Y582" t="n">
        <v>1</v>
      </c>
      <c r="Z582" t="n">
        <v>10</v>
      </c>
    </row>
    <row r="583">
      <c r="A583" t="n">
        <v>73</v>
      </c>
      <c r="B583" t="n">
        <v>70</v>
      </c>
      <c r="C583" t="inlineStr">
        <is>
          <t xml:space="preserve">CONCLUIDO	</t>
        </is>
      </c>
      <c r="D583" t="n">
        <v>1.7861</v>
      </c>
      <c r="E583" t="n">
        <v>55.99</v>
      </c>
      <c r="F583" t="n">
        <v>53.15</v>
      </c>
      <c r="G583" t="n">
        <v>151.86</v>
      </c>
      <c r="H583" t="n">
        <v>2.04</v>
      </c>
      <c r="I583" t="n">
        <v>21</v>
      </c>
      <c r="J583" t="n">
        <v>167.43</v>
      </c>
      <c r="K583" t="n">
        <v>47.83</v>
      </c>
      <c r="L583" t="n">
        <v>19.25</v>
      </c>
      <c r="M583" t="n">
        <v>1</v>
      </c>
      <c r="N583" t="n">
        <v>30.35</v>
      </c>
      <c r="O583" t="n">
        <v>20883.38</v>
      </c>
      <c r="P583" t="n">
        <v>507.65</v>
      </c>
      <c r="Q583" t="n">
        <v>1367.25</v>
      </c>
      <c r="R583" t="n">
        <v>124.37</v>
      </c>
      <c r="S583" t="n">
        <v>104.26</v>
      </c>
      <c r="T583" t="n">
        <v>9136.889999999999</v>
      </c>
      <c r="U583" t="n">
        <v>0.84</v>
      </c>
      <c r="V583" t="n">
        <v>0.9</v>
      </c>
      <c r="W583" t="n">
        <v>20.7</v>
      </c>
      <c r="X583" t="n">
        <v>0.58</v>
      </c>
      <c r="Y583" t="n">
        <v>1</v>
      </c>
      <c r="Z583" t="n">
        <v>10</v>
      </c>
    </row>
    <row r="584">
      <c r="A584" t="n">
        <v>74</v>
      </c>
      <c r="B584" t="n">
        <v>70</v>
      </c>
      <c r="C584" t="inlineStr">
        <is>
          <t xml:space="preserve">CONCLUIDO	</t>
        </is>
      </c>
      <c r="D584" t="n">
        <v>1.786</v>
      </c>
      <c r="E584" t="n">
        <v>55.99</v>
      </c>
      <c r="F584" t="n">
        <v>53.16</v>
      </c>
      <c r="G584" t="n">
        <v>151.87</v>
      </c>
      <c r="H584" t="n">
        <v>2.06</v>
      </c>
      <c r="I584" t="n">
        <v>21</v>
      </c>
      <c r="J584" t="n">
        <v>167.79</v>
      </c>
      <c r="K584" t="n">
        <v>47.83</v>
      </c>
      <c r="L584" t="n">
        <v>19.5</v>
      </c>
      <c r="M584" t="n">
        <v>0</v>
      </c>
      <c r="N584" t="n">
        <v>30.46</v>
      </c>
      <c r="O584" t="n">
        <v>20928</v>
      </c>
      <c r="P584" t="n">
        <v>508.66</v>
      </c>
      <c r="Q584" t="n">
        <v>1367.3</v>
      </c>
      <c r="R584" t="n">
        <v>124.38</v>
      </c>
      <c r="S584" t="n">
        <v>104.26</v>
      </c>
      <c r="T584" t="n">
        <v>9141.870000000001</v>
      </c>
      <c r="U584" t="n">
        <v>0.84</v>
      </c>
      <c r="V584" t="n">
        <v>0.9</v>
      </c>
      <c r="W584" t="n">
        <v>20.7</v>
      </c>
      <c r="X584" t="n">
        <v>0.58</v>
      </c>
      <c r="Y584" t="n">
        <v>1</v>
      </c>
      <c r="Z584" t="n">
        <v>10</v>
      </c>
    </row>
    <row r="585">
      <c r="A585" t="n">
        <v>0</v>
      </c>
      <c r="B585" t="n">
        <v>90</v>
      </c>
      <c r="C585" t="inlineStr">
        <is>
          <t xml:space="preserve">CONCLUIDO	</t>
        </is>
      </c>
      <c r="D585" t="n">
        <v>0.9869</v>
      </c>
      <c r="E585" t="n">
        <v>101.33</v>
      </c>
      <c r="F585" t="n">
        <v>73.73999999999999</v>
      </c>
      <c r="G585" t="n">
        <v>6.25</v>
      </c>
      <c r="H585" t="n">
        <v>0.1</v>
      </c>
      <c r="I585" t="n">
        <v>708</v>
      </c>
      <c r="J585" t="n">
        <v>176.73</v>
      </c>
      <c r="K585" t="n">
        <v>52.44</v>
      </c>
      <c r="L585" t="n">
        <v>1</v>
      </c>
      <c r="M585" t="n">
        <v>706</v>
      </c>
      <c r="N585" t="n">
        <v>33.29</v>
      </c>
      <c r="O585" t="n">
        <v>22031.19</v>
      </c>
      <c r="P585" t="n">
        <v>979.89</v>
      </c>
      <c r="Q585" t="n">
        <v>1370.23</v>
      </c>
      <c r="R585" t="n">
        <v>794.88</v>
      </c>
      <c r="S585" t="n">
        <v>104.26</v>
      </c>
      <c r="T585" t="n">
        <v>340956.98</v>
      </c>
      <c r="U585" t="n">
        <v>0.13</v>
      </c>
      <c r="V585" t="n">
        <v>0.65</v>
      </c>
      <c r="W585" t="n">
        <v>21.83</v>
      </c>
      <c r="X585" t="n">
        <v>21.09</v>
      </c>
      <c r="Y585" t="n">
        <v>1</v>
      </c>
      <c r="Z585" t="n">
        <v>10</v>
      </c>
    </row>
    <row r="586">
      <c r="A586" t="n">
        <v>1</v>
      </c>
      <c r="B586" t="n">
        <v>90</v>
      </c>
      <c r="C586" t="inlineStr">
        <is>
          <t xml:space="preserve">CONCLUIDO	</t>
        </is>
      </c>
      <c r="D586" t="n">
        <v>1.1251</v>
      </c>
      <c r="E586" t="n">
        <v>88.88</v>
      </c>
      <c r="F586" t="n">
        <v>67.93000000000001</v>
      </c>
      <c r="G586" t="n">
        <v>7.82</v>
      </c>
      <c r="H586" t="n">
        <v>0.13</v>
      </c>
      <c r="I586" t="n">
        <v>521</v>
      </c>
      <c r="J586" t="n">
        <v>177.1</v>
      </c>
      <c r="K586" t="n">
        <v>52.44</v>
      </c>
      <c r="L586" t="n">
        <v>1.25</v>
      </c>
      <c r="M586" t="n">
        <v>519</v>
      </c>
      <c r="N586" t="n">
        <v>33.41</v>
      </c>
      <c r="O586" t="n">
        <v>22076.81</v>
      </c>
      <c r="P586" t="n">
        <v>902.36</v>
      </c>
      <c r="Q586" t="n">
        <v>1369.82</v>
      </c>
      <c r="R586" t="n">
        <v>606.25</v>
      </c>
      <c r="S586" t="n">
        <v>104.26</v>
      </c>
      <c r="T586" t="n">
        <v>247575.41</v>
      </c>
      <c r="U586" t="n">
        <v>0.17</v>
      </c>
      <c r="V586" t="n">
        <v>0.71</v>
      </c>
      <c r="W586" t="n">
        <v>21.49</v>
      </c>
      <c r="X586" t="n">
        <v>15.31</v>
      </c>
      <c r="Y586" t="n">
        <v>1</v>
      </c>
      <c r="Z586" t="n">
        <v>10</v>
      </c>
    </row>
    <row r="587">
      <c r="A587" t="n">
        <v>2</v>
      </c>
      <c r="B587" t="n">
        <v>90</v>
      </c>
      <c r="C587" t="inlineStr">
        <is>
          <t xml:space="preserve">CONCLUIDO	</t>
        </is>
      </c>
      <c r="D587" t="n">
        <v>1.2228</v>
      </c>
      <c r="E587" t="n">
        <v>81.78</v>
      </c>
      <c r="F587" t="n">
        <v>64.68000000000001</v>
      </c>
      <c r="G587" t="n">
        <v>9.4</v>
      </c>
      <c r="H587" t="n">
        <v>0.15</v>
      </c>
      <c r="I587" t="n">
        <v>413</v>
      </c>
      <c r="J587" t="n">
        <v>177.47</v>
      </c>
      <c r="K587" t="n">
        <v>52.44</v>
      </c>
      <c r="L587" t="n">
        <v>1.5</v>
      </c>
      <c r="M587" t="n">
        <v>411</v>
      </c>
      <c r="N587" t="n">
        <v>33.53</v>
      </c>
      <c r="O587" t="n">
        <v>22122.46</v>
      </c>
      <c r="P587" t="n">
        <v>858.47</v>
      </c>
      <c r="Q587" t="n">
        <v>1368.91</v>
      </c>
      <c r="R587" t="n">
        <v>499.5</v>
      </c>
      <c r="S587" t="n">
        <v>104.26</v>
      </c>
      <c r="T587" t="n">
        <v>194741.76</v>
      </c>
      <c r="U587" t="n">
        <v>0.21</v>
      </c>
      <c r="V587" t="n">
        <v>0.74</v>
      </c>
      <c r="W587" t="n">
        <v>21.33</v>
      </c>
      <c r="X587" t="n">
        <v>12.06</v>
      </c>
      <c r="Y587" t="n">
        <v>1</v>
      </c>
      <c r="Z587" t="n">
        <v>10</v>
      </c>
    </row>
    <row r="588">
      <c r="A588" t="n">
        <v>3</v>
      </c>
      <c r="B588" t="n">
        <v>90</v>
      </c>
      <c r="C588" t="inlineStr">
        <is>
          <t xml:space="preserve">CONCLUIDO	</t>
        </is>
      </c>
      <c r="D588" t="n">
        <v>1.296</v>
      </c>
      <c r="E588" t="n">
        <v>77.16</v>
      </c>
      <c r="F588" t="n">
        <v>62.58</v>
      </c>
      <c r="G588" t="n">
        <v>10.98</v>
      </c>
      <c r="H588" t="n">
        <v>0.17</v>
      </c>
      <c r="I588" t="n">
        <v>342</v>
      </c>
      <c r="J588" t="n">
        <v>177.84</v>
      </c>
      <c r="K588" t="n">
        <v>52.44</v>
      </c>
      <c r="L588" t="n">
        <v>1.75</v>
      </c>
      <c r="M588" t="n">
        <v>340</v>
      </c>
      <c r="N588" t="n">
        <v>33.65</v>
      </c>
      <c r="O588" t="n">
        <v>22168.15</v>
      </c>
      <c r="P588" t="n">
        <v>829.77</v>
      </c>
      <c r="Q588" t="n">
        <v>1368.84</v>
      </c>
      <c r="R588" t="n">
        <v>430.52</v>
      </c>
      <c r="S588" t="n">
        <v>104.26</v>
      </c>
      <c r="T588" t="n">
        <v>160605.32</v>
      </c>
      <c r="U588" t="n">
        <v>0.24</v>
      </c>
      <c r="V588" t="n">
        <v>0.77</v>
      </c>
      <c r="W588" t="n">
        <v>21.24</v>
      </c>
      <c r="X588" t="n">
        <v>9.970000000000001</v>
      </c>
      <c r="Y588" t="n">
        <v>1</v>
      </c>
      <c r="Z588" t="n">
        <v>10</v>
      </c>
    </row>
    <row r="589">
      <c r="A589" t="n">
        <v>4</v>
      </c>
      <c r="B589" t="n">
        <v>90</v>
      </c>
      <c r="C589" t="inlineStr">
        <is>
          <t xml:space="preserve">CONCLUIDO	</t>
        </is>
      </c>
      <c r="D589" t="n">
        <v>1.3539</v>
      </c>
      <c r="E589" t="n">
        <v>73.86</v>
      </c>
      <c r="F589" t="n">
        <v>61.06</v>
      </c>
      <c r="G589" t="n">
        <v>12.55</v>
      </c>
      <c r="H589" t="n">
        <v>0.2</v>
      </c>
      <c r="I589" t="n">
        <v>292</v>
      </c>
      <c r="J589" t="n">
        <v>178.21</v>
      </c>
      <c r="K589" t="n">
        <v>52.44</v>
      </c>
      <c r="L589" t="n">
        <v>2</v>
      </c>
      <c r="M589" t="n">
        <v>290</v>
      </c>
      <c r="N589" t="n">
        <v>33.77</v>
      </c>
      <c r="O589" t="n">
        <v>22213.89</v>
      </c>
      <c r="P589" t="n">
        <v>808.6900000000001</v>
      </c>
      <c r="Q589" t="n">
        <v>1368.59</v>
      </c>
      <c r="R589" t="n">
        <v>381.92</v>
      </c>
      <c r="S589" t="n">
        <v>104.26</v>
      </c>
      <c r="T589" t="n">
        <v>136554.19</v>
      </c>
      <c r="U589" t="n">
        <v>0.27</v>
      </c>
      <c r="V589" t="n">
        <v>0.79</v>
      </c>
      <c r="W589" t="n">
        <v>21.13</v>
      </c>
      <c r="X589" t="n">
        <v>8.449999999999999</v>
      </c>
      <c r="Y589" t="n">
        <v>1</v>
      </c>
      <c r="Z589" t="n">
        <v>10</v>
      </c>
    </row>
    <row r="590">
      <c r="A590" t="n">
        <v>5</v>
      </c>
      <c r="B590" t="n">
        <v>90</v>
      </c>
      <c r="C590" t="inlineStr">
        <is>
          <t xml:space="preserve">CONCLUIDO	</t>
        </is>
      </c>
      <c r="D590" t="n">
        <v>1.401</v>
      </c>
      <c r="E590" t="n">
        <v>71.38</v>
      </c>
      <c r="F590" t="n">
        <v>59.92</v>
      </c>
      <c r="G590" t="n">
        <v>14.16</v>
      </c>
      <c r="H590" t="n">
        <v>0.22</v>
      </c>
      <c r="I590" t="n">
        <v>254</v>
      </c>
      <c r="J590" t="n">
        <v>178.59</v>
      </c>
      <c r="K590" t="n">
        <v>52.44</v>
      </c>
      <c r="L590" t="n">
        <v>2.25</v>
      </c>
      <c r="M590" t="n">
        <v>252</v>
      </c>
      <c r="N590" t="n">
        <v>33.89</v>
      </c>
      <c r="O590" t="n">
        <v>22259.66</v>
      </c>
      <c r="P590" t="n">
        <v>792.78</v>
      </c>
      <c r="Q590" t="n">
        <v>1368.09</v>
      </c>
      <c r="R590" t="n">
        <v>345.23</v>
      </c>
      <c r="S590" t="n">
        <v>104.26</v>
      </c>
      <c r="T590" t="n">
        <v>118399.58</v>
      </c>
      <c r="U590" t="n">
        <v>0.3</v>
      </c>
      <c r="V590" t="n">
        <v>0.8</v>
      </c>
      <c r="W590" t="n">
        <v>21.06</v>
      </c>
      <c r="X590" t="n">
        <v>7.33</v>
      </c>
      <c r="Y590" t="n">
        <v>1</v>
      </c>
      <c r="Z590" t="n">
        <v>10</v>
      </c>
    </row>
    <row r="591">
      <c r="A591" t="n">
        <v>6</v>
      </c>
      <c r="B591" t="n">
        <v>90</v>
      </c>
      <c r="C591" t="inlineStr">
        <is>
          <t xml:space="preserve">CONCLUIDO	</t>
        </is>
      </c>
      <c r="D591" t="n">
        <v>1.4391</v>
      </c>
      <c r="E591" t="n">
        <v>69.48999999999999</v>
      </c>
      <c r="F591" t="n">
        <v>59.07</v>
      </c>
      <c r="G591" t="n">
        <v>15.75</v>
      </c>
      <c r="H591" t="n">
        <v>0.25</v>
      </c>
      <c r="I591" t="n">
        <v>225</v>
      </c>
      <c r="J591" t="n">
        <v>178.96</v>
      </c>
      <c r="K591" t="n">
        <v>52.44</v>
      </c>
      <c r="L591" t="n">
        <v>2.5</v>
      </c>
      <c r="M591" t="n">
        <v>223</v>
      </c>
      <c r="N591" t="n">
        <v>34.02</v>
      </c>
      <c r="O591" t="n">
        <v>22305.48</v>
      </c>
      <c r="P591" t="n">
        <v>780.45</v>
      </c>
      <c r="Q591" t="n">
        <v>1368.28</v>
      </c>
      <c r="R591" t="n">
        <v>317.36</v>
      </c>
      <c r="S591" t="n">
        <v>104.26</v>
      </c>
      <c r="T591" t="n">
        <v>104610.2</v>
      </c>
      <c r="U591" t="n">
        <v>0.33</v>
      </c>
      <c r="V591" t="n">
        <v>0.8100000000000001</v>
      </c>
      <c r="W591" t="n">
        <v>21.01</v>
      </c>
      <c r="X591" t="n">
        <v>6.47</v>
      </c>
      <c r="Y591" t="n">
        <v>1</v>
      </c>
      <c r="Z591" t="n">
        <v>10</v>
      </c>
    </row>
    <row r="592">
      <c r="A592" t="n">
        <v>7</v>
      </c>
      <c r="B592" t="n">
        <v>90</v>
      </c>
      <c r="C592" t="inlineStr">
        <is>
          <t xml:space="preserve">CONCLUIDO	</t>
        </is>
      </c>
      <c r="D592" t="n">
        <v>1.4682</v>
      </c>
      <c r="E592" t="n">
        <v>68.11</v>
      </c>
      <c r="F592" t="n">
        <v>58.47</v>
      </c>
      <c r="G592" t="n">
        <v>17.28</v>
      </c>
      <c r="H592" t="n">
        <v>0.27</v>
      </c>
      <c r="I592" t="n">
        <v>203</v>
      </c>
      <c r="J592" t="n">
        <v>179.33</v>
      </c>
      <c r="K592" t="n">
        <v>52.44</v>
      </c>
      <c r="L592" t="n">
        <v>2.75</v>
      </c>
      <c r="M592" t="n">
        <v>201</v>
      </c>
      <c r="N592" t="n">
        <v>34.14</v>
      </c>
      <c r="O592" t="n">
        <v>22351.34</v>
      </c>
      <c r="P592" t="n">
        <v>771.62</v>
      </c>
      <c r="Q592" t="n">
        <v>1368.04</v>
      </c>
      <c r="R592" t="n">
        <v>297.29</v>
      </c>
      <c r="S592" t="n">
        <v>104.26</v>
      </c>
      <c r="T592" t="n">
        <v>94687.42</v>
      </c>
      <c r="U592" t="n">
        <v>0.35</v>
      </c>
      <c r="V592" t="n">
        <v>0.82</v>
      </c>
      <c r="W592" t="n">
        <v>21</v>
      </c>
      <c r="X592" t="n">
        <v>5.88</v>
      </c>
      <c r="Y592" t="n">
        <v>1</v>
      </c>
      <c r="Z592" t="n">
        <v>10</v>
      </c>
    </row>
    <row r="593">
      <c r="A593" t="n">
        <v>8</v>
      </c>
      <c r="B593" t="n">
        <v>90</v>
      </c>
      <c r="C593" t="inlineStr">
        <is>
          <t xml:space="preserve">CONCLUIDO	</t>
        </is>
      </c>
      <c r="D593" t="n">
        <v>1.4958</v>
      </c>
      <c r="E593" t="n">
        <v>66.84999999999999</v>
      </c>
      <c r="F593" t="n">
        <v>57.89</v>
      </c>
      <c r="G593" t="n">
        <v>18.88</v>
      </c>
      <c r="H593" t="n">
        <v>0.3</v>
      </c>
      <c r="I593" t="n">
        <v>184</v>
      </c>
      <c r="J593" t="n">
        <v>179.7</v>
      </c>
      <c r="K593" t="n">
        <v>52.44</v>
      </c>
      <c r="L593" t="n">
        <v>3</v>
      </c>
      <c r="M593" t="n">
        <v>182</v>
      </c>
      <c r="N593" t="n">
        <v>34.26</v>
      </c>
      <c r="O593" t="n">
        <v>22397.24</v>
      </c>
      <c r="P593" t="n">
        <v>762.79</v>
      </c>
      <c r="Q593" t="n">
        <v>1367.92</v>
      </c>
      <c r="R593" t="n">
        <v>278.55</v>
      </c>
      <c r="S593" t="n">
        <v>104.26</v>
      </c>
      <c r="T593" t="n">
        <v>85412.14</v>
      </c>
      <c r="U593" t="n">
        <v>0.37</v>
      </c>
      <c r="V593" t="n">
        <v>0.83</v>
      </c>
      <c r="W593" t="n">
        <v>20.95</v>
      </c>
      <c r="X593" t="n">
        <v>5.29</v>
      </c>
      <c r="Y593" t="n">
        <v>1</v>
      </c>
      <c r="Z593" t="n">
        <v>10</v>
      </c>
    </row>
    <row r="594">
      <c r="A594" t="n">
        <v>9</v>
      </c>
      <c r="B594" t="n">
        <v>90</v>
      </c>
      <c r="C594" t="inlineStr">
        <is>
          <t xml:space="preserve">CONCLUIDO	</t>
        </is>
      </c>
      <c r="D594" t="n">
        <v>1.5197</v>
      </c>
      <c r="E594" t="n">
        <v>65.8</v>
      </c>
      <c r="F594" t="n">
        <v>57.41</v>
      </c>
      <c r="G594" t="n">
        <v>20.5</v>
      </c>
      <c r="H594" t="n">
        <v>0.32</v>
      </c>
      <c r="I594" t="n">
        <v>168</v>
      </c>
      <c r="J594" t="n">
        <v>180.07</v>
      </c>
      <c r="K594" t="n">
        <v>52.44</v>
      </c>
      <c r="L594" t="n">
        <v>3.25</v>
      </c>
      <c r="M594" t="n">
        <v>166</v>
      </c>
      <c r="N594" t="n">
        <v>34.38</v>
      </c>
      <c r="O594" t="n">
        <v>22443.18</v>
      </c>
      <c r="P594" t="n">
        <v>755.59</v>
      </c>
      <c r="Q594" t="n">
        <v>1368</v>
      </c>
      <c r="R594" t="n">
        <v>263.3</v>
      </c>
      <c r="S594" t="n">
        <v>104.26</v>
      </c>
      <c r="T594" t="n">
        <v>77865.19</v>
      </c>
      <c r="U594" t="n">
        <v>0.4</v>
      </c>
      <c r="V594" t="n">
        <v>0.84</v>
      </c>
      <c r="W594" t="n">
        <v>20.92</v>
      </c>
      <c r="X594" t="n">
        <v>4.82</v>
      </c>
      <c r="Y594" t="n">
        <v>1</v>
      </c>
      <c r="Z594" t="n">
        <v>10</v>
      </c>
    </row>
    <row r="595">
      <c r="A595" t="n">
        <v>10</v>
      </c>
      <c r="B595" t="n">
        <v>90</v>
      </c>
      <c r="C595" t="inlineStr">
        <is>
          <t xml:space="preserve">CONCLUIDO	</t>
        </is>
      </c>
      <c r="D595" t="n">
        <v>1.5392</v>
      </c>
      <c r="E595" t="n">
        <v>64.97</v>
      </c>
      <c r="F595" t="n">
        <v>57.04</v>
      </c>
      <c r="G595" t="n">
        <v>22.08</v>
      </c>
      <c r="H595" t="n">
        <v>0.34</v>
      </c>
      <c r="I595" t="n">
        <v>155</v>
      </c>
      <c r="J595" t="n">
        <v>180.45</v>
      </c>
      <c r="K595" t="n">
        <v>52.44</v>
      </c>
      <c r="L595" t="n">
        <v>3.5</v>
      </c>
      <c r="M595" t="n">
        <v>153</v>
      </c>
      <c r="N595" t="n">
        <v>34.51</v>
      </c>
      <c r="O595" t="n">
        <v>22489.16</v>
      </c>
      <c r="P595" t="n">
        <v>749.4400000000001</v>
      </c>
      <c r="Q595" t="n">
        <v>1367.98</v>
      </c>
      <c r="R595" t="n">
        <v>251.07</v>
      </c>
      <c r="S595" t="n">
        <v>104.26</v>
      </c>
      <c r="T595" t="n">
        <v>71816.89</v>
      </c>
      <c r="U595" t="n">
        <v>0.42</v>
      </c>
      <c r="V595" t="n">
        <v>0.84</v>
      </c>
      <c r="W595" t="n">
        <v>20.9</v>
      </c>
      <c r="X595" t="n">
        <v>4.45</v>
      </c>
      <c r="Y595" t="n">
        <v>1</v>
      </c>
      <c r="Z595" t="n">
        <v>10</v>
      </c>
    </row>
    <row r="596">
      <c r="A596" t="n">
        <v>11</v>
      </c>
      <c r="B596" t="n">
        <v>90</v>
      </c>
      <c r="C596" t="inlineStr">
        <is>
          <t xml:space="preserve">CONCLUIDO	</t>
        </is>
      </c>
      <c r="D596" t="n">
        <v>1.5565</v>
      </c>
      <c r="E596" t="n">
        <v>64.25</v>
      </c>
      <c r="F596" t="n">
        <v>56.71</v>
      </c>
      <c r="G596" t="n">
        <v>23.63</v>
      </c>
      <c r="H596" t="n">
        <v>0.37</v>
      </c>
      <c r="I596" t="n">
        <v>144</v>
      </c>
      <c r="J596" t="n">
        <v>180.82</v>
      </c>
      <c r="K596" t="n">
        <v>52.44</v>
      </c>
      <c r="L596" t="n">
        <v>3.75</v>
      </c>
      <c r="M596" t="n">
        <v>142</v>
      </c>
      <c r="N596" t="n">
        <v>34.63</v>
      </c>
      <c r="O596" t="n">
        <v>22535.19</v>
      </c>
      <c r="P596" t="n">
        <v>744.25</v>
      </c>
      <c r="Q596" t="n">
        <v>1367.6</v>
      </c>
      <c r="R596" t="n">
        <v>240.83</v>
      </c>
      <c r="S596" t="n">
        <v>104.26</v>
      </c>
      <c r="T596" t="n">
        <v>66750.03</v>
      </c>
      <c r="U596" t="n">
        <v>0.43</v>
      </c>
      <c r="V596" t="n">
        <v>0.85</v>
      </c>
      <c r="W596" t="n">
        <v>20.88</v>
      </c>
      <c r="X596" t="n">
        <v>4.12</v>
      </c>
      <c r="Y596" t="n">
        <v>1</v>
      </c>
      <c r="Z596" t="n">
        <v>10</v>
      </c>
    </row>
    <row r="597">
      <c r="A597" t="n">
        <v>12</v>
      </c>
      <c r="B597" t="n">
        <v>90</v>
      </c>
      <c r="C597" t="inlineStr">
        <is>
          <t xml:space="preserve">CONCLUIDO	</t>
        </is>
      </c>
      <c r="D597" t="n">
        <v>1.5722</v>
      </c>
      <c r="E597" t="n">
        <v>63.61</v>
      </c>
      <c r="F597" t="n">
        <v>56.42</v>
      </c>
      <c r="G597" t="n">
        <v>25.26</v>
      </c>
      <c r="H597" t="n">
        <v>0.39</v>
      </c>
      <c r="I597" t="n">
        <v>134</v>
      </c>
      <c r="J597" t="n">
        <v>181.19</v>
      </c>
      <c r="K597" t="n">
        <v>52.44</v>
      </c>
      <c r="L597" t="n">
        <v>4</v>
      </c>
      <c r="M597" t="n">
        <v>132</v>
      </c>
      <c r="N597" t="n">
        <v>34.75</v>
      </c>
      <c r="O597" t="n">
        <v>22581.25</v>
      </c>
      <c r="P597" t="n">
        <v>739.4299999999999</v>
      </c>
      <c r="Q597" t="n">
        <v>1367.5</v>
      </c>
      <c r="R597" t="n">
        <v>230.88</v>
      </c>
      <c r="S597" t="n">
        <v>104.26</v>
      </c>
      <c r="T597" t="n">
        <v>61825.4</v>
      </c>
      <c r="U597" t="n">
        <v>0.45</v>
      </c>
      <c r="V597" t="n">
        <v>0.85</v>
      </c>
      <c r="W597" t="n">
        <v>20.88</v>
      </c>
      <c r="X597" t="n">
        <v>3.84</v>
      </c>
      <c r="Y597" t="n">
        <v>1</v>
      </c>
      <c r="Z597" t="n">
        <v>10</v>
      </c>
    </row>
    <row r="598">
      <c r="A598" t="n">
        <v>13</v>
      </c>
      <c r="B598" t="n">
        <v>90</v>
      </c>
      <c r="C598" t="inlineStr">
        <is>
          <t xml:space="preserve">CONCLUIDO	</t>
        </is>
      </c>
      <c r="D598" t="n">
        <v>1.5873</v>
      </c>
      <c r="E598" t="n">
        <v>63</v>
      </c>
      <c r="F598" t="n">
        <v>56.14</v>
      </c>
      <c r="G598" t="n">
        <v>26.95</v>
      </c>
      <c r="H598" t="n">
        <v>0.42</v>
      </c>
      <c r="I598" t="n">
        <v>125</v>
      </c>
      <c r="J598" t="n">
        <v>181.57</v>
      </c>
      <c r="K598" t="n">
        <v>52.44</v>
      </c>
      <c r="L598" t="n">
        <v>4.25</v>
      </c>
      <c r="M598" t="n">
        <v>123</v>
      </c>
      <c r="N598" t="n">
        <v>34.88</v>
      </c>
      <c r="O598" t="n">
        <v>22627.36</v>
      </c>
      <c r="P598" t="n">
        <v>734.6</v>
      </c>
      <c r="Q598" t="n">
        <v>1367.51</v>
      </c>
      <c r="R598" t="n">
        <v>222.21</v>
      </c>
      <c r="S598" t="n">
        <v>104.26</v>
      </c>
      <c r="T598" t="n">
        <v>57538.43</v>
      </c>
      <c r="U598" t="n">
        <v>0.47</v>
      </c>
      <c r="V598" t="n">
        <v>0.85</v>
      </c>
      <c r="W598" t="n">
        <v>20.84</v>
      </c>
      <c r="X598" t="n">
        <v>3.55</v>
      </c>
      <c r="Y598" t="n">
        <v>1</v>
      </c>
      <c r="Z598" t="n">
        <v>10</v>
      </c>
    </row>
    <row r="599">
      <c r="A599" t="n">
        <v>14</v>
      </c>
      <c r="B599" t="n">
        <v>90</v>
      </c>
      <c r="C599" t="inlineStr">
        <is>
          <t xml:space="preserve">CONCLUIDO	</t>
        </is>
      </c>
      <c r="D599" t="n">
        <v>1.5985</v>
      </c>
      <c r="E599" t="n">
        <v>62.56</v>
      </c>
      <c r="F599" t="n">
        <v>55.94</v>
      </c>
      <c r="G599" t="n">
        <v>28.44</v>
      </c>
      <c r="H599" t="n">
        <v>0.44</v>
      </c>
      <c r="I599" t="n">
        <v>118</v>
      </c>
      <c r="J599" t="n">
        <v>181.94</v>
      </c>
      <c r="K599" t="n">
        <v>52.44</v>
      </c>
      <c r="L599" t="n">
        <v>4.5</v>
      </c>
      <c r="M599" t="n">
        <v>116</v>
      </c>
      <c r="N599" t="n">
        <v>35</v>
      </c>
      <c r="O599" t="n">
        <v>22673.63</v>
      </c>
      <c r="P599" t="n">
        <v>731.1900000000001</v>
      </c>
      <c r="Q599" t="n">
        <v>1367.78</v>
      </c>
      <c r="R599" t="n">
        <v>215.72</v>
      </c>
      <c r="S599" t="n">
        <v>104.26</v>
      </c>
      <c r="T599" t="n">
        <v>54327.73</v>
      </c>
      <c r="U599" t="n">
        <v>0.48</v>
      </c>
      <c r="V599" t="n">
        <v>0.86</v>
      </c>
      <c r="W599" t="n">
        <v>20.84</v>
      </c>
      <c r="X599" t="n">
        <v>3.36</v>
      </c>
      <c r="Y599" t="n">
        <v>1</v>
      </c>
      <c r="Z599" t="n">
        <v>10</v>
      </c>
    </row>
    <row r="600">
      <c r="A600" t="n">
        <v>15</v>
      </c>
      <c r="B600" t="n">
        <v>90</v>
      </c>
      <c r="C600" t="inlineStr">
        <is>
          <t xml:space="preserve">CONCLUIDO	</t>
        </is>
      </c>
      <c r="D600" t="n">
        <v>1.6097</v>
      </c>
      <c r="E600" t="n">
        <v>62.12</v>
      </c>
      <c r="F600" t="n">
        <v>55.76</v>
      </c>
      <c r="G600" t="n">
        <v>30.14</v>
      </c>
      <c r="H600" t="n">
        <v>0.46</v>
      </c>
      <c r="I600" t="n">
        <v>111</v>
      </c>
      <c r="J600" t="n">
        <v>182.32</v>
      </c>
      <c r="K600" t="n">
        <v>52.44</v>
      </c>
      <c r="L600" t="n">
        <v>4.75</v>
      </c>
      <c r="M600" t="n">
        <v>109</v>
      </c>
      <c r="N600" t="n">
        <v>35.12</v>
      </c>
      <c r="O600" t="n">
        <v>22719.83</v>
      </c>
      <c r="P600" t="n">
        <v>727.6</v>
      </c>
      <c r="Q600" t="n">
        <v>1367.64</v>
      </c>
      <c r="R600" t="n">
        <v>209.82</v>
      </c>
      <c r="S600" t="n">
        <v>104.26</v>
      </c>
      <c r="T600" t="n">
        <v>51412.7</v>
      </c>
      <c r="U600" t="n">
        <v>0.5</v>
      </c>
      <c r="V600" t="n">
        <v>0.86</v>
      </c>
      <c r="W600" t="n">
        <v>20.83</v>
      </c>
      <c r="X600" t="n">
        <v>3.17</v>
      </c>
      <c r="Y600" t="n">
        <v>1</v>
      </c>
      <c r="Z600" t="n">
        <v>10</v>
      </c>
    </row>
    <row r="601">
      <c r="A601" t="n">
        <v>16</v>
      </c>
      <c r="B601" t="n">
        <v>90</v>
      </c>
      <c r="C601" t="inlineStr">
        <is>
          <t xml:space="preserve">CONCLUIDO	</t>
        </is>
      </c>
      <c r="D601" t="n">
        <v>1.6203</v>
      </c>
      <c r="E601" t="n">
        <v>61.72</v>
      </c>
      <c r="F601" t="n">
        <v>55.56</v>
      </c>
      <c r="G601" t="n">
        <v>31.75</v>
      </c>
      <c r="H601" t="n">
        <v>0.49</v>
      </c>
      <c r="I601" t="n">
        <v>105</v>
      </c>
      <c r="J601" t="n">
        <v>182.69</v>
      </c>
      <c r="K601" t="n">
        <v>52.44</v>
      </c>
      <c r="L601" t="n">
        <v>5</v>
      </c>
      <c r="M601" t="n">
        <v>103</v>
      </c>
      <c r="N601" t="n">
        <v>35.25</v>
      </c>
      <c r="O601" t="n">
        <v>22766.06</v>
      </c>
      <c r="P601" t="n">
        <v>723.99</v>
      </c>
      <c r="Q601" t="n">
        <v>1367.64</v>
      </c>
      <c r="R601" t="n">
        <v>203.48</v>
      </c>
      <c r="S601" t="n">
        <v>104.26</v>
      </c>
      <c r="T601" t="n">
        <v>48270.93</v>
      </c>
      <c r="U601" t="n">
        <v>0.51</v>
      </c>
      <c r="V601" t="n">
        <v>0.86</v>
      </c>
      <c r="W601" t="n">
        <v>20.81</v>
      </c>
      <c r="X601" t="n">
        <v>2.98</v>
      </c>
      <c r="Y601" t="n">
        <v>1</v>
      </c>
      <c r="Z601" t="n">
        <v>10</v>
      </c>
    </row>
    <row r="602">
      <c r="A602" t="n">
        <v>17</v>
      </c>
      <c r="B602" t="n">
        <v>90</v>
      </c>
      <c r="C602" t="inlineStr">
        <is>
          <t xml:space="preserve">CONCLUIDO	</t>
        </is>
      </c>
      <c r="D602" t="n">
        <v>1.6283</v>
      </c>
      <c r="E602" t="n">
        <v>61.41</v>
      </c>
      <c r="F602" t="n">
        <v>55.44</v>
      </c>
      <c r="G602" t="n">
        <v>33.26</v>
      </c>
      <c r="H602" t="n">
        <v>0.51</v>
      </c>
      <c r="I602" t="n">
        <v>100</v>
      </c>
      <c r="J602" t="n">
        <v>183.07</v>
      </c>
      <c r="K602" t="n">
        <v>52.44</v>
      </c>
      <c r="L602" t="n">
        <v>5.25</v>
      </c>
      <c r="M602" t="n">
        <v>98</v>
      </c>
      <c r="N602" t="n">
        <v>35.37</v>
      </c>
      <c r="O602" t="n">
        <v>22812.34</v>
      </c>
      <c r="P602" t="n">
        <v>721.41</v>
      </c>
      <c r="Q602" t="n">
        <v>1367.51</v>
      </c>
      <c r="R602" t="n">
        <v>199.32</v>
      </c>
      <c r="S602" t="n">
        <v>104.26</v>
      </c>
      <c r="T602" t="n">
        <v>46214.39</v>
      </c>
      <c r="U602" t="n">
        <v>0.52</v>
      </c>
      <c r="V602" t="n">
        <v>0.86</v>
      </c>
      <c r="W602" t="n">
        <v>20.81</v>
      </c>
      <c r="X602" t="n">
        <v>2.85</v>
      </c>
      <c r="Y602" t="n">
        <v>1</v>
      </c>
      <c r="Z602" t="n">
        <v>10</v>
      </c>
    </row>
    <row r="603">
      <c r="A603" t="n">
        <v>18</v>
      </c>
      <c r="B603" t="n">
        <v>90</v>
      </c>
      <c r="C603" t="inlineStr">
        <is>
          <t xml:space="preserve">CONCLUIDO	</t>
        </is>
      </c>
      <c r="D603" t="n">
        <v>1.6377</v>
      </c>
      <c r="E603" t="n">
        <v>61.06</v>
      </c>
      <c r="F603" t="n">
        <v>55.26</v>
      </c>
      <c r="G603" t="n">
        <v>34.9</v>
      </c>
      <c r="H603" t="n">
        <v>0.53</v>
      </c>
      <c r="I603" t="n">
        <v>95</v>
      </c>
      <c r="J603" t="n">
        <v>183.44</v>
      </c>
      <c r="K603" t="n">
        <v>52.44</v>
      </c>
      <c r="L603" t="n">
        <v>5.5</v>
      </c>
      <c r="M603" t="n">
        <v>93</v>
      </c>
      <c r="N603" t="n">
        <v>35.5</v>
      </c>
      <c r="O603" t="n">
        <v>22858.66</v>
      </c>
      <c r="P603" t="n">
        <v>718.3</v>
      </c>
      <c r="Q603" t="n">
        <v>1367.49</v>
      </c>
      <c r="R603" t="n">
        <v>194</v>
      </c>
      <c r="S603" t="n">
        <v>104.26</v>
      </c>
      <c r="T603" t="n">
        <v>43580.09</v>
      </c>
      <c r="U603" t="n">
        <v>0.54</v>
      </c>
      <c r="V603" t="n">
        <v>0.87</v>
      </c>
      <c r="W603" t="n">
        <v>20.79</v>
      </c>
      <c r="X603" t="n">
        <v>2.68</v>
      </c>
      <c r="Y603" t="n">
        <v>1</v>
      </c>
      <c r="Z603" t="n">
        <v>10</v>
      </c>
    </row>
    <row r="604">
      <c r="A604" t="n">
        <v>19</v>
      </c>
      <c r="B604" t="n">
        <v>90</v>
      </c>
      <c r="C604" t="inlineStr">
        <is>
          <t xml:space="preserve">CONCLUIDO	</t>
        </is>
      </c>
      <c r="D604" t="n">
        <v>1.6439</v>
      </c>
      <c r="E604" t="n">
        <v>60.83</v>
      </c>
      <c r="F604" t="n">
        <v>55.18</v>
      </c>
      <c r="G604" t="n">
        <v>36.38</v>
      </c>
      <c r="H604" t="n">
        <v>0.55</v>
      </c>
      <c r="I604" t="n">
        <v>91</v>
      </c>
      <c r="J604" t="n">
        <v>183.82</v>
      </c>
      <c r="K604" t="n">
        <v>52.44</v>
      </c>
      <c r="L604" t="n">
        <v>5.75</v>
      </c>
      <c r="M604" t="n">
        <v>89</v>
      </c>
      <c r="N604" t="n">
        <v>35.63</v>
      </c>
      <c r="O604" t="n">
        <v>22905.03</v>
      </c>
      <c r="P604" t="n">
        <v>715.89</v>
      </c>
      <c r="Q604" t="n">
        <v>1367.58</v>
      </c>
      <c r="R604" t="n">
        <v>190.98</v>
      </c>
      <c r="S604" t="n">
        <v>104.26</v>
      </c>
      <c r="T604" t="n">
        <v>42089.03</v>
      </c>
      <c r="U604" t="n">
        <v>0.55</v>
      </c>
      <c r="V604" t="n">
        <v>0.87</v>
      </c>
      <c r="W604" t="n">
        <v>20.79</v>
      </c>
      <c r="X604" t="n">
        <v>2.59</v>
      </c>
      <c r="Y604" t="n">
        <v>1</v>
      </c>
      <c r="Z604" t="n">
        <v>10</v>
      </c>
    </row>
    <row r="605">
      <c r="A605" t="n">
        <v>20</v>
      </c>
      <c r="B605" t="n">
        <v>90</v>
      </c>
      <c r="C605" t="inlineStr">
        <is>
          <t xml:space="preserve">CONCLUIDO	</t>
        </is>
      </c>
      <c r="D605" t="n">
        <v>1.6509</v>
      </c>
      <c r="E605" t="n">
        <v>60.57</v>
      </c>
      <c r="F605" t="n">
        <v>55.06</v>
      </c>
      <c r="G605" t="n">
        <v>37.97</v>
      </c>
      <c r="H605" t="n">
        <v>0.58</v>
      </c>
      <c r="I605" t="n">
        <v>87</v>
      </c>
      <c r="J605" t="n">
        <v>184.19</v>
      </c>
      <c r="K605" t="n">
        <v>52.44</v>
      </c>
      <c r="L605" t="n">
        <v>6</v>
      </c>
      <c r="M605" t="n">
        <v>85</v>
      </c>
      <c r="N605" t="n">
        <v>35.75</v>
      </c>
      <c r="O605" t="n">
        <v>22951.43</v>
      </c>
      <c r="P605" t="n">
        <v>713.28</v>
      </c>
      <c r="Q605" t="n">
        <v>1367.52</v>
      </c>
      <c r="R605" t="n">
        <v>187.19</v>
      </c>
      <c r="S605" t="n">
        <v>104.26</v>
      </c>
      <c r="T605" t="n">
        <v>40216.19</v>
      </c>
      <c r="U605" t="n">
        <v>0.5600000000000001</v>
      </c>
      <c r="V605" t="n">
        <v>0.87</v>
      </c>
      <c r="W605" t="n">
        <v>20.78</v>
      </c>
      <c r="X605" t="n">
        <v>2.48</v>
      </c>
      <c r="Y605" t="n">
        <v>1</v>
      </c>
      <c r="Z605" t="n">
        <v>10</v>
      </c>
    </row>
    <row r="606">
      <c r="A606" t="n">
        <v>21</v>
      </c>
      <c r="B606" t="n">
        <v>90</v>
      </c>
      <c r="C606" t="inlineStr">
        <is>
          <t xml:space="preserve">CONCLUIDO	</t>
        </is>
      </c>
      <c r="D606" t="n">
        <v>1.6582</v>
      </c>
      <c r="E606" t="n">
        <v>60.31</v>
      </c>
      <c r="F606" t="n">
        <v>54.93</v>
      </c>
      <c r="G606" t="n">
        <v>39.71</v>
      </c>
      <c r="H606" t="n">
        <v>0.6</v>
      </c>
      <c r="I606" t="n">
        <v>83</v>
      </c>
      <c r="J606" t="n">
        <v>184.57</v>
      </c>
      <c r="K606" t="n">
        <v>52.44</v>
      </c>
      <c r="L606" t="n">
        <v>6.25</v>
      </c>
      <c r="M606" t="n">
        <v>81</v>
      </c>
      <c r="N606" t="n">
        <v>35.88</v>
      </c>
      <c r="O606" t="n">
        <v>22997.88</v>
      </c>
      <c r="P606" t="n">
        <v>710.6</v>
      </c>
      <c r="Q606" t="n">
        <v>1367.46</v>
      </c>
      <c r="R606" t="n">
        <v>183.19</v>
      </c>
      <c r="S606" t="n">
        <v>104.26</v>
      </c>
      <c r="T606" t="n">
        <v>38236.78</v>
      </c>
      <c r="U606" t="n">
        <v>0.57</v>
      </c>
      <c r="V606" t="n">
        <v>0.87</v>
      </c>
      <c r="W606" t="n">
        <v>20.78</v>
      </c>
      <c r="X606" t="n">
        <v>2.35</v>
      </c>
      <c r="Y606" t="n">
        <v>1</v>
      </c>
      <c r="Z606" t="n">
        <v>10</v>
      </c>
    </row>
    <row r="607">
      <c r="A607" t="n">
        <v>22</v>
      </c>
      <c r="B607" t="n">
        <v>90</v>
      </c>
      <c r="C607" t="inlineStr">
        <is>
          <t xml:space="preserve">CONCLUIDO	</t>
        </is>
      </c>
      <c r="D607" t="n">
        <v>1.6656</v>
      </c>
      <c r="E607" t="n">
        <v>60.04</v>
      </c>
      <c r="F607" t="n">
        <v>54.81</v>
      </c>
      <c r="G607" t="n">
        <v>41.63</v>
      </c>
      <c r="H607" t="n">
        <v>0.62</v>
      </c>
      <c r="I607" t="n">
        <v>79</v>
      </c>
      <c r="J607" t="n">
        <v>184.95</v>
      </c>
      <c r="K607" t="n">
        <v>52.44</v>
      </c>
      <c r="L607" t="n">
        <v>6.5</v>
      </c>
      <c r="M607" t="n">
        <v>77</v>
      </c>
      <c r="N607" t="n">
        <v>36.01</v>
      </c>
      <c r="O607" t="n">
        <v>23044.38</v>
      </c>
      <c r="P607" t="n">
        <v>707.9400000000001</v>
      </c>
      <c r="Q607" t="n">
        <v>1367.45</v>
      </c>
      <c r="R607" t="n">
        <v>178.63</v>
      </c>
      <c r="S607" t="n">
        <v>104.26</v>
      </c>
      <c r="T607" t="n">
        <v>35976.41</v>
      </c>
      <c r="U607" t="n">
        <v>0.58</v>
      </c>
      <c r="V607" t="n">
        <v>0.87</v>
      </c>
      <c r="W607" t="n">
        <v>20.78</v>
      </c>
      <c r="X607" t="n">
        <v>2.23</v>
      </c>
      <c r="Y607" t="n">
        <v>1</v>
      </c>
      <c r="Z607" t="n">
        <v>10</v>
      </c>
    </row>
    <row r="608">
      <c r="A608" t="n">
        <v>23</v>
      </c>
      <c r="B608" t="n">
        <v>90</v>
      </c>
      <c r="C608" t="inlineStr">
        <is>
          <t xml:space="preserve">CONCLUIDO	</t>
        </is>
      </c>
      <c r="D608" t="n">
        <v>1.6703</v>
      </c>
      <c r="E608" t="n">
        <v>59.87</v>
      </c>
      <c r="F608" t="n">
        <v>54.75</v>
      </c>
      <c r="G608" t="n">
        <v>43.22</v>
      </c>
      <c r="H608" t="n">
        <v>0.65</v>
      </c>
      <c r="I608" t="n">
        <v>76</v>
      </c>
      <c r="J608" t="n">
        <v>185.33</v>
      </c>
      <c r="K608" t="n">
        <v>52.44</v>
      </c>
      <c r="L608" t="n">
        <v>6.75</v>
      </c>
      <c r="M608" t="n">
        <v>74</v>
      </c>
      <c r="N608" t="n">
        <v>36.13</v>
      </c>
      <c r="O608" t="n">
        <v>23090.91</v>
      </c>
      <c r="P608" t="n">
        <v>705.99</v>
      </c>
      <c r="Q608" t="n">
        <v>1367.59</v>
      </c>
      <c r="R608" t="n">
        <v>177.17</v>
      </c>
      <c r="S608" t="n">
        <v>104.26</v>
      </c>
      <c r="T608" t="n">
        <v>35262.09</v>
      </c>
      <c r="U608" t="n">
        <v>0.59</v>
      </c>
      <c r="V608" t="n">
        <v>0.88</v>
      </c>
      <c r="W608" t="n">
        <v>20.76</v>
      </c>
      <c r="X608" t="n">
        <v>2.17</v>
      </c>
      <c r="Y608" t="n">
        <v>1</v>
      </c>
      <c r="Z608" t="n">
        <v>10</v>
      </c>
    </row>
    <row r="609">
      <c r="A609" t="n">
        <v>24</v>
      </c>
      <c r="B609" t="n">
        <v>90</v>
      </c>
      <c r="C609" t="inlineStr">
        <is>
          <t xml:space="preserve">CONCLUIDO	</t>
        </is>
      </c>
      <c r="D609" t="n">
        <v>1.6761</v>
      </c>
      <c r="E609" t="n">
        <v>59.66</v>
      </c>
      <c r="F609" t="n">
        <v>54.65</v>
      </c>
      <c r="G609" t="n">
        <v>44.91</v>
      </c>
      <c r="H609" t="n">
        <v>0.67</v>
      </c>
      <c r="I609" t="n">
        <v>73</v>
      </c>
      <c r="J609" t="n">
        <v>185.7</v>
      </c>
      <c r="K609" t="n">
        <v>52.44</v>
      </c>
      <c r="L609" t="n">
        <v>7</v>
      </c>
      <c r="M609" t="n">
        <v>71</v>
      </c>
      <c r="N609" t="n">
        <v>36.26</v>
      </c>
      <c r="O609" t="n">
        <v>23137.49</v>
      </c>
      <c r="P609" t="n">
        <v>703.41</v>
      </c>
      <c r="Q609" t="n">
        <v>1367.45</v>
      </c>
      <c r="R609" t="n">
        <v>173.39</v>
      </c>
      <c r="S609" t="n">
        <v>104.26</v>
      </c>
      <c r="T609" t="n">
        <v>33383.83</v>
      </c>
      <c r="U609" t="n">
        <v>0.6</v>
      </c>
      <c r="V609" t="n">
        <v>0.88</v>
      </c>
      <c r="W609" t="n">
        <v>20.77</v>
      </c>
      <c r="X609" t="n">
        <v>2.06</v>
      </c>
      <c r="Y609" t="n">
        <v>1</v>
      </c>
      <c r="Z609" t="n">
        <v>10</v>
      </c>
    </row>
    <row r="610">
      <c r="A610" t="n">
        <v>25</v>
      </c>
      <c r="B610" t="n">
        <v>90</v>
      </c>
      <c r="C610" t="inlineStr">
        <is>
          <t xml:space="preserve">CONCLUIDO	</t>
        </is>
      </c>
      <c r="D610" t="n">
        <v>1.6798</v>
      </c>
      <c r="E610" t="n">
        <v>59.53</v>
      </c>
      <c r="F610" t="n">
        <v>54.59</v>
      </c>
      <c r="G610" t="n">
        <v>46.13</v>
      </c>
      <c r="H610" t="n">
        <v>0.6899999999999999</v>
      </c>
      <c r="I610" t="n">
        <v>71</v>
      </c>
      <c r="J610" t="n">
        <v>186.08</v>
      </c>
      <c r="K610" t="n">
        <v>52.44</v>
      </c>
      <c r="L610" t="n">
        <v>7.25</v>
      </c>
      <c r="M610" t="n">
        <v>69</v>
      </c>
      <c r="N610" t="n">
        <v>36.39</v>
      </c>
      <c r="O610" t="n">
        <v>23184.11</v>
      </c>
      <c r="P610" t="n">
        <v>702.09</v>
      </c>
      <c r="Q610" t="n">
        <v>1367.33</v>
      </c>
      <c r="R610" t="n">
        <v>171.76</v>
      </c>
      <c r="S610" t="n">
        <v>104.26</v>
      </c>
      <c r="T610" t="n">
        <v>32580.58</v>
      </c>
      <c r="U610" t="n">
        <v>0.61</v>
      </c>
      <c r="V610" t="n">
        <v>0.88</v>
      </c>
      <c r="W610" t="n">
        <v>20.76</v>
      </c>
      <c r="X610" t="n">
        <v>2.01</v>
      </c>
      <c r="Y610" t="n">
        <v>1</v>
      </c>
      <c r="Z610" t="n">
        <v>10</v>
      </c>
    </row>
    <row r="611">
      <c r="A611" t="n">
        <v>26</v>
      </c>
      <c r="B611" t="n">
        <v>90</v>
      </c>
      <c r="C611" t="inlineStr">
        <is>
          <t xml:space="preserve">CONCLUIDO	</t>
        </is>
      </c>
      <c r="D611" t="n">
        <v>1.6848</v>
      </c>
      <c r="E611" t="n">
        <v>59.35</v>
      </c>
      <c r="F611" t="n">
        <v>54.52</v>
      </c>
      <c r="G611" t="n">
        <v>48.1</v>
      </c>
      <c r="H611" t="n">
        <v>0.71</v>
      </c>
      <c r="I611" t="n">
        <v>68</v>
      </c>
      <c r="J611" t="n">
        <v>186.46</v>
      </c>
      <c r="K611" t="n">
        <v>52.44</v>
      </c>
      <c r="L611" t="n">
        <v>7.5</v>
      </c>
      <c r="M611" t="n">
        <v>66</v>
      </c>
      <c r="N611" t="n">
        <v>36.52</v>
      </c>
      <c r="O611" t="n">
        <v>23230.78</v>
      </c>
      <c r="P611" t="n">
        <v>699.76</v>
      </c>
      <c r="Q611" t="n">
        <v>1367.41</v>
      </c>
      <c r="R611" t="n">
        <v>169.33</v>
      </c>
      <c r="S611" t="n">
        <v>104.26</v>
      </c>
      <c r="T611" t="n">
        <v>31382.49</v>
      </c>
      <c r="U611" t="n">
        <v>0.62</v>
      </c>
      <c r="V611" t="n">
        <v>0.88</v>
      </c>
      <c r="W611" t="n">
        <v>20.76</v>
      </c>
      <c r="X611" t="n">
        <v>1.93</v>
      </c>
      <c r="Y611" t="n">
        <v>1</v>
      </c>
      <c r="Z611" t="n">
        <v>10</v>
      </c>
    </row>
    <row r="612">
      <c r="A612" t="n">
        <v>27</v>
      </c>
      <c r="B612" t="n">
        <v>90</v>
      </c>
      <c r="C612" t="inlineStr">
        <is>
          <t xml:space="preserve">CONCLUIDO	</t>
        </is>
      </c>
      <c r="D612" t="n">
        <v>1.6889</v>
      </c>
      <c r="E612" t="n">
        <v>59.21</v>
      </c>
      <c r="F612" t="n">
        <v>54.44</v>
      </c>
      <c r="G612" t="n">
        <v>49.49</v>
      </c>
      <c r="H612" t="n">
        <v>0.74</v>
      </c>
      <c r="I612" t="n">
        <v>66</v>
      </c>
      <c r="J612" t="n">
        <v>186.84</v>
      </c>
      <c r="K612" t="n">
        <v>52.44</v>
      </c>
      <c r="L612" t="n">
        <v>7.75</v>
      </c>
      <c r="M612" t="n">
        <v>64</v>
      </c>
      <c r="N612" t="n">
        <v>36.65</v>
      </c>
      <c r="O612" t="n">
        <v>23277.49</v>
      </c>
      <c r="P612" t="n">
        <v>697.9</v>
      </c>
      <c r="Q612" t="n">
        <v>1367.58</v>
      </c>
      <c r="R612" t="n">
        <v>167.15</v>
      </c>
      <c r="S612" t="n">
        <v>104.26</v>
      </c>
      <c r="T612" t="n">
        <v>30303.01</v>
      </c>
      <c r="U612" t="n">
        <v>0.62</v>
      </c>
      <c r="V612" t="n">
        <v>0.88</v>
      </c>
      <c r="W612" t="n">
        <v>20.75</v>
      </c>
      <c r="X612" t="n">
        <v>1.86</v>
      </c>
      <c r="Y612" t="n">
        <v>1</v>
      </c>
      <c r="Z612" t="n">
        <v>10</v>
      </c>
    </row>
    <row r="613">
      <c r="A613" t="n">
        <v>28</v>
      </c>
      <c r="B613" t="n">
        <v>90</v>
      </c>
      <c r="C613" t="inlineStr">
        <is>
          <t xml:space="preserve">CONCLUIDO	</t>
        </is>
      </c>
      <c r="D613" t="n">
        <v>1.6934</v>
      </c>
      <c r="E613" t="n">
        <v>59.05</v>
      </c>
      <c r="F613" t="n">
        <v>54.36</v>
      </c>
      <c r="G613" t="n">
        <v>50.96</v>
      </c>
      <c r="H613" t="n">
        <v>0.76</v>
      </c>
      <c r="I613" t="n">
        <v>64</v>
      </c>
      <c r="J613" t="n">
        <v>187.22</v>
      </c>
      <c r="K613" t="n">
        <v>52.44</v>
      </c>
      <c r="L613" t="n">
        <v>8</v>
      </c>
      <c r="M613" t="n">
        <v>62</v>
      </c>
      <c r="N613" t="n">
        <v>36.78</v>
      </c>
      <c r="O613" t="n">
        <v>23324.24</v>
      </c>
      <c r="P613" t="n">
        <v>695.73</v>
      </c>
      <c r="Q613" t="n">
        <v>1367.3</v>
      </c>
      <c r="R613" t="n">
        <v>164.28</v>
      </c>
      <c r="S613" t="n">
        <v>104.26</v>
      </c>
      <c r="T613" t="n">
        <v>28878</v>
      </c>
      <c r="U613" t="n">
        <v>0.63</v>
      </c>
      <c r="V613" t="n">
        <v>0.88</v>
      </c>
      <c r="W613" t="n">
        <v>20.75</v>
      </c>
      <c r="X613" t="n">
        <v>1.78</v>
      </c>
      <c r="Y613" t="n">
        <v>1</v>
      </c>
      <c r="Z613" t="n">
        <v>10</v>
      </c>
    </row>
    <row r="614">
      <c r="A614" t="n">
        <v>29</v>
      </c>
      <c r="B614" t="n">
        <v>90</v>
      </c>
      <c r="C614" t="inlineStr">
        <is>
          <t xml:space="preserve">CONCLUIDO	</t>
        </is>
      </c>
      <c r="D614" t="n">
        <v>1.6958</v>
      </c>
      <c r="E614" t="n">
        <v>58.97</v>
      </c>
      <c r="F614" t="n">
        <v>54.34</v>
      </c>
      <c r="G614" t="n">
        <v>52.59</v>
      </c>
      <c r="H614" t="n">
        <v>0.78</v>
      </c>
      <c r="I614" t="n">
        <v>62</v>
      </c>
      <c r="J614" t="n">
        <v>187.6</v>
      </c>
      <c r="K614" t="n">
        <v>52.44</v>
      </c>
      <c r="L614" t="n">
        <v>8.25</v>
      </c>
      <c r="M614" t="n">
        <v>60</v>
      </c>
      <c r="N614" t="n">
        <v>36.9</v>
      </c>
      <c r="O614" t="n">
        <v>23371.04</v>
      </c>
      <c r="P614" t="n">
        <v>694.51</v>
      </c>
      <c r="Q614" t="n">
        <v>1367.4</v>
      </c>
      <c r="R614" t="n">
        <v>163.59</v>
      </c>
      <c r="S614" t="n">
        <v>104.26</v>
      </c>
      <c r="T614" t="n">
        <v>28542.19</v>
      </c>
      <c r="U614" t="n">
        <v>0.64</v>
      </c>
      <c r="V614" t="n">
        <v>0.88</v>
      </c>
      <c r="W614" t="n">
        <v>20.76</v>
      </c>
      <c r="X614" t="n">
        <v>1.76</v>
      </c>
      <c r="Y614" t="n">
        <v>1</v>
      </c>
      <c r="Z614" t="n">
        <v>10</v>
      </c>
    </row>
    <row r="615">
      <c r="A615" t="n">
        <v>30</v>
      </c>
      <c r="B615" t="n">
        <v>90</v>
      </c>
      <c r="C615" t="inlineStr">
        <is>
          <t xml:space="preserve">CONCLUIDO	</t>
        </is>
      </c>
      <c r="D615" t="n">
        <v>1.7001</v>
      </c>
      <c r="E615" t="n">
        <v>58.82</v>
      </c>
      <c r="F615" t="n">
        <v>54.27</v>
      </c>
      <c r="G615" t="n">
        <v>54.27</v>
      </c>
      <c r="H615" t="n">
        <v>0.8</v>
      </c>
      <c r="I615" t="n">
        <v>60</v>
      </c>
      <c r="J615" t="n">
        <v>187.98</v>
      </c>
      <c r="K615" t="n">
        <v>52.44</v>
      </c>
      <c r="L615" t="n">
        <v>8.5</v>
      </c>
      <c r="M615" t="n">
        <v>58</v>
      </c>
      <c r="N615" t="n">
        <v>37.03</v>
      </c>
      <c r="O615" t="n">
        <v>23417.88</v>
      </c>
      <c r="P615" t="n">
        <v>692.3200000000001</v>
      </c>
      <c r="Q615" t="n">
        <v>1367.41</v>
      </c>
      <c r="R615" t="n">
        <v>161.37</v>
      </c>
      <c r="S615" t="n">
        <v>104.26</v>
      </c>
      <c r="T615" t="n">
        <v>27442.19</v>
      </c>
      <c r="U615" t="n">
        <v>0.65</v>
      </c>
      <c r="V615" t="n">
        <v>0.88</v>
      </c>
      <c r="W615" t="n">
        <v>20.74</v>
      </c>
      <c r="X615" t="n">
        <v>1.69</v>
      </c>
      <c r="Y615" t="n">
        <v>1</v>
      </c>
      <c r="Z615" t="n">
        <v>10</v>
      </c>
    </row>
    <row r="616">
      <c r="A616" t="n">
        <v>31</v>
      </c>
      <c r="B616" t="n">
        <v>90</v>
      </c>
      <c r="C616" t="inlineStr">
        <is>
          <t xml:space="preserve">CONCLUIDO	</t>
        </is>
      </c>
      <c r="D616" t="n">
        <v>1.7033</v>
      </c>
      <c r="E616" t="n">
        <v>58.71</v>
      </c>
      <c r="F616" t="n">
        <v>54.23</v>
      </c>
      <c r="G616" t="n">
        <v>56.1</v>
      </c>
      <c r="H616" t="n">
        <v>0.82</v>
      </c>
      <c r="I616" t="n">
        <v>58</v>
      </c>
      <c r="J616" t="n">
        <v>188.36</v>
      </c>
      <c r="K616" t="n">
        <v>52.44</v>
      </c>
      <c r="L616" t="n">
        <v>8.75</v>
      </c>
      <c r="M616" t="n">
        <v>56</v>
      </c>
      <c r="N616" t="n">
        <v>37.16</v>
      </c>
      <c r="O616" t="n">
        <v>23464.76</v>
      </c>
      <c r="P616" t="n">
        <v>691.37</v>
      </c>
      <c r="Q616" t="n">
        <v>1367.42</v>
      </c>
      <c r="R616" t="n">
        <v>160.21</v>
      </c>
      <c r="S616" t="n">
        <v>104.26</v>
      </c>
      <c r="T616" t="n">
        <v>26870.1</v>
      </c>
      <c r="U616" t="n">
        <v>0.65</v>
      </c>
      <c r="V616" t="n">
        <v>0.88</v>
      </c>
      <c r="W616" t="n">
        <v>20.73</v>
      </c>
      <c r="X616" t="n">
        <v>1.65</v>
      </c>
      <c r="Y616" t="n">
        <v>1</v>
      </c>
      <c r="Z616" t="n">
        <v>10</v>
      </c>
    </row>
    <row r="617">
      <c r="A617" t="n">
        <v>32</v>
      </c>
      <c r="B617" t="n">
        <v>90</v>
      </c>
      <c r="C617" t="inlineStr">
        <is>
          <t xml:space="preserve">CONCLUIDO	</t>
        </is>
      </c>
      <c r="D617" t="n">
        <v>1.7077</v>
      </c>
      <c r="E617" t="n">
        <v>58.56</v>
      </c>
      <c r="F617" t="n">
        <v>54.15</v>
      </c>
      <c r="G617" t="n">
        <v>58.02</v>
      </c>
      <c r="H617" t="n">
        <v>0.85</v>
      </c>
      <c r="I617" t="n">
        <v>56</v>
      </c>
      <c r="J617" t="n">
        <v>188.74</v>
      </c>
      <c r="K617" t="n">
        <v>52.44</v>
      </c>
      <c r="L617" t="n">
        <v>9</v>
      </c>
      <c r="M617" t="n">
        <v>54</v>
      </c>
      <c r="N617" t="n">
        <v>37.3</v>
      </c>
      <c r="O617" t="n">
        <v>23511.69</v>
      </c>
      <c r="P617" t="n">
        <v>688.92</v>
      </c>
      <c r="Q617" t="n">
        <v>1367.27</v>
      </c>
      <c r="R617" t="n">
        <v>157.64</v>
      </c>
      <c r="S617" t="n">
        <v>104.26</v>
      </c>
      <c r="T617" t="n">
        <v>25596.09</v>
      </c>
      <c r="U617" t="n">
        <v>0.66</v>
      </c>
      <c r="V617" t="n">
        <v>0.89</v>
      </c>
      <c r="W617" t="n">
        <v>20.73</v>
      </c>
      <c r="X617" t="n">
        <v>1.57</v>
      </c>
      <c r="Y617" t="n">
        <v>1</v>
      </c>
      <c r="Z617" t="n">
        <v>10</v>
      </c>
    </row>
    <row r="618">
      <c r="A618" t="n">
        <v>33</v>
      </c>
      <c r="B618" t="n">
        <v>90</v>
      </c>
      <c r="C618" t="inlineStr">
        <is>
          <t xml:space="preserve">CONCLUIDO	</t>
        </is>
      </c>
      <c r="D618" t="n">
        <v>1.7093</v>
      </c>
      <c r="E618" t="n">
        <v>58.5</v>
      </c>
      <c r="F618" t="n">
        <v>54.13</v>
      </c>
      <c r="G618" t="n">
        <v>59.05</v>
      </c>
      <c r="H618" t="n">
        <v>0.87</v>
      </c>
      <c r="I618" t="n">
        <v>55</v>
      </c>
      <c r="J618" t="n">
        <v>189.12</v>
      </c>
      <c r="K618" t="n">
        <v>52.44</v>
      </c>
      <c r="L618" t="n">
        <v>9.25</v>
      </c>
      <c r="M618" t="n">
        <v>53</v>
      </c>
      <c r="N618" t="n">
        <v>37.43</v>
      </c>
      <c r="O618" t="n">
        <v>23558.67</v>
      </c>
      <c r="P618" t="n">
        <v>687.5700000000001</v>
      </c>
      <c r="Q618" t="n">
        <v>1367.36</v>
      </c>
      <c r="R618" t="n">
        <v>156.78</v>
      </c>
      <c r="S618" t="n">
        <v>104.26</v>
      </c>
      <c r="T618" t="n">
        <v>25170.25</v>
      </c>
      <c r="U618" t="n">
        <v>0.67</v>
      </c>
      <c r="V618" t="n">
        <v>0.89</v>
      </c>
      <c r="W618" t="n">
        <v>20.74</v>
      </c>
      <c r="X618" t="n">
        <v>1.55</v>
      </c>
      <c r="Y618" t="n">
        <v>1</v>
      </c>
      <c r="Z618" t="n">
        <v>10</v>
      </c>
    </row>
    <row r="619">
      <c r="A619" t="n">
        <v>34</v>
      </c>
      <c r="B619" t="n">
        <v>90</v>
      </c>
      <c r="C619" t="inlineStr">
        <is>
          <t xml:space="preserve">CONCLUIDO	</t>
        </is>
      </c>
      <c r="D619" t="n">
        <v>1.7129</v>
      </c>
      <c r="E619" t="n">
        <v>58.38</v>
      </c>
      <c r="F619" t="n">
        <v>54.07</v>
      </c>
      <c r="G619" t="n">
        <v>61.22</v>
      </c>
      <c r="H619" t="n">
        <v>0.89</v>
      </c>
      <c r="I619" t="n">
        <v>53</v>
      </c>
      <c r="J619" t="n">
        <v>189.5</v>
      </c>
      <c r="K619" t="n">
        <v>52.44</v>
      </c>
      <c r="L619" t="n">
        <v>9.5</v>
      </c>
      <c r="M619" t="n">
        <v>51</v>
      </c>
      <c r="N619" t="n">
        <v>37.56</v>
      </c>
      <c r="O619" t="n">
        <v>23605.68</v>
      </c>
      <c r="P619" t="n">
        <v>686.04</v>
      </c>
      <c r="Q619" t="n">
        <v>1367.27</v>
      </c>
      <c r="R619" t="n">
        <v>155.18</v>
      </c>
      <c r="S619" t="n">
        <v>104.26</v>
      </c>
      <c r="T619" t="n">
        <v>24382.77</v>
      </c>
      <c r="U619" t="n">
        <v>0.67</v>
      </c>
      <c r="V619" t="n">
        <v>0.89</v>
      </c>
      <c r="W619" t="n">
        <v>20.73</v>
      </c>
      <c r="X619" t="n">
        <v>1.5</v>
      </c>
      <c r="Y619" t="n">
        <v>1</v>
      </c>
      <c r="Z619" t="n">
        <v>10</v>
      </c>
    </row>
    <row r="620">
      <c r="A620" t="n">
        <v>35</v>
      </c>
      <c r="B620" t="n">
        <v>90</v>
      </c>
      <c r="C620" t="inlineStr">
        <is>
          <t xml:space="preserve">CONCLUIDO	</t>
        </is>
      </c>
      <c r="D620" t="n">
        <v>1.7148</v>
      </c>
      <c r="E620" t="n">
        <v>58.31</v>
      </c>
      <c r="F620" t="n">
        <v>54.05</v>
      </c>
      <c r="G620" t="n">
        <v>62.36</v>
      </c>
      <c r="H620" t="n">
        <v>0.91</v>
      </c>
      <c r="I620" t="n">
        <v>52</v>
      </c>
      <c r="J620" t="n">
        <v>189.88</v>
      </c>
      <c r="K620" t="n">
        <v>52.44</v>
      </c>
      <c r="L620" t="n">
        <v>9.75</v>
      </c>
      <c r="M620" t="n">
        <v>50</v>
      </c>
      <c r="N620" t="n">
        <v>37.69</v>
      </c>
      <c r="O620" t="n">
        <v>23652.75</v>
      </c>
      <c r="P620" t="n">
        <v>684.11</v>
      </c>
      <c r="Q620" t="n">
        <v>1367.33</v>
      </c>
      <c r="R620" t="n">
        <v>154.05</v>
      </c>
      <c r="S620" t="n">
        <v>104.26</v>
      </c>
      <c r="T620" t="n">
        <v>23822.41</v>
      </c>
      <c r="U620" t="n">
        <v>0.68</v>
      </c>
      <c r="V620" t="n">
        <v>0.89</v>
      </c>
      <c r="W620" t="n">
        <v>20.73</v>
      </c>
      <c r="X620" t="n">
        <v>1.47</v>
      </c>
      <c r="Y620" t="n">
        <v>1</v>
      </c>
      <c r="Z620" t="n">
        <v>10</v>
      </c>
    </row>
    <row r="621">
      <c r="A621" t="n">
        <v>36</v>
      </c>
      <c r="B621" t="n">
        <v>90</v>
      </c>
      <c r="C621" t="inlineStr">
        <is>
          <t xml:space="preserve">CONCLUIDO	</t>
        </is>
      </c>
      <c r="D621" t="n">
        <v>1.7193</v>
      </c>
      <c r="E621" t="n">
        <v>58.16</v>
      </c>
      <c r="F621" t="n">
        <v>53.96</v>
      </c>
      <c r="G621" t="n">
        <v>64.76000000000001</v>
      </c>
      <c r="H621" t="n">
        <v>0.93</v>
      </c>
      <c r="I621" t="n">
        <v>50</v>
      </c>
      <c r="J621" t="n">
        <v>190.26</v>
      </c>
      <c r="K621" t="n">
        <v>52.44</v>
      </c>
      <c r="L621" t="n">
        <v>10</v>
      </c>
      <c r="M621" t="n">
        <v>48</v>
      </c>
      <c r="N621" t="n">
        <v>37.82</v>
      </c>
      <c r="O621" t="n">
        <v>23699.85</v>
      </c>
      <c r="P621" t="n">
        <v>682.26</v>
      </c>
      <c r="Q621" t="n">
        <v>1367.44</v>
      </c>
      <c r="R621" t="n">
        <v>151.58</v>
      </c>
      <c r="S621" t="n">
        <v>104.26</v>
      </c>
      <c r="T621" t="n">
        <v>22595.16</v>
      </c>
      <c r="U621" t="n">
        <v>0.6899999999999999</v>
      </c>
      <c r="V621" t="n">
        <v>0.89</v>
      </c>
      <c r="W621" t="n">
        <v>20.72</v>
      </c>
      <c r="X621" t="n">
        <v>1.38</v>
      </c>
      <c r="Y621" t="n">
        <v>1</v>
      </c>
      <c r="Z621" t="n">
        <v>10</v>
      </c>
    </row>
    <row r="622">
      <c r="A622" t="n">
        <v>37</v>
      </c>
      <c r="B622" t="n">
        <v>90</v>
      </c>
      <c r="C622" t="inlineStr">
        <is>
          <t xml:space="preserve">CONCLUIDO	</t>
        </is>
      </c>
      <c r="D622" t="n">
        <v>1.721</v>
      </c>
      <c r="E622" t="n">
        <v>58.1</v>
      </c>
      <c r="F622" t="n">
        <v>53.94</v>
      </c>
      <c r="G622" t="n">
        <v>66.05</v>
      </c>
      <c r="H622" t="n">
        <v>0.95</v>
      </c>
      <c r="I622" t="n">
        <v>49</v>
      </c>
      <c r="J622" t="n">
        <v>190.65</v>
      </c>
      <c r="K622" t="n">
        <v>52.44</v>
      </c>
      <c r="L622" t="n">
        <v>10.25</v>
      </c>
      <c r="M622" t="n">
        <v>47</v>
      </c>
      <c r="N622" t="n">
        <v>37.95</v>
      </c>
      <c r="O622" t="n">
        <v>23747</v>
      </c>
      <c r="P622" t="n">
        <v>681</v>
      </c>
      <c r="Q622" t="n">
        <v>1367.28</v>
      </c>
      <c r="R622" t="n">
        <v>151.05</v>
      </c>
      <c r="S622" t="n">
        <v>104.26</v>
      </c>
      <c r="T622" t="n">
        <v>22336.88</v>
      </c>
      <c r="U622" t="n">
        <v>0.6899999999999999</v>
      </c>
      <c r="V622" t="n">
        <v>0.89</v>
      </c>
      <c r="W622" t="n">
        <v>20.72</v>
      </c>
      <c r="X622" t="n">
        <v>1.36</v>
      </c>
      <c r="Y622" t="n">
        <v>1</v>
      </c>
      <c r="Z622" t="n">
        <v>10</v>
      </c>
    </row>
    <row r="623">
      <c r="A623" t="n">
        <v>38</v>
      </c>
      <c r="B623" t="n">
        <v>90</v>
      </c>
      <c r="C623" t="inlineStr">
        <is>
          <t xml:space="preserve">CONCLUIDO	</t>
        </is>
      </c>
      <c r="D623" t="n">
        <v>1.7224</v>
      </c>
      <c r="E623" t="n">
        <v>58.06</v>
      </c>
      <c r="F623" t="n">
        <v>53.93</v>
      </c>
      <c r="G623" t="n">
        <v>67.41</v>
      </c>
      <c r="H623" t="n">
        <v>0.98</v>
      </c>
      <c r="I623" t="n">
        <v>48</v>
      </c>
      <c r="J623" t="n">
        <v>191.03</v>
      </c>
      <c r="K623" t="n">
        <v>52.44</v>
      </c>
      <c r="L623" t="n">
        <v>10.5</v>
      </c>
      <c r="M623" t="n">
        <v>46</v>
      </c>
      <c r="N623" t="n">
        <v>38.09</v>
      </c>
      <c r="O623" t="n">
        <v>23794.2</v>
      </c>
      <c r="P623" t="n">
        <v>679.4299999999999</v>
      </c>
      <c r="Q623" t="n">
        <v>1367.42</v>
      </c>
      <c r="R623" t="n">
        <v>150.49</v>
      </c>
      <c r="S623" t="n">
        <v>104.26</v>
      </c>
      <c r="T623" t="n">
        <v>22059.15</v>
      </c>
      <c r="U623" t="n">
        <v>0.6899999999999999</v>
      </c>
      <c r="V623" t="n">
        <v>0.89</v>
      </c>
      <c r="W623" t="n">
        <v>20.72</v>
      </c>
      <c r="X623" t="n">
        <v>1.35</v>
      </c>
      <c r="Y623" t="n">
        <v>1</v>
      </c>
      <c r="Z623" t="n">
        <v>10</v>
      </c>
    </row>
    <row r="624">
      <c r="A624" t="n">
        <v>39</v>
      </c>
      <c r="B624" t="n">
        <v>90</v>
      </c>
      <c r="C624" t="inlineStr">
        <is>
          <t xml:space="preserve">CONCLUIDO	</t>
        </is>
      </c>
      <c r="D624" t="n">
        <v>1.724</v>
      </c>
      <c r="E624" t="n">
        <v>58</v>
      </c>
      <c r="F624" t="n">
        <v>53.91</v>
      </c>
      <c r="G624" t="n">
        <v>68.81999999999999</v>
      </c>
      <c r="H624" t="n">
        <v>1</v>
      </c>
      <c r="I624" t="n">
        <v>47</v>
      </c>
      <c r="J624" t="n">
        <v>191.41</v>
      </c>
      <c r="K624" t="n">
        <v>52.44</v>
      </c>
      <c r="L624" t="n">
        <v>10.75</v>
      </c>
      <c r="M624" t="n">
        <v>45</v>
      </c>
      <c r="N624" t="n">
        <v>38.22</v>
      </c>
      <c r="O624" t="n">
        <v>23841.44</v>
      </c>
      <c r="P624" t="n">
        <v>677.88</v>
      </c>
      <c r="Q624" t="n">
        <v>1367.42</v>
      </c>
      <c r="R624" t="n">
        <v>149.81</v>
      </c>
      <c r="S624" t="n">
        <v>104.26</v>
      </c>
      <c r="T624" t="n">
        <v>21724.45</v>
      </c>
      <c r="U624" t="n">
        <v>0.7</v>
      </c>
      <c r="V624" t="n">
        <v>0.89</v>
      </c>
      <c r="W624" t="n">
        <v>20.72</v>
      </c>
      <c r="X624" t="n">
        <v>1.33</v>
      </c>
      <c r="Y624" t="n">
        <v>1</v>
      </c>
      <c r="Z624" t="n">
        <v>10</v>
      </c>
    </row>
    <row r="625">
      <c r="A625" t="n">
        <v>40</v>
      </c>
      <c r="B625" t="n">
        <v>90</v>
      </c>
      <c r="C625" t="inlineStr">
        <is>
          <t xml:space="preserve">CONCLUIDO	</t>
        </is>
      </c>
      <c r="D625" t="n">
        <v>1.7292</v>
      </c>
      <c r="E625" t="n">
        <v>57.83</v>
      </c>
      <c r="F625" t="n">
        <v>53.81</v>
      </c>
      <c r="G625" t="n">
        <v>71.75</v>
      </c>
      <c r="H625" t="n">
        <v>1.02</v>
      </c>
      <c r="I625" t="n">
        <v>45</v>
      </c>
      <c r="J625" t="n">
        <v>191.79</v>
      </c>
      <c r="K625" t="n">
        <v>52.44</v>
      </c>
      <c r="L625" t="n">
        <v>11</v>
      </c>
      <c r="M625" t="n">
        <v>43</v>
      </c>
      <c r="N625" t="n">
        <v>38.35</v>
      </c>
      <c r="O625" t="n">
        <v>23888.73</v>
      </c>
      <c r="P625" t="n">
        <v>675.83</v>
      </c>
      <c r="Q625" t="n">
        <v>1367.25</v>
      </c>
      <c r="R625" t="n">
        <v>146.97</v>
      </c>
      <c r="S625" t="n">
        <v>104.26</v>
      </c>
      <c r="T625" t="n">
        <v>20315.03</v>
      </c>
      <c r="U625" t="n">
        <v>0.71</v>
      </c>
      <c r="V625" t="n">
        <v>0.89</v>
      </c>
      <c r="W625" t="n">
        <v>20.7</v>
      </c>
      <c r="X625" t="n">
        <v>1.23</v>
      </c>
      <c r="Y625" t="n">
        <v>1</v>
      </c>
      <c r="Z625" t="n">
        <v>10</v>
      </c>
    </row>
    <row r="626">
      <c r="A626" t="n">
        <v>41</v>
      </c>
      <c r="B626" t="n">
        <v>90</v>
      </c>
      <c r="C626" t="inlineStr">
        <is>
          <t xml:space="preserve">CONCLUIDO	</t>
        </is>
      </c>
      <c r="D626" t="n">
        <v>1.7305</v>
      </c>
      <c r="E626" t="n">
        <v>57.79</v>
      </c>
      <c r="F626" t="n">
        <v>53.8</v>
      </c>
      <c r="G626" t="n">
        <v>73.37</v>
      </c>
      <c r="H626" t="n">
        <v>1.04</v>
      </c>
      <c r="I626" t="n">
        <v>44</v>
      </c>
      <c r="J626" t="n">
        <v>192.18</v>
      </c>
      <c r="K626" t="n">
        <v>52.44</v>
      </c>
      <c r="L626" t="n">
        <v>11.25</v>
      </c>
      <c r="M626" t="n">
        <v>42</v>
      </c>
      <c r="N626" t="n">
        <v>38.49</v>
      </c>
      <c r="O626" t="n">
        <v>23936.06</v>
      </c>
      <c r="P626" t="n">
        <v>674.3</v>
      </c>
      <c r="Q626" t="n">
        <v>1367.35</v>
      </c>
      <c r="R626" t="n">
        <v>146.16</v>
      </c>
      <c r="S626" t="n">
        <v>104.26</v>
      </c>
      <c r="T626" t="n">
        <v>19915.12</v>
      </c>
      <c r="U626" t="n">
        <v>0.71</v>
      </c>
      <c r="V626" t="n">
        <v>0.89</v>
      </c>
      <c r="W626" t="n">
        <v>20.72</v>
      </c>
      <c r="X626" t="n">
        <v>1.22</v>
      </c>
      <c r="Y626" t="n">
        <v>1</v>
      </c>
      <c r="Z626" t="n">
        <v>10</v>
      </c>
    </row>
    <row r="627">
      <c r="A627" t="n">
        <v>42</v>
      </c>
      <c r="B627" t="n">
        <v>90</v>
      </c>
      <c r="C627" t="inlineStr">
        <is>
          <t xml:space="preserve">CONCLUIDO	</t>
        </is>
      </c>
      <c r="D627" t="n">
        <v>1.7325</v>
      </c>
      <c r="E627" t="n">
        <v>57.72</v>
      </c>
      <c r="F627" t="n">
        <v>53.77</v>
      </c>
      <c r="G627" t="n">
        <v>75.03</v>
      </c>
      <c r="H627" t="n">
        <v>1.06</v>
      </c>
      <c r="I627" t="n">
        <v>43</v>
      </c>
      <c r="J627" t="n">
        <v>192.56</v>
      </c>
      <c r="K627" t="n">
        <v>52.44</v>
      </c>
      <c r="L627" t="n">
        <v>11.5</v>
      </c>
      <c r="M627" t="n">
        <v>41</v>
      </c>
      <c r="N627" t="n">
        <v>38.62</v>
      </c>
      <c r="O627" t="n">
        <v>23983.44</v>
      </c>
      <c r="P627" t="n">
        <v>673.59</v>
      </c>
      <c r="Q627" t="n">
        <v>1367.28</v>
      </c>
      <c r="R627" t="n">
        <v>145.28</v>
      </c>
      <c r="S627" t="n">
        <v>104.26</v>
      </c>
      <c r="T627" t="n">
        <v>19480.73</v>
      </c>
      <c r="U627" t="n">
        <v>0.72</v>
      </c>
      <c r="V627" t="n">
        <v>0.89</v>
      </c>
      <c r="W627" t="n">
        <v>20.71</v>
      </c>
      <c r="X627" t="n">
        <v>1.19</v>
      </c>
      <c r="Y627" t="n">
        <v>1</v>
      </c>
      <c r="Z627" t="n">
        <v>10</v>
      </c>
    </row>
    <row r="628">
      <c r="A628" t="n">
        <v>43</v>
      </c>
      <c r="B628" t="n">
        <v>90</v>
      </c>
      <c r="C628" t="inlineStr">
        <is>
          <t xml:space="preserve">CONCLUIDO	</t>
        </is>
      </c>
      <c r="D628" t="n">
        <v>1.7341</v>
      </c>
      <c r="E628" t="n">
        <v>57.67</v>
      </c>
      <c r="F628" t="n">
        <v>53.75</v>
      </c>
      <c r="G628" t="n">
        <v>76.79000000000001</v>
      </c>
      <c r="H628" t="n">
        <v>1.08</v>
      </c>
      <c r="I628" t="n">
        <v>42</v>
      </c>
      <c r="J628" t="n">
        <v>192.95</v>
      </c>
      <c r="K628" t="n">
        <v>52.44</v>
      </c>
      <c r="L628" t="n">
        <v>11.75</v>
      </c>
      <c r="M628" t="n">
        <v>40</v>
      </c>
      <c r="N628" t="n">
        <v>38.75</v>
      </c>
      <c r="O628" t="n">
        <v>24030.86</v>
      </c>
      <c r="P628" t="n">
        <v>671.77</v>
      </c>
      <c r="Q628" t="n">
        <v>1367.29</v>
      </c>
      <c r="R628" t="n">
        <v>144.37</v>
      </c>
      <c r="S628" t="n">
        <v>104.26</v>
      </c>
      <c r="T628" t="n">
        <v>19031.3</v>
      </c>
      <c r="U628" t="n">
        <v>0.72</v>
      </c>
      <c r="V628" t="n">
        <v>0.89</v>
      </c>
      <c r="W628" t="n">
        <v>20.72</v>
      </c>
      <c r="X628" t="n">
        <v>1.18</v>
      </c>
      <c r="Y628" t="n">
        <v>1</v>
      </c>
      <c r="Z628" t="n">
        <v>10</v>
      </c>
    </row>
    <row r="629">
      <c r="A629" t="n">
        <v>44</v>
      </c>
      <c r="B629" t="n">
        <v>90</v>
      </c>
      <c r="C629" t="inlineStr">
        <is>
          <t xml:space="preserve">CONCLUIDO	</t>
        </is>
      </c>
      <c r="D629" t="n">
        <v>1.7361</v>
      </c>
      <c r="E629" t="n">
        <v>57.6</v>
      </c>
      <c r="F629" t="n">
        <v>53.72</v>
      </c>
      <c r="G629" t="n">
        <v>78.62</v>
      </c>
      <c r="H629" t="n">
        <v>1.1</v>
      </c>
      <c r="I629" t="n">
        <v>41</v>
      </c>
      <c r="J629" t="n">
        <v>193.33</v>
      </c>
      <c r="K629" t="n">
        <v>52.44</v>
      </c>
      <c r="L629" t="n">
        <v>12</v>
      </c>
      <c r="M629" t="n">
        <v>39</v>
      </c>
      <c r="N629" t="n">
        <v>38.89</v>
      </c>
      <c r="O629" t="n">
        <v>24078.33</v>
      </c>
      <c r="P629" t="n">
        <v>670.13</v>
      </c>
      <c r="Q629" t="n">
        <v>1367.34</v>
      </c>
      <c r="R629" t="n">
        <v>143.58</v>
      </c>
      <c r="S629" t="n">
        <v>104.26</v>
      </c>
      <c r="T629" t="n">
        <v>18639.6</v>
      </c>
      <c r="U629" t="n">
        <v>0.73</v>
      </c>
      <c r="V629" t="n">
        <v>0.89</v>
      </c>
      <c r="W629" t="n">
        <v>20.71</v>
      </c>
      <c r="X629" t="n">
        <v>1.14</v>
      </c>
      <c r="Y629" t="n">
        <v>1</v>
      </c>
      <c r="Z629" t="n">
        <v>10</v>
      </c>
    </row>
    <row r="630">
      <c r="A630" t="n">
        <v>45</v>
      </c>
      <c r="B630" t="n">
        <v>90</v>
      </c>
      <c r="C630" t="inlineStr">
        <is>
          <t xml:space="preserve">CONCLUIDO	</t>
        </is>
      </c>
      <c r="D630" t="n">
        <v>1.7363</v>
      </c>
      <c r="E630" t="n">
        <v>57.59</v>
      </c>
      <c r="F630" t="n">
        <v>53.72</v>
      </c>
      <c r="G630" t="n">
        <v>78.61</v>
      </c>
      <c r="H630" t="n">
        <v>1.12</v>
      </c>
      <c r="I630" t="n">
        <v>41</v>
      </c>
      <c r="J630" t="n">
        <v>193.72</v>
      </c>
      <c r="K630" t="n">
        <v>52.44</v>
      </c>
      <c r="L630" t="n">
        <v>12.25</v>
      </c>
      <c r="M630" t="n">
        <v>39</v>
      </c>
      <c r="N630" t="n">
        <v>39.02</v>
      </c>
      <c r="O630" t="n">
        <v>24125.85</v>
      </c>
      <c r="P630" t="n">
        <v>669.4400000000001</v>
      </c>
      <c r="Q630" t="n">
        <v>1367.3</v>
      </c>
      <c r="R630" t="n">
        <v>143.23</v>
      </c>
      <c r="S630" t="n">
        <v>104.26</v>
      </c>
      <c r="T630" t="n">
        <v>18465.81</v>
      </c>
      <c r="U630" t="n">
        <v>0.73</v>
      </c>
      <c r="V630" t="n">
        <v>0.89</v>
      </c>
      <c r="W630" t="n">
        <v>20.72</v>
      </c>
      <c r="X630" t="n">
        <v>1.14</v>
      </c>
      <c r="Y630" t="n">
        <v>1</v>
      </c>
      <c r="Z630" t="n">
        <v>10</v>
      </c>
    </row>
    <row r="631">
      <c r="A631" t="n">
        <v>46</v>
      </c>
      <c r="B631" t="n">
        <v>90</v>
      </c>
      <c r="C631" t="inlineStr">
        <is>
          <t xml:space="preserve">CONCLUIDO	</t>
        </is>
      </c>
      <c r="D631" t="n">
        <v>1.7378</v>
      </c>
      <c r="E631" t="n">
        <v>57.54</v>
      </c>
      <c r="F631" t="n">
        <v>53.7</v>
      </c>
      <c r="G631" t="n">
        <v>80.55</v>
      </c>
      <c r="H631" t="n">
        <v>1.14</v>
      </c>
      <c r="I631" t="n">
        <v>40</v>
      </c>
      <c r="J631" t="n">
        <v>194.1</v>
      </c>
      <c r="K631" t="n">
        <v>52.44</v>
      </c>
      <c r="L631" t="n">
        <v>12.5</v>
      </c>
      <c r="M631" t="n">
        <v>38</v>
      </c>
      <c r="N631" t="n">
        <v>39.16</v>
      </c>
      <c r="O631" t="n">
        <v>24173.41</v>
      </c>
      <c r="P631" t="n">
        <v>668.51</v>
      </c>
      <c r="Q631" t="n">
        <v>1367.26</v>
      </c>
      <c r="R631" t="n">
        <v>142.85</v>
      </c>
      <c r="S631" t="n">
        <v>104.26</v>
      </c>
      <c r="T631" t="n">
        <v>18282.95</v>
      </c>
      <c r="U631" t="n">
        <v>0.73</v>
      </c>
      <c r="V631" t="n">
        <v>0.89</v>
      </c>
      <c r="W631" t="n">
        <v>20.71</v>
      </c>
      <c r="X631" t="n">
        <v>1.12</v>
      </c>
      <c r="Y631" t="n">
        <v>1</v>
      </c>
      <c r="Z631" t="n">
        <v>10</v>
      </c>
    </row>
    <row r="632">
      <c r="A632" t="n">
        <v>47</v>
      </c>
      <c r="B632" t="n">
        <v>90</v>
      </c>
      <c r="C632" t="inlineStr">
        <is>
          <t xml:space="preserve">CONCLUIDO	</t>
        </is>
      </c>
      <c r="D632" t="n">
        <v>1.7394</v>
      </c>
      <c r="E632" t="n">
        <v>57.49</v>
      </c>
      <c r="F632" t="n">
        <v>53.68</v>
      </c>
      <c r="G632" t="n">
        <v>82.59</v>
      </c>
      <c r="H632" t="n">
        <v>1.16</v>
      </c>
      <c r="I632" t="n">
        <v>39</v>
      </c>
      <c r="J632" t="n">
        <v>194.49</v>
      </c>
      <c r="K632" t="n">
        <v>52.44</v>
      </c>
      <c r="L632" t="n">
        <v>12.75</v>
      </c>
      <c r="M632" t="n">
        <v>37</v>
      </c>
      <c r="N632" t="n">
        <v>39.3</v>
      </c>
      <c r="O632" t="n">
        <v>24221.02</v>
      </c>
      <c r="P632" t="n">
        <v>667.3099999999999</v>
      </c>
      <c r="Q632" t="n">
        <v>1367.32</v>
      </c>
      <c r="R632" t="n">
        <v>142.49</v>
      </c>
      <c r="S632" t="n">
        <v>104.26</v>
      </c>
      <c r="T632" t="n">
        <v>18108.09</v>
      </c>
      <c r="U632" t="n">
        <v>0.73</v>
      </c>
      <c r="V632" t="n">
        <v>0.89</v>
      </c>
      <c r="W632" t="n">
        <v>20.71</v>
      </c>
      <c r="X632" t="n">
        <v>1.1</v>
      </c>
      <c r="Y632" t="n">
        <v>1</v>
      </c>
      <c r="Z632" t="n">
        <v>10</v>
      </c>
    </row>
    <row r="633">
      <c r="A633" t="n">
        <v>48</v>
      </c>
      <c r="B633" t="n">
        <v>90</v>
      </c>
      <c r="C633" t="inlineStr">
        <is>
          <t xml:space="preserve">CONCLUIDO	</t>
        </is>
      </c>
      <c r="D633" t="n">
        <v>1.7425</v>
      </c>
      <c r="E633" t="n">
        <v>57.39</v>
      </c>
      <c r="F633" t="n">
        <v>53.62</v>
      </c>
      <c r="G633" t="n">
        <v>84.66</v>
      </c>
      <c r="H633" t="n">
        <v>1.18</v>
      </c>
      <c r="I633" t="n">
        <v>38</v>
      </c>
      <c r="J633" t="n">
        <v>194.88</v>
      </c>
      <c r="K633" t="n">
        <v>52.44</v>
      </c>
      <c r="L633" t="n">
        <v>13</v>
      </c>
      <c r="M633" t="n">
        <v>36</v>
      </c>
      <c r="N633" t="n">
        <v>39.43</v>
      </c>
      <c r="O633" t="n">
        <v>24268.67</v>
      </c>
      <c r="P633" t="n">
        <v>665.04</v>
      </c>
      <c r="Q633" t="n">
        <v>1367.25</v>
      </c>
      <c r="R633" t="n">
        <v>140.28</v>
      </c>
      <c r="S633" t="n">
        <v>104.26</v>
      </c>
      <c r="T633" t="n">
        <v>17005.22</v>
      </c>
      <c r="U633" t="n">
        <v>0.74</v>
      </c>
      <c r="V633" t="n">
        <v>0.89</v>
      </c>
      <c r="W633" t="n">
        <v>20.7</v>
      </c>
      <c r="X633" t="n">
        <v>1.04</v>
      </c>
      <c r="Y633" t="n">
        <v>1</v>
      </c>
      <c r="Z633" t="n">
        <v>10</v>
      </c>
    </row>
    <row r="634">
      <c r="A634" t="n">
        <v>49</v>
      </c>
      <c r="B634" t="n">
        <v>90</v>
      </c>
      <c r="C634" t="inlineStr">
        <is>
          <t xml:space="preserve">CONCLUIDO	</t>
        </is>
      </c>
      <c r="D634" t="n">
        <v>1.7444</v>
      </c>
      <c r="E634" t="n">
        <v>57.33</v>
      </c>
      <c r="F634" t="n">
        <v>53.59</v>
      </c>
      <c r="G634" t="n">
        <v>86.90000000000001</v>
      </c>
      <c r="H634" t="n">
        <v>1.2</v>
      </c>
      <c r="I634" t="n">
        <v>37</v>
      </c>
      <c r="J634" t="n">
        <v>195.26</v>
      </c>
      <c r="K634" t="n">
        <v>52.44</v>
      </c>
      <c r="L634" t="n">
        <v>13.25</v>
      </c>
      <c r="M634" t="n">
        <v>35</v>
      </c>
      <c r="N634" t="n">
        <v>39.57</v>
      </c>
      <c r="O634" t="n">
        <v>24316.37</v>
      </c>
      <c r="P634" t="n">
        <v>663.4400000000001</v>
      </c>
      <c r="Q634" t="n">
        <v>1367.3</v>
      </c>
      <c r="R634" t="n">
        <v>139.51</v>
      </c>
      <c r="S634" t="n">
        <v>104.26</v>
      </c>
      <c r="T634" t="n">
        <v>16624.87</v>
      </c>
      <c r="U634" t="n">
        <v>0.75</v>
      </c>
      <c r="V634" t="n">
        <v>0.89</v>
      </c>
      <c r="W634" t="n">
        <v>20.7</v>
      </c>
      <c r="X634" t="n">
        <v>1.01</v>
      </c>
      <c r="Y634" t="n">
        <v>1</v>
      </c>
      <c r="Z634" t="n">
        <v>10</v>
      </c>
    </row>
    <row r="635">
      <c r="A635" t="n">
        <v>50</v>
      </c>
      <c r="B635" t="n">
        <v>90</v>
      </c>
      <c r="C635" t="inlineStr">
        <is>
          <t xml:space="preserve">CONCLUIDO	</t>
        </is>
      </c>
      <c r="D635" t="n">
        <v>1.7432</v>
      </c>
      <c r="E635" t="n">
        <v>57.36</v>
      </c>
      <c r="F635" t="n">
        <v>53.63</v>
      </c>
      <c r="G635" t="n">
        <v>86.97</v>
      </c>
      <c r="H635" t="n">
        <v>1.22</v>
      </c>
      <c r="I635" t="n">
        <v>37</v>
      </c>
      <c r="J635" t="n">
        <v>195.65</v>
      </c>
      <c r="K635" t="n">
        <v>52.44</v>
      </c>
      <c r="L635" t="n">
        <v>13.5</v>
      </c>
      <c r="M635" t="n">
        <v>35</v>
      </c>
      <c r="N635" t="n">
        <v>39.71</v>
      </c>
      <c r="O635" t="n">
        <v>24364.12</v>
      </c>
      <c r="P635" t="n">
        <v>663.01</v>
      </c>
      <c r="Q635" t="n">
        <v>1367.27</v>
      </c>
      <c r="R635" t="n">
        <v>140.66</v>
      </c>
      <c r="S635" t="n">
        <v>104.26</v>
      </c>
      <c r="T635" t="n">
        <v>17201.32</v>
      </c>
      <c r="U635" t="n">
        <v>0.74</v>
      </c>
      <c r="V635" t="n">
        <v>0.89</v>
      </c>
      <c r="W635" t="n">
        <v>20.71</v>
      </c>
      <c r="X635" t="n">
        <v>1.05</v>
      </c>
      <c r="Y635" t="n">
        <v>1</v>
      </c>
      <c r="Z635" t="n">
        <v>10</v>
      </c>
    </row>
    <row r="636">
      <c r="A636" t="n">
        <v>51</v>
      </c>
      <c r="B636" t="n">
        <v>90</v>
      </c>
      <c r="C636" t="inlineStr">
        <is>
          <t xml:space="preserve">CONCLUIDO	</t>
        </is>
      </c>
      <c r="D636" t="n">
        <v>1.7461</v>
      </c>
      <c r="E636" t="n">
        <v>57.27</v>
      </c>
      <c r="F636" t="n">
        <v>53.57</v>
      </c>
      <c r="G636" t="n">
        <v>89.28</v>
      </c>
      <c r="H636" t="n">
        <v>1.25</v>
      </c>
      <c r="I636" t="n">
        <v>36</v>
      </c>
      <c r="J636" t="n">
        <v>196.04</v>
      </c>
      <c r="K636" t="n">
        <v>52.44</v>
      </c>
      <c r="L636" t="n">
        <v>13.75</v>
      </c>
      <c r="M636" t="n">
        <v>34</v>
      </c>
      <c r="N636" t="n">
        <v>39.84</v>
      </c>
      <c r="O636" t="n">
        <v>24411.91</v>
      </c>
      <c r="P636" t="n">
        <v>660.9299999999999</v>
      </c>
      <c r="Q636" t="n">
        <v>1367.19</v>
      </c>
      <c r="R636" t="n">
        <v>138.83</v>
      </c>
      <c r="S636" t="n">
        <v>104.26</v>
      </c>
      <c r="T636" t="n">
        <v>16292.8</v>
      </c>
      <c r="U636" t="n">
        <v>0.75</v>
      </c>
      <c r="V636" t="n">
        <v>0.89</v>
      </c>
      <c r="W636" t="n">
        <v>20.7</v>
      </c>
      <c r="X636" t="n">
        <v>0.99</v>
      </c>
      <c r="Y636" t="n">
        <v>1</v>
      </c>
      <c r="Z636" t="n">
        <v>10</v>
      </c>
    </row>
    <row r="637">
      <c r="A637" t="n">
        <v>52</v>
      </c>
      <c r="B637" t="n">
        <v>90</v>
      </c>
      <c r="C637" t="inlineStr">
        <is>
          <t xml:space="preserve">CONCLUIDO	</t>
        </is>
      </c>
      <c r="D637" t="n">
        <v>1.7475</v>
      </c>
      <c r="E637" t="n">
        <v>57.22</v>
      </c>
      <c r="F637" t="n">
        <v>53.56</v>
      </c>
      <c r="G637" t="n">
        <v>91.81999999999999</v>
      </c>
      <c r="H637" t="n">
        <v>1.27</v>
      </c>
      <c r="I637" t="n">
        <v>35</v>
      </c>
      <c r="J637" t="n">
        <v>196.42</v>
      </c>
      <c r="K637" t="n">
        <v>52.44</v>
      </c>
      <c r="L637" t="n">
        <v>14</v>
      </c>
      <c r="M637" t="n">
        <v>33</v>
      </c>
      <c r="N637" t="n">
        <v>39.98</v>
      </c>
      <c r="O637" t="n">
        <v>24459.75</v>
      </c>
      <c r="P637" t="n">
        <v>659.37</v>
      </c>
      <c r="Q637" t="n">
        <v>1367.28</v>
      </c>
      <c r="R637" t="n">
        <v>138.55</v>
      </c>
      <c r="S637" t="n">
        <v>104.26</v>
      </c>
      <c r="T637" t="n">
        <v>16157.91</v>
      </c>
      <c r="U637" t="n">
        <v>0.75</v>
      </c>
      <c r="V637" t="n">
        <v>0.89</v>
      </c>
      <c r="W637" t="n">
        <v>20.7</v>
      </c>
      <c r="X637" t="n">
        <v>0.98</v>
      </c>
      <c r="Y637" t="n">
        <v>1</v>
      </c>
      <c r="Z637" t="n">
        <v>10</v>
      </c>
    </row>
    <row r="638">
      <c r="A638" t="n">
        <v>53</v>
      </c>
      <c r="B638" t="n">
        <v>90</v>
      </c>
      <c r="C638" t="inlineStr">
        <is>
          <t xml:space="preserve">CONCLUIDO	</t>
        </is>
      </c>
      <c r="D638" t="n">
        <v>1.7473</v>
      </c>
      <c r="E638" t="n">
        <v>57.23</v>
      </c>
      <c r="F638" t="n">
        <v>53.57</v>
      </c>
      <c r="G638" t="n">
        <v>91.83</v>
      </c>
      <c r="H638" t="n">
        <v>1.29</v>
      </c>
      <c r="I638" t="n">
        <v>35</v>
      </c>
      <c r="J638" t="n">
        <v>196.81</v>
      </c>
      <c r="K638" t="n">
        <v>52.44</v>
      </c>
      <c r="L638" t="n">
        <v>14.25</v>
      </c>
      <c r="M638" t="n">
        <v>33</v>
      </c>
      <c r="N638" t="n">
        <v>40.12</v>
      </c>
      <c r="O638" t="n">
        <v>24507.64</v>
      </c>
      <c r="P638" t="n">
        <v>658.11</v>
      </c>
      <c r="Q638" t="n">
        <v>1367.25</v>
      </c>
      <c r="R638" t="n">
        <v>138.77</v>
      </c>
      <c r="S638" t="n">
        <v>104.26</v>
      </c>
      <c r="T638" t="n">
        <v>16268.54</v>
      </c>
      <c r="U638" t="n">
        <v>0.75</v>
      </c>
      <c r="V638" t="n">
        <v>0.89</v>
      </c>
      <c r="W638" t="n">
        <v>20.7</v>
      </c>
      <c r="X638" t="n">
        <v>0.99</v>
      </c>
      <c r="Y638" t="n">
        <v>1</v>
      </c>
      <c r="Z638" t="n">
        <v>10</v>
      </c>
    </row>
    <row r="639">
      <c r="A639" t="n">
        <v>54</v>
      </c>
      <c r="B639" t="n">
        <v>90</v>
      </c>
      <c r="C639" t="inlineStr">
        <is>
          <t xml:space="preserve">CONCLUIDO	</t>
        </is>
      </c>
      <c r="D639" t="n">
        <v>1.7494</v>
      </c>
      <c r="E639" t="n">
        <v>57.16</v>
      </c>
      <c r="F639" t="n">
        <v>53.53</v>
      </c>
      <c r="G639" t="n">
        <v>94.47</v>
      </c>
      <c r="H639" t="n">
        <v>1.31</v>
      </c>
      <c r="I639" t="n">
        <v>34</v>
      </c>
      <c r="J639" t="n">
        <v>197.2</v>
      </c>
      <c r="K639" t="n">
        <v>52.44</v>
      </c>
      <c r="L639" t="n">
        <v>14.5</v>
      </c>
      <c r="M639" t="n">
        <v>32</v>
      </c>
      <c r="N639" t="n">
        <v>40.26</v>
      </c>
      <c r="O639" t="n">
        <v>24555.57</v>
      </c>
      <c r="P639" t="n">
        <v>656.92</v>
      </c>
      <c r="Q639" t="n">
        <v>1367.2</v>
      </c>
      <c r="R639" t="n">
        <v>137.59</v>
      </c>
      <c r="S639" t="n">
        <v>104.26</v>
      </c>
      <c r="T639" t="n">
        <v>15680.66</v>
      </c>
      <c r="U639" t="n">
        <v>0.76</v>
      </c>
      <c r="V639" t="n">
        <v>0.9</v>
      </c>
      <c r="W639" t="n">
        <v>20.7</v>
      </c>
      <c r="X639" t="n">
        <v>0.96</v>
      </c>
      <c r="Y639" t="n">
        <v>1</v>
      </c>
      <c r="Z639" t="n">
        <v>10</v>
      </c>
    </row>
    <row r="640">
      <c r="A640" t="n">
        <v>55</v>
      </c>
      <c r="B640" t="n">
        <v>90</v>
      </c>
      <c r="C640" t="inlineStr">
        <is>
          <t xml:space="preserve">CONCLUIDO	</t>
        </is>
      </c>
      <c r="D640" t="n">
        <v>1.7517</v>
      </c>
      <c r="E640" t="n">
        <v>57.09</v>
      </c>
      <c r="F640" t="n">
        <v>53.49</v>
      </c>
      <c r="G640" t="n">
        <v>97.26000000000001</v>
      </c>
      <c r="H640" t="n">
        <v>1.33</v>
      </c>
      <c r="I640" t="n">
        <v>33</v>
      </c>
      <c r="J640" t="n">
        <v>197.59</v>
      </c>
      <c r="K640" t="n">
        <v>52.44</v>
      </c>
      <c r="L640" t="n">
        <v>14.75</v>
      </c>
      <c r="M640" t="n">
        <v>31</v>
      </c>
      <c r="N640" t="n">
        <v>40.4</v>
      </c>
      <c r="O640" t="n">
        <v>24603.55</v>
      </c>
      <c r="P640" t="n">
        <v>655.51</v>
      </c>
      <c r="Q640" t="n">
        <v>1367.3</v>
      </c>
      <c r="R640" t="n">
        <v>136.4</v>
      </c>
      <c r="S640" t="n">
        <v>104.26</v>
      </c>
      <c r="T640" t="n">
        <v>15091.51</v>
      </c>
      <c r="U640" t="n">
        <v>0.76</v>
      </c>
      <c r="V640" t="n">
        <v>0.9</v>
      </c>
      <c r="W640" t="n">
        <v>20.7</v>
      </c>
      <c r="X640" t="n">
        <v>0.92</v>
      </c>
      <c r="Y640" t="n">
        <v>1</v>
      </c>
      <c r="Z640" t="n">
        <v>10</v>
      </c>
    </row>
    <row r="641">
      <c r="A641" t="n">
        <v>56</v>
      </c>
      <c r="B641" t="n">
        <v>90</v>
      </c>
      <c r="C641" t="inlineStr">
        <is>
          <t xml:space="preserve">CONCLUIDO	</t>
        </is>
      </c>
      <c r="D641" t="n">
        <v>1.752</v>
      </c>
      <c r="E641" t="n">
        <v>57.08</v>
      </c>
      <c r="F641" t="n">
        <v>53.49</v>
      </c>
      <c r="G641" t="n">
        <v>97.25</v>
      </c>
      <c r="H641" t="n">
        <v>1.35</v>
      </c>
      <c r="I641" t="n">
        <v>33</v>
      </c>
      <c r="J641" t="n">
        <v>197.98</v>
      </c>
      <c r="K641" t="n">
        <v>52.44</v>
      </c>
      <c r="L641" t="n">
        <v>15</v>
      </c>
      <c r="M641" t="n">
        <v>31</v>
      </c>
      <c r="N641" t="n">
        <v>40.54</v>
      </c>
      <c r="O641" t="n">
        <v>24651.58</v>
      </c>
      <c r="P641" t="n">
        <v>654.97</v>
      </c>
      <c r="Q641" t="n">
        <v>1367.34</v>
      </c>
      <c r="R641" t="n">
        <v>135.92</v>
      </c>
      <c r="S641" t="n">
        <v>104.26</v>
      </c>
      <c r="T641" t="n">
        <v>14850.29</v>
      </c>
      <c r="U641" t="n">
        <v>0.77</v>
      </c>
      <c r="V641" t="n">
        <v>0.9</v>
      </c>
      <c r="W641" t="n">
        <v>20.7</v>
      </c>
      <c r="X641" t="n">
        <v>0.91</v>
      </c>
      <c r="Y641" t="n">
        <v>1</v>
      </c>
      <c r="Z641" t="n">
        <v>10</v>
      </c>
    </row>
    <row r="642">
      <c r="A642" t="n">
        <v>57</v>
      </c>
      <c r="B642" t="n">
        <v>90</v>
      </c>
      <c r="C642" t="inlineStr">
        <is>
          <t xml:space="preserve">CONCLUIDO	</t>
        </is>
      </c>
      <c r="D642" t="n">
        <v>1.7539</v>
      </c>
      <c r="E642" t="n">
        <v>57.02</v>
      </c>
      <c r="F642" t="n">
        <v>53.46</v>
      </c>
      <c r="G642" t="n">
        <v>100.23</v>
      </c>
      <c r="H642" t="n">
        <v>1.36</v>
      </c>
      <c r="I642" t="n">
        <v>32</v>
      </c>
      <c r="J642" t="n">
        <v>198.37</v>
      </c>
      <c r="K642" t="n">
        <v>52.44</v>
      </c>
      <c r="L642" t="n">
        <v>15.25</v>
      </c>
      <c r="M642" t="n">
        <v>30</v>
      </c>
      <c r="N642" t="n">
        <v>40.68</v>
      </c>
      <c r="O642" t="n">
        <v>24699.65</v>
      </c>
      <c r="P642" t="n">
        <v>653.3200000000001</v>
      </c>
      <c r="Q642" t="n">
        <v>1367.28</v>
      </c>
      <c r="R642" t="n">
        <v>135.11</v>
      </c>
      <c r="S642" t="n">
        <v>104.26</v>
      </c>
      <c r="T642" t="n">
        <v>14449.9</v>
      </c>
      <c r="U642" t="n">
        <v>0.77</v>
      </c>
      <c r="V642" t="n">
        <v>0.9</v>
      </c>
      <c r="W642" t="n">
        <v>20.7</v>
      </c>
      <c r="X642" t="n">
        <v>0.88</v>
      </c>
      <c r="Y642" t="n">
        <v>1</v>
      </c>
      <c r="Z642" t="n">
        <v>10</v>
      </c>
    </row>
    <row r="643">
      <c r="A643" t="n">
        <v>58</v>
      </c>
      <c r="B643" t="n">
        <v>90</v>
      </c>
      <c r="C643" t="inlineStr">
        <is>
          <t xml:space="preserve">CONCLUIDO	</t>
        </is>
      </c>
      <c r="D643" t="n">
        <v>1.7537</v>
      </c>
      <c r="E643" t="n">
        <v>57.02</v>
      </c>
      <c r="F643" t="n">
        <v>53.47</v>
      </c>
      <c r="G643" t="n">
        <v>100.25</v>
      </c>
      <c r="H643" t="n">
        <v>1.38</v>
      </c>
      <c r="I643" t="n">
        <v>32</v>
      </c>
      <c r="J643" t="n">
        <v>198.76</v>
      </c>
      <c r="K643" t="n">
        <v>52.44</v>
      </c>
      <c r="L643" t="n">
        <v>15.5</v>
      </c>
      <c r="M643" t="n">
        <v>30</v>
      </c>
      <c r="N643" t="n">
        <v>40.82</v>
      </c>
      <c r="O643" t="n">
        <v>24747.78</v>
      </c>
      <c r="P643" t="n">
        <v>651.26</v>
      </c>
      <c r="Q643" t="n">
        <v>1367.37</v>
      </c>
      <c r="R643" t="n">
        <v>135.47</v>
      </c>
      <c r="S643" t="n">
        <v>104.26</v>
      </c>
      <c r="T643" t="n">
        <v>14628.95</v>
      </c>
      <c r="U643" t="n">
        <v>0.77</v>
      </c>
      <c r="V643" t="n">
        <v>0.9</v>
      </c>
      <c r="W643" t="n">
        <v>20.69</v>
      </c>
      <c r="X643" t="n">
        <v>0.89</v>
      </c>
      <c r="Y643" t="n">
        <v>1</v>
      </c>
      <c r="Z643" t="n">
        <v>10</v>
      </c>
    </row>
    <row r="644">
      <c r="A644" t="n">
        <v>59</v>
      </c>
      <c r="B644" t="n">
        <v>90</v>
      </c>
      <c r="C644" t="inlineStr">
        <is>
          <t xml:space="preserve">CONCLUIDO	</t>
        </is>
      </c>
      <c r="D644" t="n">
        <v>1.756</v>
      </c>
      <c r="E644" t="n">
        <v>56.95</v>
      </c>
      <c r="F644" t="n">
        <v>53.42</v>
      </c>
      <c r="G644" t="n">
        <v>103.4</v>
      </c>
      <c r="H644" t="n">
        <v>1.4</v>
      </c>
      <c r="I644" t="n">
        <v>31</v>
      </c>
      <c r="J644" t="n">
        <v>199.15</v>
      </c>
      <c r="K644" t="n">
        <v>52.44</v>
      </c>
      <c r="L644" t="n">
        <v>15.75</v>
      </c>
      <c r="M644" t="n">
        <v>29</v>
      </c>
      <c r="N644" t="n">
        <v>40.96</v>
      </c>
      <c r="O644" t="n">
        <v>24795.95</v>
      </c>
      <c r="P644" t="n">
        <v>650.9299999999999</v>
      </c>
      <c r="Q644" t="n">
        <v>1367.26</v>
      </c>
      <c r="R644" t="n">
        <v>134.27</v>
      </c>
      <c r="S644" t="n">
        <v>104.26</v>
      </c>
      <c r="T644" t="n">
        <v>14037.5</v>
      </c>
      <c r="U644" t="n">
        <v>0.78</v>
      </c>
      <c r="V644" t="n">
        <v>0.9</v>
      </c>
      <c r="W644" t="n">
        <v>20.69</v>
      </c>
      <c r="X644" t="n">
        <v>0.85</v>
      </c>
      <c r="Y644" t="n">
        <v>1</v>
      </c>
      <c r="Z644" t="n">
        <v>10</v>
      </c>
    </row>
    <row r="645">
      <c r="A645" t="n">
        <v>60</v>
      </c>
      <c r="B645" t="n">
        <v>90</v>
      </c>
      <c r="C645" t="inlineStr">
        <is>
          <t xml:space="preserve">CONCLUIDO	</t>
        </is>
      </c>
      <c r="D645" t="n">
        <v>1.7576</v>
      </c>
      <c r="E645" t="n">
        <v>56.9</v>
      </c>
      <c r="F645" t="n">
        <v>53.41</v>
      </c>
      <c r="G645" t="n">
        <v>106.82</v>
      </c>
      <c r="H645" t="n">
        <v>1.42</v>
      </c>
      <c r="I645" t="n">
        <v>30</v>
      </c>
      <c r="J645" t="n">
        <v>199.54</v>
      </c>
      <c r="K645" t="n">
        <v>52.44</v>
      </c>
      <c r="L645" t="n">
        <v>16</v>
      </c>
      <c r="M645" t="n">
        <v>28</v>
      </c>
      <c r="N645" t="n">
        <v>41.1</v>
      </c>
      <c r="O645" t="n">
        <v>24844.17</v>
      </c>
      <c r="P645" t="n">
        <v>648.15</v>
      </c>
      <c r="Q645" t="n">
        <v>1367.26</v>
      </c>
      <c r="R645" t="n">
        <v>133.33</v>
      </c>
      <c r="S645" t="n">
        <v>104.26</v>
      </c>
      <c r="T645" t="n">
        <v>13572.49</v>
      </c>
      <c r="U645" t="n">
        <v>0.78</v>
      </c>
      <c r="V645" t="n">
        <v>0.9</v>
      </c>
      <c r="W645" t="n">
        <v>20.7</v>
      </c>
      <c r="X645" t="n">
        <v>0.83</v>
      </c>
      <c r="Y645" t="n">
        <v>1</v>
      </c>
      <c r="Z645" t="n">
        <v>10</v>
      </c>
    </row>
    <row r="646">
      <c r="A646" t="n">
        <v>61</v>
      </c>
      <c r="B646" t="n">
        <v>90</v>
      </c>
      <c r="C646" t="inlineStr">
        <is>
          <t xml:space="preserve">CONCLUIDO	</t>
        </is>
      </c>
      <c r="D646" t="n">
        <v>1.7579</v>
      </c>
      <c r="E646" t="n">
        <v>56.89</v>
      </c>
      <c r="F646" t="n">
        <v>53.4</v>
      </c>
      <c r="G646" t="n">
        <v>106.8</v>
      </c>
      <c r="H646" t="n">
        <v>1.44</v>
      </c>
      <c r="I646" t="n">
        <v>30</v>
      </c>
      <c r="J646" t="n">
        <v>199.93</v>
      </c>
      <c r="K646" t="n">
        <v>52.44</v>
      </c>
      <c r="L646" t="n">
        <v>16.25</v>
      </c>
      <c r="M646" t="n">
        <v>28</v>
      </c>
      <c r="N646" t="n">
        <v>41.24</v>
      </c>
      <c r="O646" t="n">
        <v>24892.44</v>
      </c>
      <c r="P646" t="n">
        <v>648.29</v>
      </c>
      <c r="Q646" t="n">
        <v>1367.3</v>
      </c>
      <c r="R646" t="n">
        <v>133.06</v>
      </c>
      <c r="S646" t="n">
        <v>104.26</v>
      </c>
      <c r="T646" t="n">
        <v>13434.99</v>
      </c>
      <c r="U646" t="n">
        <v>0.78</v>
      </c>
      <c r="V646" t="n">
        <v>0.9</v>
      </c>
      <c r="W646" t="n">
        <v>20.7</v>
      </c>
      <c r="X646" t="n">
        <v>0.82</v>
      </c>
      <c r="Y646" t="n">
        <v>1</v>
      </c>
      <c r="Z646" t="n">
        <v>10</v>
      </c>
    </row>
    <row r="647">
      <c r="A647" t="n">
        <v>62</v>
      </c>
      <c r="B647" t="n">
        <v>90</v>
      </c>
      <c r="C647" t="inlineStr">
        <is>
          <t xml:space="preserve">CONCLUIDO	</t>
        </is>
      </c>
      <c r="D647" t="n">
        <v>1.7602</v>
      </c>
      <c r="E647" t="n">
        <v>56.81</v>
      </c>
      <c r="F647" t="n">
        <v>53.36</v>
      </c>
      <c r="G647" t="n">
        <v>110.4</v>
      </c>
      <c r="H647" t="n">
        <v>1.46</v>
      </c>
      <c r="I647" t="n">
        <v>29</v>
      </c>
      <c r="J647" t="n">
        <v>200.32</v>
      </c>
      <c r="K647" t="n">
        <v>52.44</v>
      </c>
      <c r="L647" t="n">
        <v>16.5</v>
      </c>
      <c r="M647" t="n">
        <v>27</v>
      </c>
      <c r="N647" t="n">
        <v>41.38</v>
      </c>
      <c r="O647" t="n">
        <v>24940.75</v>
      </c>
      <c r="P647" t="n">
        <v>645.6900000000001</v>
      </c>
      <c r="Q647" t="n">
        <v>1367.28</v>
      </c>
      <c r="R647" t="n">
        <v>132</v>
      </c>
      <c r="S647" t="n">
        <v>104.26</v>
      </c>
      <c r="T647" t="n">
        <v>12909.13</v>
      </c>
      <c r="U647" t="n">
        <v>0.79</v>
      </c>
      <c r="V647" t="n">
        <v>0.9</v>
      </c>
      <c r="W647" t="n">
        <v>20.69</v>
      </c>
      <c r="X647" t="n">
        <v>0.78</v>
      </c>
      <c r="Y647" t="n">
        <v>1</v>
      </c>
      <c r="Z647" t="n">
        <v>10</v>
      </c>
    </row>
    <row r="648">
      <c r="A648" t="n">
        <v>63</v>
      </c>
      <c r="B648" t="n">
        <v>90</v>
      </c>
      <c r="C648" t="inlineStr">
        <is>
          <t xml:space="preserve">CONCLUIDO	</t>
        </is>
      </c>
      <c r="D648" t="n">
        <v>1.7598</v>
      </c>
      <c r="E648" t="n">
        <v>56.82</v>
      </c>
      <c r="F648" t="n">
        <v>53.37</v>
      </c>
      <c r="G648" t="n">
        <v>110.43</v>
      </c>
      <c r="H648" t="n">
        <v>1.48</v>
      </c>
      <c r="I648" t="n">
        <v>29</v>
      </c>
      <c r="J648" t="n">
        <v>200.72</v>
      </c>
      <c r="K648" t="n">
        <v>52.44</v>
      </c>
      <c r="L648" t="n">
        <v>16.75</v>
      </c>
      <c r="M648" t="n">
        <v>27</v>
      </c>
      <c r="N648" t="n">
        <v>41.52</v>
      </c>
      <c r="O648" t="n">
        <v>24989.11</v>
      </c>
      <c r="P648" t="n">
        <v>645.86</v>
      </c>
      <c r="Q648" t="n">
        <v>1367.17</v>
      </c>
      <c r="R648" t="n">
        <v>132.4</v>
      </c>
      <c r="S648" t="n">
        <v>104.26</v>
      </c>
      <c r="T648" t="n">
        <v>13108.8</v>
      </c>
      <c r="U648" t="n">
        <v>0.79</v>
      </c>
      <c r="V648" t="n">
        <v>0.9</v>
      </c>
      <c r="W648" t="n">
        <v>20.69</v>
      </c>
      <c r="X648" t="n">
        <v>0.8</v>
      </c>
      <c r="Y648" t="n">
        <v>1</v>
      </c>
      <c r="Z648" t="n">
        <v>10</v>
      </c>
    </row>
    <row r="649">
      <c r="A649" t="n">
        <v>64</v>
      </c>
      <c r="B649" t="n">
        <v>90</v>
      </c>
      <c r="C649" t="inlineStr">
        <is>
          <t xml:space="preserve">CONCLUIDO	</t>
        </is>
      </c>
      <c r="D649" t="n">
        <v>1.7593</v>
      </c>
      <c r="E649" t="n">
        <v>56.84</v>
      </c>
      <c r="F649" t="n">
        <v>53.39</v>
      </c>
      <c r="G649" t="n">
        <v>110.46</v>
      </c>
      <c r="H649" t="n">
        <v>1.5</v>
      </c>
      <c r="I649" t="n">
        <v>29</v>
      </c>
      <c r="J649" t="n">
        <v>201.11</v>
      </c>
      <c r="K649" t="n">
        <v>52.44</v>
      </c>
      <c r="L649" t="n">
        <v>17</v>
      </c>
      <c r="M649" t="n">
        <v>27</v>
      </c>
      <c r="N649" t="n">
        <v>41.67</v>
      </c>
      <c r="O649" t="n">
        <v>25037.53</v>
      </c>
      <c r="P649" t="n">
        <v>643.88</v>
      </c>
      <c r="Q649" t="n">
        <v>1367.25</v>
      </c>
      <c r="R649" t="n">
        <v>133.04</v>
      </c>
      <c r="S649" t="n">
        <v>104.26</v>
      </c>
      <c r="T649" t="n">
        <v>13430.43</v>
      </c>
      <c r="U649" t="n">
        <v>0.78</v>
      </c>
      <c r="V649" t="n">
        <v>0.9</v>
      </c>
      <c r="W649" t="n">
        <v>20.69</v>
      </c>
      <c r="X649" t="n">
        <v>0.8100000000000001</v>
      </c>
      <c r="Y649" t="n">
        <v>1</v>
      </c>
      <c r="Z649" t="n">
        <v>10</v>
      </c>
    </row>
    <row r="650">
      <c r="A650" t="n">
        <v>65</v>
      </c>
      <c r="B650" t="n">
        <v>90</v>
      </c>
      <c r="C650" t="inlineStr">
        <is>
          <t xml:space="preserve">CONCLUIDO	</t>
        </is>
      </c>
      <c r="D650" t="n">
        <v>1.7616</v>
      </c>
      <c r="E650" t="n">
        <v>56.77</v>
      </c>
      <c r="F650" t="n">
        <v>53.35</v>
      </c>
      <c r="G650" t="n">
        <v>114.32</v>
      </c>
      <c r="H650" t="n">
        <v>1.52</v>
      </c>
      <c r="I650" t="n">
        <v>28</v>
      </c>
      <c r="J650" t="n">
        <v>201.5</v>
      </c>
      <c r="K650" t="n">
        <v>52.44</v>
      </c>
      <c r="L650" t="n">
        <v>17.25</v>
      </c>
      <c r="M650" t="n">
        <v>26</v>
      </c>
      <c r="N650" t="n">
        <v>41.81</v>
      </c>
      <c r="O650" t="n">
        <v>25085.99</v>
      </c>
      <c r="P650" t="n">
        <v>642.59</v>
      </c>
      <c r="Q650" t="n">
        <v>1367.25</v>
      </c>
      <c r="R650" t="n">
        <v>131.88</v>
      </c>
      <c r="S650" t="n">
        <v>104.26</v>
      </c>
      <c r="T650" t="n">
        <v>12854.53</v>
      </c>
      <c r="U650" t="n">
        <v>0.79</v>
      </c>
      <c r="V650" t="n">
        <v>0.9</v>
      </c>
      <c r="W650" t="n">
        <v>20.68</v>
      </c>
      <c r="X650" t="n">
        <v>0.77</v>
      </c>
      <c r="Y650" t="n">
        <v>1</v>
      </c>
      <c r="Z650" t="n">
        <v>10</v>
      </c>
    </row>
    <row r="651">
      <c r="A651" t="n">
        <v>66</v>
      </c>
      <c r="B651" t="n">
        <v>90</v>
      </c>
      <c r="C651" t="inlineStr">
        <is>
          <t xml:space="preserve">CONCLUIDO	</t>
        </is>
      </c>
      <c r="D651" t="n">
        <v>1.7619</v>
      </c>
      <c r="E651" t="n">
        <v>56.76</v>
      </c>
      <c r="F651" t="n">
        <v>53.34</v>
      </c>
      <c r="G651" t="n">
        <v>114.3</v>
      </c>
      <c r="H651" t="n">
        <v>1.54</v>
      </c>
      <c r="I651" t="n">
        <v>28</v>
      </c>
      <c r="J651" t="n">
        <v>201.9</v>
      </c>
      <c r="K651" t="n">
        <v>52.44</v>
      </c>
      <c r="L651" t="n">
        <v>17.5</v>
      </c>
      <c r="M651" t="n">
        <v>26</v>
      </c>
      <c r="N651" t="n">
        <v>41.95</v>
      </c>
      <c r="O651" t="n">
        <v>25134.5</v>
      </c>
      <c r="P651" t="n">
        <v>641.47</v>
      </c>
      <c r="Q651" t="n">
        <v>1367.19</v>
      </c>
      <c r="R651" t="n">
        <v>131.28</v>
      </c>
      <c r="S651" t="n">
        <v>104.26</v>
      </c>
      <c r="T651" t="n">
        <v>12555.15</v>
      </c>
      <c r="U651" t="n">
        <v>0.79</v>
      </c>
      <c r="V651" t="n">
        <v>0.9</v>
      </c>
      <c r="W651" t="n">
        <v>20.69</v>
      </c>
      <c r="X651" t="n">
        <v>0.76</v>
      </c>
      <c r="Y651" t="n">
        <v>1</v>
      </c>
      <c r="Z651" t="n">
        <v>10</v>
      </c>
    </row>
    <row r="652">
      <c r="A652" t="n">
        <v>67</v>
      </c>
      <c r="B652" t="n">
        <v>90</v>
      </c>
      <c r="C652" t="inlineStr">
        <is>
          <t xml:space="preserve">CONCLUIDO	</t>
        </is>
      </c>
      <c r="D652" t="n">
        <v>1.7632</v>
      </c>
      <c r="E652" t="n">
        <v>56.71</v>
      </c>
      <c r="F652" t="n">
        <v>53.33</v>
      </c>
      <c r="G652" t="n">
        <v>118.52</v>
      </c>
      <c r="H652" t="n">
        <v>1.56</v>
      </c>
      <c r="I652" t="n">
        <v>27</v>
      </c>
      <c r="J652" t="n">
        <v>202.29</v>
      </c>
      <c r="K652" t="n">
        <v>52.44</v>
      </c>
      <c r="L652" t="n">
        <v>17.75</v>
      </c>
      <c r="M652" t="n">
        <v>25</v>
      </c>
      <c r="N652" t="n">
        <v>42.1</v>
      </c>
      <c r="O652" t="n">
        <v>25183.06</v>
      </c>
      <c r="P652" t="n">
        <v>640.65</v>
      </c>
      <c r="Q652" t="n">
        <v>1367.21</v>
      </c>
      <c r="R652" t="n">
        <v>131.07</v>
      </c>
      <c r="S652" t="n">
        <v>104.26</v>
      </c>
      <c r="T652" t="n">
        <v>12458.66</v>
      </c>
      <c r="U652" t="n">
        <v>0.8</v>
      </c>
      <c r="V652" t="n">
        <v>0.9</v>
      </c>
      <c r="W652" t="n">
        <v>20.69</v>
      </c>
      <c r="X652" t="n">
        <v>0.76</v>
      </c>
      <c r="Y652" t="n">
        <v>1</v>
      </c>
      <c r="Z652" t="n">
        <v>10</v>
      </c>
    </row>
    <row r="653">
      <c r="A653" t="n">
        <v>68</v>
      </c>
      <c r="B653" t="n">
        <v>90</v>
      </c>
      <c r="C653" t="inlineStr">
        <is>
          <t xml:space="preserve">CONCLUIDO	</t>
        </is>
      </c>
      <c r="D653" t="n">
        <v>1.7634</v>
      </c>
      <c r="E653" t="n">
        <v>56.71</v>
      </c>
      <c r="F653" t="n">
        <v>53.33</v>
      </c>
      <c r="G653" t="n">
        <v>118.51</v>
      </c>
      <c r="H653" t="n">
        <v>1.58</v>
      </c>
      <c r="I653" t="n">
        <v>27</v>
      </c>
      <c r="J653" t="n">
        <v>202.68</v>
      </c>
      <c r="K653" t="n">
        <v>52.44</v>
      </c>
      <c r="L653" t="n">
        <v>18</v>
      </c>
      <c r="M653" t="n">
        <v>25</v>
      </c>
      <c r="N653" t="n">
        <v>42.24</v>
      </c>
      <c r="O653" t="n">
        <v>25231.66</v>
      </c>
      <c r="P653" t="n">
        <v>637.91</v>
      </c>
      <c r="Q653" t="n">
        <v>1367.23</v>
      </c>
      <c r="R653" t="n">
        <v>130.91</v>
      </c>
      <c r="S653" t="n">
        <v>104.26</v>
      </c>
      <c r="T653" t="n">
        <v>12374.32</v>
      </c>
      <c r="U653" t="n">
        <v>0.8</v>
      </c>
      <c r="V653" t="n">
        <v>0.9</v>
      </c>
      <c r="W653" t="n">
        <v>20.69</v>
      </c>
      <c r="X653" t="n">
        <v>0.75</v>
      </c>
      <c r="Y653" t="n">
        <v>1</v>
      </c>
      <c r="Z653" t="n">
        <v>10</v>
      </c>
    </row>
    <row r="654">
      <c r="A654" t="n">
        <v>69</v>
      </c>
      <c r="B654" t="n">
        <v>90</v>
      </c>
      <c r="C654" t="inlineStr">
        <is>
          <t xml:space="preserve">CONCLUIDO	</t>
        </is>
      </c>
      <c r="D654" t="n">
        <v>1.7657</v>
      </c>
      <c r="E654" t="n">
        <v>56.64</v>
      </c>
      <c r="F654" t="n">
        <v>53.29</v>
      </c>
      <c r="G654" t="n">
        <v>122.98</v>
      </c>
      <c r="H654" t="n">
        <v>1.6</v>
      </c>
      <c r="I654" t="n">
        <v>26</v>
      </c>
      <c r="J654" t="n">
        <v>203.08</v>
      </c>
      <c r="K654" t="n">
        <v>52.44</v>
      </c>
      <c r="L654" t="n">
        <v>18.25</v>
      </c>
      <c r="M654" t="n">
        <v>24</v>
      </c>
      <c r="N654" t="n">
        <v>42.39</v>
      </c>
      <c r="O654" t="n">
        <v>25280.45</v>
      </c>
      <c r="P654" t="n">
        <v>635.92</v>
      </c>
      <c r="Q654" t="n">
        <v>1367.2</v>
      </c>
      <c r="R654" t="n">
        <v>129.8</v>
      </c>
      <c r="S654" t="n">
        <v>104.26</v>
      </c>
      <c r="T654" t="n">
        <v>11825.79</v>
      </c>
      <c r="U654" t="n">
        <v>0.8</v>
      </c>
      <c r="V654" t="n">
        <v>0.9</v>
      </c>
      <c r="W654" t="n">
        <v>20.68</v>
      </c>
      <c r="X654" t="n">
        <v>0.71</v>
      </c>
      <c r="Y654" t="n">
        <v>1</v>
      </c>
      <c r="Z654" t="n">
        <v>10</v>
      </c>
    </row>
    <row r="655">
      <c r="A655" t="n">
        <v>70</v>
      </c>
      <c r="B655" t="n">
        <v>90</v>
      </c>
      <c r="C655" t="inlineStr">
        <is>
          <t xml:space="preserve">CONCLUIDO	</t>
        </is>
      </c>
      <c r="D655" t="n">
        <v>1.766</v>
      </c>
      <c r="E655" t="n">
        <v>56.62</v>
      </c>
      <c r="F655" t="n">
        <v>53.28</v>
      </c>
      <c r="G655" t="n">
        <v>122.95</v>
      </c>
      <c r="H655" t="n">
        <v>1.61</v>
      </c>
      <c r="I655" t="n">
        <v>26</v>
      </c>
      <c r="J655" t="n">
        <v>203.47</v>
      </c>
      <c r="K655" t="n">
        <v>52.44</v>
      </c>
      <c r="L655" t="n">
        <v>18.5</v>
      </c>
      <c r="M655" t="n">
        <v>24</v>
      </c>
      <c r="N655" t="n">
        <v>42.53</v>
      </c>
      <c r="O655" t="n">
        <v>25329.15</v>
      </c>
      <c r="P655" t="n">
        <v>636.6799999999999</v>
      </c>
      <c r="Q655" t="n">
        <v>1367.23</v>
      </c>
      <c r="R655" t="n">
        <v>129.59</v>
      </c>
      <c r="S655" t="n">
        <v>104.26</v>
      </c>
      <c r="T655" t="n">
        <v>11719.4</v>
      </c>
      <c r="U655" t="n">
        <v>0.8</v>
      </c>
      <c r="V655" t="n">
        <v>0.9</v>
      </c>
      <c r="W655" t="n">
        <v>20.68</v>
      </c>
      <c r="X655" t="n">
        <v>0.7</v>
      </c>
      <c r="Y655" t="n">
        <v>1</v>
      </c>
      <c r="Z655" t="n">
        <v>10</v>
      </c>
    </row>
    <row r="656">
      <c r="A656" t="n">
        <v>71</v>
      </c>
      <c r="B656" t="n">
        <v>90</v>
      </c>
      <c r="C656" t="inlineStr">
        <is>
          <t xml:space="preserve">CONCLUIDO	</t>
        </is>
      </c>
      <c r="D656" t="n">
        <v>1.7652</v>
      </c>
      <c r="E656" t="n">
        <v>56.65</v>
      </c>
      <c r="F656" t="n">
        <v>53.3</v>
      </c>
      <c r="G656" t="n">
        <v>123.01</v>
      </c>
      <c r="H656" t="n">
        <v>1.63</v>
      </c>
      <c r="I656" t="n">
        <v>26</v>
      </c>
      <c r="J656" t="n">
        <v>203.87</v>
      </c>
      <c r="K656" t="n">
        <v>52.44</v>
      </c>
      <c r="L656" t="n">
        <v>18.75</v>
      </c>
      <c r="M656" t="n">
        <v>24</v>
      </c>
      <c r="N656" t="n">
        <v>42.68</v>
      </c>
      <c r="O656" t="n">
        <v>25377.91</v>
      </c>
      <c r="P656" t="n">
        <v>635.13</v>
      </c>
      <c r="Q656" t="n">
        <v>1367.22</v>
      </c>
      <c r="R656" t="n">
        <v>130.16</v>
      </c>
      <c r="S656" t="n">
        <v>104.26</v>
      </c>
      <c r="T656" t="n">
        <v>12008.3</v>
      </c>
      <c r="U656" t="n">
        <v>0.8</v>
      </c>
      <c r="V656" t="n">
        <v>0.9</v>
      </c>
      <c r="W656" t="n">
        <v>20.69</v>
      </c>
      <c r="X656" t="n">
        <v>0.73</v>
      </c>
      <c r="Y656" t="n">
        <v>1</v>
      </c>
      <c r="Z656" t="n">
        <v>10</v>
      </c>
    </row>
    <row r="657">
      <c r="A657" t="n">
        <v>72</v>
      </c>
      <c r="B657" t="n">
        <v>90</v>
      </c>
      <c r="C657" t="inlineStr">
        <is>
          <t xml:space="preserve">CONCLUIDO	</t>
        </is>
      </c>
      <c r="D657" t="n">
        <v>1.7672</v>
      </c>
      <c r="E657" t="n">
        <v>56.59</v>
      </c>
      <c r="F657" t="n">
        <v>53.28</v>
      </c>
      <c r="G657" t="n">
        <v>127.86</v>
      </c>
      <c r="H657" t="n">
        <v>1.65</v>
      </c>
      <c r="I657" t="n">
        <v>25</v>
      </c>
      <c r="J657" t="n">
        <v>204.26</v>
      </c>
      <c r="K657" t="n">
        <v>52.44</v>
      </c>
      <c r="L657" t="n">
        <v>19</v>
      </c>
      <c r="M657" t="n">
        <v>23</v>
      </c>
      <c r="N657" t="n">
        <v>42.82</v>
      </c>
      <c r="O657" t="n">
        <v>25426.72</v>
      </c>
      <c r="P657" t="n">
        <v>633.55</v>
      </c>
      <c r="Q657" t="n">
        <v>1367.27</v>
      </c>
      <c r="R657" t="n">
        <v>129.13</v>
      </c>
      <c r="S657" t="n">
        <v>104.26</v>
      </c>
      <c r="T657" t="n">
        <v>11496.4</v>
      </c>
      <c r="U657" t="n">
        <v>0.8100000000000001</v>
      </c>
      <c r="V657" t="n">
        <v>0.9</v>
      </c>
      <c r="W657" t="n">
        <v>20.69</v>
      </c>
      <c r="X657" t="n">
        <v>0.7</v>
      </c>
      <c r="Y657" t="n">
        <v>1</v>
      </c>
      <c r="Z657" t="n">
        <v>10</v>
      </c>
    </row>
    <row r="658">
      <c r="A658" t="n">
        <v>73</v>
      </c>
      <c r="B658" t="n">
        <v>90</v>
      </c>
      <c r="C658" t="inlineStr">
        <is>
          <t xml:space="preserve">CONCLUIDO	</t>
        </is>
      </c>
      <c r="D658" t="n">
        <v>1.7676</v>
      </c>
      <c r="E658" t="n">
        <v>56.57</v>
      </c>
      <c r="F658" t="n">
        <v>53.26</v>
      </c>
      <c r="G658" t="n">
        <v>127.83</v>
      </c>
      <c r="H658" t="n">
        <v>1.67</v>
      </c>
      <c r="I658" t="n">
        <v>25</v>
      </c>
      <c r="J658" t="n">
        <v>204.66</v>
      </c>
      <c r="K658" t="n">
        <v>52.44</v>
      </c>
      <c r="L658" t="n">
        <v>19.25</v>
      </c>
      <c r="M658" t="n">
        <v>23</v>
      </c>
      <c r="N658" t="n">
        <v>42.97</v>
      </c>
      <c r="O658" t="n">
        <v>25475.58</v>
      </c>
      <c r="P658" t="n">
        <v>633.7</v>
      </c>
      <c r="Q658" t="n">
        <v>1367.26</v>
      </c>
      <c r="R658" t="n">
        <v>128.91</v>
      </c>
      <c r="S658" t="n">
        <v>104.26</v>
      </c>
      <c r="T658" t="n">
        <v>11387.86</v>
      </c>
      <c r="U658" t="n">
        <v>0.8100000000000001</v>
      </c>
      <c r="V658" t="n">
        <v>0.9</v>
      </c>
      <c r="W658" t="n">
        <v>20.68</v>
      </c>
      <c r="X658" t="n">
        <v>0.6899999999999999</v>
      </c>
      <c r="Y658" t="n">
        <v>1</v>
      </c>
      <c r="Z658" t="n">
        <v>10</v>
      </c>
    </row>
    <row r="659">
      <c r="A659" t="n">
        <v>74</v>
      </c>
      <c r="B659" t="n">
        <v>90</v>
      </c>
      <c r="C659" t="inlineStr">
        <is>
          <t xml:space="preserve">CONCLUIDO	</t>
        </is>
      </c>
      <c r="D659" t="n">
        <v>1.7673</v>
      </c>
      <c r="E659" t="n">
        <v>56.58</v>
      </c>
      <c r="F659" t="n">
        <v>53.27</v>
      </c>
      <c r="G659" t="n">
        <v>127.86</v>
      </c>
      <c r="H659" t="n">
        <v>1.69</v>
      </c>
      <c r="I659" t="n">
        <v>25</v>
      </c>
      <c r="J659" t="n">
        <v>205.06</v>
      </c>
      <c r="K659" t="n">
        <v>52.44</v>
      </c>
      <c r="L659" t="n">
        <v>19.5</v>
      </c>
      <c r="M659" t="n">
        <v>23</v>
      </c>
      <c r="N659" t="n">
        <v>43.11</v>
      </c>
      <c r="O659" t="n">
        <v>25524.49</v>
      </c>
      <c r="P659" t="n">
        <v>630.0599999999999</v>
      </c>
      <c r="Q659" t="n">
        <v>1367.2</v>
      </c>
      <c r="R659" t="n">
        <v>129.26</v>
      </c>
      <c r="S659" t="n">
        <v>104.26</v>
      </c>
      <c r="T659" t="n">
        <v>11560.14</v>
      </c>
      <c r="U659" t="n">
        <v>0.8100000000000001</v>
      </c>
      <c r="V659" t="n">
        <v>0.9</v>
      </c>
      <c r="W659" t="n">
        <v>20.68</v>
      </c>
      <c r="X659" t="n">
        <v>0.7</v>
      </c>
      <c r="Y659" t="n">
        <v>1</v>
      </c>
      <c r="Z659" t="n">
        <v>10</v>
      </c>
    </row>
    <row r="660">
      <c r="A660" t="n">
        <v>75</v>
      </c>
      <c r="B660" t="n">
        <v>90</v>
      </c>
      <c r="C660" t="inlineStr">
        <is>
          <t xml:space="preserve">CONCLUIDO	</t>
        </is>
      </c>
      <c r="D660" t="n">
        <v>1.7701</v>
      </c>
      <c r="E660" t="n">
        <v>56.49</v>
      </c>
      <c r="F660" t="n">
        <v>53.22</v>
      </c>
      <c r="G660" t="n">
        <v>133.05</v>
      </c>
      <c r="H660" t="n">
        <v>1.71</v>
      </c>
      <c r="I660" t="n">
        <v>24</v>
      </c>
      <c r="J660" t="n">
        <v>205.45</v>
      </c>
      <c r="K660" t="n">
        <v>52.44</v>
      </c>
      <c r="L660" t="n">
        <v>19.75</v>
      </c>
      <c r="M660" t="n">
        <v>22</v>
      </c>
      <c r="N660" t="n">
        <v>43.26</v>
      </c>
      <c r="O660" t="n">
        <v>25573.44</v>
      </c>
      <c r="P660" t="n">
        <v>629.45</v>
      </c>
      <c r="Q660" t="n">
        <v>1367.22</v>
      </c>
      <c r="R660" t="n">
        <v>127.3</v>
      </c>
      <c r="S660" t="n">
        <v>104.26</v>
      </c>
      <c r="T660" t="n">
        <v>10584.28</v>
      </c>
      <c r="U660" t="n">
        <v>0.82</v>
      </c>
      <c r="V660" t="n">
        <v>0.9</v>
      </c>
      <c r="W660" t="n">
        <v>20.68</v>
      </c>
      <c r="X660" t="n">
        <v>0.64</v>
      </c>
      <c r="Y660" t="n">
        <v>1</v>
      </c>
      <c r="Z660" t="n">
        <v>10</v>
      </c>
    </row>
    <row r="661">
      <c r="A661" t="n">
        <v>76</v>
      </c>
      <c r="B661" t="n">
        <v>90</v>
      </c>
      <c r="C661" t="inlineStr">
        <is>
          <t xml:space="preserve">CONCLUIDO	</t>
        </is>
      </c>
      <c r="D661" t="n">
        <v>1.7694</v>
      </c>
      <c r="E661" t="n">
        <v>56.52</v>
      </c>
      <c r="F661" t="n">
        <v>53.24</v>
      </c>
      <c r="G661" t="n">
        <v>133.11</v>
      </c>
      <c r="H661" t="n">
        <v>1.73</v>
      </c>
      <c r="I661" t="n">
        <v>24</v>
      </c>
      <c r="J661" t="n">
        <v>205.85</v>
      </c>
      <c r="K661" t="n">
        <v>52.44</v>
      </c>
      <c r="L661" t="n">
        <v>20</v>
      </c>
      <c r="M661" t="n">
        <v>22</v>
      </c>
      <c r="N661" t="n">
        <v>43.41</v>
      </c>
      <c r="O661" t="n">
        <v>25622.45</v>
      </c>
      <c r="P661" t="n">
        <v>629.2</v>
      </c>
      <c r="Q661" t="n">
        <v>1367.22</v>
      </c>
      <c r="R661" t="n">
        <v>128.26</v>
      </c>
      <c r="S661" t="n">
        <v>104.26</v>
      </c>
      <c r="T661" t="n">
        <v>11064.66</v>
      </c>
      <c r="U661" t="n">
        <v>0.8100000000000001</v>
      </c>
      <c r="V661" t="n">
        <v>0.9</v>
      </c>
      <c r="W661" t="n">
        <v>20.68</v>
      </c>
      <c r="X661" t="n">
        <v>0.67</v>
      </c>
      <c r="Y661" t="n">
        <v>1</v>
      </c>
      <c r="Z661" t="n">
        <v>10</v>
      </c>
    </row>
    <row r="662">
      <c r="A662" t="n">
        <v>77</v>
      </c>
      <c r="B662" t="n">
        <v>90</v>
      </c>
      <c r="C662" t="inlineStr">
        <is>
          <t xml:space="preserve">CONCLUIDO	</t>
        </is>
      </c>
      <c r="D662" t="n">
        <v>1.7694</v>
      </c>
      <c r="E662" t="n">
        <v>56.52</v>
      </c>
      <c r="F662" t="n">
        <v>53.24</v>
      </c>
      <c r="G662" t="n">
        <v>133.11</v>
      </c>
      <c r="H662" t="n">
        <v>1.74</v>
      </c>
      <c r="I662" t="n">
        <v>24</v>
      </c>
      <c r="J662" t="n">
        <v>206.25</v>
      </c>
      <c r="K662" t="n">
        <v>52.44</v>
      </c>
      <c r="L662" t="n">
        <v>20.25</v>
      </c>
      <c r="M662" t="n">
        <v>22</v>
      </c>
      <c r="N662" t="n">
        <v>43.56</v>
      </c>
      <c r="O662" t="n">
        <v>25671.51</v>
      </c>
      <c r="P662" t="n">
        <v>627.74</v>
      </c>
      <c r="Q662" t="n">
        <v>1367.23</v>
      </c>
      <c r="R662" t="n">
        <v>128.28</v>
      </c>
      <c r="S662" t="n">
        <v>104.26</v>
      </c>
      <c r="T662" t="n">
        <v>11076.76</v>
      </c>
      <c r="U662" t="n">
        <v>0.8100000000000001</v>
      </c>
      <c r="V662" t="n">
        <v>0.9</v>
      </c>
      <c r="W662" t="n">
        <v>20.68</v>
      </c>
      <c r="X662" t="n">
        <v>0.67</v>
      </c>
      <c r="Y662" t="n">
        <v>1</v>
      </c>
      <c r="Z662" t="n">
        <v>10</v>
      </c>
    </row>
    <row r="663">
      <c r="A663" t="n">
        <v>78</v>
      </c>
      <c r="B663" t="n">
        <v>90</v>
      </c>
      <c r="C663" t="inlineStr">
        <is>
          <t xml:space="preserve">CONCLUIDO	</t>
        </is>
      </c>
      <c r="D663" t="n">
        <v>1.772</v>
      </c>
      <c r="E663" t="n">
        <v>56.43</v>
      </c>
      <c r="F663" t="n">
        <v>53.2</v>
      </c>
      <c r="G663" t="n">
        <v>138.77</v>
      </c>
      <c r="H663" t="n">
        <v>1.76</v>
      </c>
      <c r="I663" t="n">
        <v>23</v>
      </c>
      <c r="J663" t="n">
        <v>206.65</v>
      </c>
      <c r="K663" t="n">
        <v>52.44</v>
      </c>
      <c r="L663" t="n">
        <v>20.5</v>
      </c>
      <c r="M663" t="n">
        <v>21</v>
      </c>
      <c r="N663" t="n">
        <v>43.71</v>
      </c>
      <c r="O663" t="n">
        <v>25720.62</v>
      </c>
      <c r="P663" t="n">
        <v>626.91</v>
      </c>
      <c r="Q663" t="n">
        <v>1367.26</v>
      </c>
      <c r="R663" t="n">
        <v>126.62</v>
      </c>
      <c r="S663" t="n">
        <v>104.26</v>
      </c>
      <c r="T663" t="n">
        <v>10249.27</v>
      </c>
      <c r="U663" t="n">
        <v>0.82</v>
      </c>
      <c r="V663" t="n">
        <v>0.9</v>
      </c>
      <c r="W663" t="n">
        <v>20.68</v>
      </c>
      <c r="X663" t="n">
        <v>0.62</v>
      </c>
      <c r="Y663" t="n">
        <v>1</v>
      </c>
      <c r="Z663" t="n">
        <v>10</v>
      </c>
    </row>
    <row r="664">
      <c r="A664" t="n">
        <v>79</v>
      </c>
      <c r="B664" t="n">
        <v>90</v>
      </c>
      <c r="C664" t="inlineStr">
        <is>
          <t xml:space="preserve">CONCLUIDO	</t>
        </is>
      </c>
      <c r="D664" t="n">
        <v>1.7714</v>
      </c>
      <c r="E664" t="n">
        <v>56.45</v>
      </c>
      <c r="F664" t="n">
        <v>53.21</v>
      </c>
      <c r="G664" t="n">
        <v>138.82</v>
      </c>
      <c r="H664" t="n">
        <v>1.78</v>
      </c>
      <c r="I664" t="n">
        <v>23</v>
      </c>
      <c r="J664" t="n">
        <v>207.05</v>
      </c>
      <c r="K664" t="n">
        <v>52.44</v>
      </c>
      <c r="L664" t="n">
        <v>20.75</v>
      </c>
      <c r="M664" t="n">
        <v>21</v>
      </c>
      <c r="N664" t="n">
        <v>43.85</v>
      </c>
      <c r="O664" t="n">
        <v>25769.78</v>
      </c>
      <c r="P664" t="n">
        <v>625.86</v>
      </c>
      <c r="Q664" t="n">
        <v>1367.2</v>
      </c>
      <c r="R664" t="n">
        <v>127.4</v>
      </c>
      <c r="S664" t="n">
        <v>104.26</v>
      </c>
      <c r="T664" t="n">
        <v>10643.08</v>
      </c>
      <c r="U664" t="n">
        <v>0.82</v>
      </c>
      <c r="V664" t="n">
        <v>0.9</v>
      </c>
      <c r="W664" t="n">
        <v>20.68</v>
      </c>
      <c r="X664" t="n">
        <v>0.64</v>
      </c>
      <c r="Y664" t="n">
        <v>1</v>
      </c>
      <c r="Z664" t="n">
        <v>10</v>
      </c>
    </row>
    <row r="665">
      <c r="A665" t="n">
        <v>80</v>
      </c>
      <c r="B665" t="n">
        <v>90</v>
      </c>
      <c r="C665" t="inlineStr">
        <is>
          <t xml:space="preserve">CONCLUIDO	</t>
        </is>
      </c>
      <c r="D665" t="n">
        <v>1.7708</v>
      </c>
      <c r="E665" t="n">
        <v>56.47</v>
      </c>
      <c r="F665" t="n">
        <v>53.23</v>
      </c>
      <c r="G665" t="n">
        <v>138.87</v>
      </c>
      <c r="H665" t="n">
        <v>1.8</v>
      </c>
      <c r="I665" t="n">
        <v>23</v>
      </c>
      <c r="J665" t="n">
        <v>207.45</v>
      </c>
      <c r="K665" t="n">
        <v>52.44</v>
      </c>
      <c r="L665" t="n">
        <v>21</v>
      </c>
      <c r="M665" t="n">
        <v>21</v>
      </c>
      <c r="N665" t="n">
        <v>44</v>
      </c>
      <c r="O665" t="n">
        <v>25818.99</v>
      </c>
      <c r="P665" t="n">
        <v>624.6900000000001</v>
      </c>
      <c r="Q665" t="n">
        <v>1367.19</v>
      </c>
      <c r="R665" t="n">
        <v>128.06</v>
      </c>
      <c r="S665" t="n">
        <v>104.26</v>
      </c>
      <c r="T665" t="n">
        <v>10973.71</v>
      </c>
      <c r="U665" t="n">
        <v>0.8100000000000001</v>
      </c>
      <c r="V665" t="n">
        <v>0.9</v>
      </c>
      <c r="W665" t="n">
        <v>20.68</v>
      </c>
      <c r="X665" t="n">
        <v>0.66</v>
      </c>
      <c r="Y665" t="n">
        <v>1</v>
      </c>
      <c r="Z665" t="n">
        <v>10</v>
      </c>
    </row>
    <row r="666">
      <c r="A666" t="n">
        <v>81</v>
      </c>
      <c r="B666" t="n">
        <v>90</v>
      </c>
      <c r="C666" t="inlineStr">
        <is>
          <t xml:space="preserve">CONCLUIDO	</t>
        </is>
      </c>
      <c r="D666" t="n">
        <v>1.7737</v>
      </c>
      <c r="E666" t="n">
        <v>56.38</v>
      </c>
      <c r="F666" t="n">
        <v>53.18</v>
      </c>
      <c r="G666" t="n">
        <v>145.03</v>
      </c>
      <c r="H666" t="n">
        <v>1.82</v>
      </c>
      <c r="I666" t="n">
        <v>22</v>
      </c>
      <c r="J666" t="n">
        <v>207.84</v>
      </c>
      <c r="K666" t="n">
        <v>52.44</v>
      </c>
      <c r="L666" t="n">
        <v>21.25</v>
      </c>
      <c r="M666" t="n">
        <v>20</v>
      </c>
      <c r="N666" t="n">
        <v>44.15</v>
      </c>
      <c r="O666" t="n">
        <v>25868.26</v>
      </c>
      <c r="P666" t="n">
        <v>621.96</v>
      </c>
      <c r="Q666" t="n">
        <v>1367.28</v>
      </c>
      <c r="R666" t="n">
        <v>125.85</v>
      </c>
      <c r="S666" t="n">
        <v>104.26</v>
      </c>
      <c r="T666" t="n">
        <v>9873.73</v>
      </c>
      <c r="U666" t="n">
        <v>0.83</v>
      </c>
      <c r="V666" t="n">
        <v>0.9</v>
      </c>
      <c r="W666" t="n">
        <v>20.68</v>
      </c>
      <c r="X666" t="n">
        <v>0.6</v>
      </c>
      <c r="Y666" t="n">
        <v>1</v>
      </c>
      <c r="Z666" t="n">
        <v>10</v>
      </c>
    </row>
    <row r="667">
      <c r="A667" t="n">
        <v>82</v>
      </c>
      <c r="B667" t="n">
        <v>90</v>
      </c>
      <c r="C667" t="inlineStr">
        <is>
          <t xml:space="preserve">CONCLUIDO	</t>
        </is>
      </c>
      <c r="D667" t="n">
        <v>1.7743</v>
      </c>
      <c r="E667" t="n">
        <v>56.36</v>
      </c>
      <c r="F667" t="n">
        <v>53.16</v>
      </c>
      <c r="G667" t="n">
        <v>144.98</v>
      </c>
      <c r="H667" t="n">
        <v>1.83</v>
      </c>
      <c r="I667" t="n">
        <v>22</v>
      </c>
      <c r="J667" t="n">
        <v>208.24</v>
      </c>
      <c r="K667" t="n">
        <v>52.44</v>
      </c>
      <c r="L667" t="n">
        <v>21.5</v>
      </c>
      <c r="M667" t="n">
        <v>20</v>
      </c>
      <c r="N667" t="n">
        <v>44.3</v>
      </c>
      <c r="O667" t="n">
        <v>25917.57</v>
      </c>
      <c r="P667" t="n">
        <v>621.79</v>
      </c>
      <c r="Q667" t="n">
        <v>1367.21</v>
      </c>
      <c r="R667" t="n">
        <v>125.45</v>
      </c>
      <c r="S667" t="n">
        <v>104.26</v>
      </c>
      <c r="T667" t="n">
        <v>9672.01</v>
      </c>
      <c r="U667" t="n">
        <v>0.83</v>
      </c>
      <c r="V667" t="n">
        <v>0.9</v>
      </c>
      <c r="W667" t="n">
        <v>20.68</v>
      </c>
      <c r="X667" t="n">
        <v>0.58</v>
      </c>
      <c r="Y667" t="n">
        <v>1</v>
      </c>
      <c r="Z667" t="n">
        <v>10</v>
      </c>
    </row>
    <row r="668">
      <c r="A668" t="n">
        <v>83</v>
      </c>
      <c r="B668" t="n">
        <v>90</v>
      </c>
      <c r="C668" t="inlineStr">
        <is>
          <t xml:space="preserve">CONCLUIDO	</t>
        </is>
      </c>
      <c r="D668" t="n">
        <v>1.7738</v>
      </c>
      <c r="E668" t="n">
        <v>56.38</v>
      </c>
      <c r="F668" t="n">
        <v>53.17</v>
      </c>
      <c r="G668" t="n">
        <v>145.02</v>
      </c>
      <c r="H668" t="n">
        <v>1.85</v>
      </c>
      <c r="I668" t="n">
        <v>22</v>
      </c>
      <c r="J668" t="n">
        <v>208.64</v>
      </c>
      <c r="K668" t="n">
        <v>52.44</v>
      </c>
      <c r="L668" t="n">
        <v>21.75</v>
      </c>
      <c r="M668" t="n">
        <v>20</v>
      </c>
      <c r="N668" t="n">
        <v>44.45</v>
      </c>
      <c r="O668" t="n">
        <v>25966.93</v>
      </c>
      <c r="P668" t="n">
        <v>621.01</v>
      </c>
      <c r="Q668" t="n">
        <v>1367.2</v>
      </c>
      <c r="R668" t="n">
        <v>125.98</v>
      </c>
      <c r="S668" t="n">
        <v>104.26</v>
      </c>
      <c r="T668" t="n">
        <v>9938.01</v>
      </c>
      <c r="U668" t="n">
        <v>0.83</v>
      </c>
      <c r="V668" t="n">
        <v>0.9</v>
      </c>
      <c r="W668" t="n">
        <v>20.68</v>
      </c>
      <c r="X668" t="n">
        <v>0.6</v>
      </c>
      <c r="Y668" t="n">
        <v>1</v>
      </c>
      <c r="Z668" t="n">
        <v>10</v>
      </c>
    </row>
    <row r="669">
      <c r="A669" t="n">
        <v>84</v>
      </c>
      <c r="B669" t="n">
        <v>90</v>
      </c>
      <c r="C669" t="inlineStr">
        <is>
          <t xml:space="preserve">CONCLUIDO	</t>
        </is>
      </c>
      <c r="D669" t="n">
        <v>1.7735</v>
      </c>
      <c r="E669" t="n">
        <v>56.39</v>
      </c>
      <c r="F669" t="n">
        <v>53.18</v>
      </c>
      <c r="G669" t="n">
        <v>145.04</v>
      </c>
      <c r="H669" t="n">
        <v>1.87</v>
      </c>
      <c r="I669" t="n">
        <v>22</v>
      </c>
      <c r="J669" t="n">
        <v>209.05</v>
      </c>
      <c r="K669" t="n">
        <v>52.44</v>
      </c>
      <c r="L669" t="n">
        <v>22</v>
      </c>
      <c r="M669" t="n">
        <v>20</v>
      </c>
      <c r="N669" t="n">
        <v>44.6</v>
      </c>
      <c r="O669" t="n">
        <v>26016.35</v>
      </c>
      <c r="P669" t="n">
        <v>618.22</v>
      </c>
      <c r="Q669" t="n">
        <v>1367.22</v>
      </c>
      <c r="R669" t="n">
        <v>126.34</v>
      </c>
      <c r="S669" t="n">
        <v>104.26</v>
      </c>
      <c r="T669" t="n">
        <v>10115.04</v>
      </c>
      <c r="U669" t="n">
        <v>0.83</v>
      </c>
      <c r="V669" t="n">
        <v>0.9</v>
      </c>
      <c r="W669" t="n">
        <v>20.68</v>
      </c>
      <c r="X669" t="n">
        <v>0.61</v>
      </c>
      <c r="Y669" t="n">
        <v>1</v>
      </c>
      <c r="Z669" t="n">
        <v>10</v>
      </c>
    </row>
    <row r="670">
      <c r="A670" t="n">
        <v>85</v>
      </c>
      <c r="B670" t="n">
        <v>90</v>
      </c>
      <c r="C670" t="inlineStr">
        <is>
          <t xml:space="preserve">CONCLUIDO	</t>
        </is>
      </c>
      <c r="D670" t="n">
        <v>1.7761</v>
      </c>
      <c r="E670" t="n">
        <v>56.3</v>
      </c>
      <c r="F670" t="n">
        <v>53.14</v>
      </c>
      <c r="G670" t="n">
        <v>151.82</v>
      </c>
      <c r="H670" t="n">
        <v>1.89</v>
      </c>
      <c r="I670" t="n">
        <v>21</v>
      </c>
      <c r="J670" t="n">
        <v>209.45</v>
      </c>
      <c r="K670" t="n">
        <v>52.44</v>
      </c>
      <c r="L670" t="n">
        <v>22.25</v>
      </c>
      <c r="M670" t="n">
        <v>19</v>
      </c>
      <c r="N670" t="n">
        <v>44.75</v>
      </c>
      <c r="O670" t="n">
        <v>26065.82</v>
      </c>
      <c r="P670" t="n">
        <v>616.3200000000001</v>
      </c>
      <c r="Q670" t="n">
        <v>1367.21</v>
      </c>
      <c r="R670" t="n">
        <v>124.61</v>
      </c>
      <c r="S670" t="n">
        <v>104.26</v>
      </c>
      <c r="T670" t="n">
        <v>9257.389999999999</v>
      </c>
      <c r="U670" t="n">
        <v>0.84</v>
      </c>
      <c r="V670" t="n">
        <v>0.9</v>
      </c>
      <c r="W670" t="n">
        <v>20.68</v>
      </c>
      <c r="X670" t="n">
        <v>0.5600000000000001</v>
      </c>
      <c r="Y670" t="n">
        <v>1</v>
      </c>
      <c r="Z670" t="n">
        <v>10</v>
      </c>
    </row>
    <row r="671">
      <c r="A671" t="n">
        <v>86</v>
      </c>
      <c r="B671" t="n">
        <v>90</v>
      </c>
      <c r="C671" t="inlineStr">
        <is>
          <t xml:space="preserve">CONCLUIDO	</t>
        </is>
      </c>
      <c r="D671" t="n">
        <v>1.7761</v>
      </c>
      <c r="E671" t="n">
        <v>56.3</v>
      </c>
      <c r="F671" t="n">
        <v>53.14</v>
      </c>
      <c r="G671" t="n">
        <v>151.82</v>
      </c>
      <c r="H671" t="n">
        <v>1.9</v>
      </c>
      <c r="I671" t="n">
        <v>21</v>
      </c>
      <c r="J671" t="n">
        <v>209.85</v>
      </c>
      <c r="K671" t="n">
        <v>52.44</v>
      </c>
      <c r="L671" t="n">
        <v>22.5</v>
      </c>
      <c r="M671" t="n">
        <v>19</v>
      </c>
      <c r="N671" t="n">
        <v>44.91</v>
      </c>
      <c r="O671" t="n">
        <v>26115.34</v>
      </c>
      <c r="P671" t="n">
        <v>616.6900000000001</v>
      </c>
      <c r="Q671" t="n">
        <v>1367.23</v>
      </c>
      <c r="R671" t="n">
        <v>124.73</v>
      </c>
      <c r="S671" t="n">
        <v>104.26</v>
      </c>
      <c r="T671" t="n">
        <v>9315.33</v>
      </c>
      <c r="U671" t="n">
        <v>0.84</v>
      </c>
      <c r="V671" t="n">
        <v>0.9</v>
      </c>
      <c r="W671" t="n">
        <v>20.68</v>
      </c>
      <c r="X671" t="n">
        <v>0.5600000000000001</v>
      </c>
      <c r="Y671" t="n">
        <v>1</v>
      </c>
      <c r="Z671" t="n">
        <v>10</v>
      </c>
    </row>
    <row r="672">
      <c r="A672" t="n">
        <v>87</v>
      </c>
      <c r="B672" t="n">
        <v>90</v>
      </c>
      <c r="C672" t="inlineStr">
        <is>
          <t xml:space="preserve">CONCLUIDO	</t>
        </is>
      </c>
      <c r="D672" t="n">
        <v>1.7758</v>
      </c>
      <c r="E672" t="n">
        <v>56.31</v>
      </c>
      <c r="F672" t="n">
        <v>53.15</v>
      </c>
      <c r="G672" t="n">
        <v>151.85</v>
      </c>
      <c r="H672" t="n">
        <v>1.92</v>
      </c>
      <c r="I672" t="n">
        <v>21</v>
      </c>
      <c r="J672" t="n">
        <v>210.25</v>
      </c>
      <c r="K672" t="n">
        <v>52.44</v>
      </c>
      <c r="L672" t="n">
        <v>22.75</v>
      </c>
      <c r="M672" t="n">
        <v>19</v>
      </c>
      <c r="N672" t="n">
        <v>45.06</v>
      </c>
      <c r="O672" t="n">
        <v>26164.91</v>
      </c>
      <c r="P672" t="n">
        <v>614.39</v>
      </c>
      <c r="Q672" t="n">
        <v>1367.2</v>
      </c>
      <c r="R672" t="n">
        <v>125.22</v>
      </c>
      <c r="S672" t="n">
        <v>104.26</v>
      </c>
      <c r="T672" t="n">
        <v>9561.719999999999</v>
      </c>
      <c r="U672" t="n">
        <v>0.83</v>
      </c>
      <c r="V672" t="n">
        <v>0.9</v>
      </c>
      <c r="W672" t="n">
        <v>20.68</v>
      </c>
      <c r="X672" t="n">
        <v>0.57</v>
      </c>
      <c r="Y672" t="n">
        <v>1</v>
      </c>
      <c r="Z672" t="n">
        <v>10</v>
      </c>
    </row>
    <row r="673">
      <c r="A673" t="n">
        <v>88</v>
      </c>
      <c r="B673" t="n">
        <v>90</v>
      </c>
      <c r="C673" t="inlineStr">
        <is>
          <t xml:space="preserve">CONCLUIDO	</t>
        </is>
      </c>
      <c r="D673" t="n">
        <v>1.778</v>
      </c>
      <c r="E673" t="n">
        <v>56.24</v>
      </c>
      <c r="F673" t="n">
        <v>53.11</v>
      </c>
      <c r="G673" t="n">
        <v>159.34</v>
      </c>
      <c r="H673" t="n">
        <v>1.94</v>
      </c>
      <c r="I673" t="n">
        <v>20</v>
      </c>
      <c r="J673" t="n">
        <v>210.65</v>
      </c>
      <c r="K673" t="n">
        <v>52.44</v>
      </c>
      <c r="L673" t="n">
        <v>23</v>
      </c>
      <c r="M673" t="n">
        <v>18</v>
      </c>
      <c r="N673" t="n">
        <v>45.21</v>
      </c>
      <c r="O673" t="n">
        <v>26214.54</v>
      </c>
      <c r="P673" t="n">
        <v>610.73</v>
      </c>
      <c r="Q673" t="n">
        <v>1367.28</v>
      </c>
      <c r="R673" t="n">
        <v>123.92</v>
      </c>
      <c r="S673" t="n">
        <v>104.26</v>
      </c>
      <c r="T673" t="n">
        <v>8916.780000000001</v>
      </c>
      <c r="U673" t="n">
        <v>0.84</v>
      </c>
      <c r="V673" t="n">
        <v>0.9</v>
      </c>
      <c r="W673" t="n">
        <v>20.68</v>
      </c>
      <c r="X673" t="n">
        <v>0.54</v>
      </c>
      <c r="Y673" t="n">
        <v>1</v>
      </c>
      <c r="Z673" t="n">
        <v>10</v>
      </c>
    </row>
    <row r="674">
      <c r="A674" t="n">
        <v>89</v>
      </c>
      <c r="B674" t="n">
        <v>90</v>
      </c>
      <c r="C674" t="inlineStr">
        <is>
          <t xml:space="preserve">CONCLUIDO	</t>
        </is>
      </c>
      <c r="D674" t="n">
        <v>1.7779</v>
      </c>
      <c r="E674" t="n">
        <v>56.25</v>
      </c>
      <c r="F674" t="n">
        <v>53.11</v>
      </c>
      <c r="G674" t="n">
        <v>159.34</v>
      </c>
      <c r="H674" t="n">
        <v>1.96</v>
      </c>
      <c r="I674" t="n">
        <v>20</v>
      </c>
      <c r="J674" t="n">
        <v>211.05</v>
      </c>
      <c r="K674" t="n">
        <v>52.44</v>
      </c>
      <c r="L674" t="n">
        <v>23.25</v>
      </c>
      <c r="M674" t="n">
        <v>18</v>
      </c>
      <c r="N674" t="n">
        <v>45.36</v>
      </c>
      <c r="O674" t="n">
        <v>26264.21</v>
      </c>
      <c r="P674" t="n">
        <v>612.62</v>
      </c>
      <c r="Q674" t="n">
        <v>1367.18</v>
      </c>
      <c r="R674" t="n">
        <v>123.84</v>
      </c>
      <c r="S674" t="n">
        <v>104.26</v>
      </c>
      <c r="T674" t="n">
        <v>8877.129999999999</v>
      </c>
      <c r="U674" t="n">
        <v>0.84</v>
      </c>
      <c r="V674" t="n">
        <v>0.9</v>
      </c>
      <c r="W674" t="n">
        <v>20.68</v>
      </c>
      <c r="X674" t="n">
        <v>0.54</v>
      </c>
      <c r="Y674" t="n">
        <v>1</v>
      </c>
      <c r="Z674" t="n">
        <v>10</v>
      </c>
    </row>
    <row r="675">
      <c r="A675" t="n">
        <v>90</v>
      </c>
      <c r="B675" t="n">
        <v>90</v>
      </c>
      <c r="C675" t="inlineStr">
        <is>
          <t xml:space="preserve">CONCLUIDO	</t>
        </is>
      </c>
      <c r="D675" t="n">
        <v>1.7783</v>
      </c>
      <c r="E675" t="n">
        <v>56.23</v>
      </c>
      <c r="F675" t="n">
        <v>53.1</v>
      </c>
      <c r="G675" t="n">
        <v>159.31</v>
      </c>
      <c r="H675" t="n">
        <v>1.97</v>
      </c>
      <c r="I675" t="n">
        <v>20</v>
      </c>
      <c r="J675" t="n">
        <v>211.46</v>
      </c>
      <c r="K675" t="n">
        <v>52.44</v>
      </c>
      <c r="L675" t="n">
        <v>23.5</v>
      </c>
      <c r="M675" t="n">
        <v>18</v>
      </c>
      <c r="N675" t="n">
        <v>45.52</v>
      </c>
      <c r="O675" t="n">
        <v>26313.94</v>
      </c>
      <c r="P675" t="n">
        <v>613.6900000000001</v>
      </c>
      <c r="Q675" t="n">
        <v>1367.18</v>
      </c>
      <c r="R675" t="n">
        <v>123.5</v>
      </c>
      <c r="S675" t="n">
        <v>104.26</v>
      </c>
      <c r="T675" t="n">
        <v>8707.219999999999</v>
      </c>
      <c r="U675" t="n">
        <v>0.84</v>
      </c>
      <c r="V675" t="n">
        <v>0.9</v>
      </c>
      <c r="W675" t="n">
        <v>20.68</v>
      </c>
      <c r="X675" t="n">
        <v>0.53</v>
      </c>
      <c r="Y675" t="n">
        <v>1</v>
      </c>
      <c r="Z675" t="n">
        <v>10</v>
      </c>
    </row>
    <row r="676">
      <c r="A676" t="n">
        <v>91</v>
      </c>
      <c r="B676" t="n">
        <v>90</v>
      </c>
      <c r="C676" t="inlineStr">
        <is>
          <t xml:space="preserve">CONCLUIDO	</t>
        </is>
      </c>
      <c r="D676" t="n">
        <v>1.7777</v>
      </c>
      <c r="E676" t="n">
        <v>56.25</v>
      </c>
      <c r="F676" t="n">
        <v>53.12</v>
      </c>
      <c r="G676" t="n">
        <v>159.36</v>
      </c>
      <c r="H676" t="n">
        <v>1.99</v>
      </c>
      <c r="I676" t="n">
        <v>20</v>
      </c>
      <c r="J676" t="n">
        <v>211.86</v>
      </c>
      <c r="K676" t="n">
        <v>52.44</v>
      </c>
      <c r="L676" t="n">
        <v>23.75</v>
      </c>
      <c r="M676" t="n">
        <v>18</v>
      </c>
      <c r="N676" t="n">
        <v>45.67</v>
      </c>
      <c r="O676" t="n">
        <v>26363.73</v>
      </c>
      <c r="P676" t="n">
        <v>612.26</v>
      </c>
      <c r="Q676" t="n">
        <v>1367.23</v>
      </c>
      <c r="R676" t="n">
        <v>124.22</v>
      </c>
      <c r="S676" t="n">
        <v>104.26</v>
      </c>
      <c r="T676" t="n">
        <v>9067.959999999999</v>
      </c>
      <c r="U676" t="n">
        <v>0.84</v>
      </c>
      <c r="V676" t="n">
        <v>0.9</v>
      </c>
      <c r="W676" t="n">
        <v>20.68</v>
      </c>
      <c r="X676" t="n">
        <v>0.54</v>
      </c>
      <c r="Y676" t="n">
        <v>1</v>
      </c>
      <c r="Z676" t="n">
        <v>10</v>
      </c>
    </row>
    <row r="677">
      <c r="A677" t="n">
        <v>92</v>
      </c>
      <c r="B677" t="n">
        <v>90</v>
      </c>
      <c r="C677" t="inlineStr">
        <is>
          <t xml:space="preserve">CONCLUIDO	</t>
        </is>
      </c>
      <c r="D677" t="n">
        <v>1.7772</v>
      </c>
      <c r="E677" t="n">
        <v>56.27</v>
      </c>
      <c r="F677" t="n">
        <v>53.14</v>
      </c>
      <c r="G677" t="n">
        <v>159.41</v>
      </c>
      <c r="H677" t="n">
        <v>2.01</v>
      </c>
      <c r="I677" t="n">
        <v>20</v>
      </c>
      <c r="J677" t="n">
        <v>212.27</v>
      </c>
      <c r="K677" t="n">
        <v>52.44</v>
      </c>
      <c r="L677" t="n">
        <v>24</v>
      </c>
      <c r="M677" t="n">
        <v>18</v>
      </c>
      <c r="N677" t="n">
        <v>45.82</v>
      </c>
      <c r="O677" t="n">
        <v>26413.56</v>
      </c>
      <c r="P677" t="n">
        <v>607.39</v>
      </c>
      <c r="Q677" t="n">
        <v>1367.19</v>
      </c>
      <c r="R677" t="n">
        <v>124.57</v>
      </c>
      <c r="S677" t="n">
        <v>104.26</v>
      </c>
      <c r="T677" t="n">
        <v>9243.450000000001</v>
      </c>
      <c r="U677" t="n">
        <v>0.84</v>
      </c>
      <c r="V677" t="n">
        <v>0.9</v>
      </c>
      <c r="W677" t="n">
        <v>20.68</v>
      </c>
      <c r="X677" t="n">
        <v>0.5600000000000001</v>
      </c>
      <c r="Y677" t="n">
        <v>1</v>
      </c>
      <c r="Z677" t="n">
        <v>10</v>
      </c>
    </row>
    <row r="678">
      <c r="A678" t="n">
        <v>93</v>
      </c>
      <c r="B678" t="n">
        <v>90</v>
      </c>
      <c r="C678" t="inlineStr">
        <is>
          <t xml:space="preserve">CONCLUIDO	</t>
        </is>
      </c>
      <c r="D678" t="n">
        <v>1.7797</v>
      </c>
      <c r="E678" t="n">
        <v>56.19</v>
      </c>
      <c r="F678" t="n">
        <v>53.09</v>
      </c>
      <c r="G678" t="n">
        <v>167.66</v>
      </c>
      <c r="H678" t="n">
        <v>2.03</v>
      </c>
      <c r="I678" t="n">
        <v>19</v>
      </c>
      <c r="J678" t="n">
        <v>212.67</v>
      </c>
      <c r="K678" t="n">
        <v>52.44</v>
      </c>
      <c r="L678" t="n">
        <v>24.25</v>
      </c>
      <c r="M678" t="n">
        <v>17</v>
      </c>
      <c r="N678" t="n">
        <v>45.98</v>
      </c>
      <c r="O678" t="n">
        <v>26463.45</v>
      </c>
      <c r="P678" t="n">
        <v>606.45</v>
      </c>
      <c r="Q678" t="n">
        <v>1367.24</v>
      </c>
      <c r="R678" t="n">
        <v>123.14</v>
      </c>
      <c r="S678" t="n">
        <v>104.26</v>
      </c>
      <c r="T678" t="n">
        <v>8531.950000000001</v>
      </c>
      <c r="U678" t="n">
        <v>0.85</v>
      </c>
      <c r="V678" t="n">
        <v>0.9</v>
      </c>
      <c r="W678" t="n">
        <v>20.68</v>
      </c>
      <c r="X678" t="n">
        <v>0.52</v>
      </c>
      <c r="Y678" t="n">
        <v>1</v>
      </c>
      <c r="Z678" t="n">
        <v>10</v>
      </c>
    </row>
    <row r="679">
      <c r="A679" t="n">
        <v>94</v>
      </c>
      <c r="B679" t="n">
        <v>90</v>
      </c>
      <c r="C679" t="inlineStr">
        <is>
          <t xml:space="preserve">CONCLUIDO	</t>
        </is>
      </c>
      <c r="D679" t="n">
        <v>1.7795</v>
      </c>
      <c r="E679" t="n">
        <v>56.2</v>
      </c>
      <c r="F679" t="n">
        <v>53.1</v>
      </c>
      <c r="G679" t="n">
        <v>167.69</v>
      </c>
      <c r="H679" t="n">
        <v>2.04</v>
      </c>
      <c r="I679" t="n">
        <v>19</v>
      </c>
      <c r="J679" t="n">
        <v>213.08</v>
      </c>
      <c r="K679" t="n">
        <v>52.44</v>
      </c>
      <c r="L679" t="n">
        <v>24.5</v>
      </c>
      <c r="M679" t="n">
        <v>17</v>
      </c>
      <c r="N679" t="n">
        <v>46.13</v>
      </c>
      <c r="O679" t="n">
        <v>26513.39</v>
      </c>
      <c r="P679" t="n">
        <v>606.08</v>
      </c>
      <c r="Q679" t="n">
        <v>1367.2</v>
      </c>
      <c r="R679" t="n">
        <v>123.64</v>
      </c>
      <c r="S679" t="n">
        <v>104.26</v>
      </c>
      <c r="T679" t="n">
        <v>8779.02</v>
      </c>
      <c r="U679" t="n">
        <v>0.84</v>
      </c>
      <c r="V679" t="n">
        <v>0.9</v>
      </c>
      <c r="W679" t="n">
        <v>20.67</v>
      </c>
      <c r="X679" t="n">
        <v>0.52</v>
      </c>
      <c r="Y679" t="n">
        <v>1</v>
      </c>
      <c r="Z679" t="n">
        <v>10</v>
      </c>
    </row>
    <row r="680">
      <c r="A680" t="n">
        <v>95</v>
      </c>
      <c r="B680" t="n">
        <v>90</v>
      </c>
      <c r="C680" t="inlineStr">
        <is>
          <t xml:space="preserve">CONCLUIDO	</t>
        </is>
      </c>
      <c r="D680" t="n">
        <v>1.7797</v>
      </c>
      <c r="E680" t="n">
        <v>56.19</v>
      </c>
      <c r="F680" t="n">
        <v>53.09</v>
      </c>
      <c r="G680" t="n">
        <v>167.66</v>
      </c>
      <c r="H680" t="n">
        <v>2.06</v>
      </c>
      <c r="I680" t="n">
        <v>19</v>
      </c>
      <c r="J680" t="n">
        <v>213.48</v>
      </c>
      <c r="K680" t="n">
        <v>52.44</v>
      </c>
      <c r="L680" t="n">
        <v>24.75</v>
      </c>
      <c r="M680" t="n">
        <v>17</v>
      </c>
      <c r="N680" t="n">
        <v>46.29</v>
      </c>
      <c r="O680" t="n">
        <v>26563.39</v>
      </c>
      <c r="P680" t="n">
        <v>604.83</v>
      </c>
      <c r="Q680" t="n">
        <v>1367.23</v>
      </c>
      <c r="R680" t="n">
        <v>123.17</v>
      </c>
      <c r="S680" t="n">
        <v>104.26</v>
      </c>
      <c r="T680" t="n">
        <v>8545.76</v>
      </c>
      <c r="U680" t="n">
        <v>0.85</v>
      </c>
      <c r="V680" t="n">
        <v>0.9</v>
      </c>
      <c r="W680" t="n">
        <v>20.68</v>
      </c>
      <c r="X680" t="n">
        <v>0.52</v>
      </c>
      <c r="Y680" t="n">
        <v>1</v>
      </c>
      <c r="Z680" t="n">
        <v>10</v>
      </c>
    </row>
    <row r="681">
      <c r="A681" t="n">
        <v>96</v>
      </c>
      <c r="B681" t="n">
        <v>90</v>
      </c>
      <c r="C681" t="inlineStr">
        <is>
          <t xml:space="preserve">CONCLUIDO	</t>
        </is>
      </c>
      <c r="D681" t="n">
        <v>1.78</v>
      </c>
      <c r="E681" t="n">
        <v>56.18</v>
      </c>
      <c r="F681" t="n">
        <v>53.08</v>
      </c>
      <c r="G681" t="n">
        <v>167.64</v>
      </c>
      <c r="H681" t="n">
        <v>2.08</v>
      </c>
      <c r="I681" t="n">
        <v>19</v>
      </c>
      <c r="J681" t="n">
        <v>213.89</v>
      </c>
      <c r="K681" t="n">
        <v>52.44</v>
      </c>
      <c r="L681" t="n">
        <v>25</v>
      </c>
      <c r="M681" t="n">
        <v>17</v>
      </c>
      <c r="N681" t="n">
        <v>46.44</v>
      </c>
      <c r="O681" t="n">
        <v>26613.43</v>
      </c>
      <c r="P681" t="n">
        <v>602.3200000000001</v>
      </c>
      <c r="Q681" t="n">
        <v>1367.23</v>
      </c>
      <c r="R681" t="n">
        <v>123.19</v>
      </c>
      <c r="S681" t="n">
        <v>104.26</v>
      </c>
      <c r="T681" t="n">
        <v>8553.860000000001</v>
      </c>
      <c r="U681" t="n">
        <v>0.85</v>
      </c>
      <c r="V681" t="n">
        <v>0.9</v>
      </c>
      <c r="W681" t="n">
        <v>20.67</v>
      </c>
      <c r="X681" t="n">
        <v>0.51</v>
      </c>
      <c r="Y681" t="n">
        <v>1</v>
      </c>
      <c r="Z681" t="n">
        <v>10</v>
      </c>
    </row>
    <row r="682">
      <c r="A682" t="n">
        <v>97</v>
      </c>
      <c r="B682" t="n">
        <v>90</v>
      </c>
      <c r="C682" t="inlineStr">
        <is>
          <t xml:space="preserve">CONCLUIDO	</t>
        </is>
      </c>
      <c r="D682" t="n">
        <v>1.7797</v>
      </c>
      <c r="E682" t="n">
        <v>56.19</v>
      </c>
      <c r="F682" t="n">
        <v>53.09</v>
      </c>
      <c r="G682" t="n">
        <v>167.66</v>
      </c>
      <c r="H682" t="n">
        <v>2.09</v>
      </c>
      <c r="I682" t="n">
        <v>19</v>
      </c>
      <c r="J682" t="n">
        <v>214.29</v>
      </c>
      <c r="K682" t="n">
        <v>52.44</v>
      </c>
      <c r="L682" t="n">
        <v>25.25</v>
      </c>
      <c r="M682" t="n">
        <v>17</v>
      </c>
      <c r="N682" t="n">
        <v>46.6</v>
      </c>
      <c r="O682" t="n">
        <v>26663.54</v>
      </c>
      <c r="P682" t="n">
        <v>601.02</v>
      </c>
      <c r="Q682" t="n">
        <v>1367.23</v>
      </c>
      <c r="R682" t="n">
        <v>123.05</v>
      </c>
      <c r="S682" t="n">
        <v>104.26</v>
      </c>
      <c r="T682" t="n">
        <v>8487.799999999999</v>
      </c>
      <c r="U682" t="n">
        <v>0.85</v>
      </c>
      <c r="V682" t="n">
        <v>0.9</v>
      </c>
      <c r="W682" t="n">
        <v>20.68</v>
      </c>
      <c r="X682" t="n">
        <v>0.52</v>
      </c>
      <c r="Y682" t="n">
        <v>1</v>
      </c>
      <c r="Z682" t="n">
        <v>10</v>
      </c>
    </row>
    <row r="683">
      <c r="A683" t="n">
        <v>98</v>
      </c>
      <c r="B683" t="n">
        <v>90</v>
      </c>
      <c r="C683" t="inlineStr">
        <is>
          <t xml:space="preserve">CONCLUIDO	</t>
        </is>
      </c>
      <c r="D683" t="n">
        <v>1.7817</v>
      </c>
      <c r="E683" t="n">
        <v>56.13</v>
      </c>
      <c r="F683" t="n">
        <v>53.07</v>
      </c>
      <c r="G683" t="n">
        <v>176.89</v>
      </c>
      <c r="H683" t="n">
        <v>2.11</v>
      </c>
      <c r="I683" t="n">
        <v>18</v>
      </c>
      <c r="J683" t="n">
        <v>214.7</v>
      </c>
      <c r="K683" t="n">
        <v>52.44</v>
      </c>
      <c r="L683" t="n">
        <v>25.5</v>
      </c>
      <c r="M683" t="n">
        <v>16</v>
      </c>
      <c r="N683" t="n">
        <v>46.76</v>
      </c>
      <c r="O683" t="n">
        <v>26713.69</v>
      </c>
      <c r="P683" t="n">
        <v>600.83</v>
      </c>
      <c r="Q683" t="n">
        <v>1367.18</v>
      </c>
      <c r="R683" t="n">
        <v>122.51</v>
      </c>
      <c r="S683" t="n">
        <v>104.26</v>
      </c>
      <c r="T683" t="n">
        <v>8219.719999999999</v>
      </c>
      <c r="U683" t="n">
        <v>0.85</v>
      </c>
      <c r="V683" t="n">
        <v>0.9</v>
      </c>
      <c r="W683" t="n">
        <v>20.67</v>
      </c>
      <c r="X683" t="n">
        <v>0.49</v>
      </c>
      <c r="Y683" t="n">
        <v>1</v>
      </c>
      <c r="Z683" t="n">
        <v>10</v>
      </c>
    </row>
    <row r="684">
      <c r="A684" t="n">
        <v>99</v>
      </c>
      <c r="B684" t="n">
        <v>90</v>
      </c>
      <c r="C684" t="inlineStr">
        <is>
          <t xml:space="preserve">CONCLUIDO	</t>
        </is>
      </c>
      <c r="D684" t="n">
        <v>1.7816</v>
      </c>
      <c r="E684" t="n">
        <v>56.13</v>
      </c>
      <c r="F684" t="n">
        <v>53.07</v>
      </c>
      <c r="G684" t="n">
        <v>176.9</v>
      </c>
      <c r="H684" t="n">
        <v>2.13</v>
      </c>
      <c r="I684" t="n">
        <v>18</v>
      </c>
      <c r="J684" t="n">
        <v>215.11</v>
      </c>
      <c r="K684" t="n">
        <v>52.44</v>
      </c>
      <c r="L684" t="n">
        <v>25.75</v>
      </c>
      <c r="M684" t="n">
        <v>15</v>
      </c>
      <c r="N684" t="n">
        <v>46.91</v>
      </c>
      <c r="O684" t="n">
        <v>26763.9</v>
      </c>
      <c r="P684" t="n">
        <v>600.09</v>
      </c>
      <c r="Q684" t="n">
        <v>1367.2</v>
      </c>
      <c r="R684" t="n">
        <v>122.73</v>
      </c>
      <c r="S684" t="n">
        <v>104.26</v>
      </c>
      <c r="T684" t="n">
        <v>8328.93</v>
      </c>
      <c r="U684" t="n">
        <v>0.85</v>
      </c>
      <c r="V684" t="n">
        <v>0.9</v>
      </c>
      <c r="W684" t="n">
        <v>20.67</v>
      </c>
      <c r="X684" t="n">
        <v>0.49</v>
      </c>
      <c r="Y684" t="n">
        <v>1</v>
      </c>
      <c r="Z684" t="n">
        <v>10</v>
      </c>
    </row>
    <row r="685">
      <c r="A685" t="n">
        <v>100</v>
      </c>
      <c r="B685" t="n">
        <v>90</v>
      </c>
      <c r="C685" t="inlineStr">
        <is>
          <t xml:space="preserve">CONCLUIDO	</t>
        </is>
      </c>
      <c r="D685" t="n">
        <v>1.7817</v>
      </c>
      <c r="E685" t="n">
        <v>56.13</v>
      </c>
      <c r="F685" t="n">
        <v>53.07</v>
      </c>
      <c r="G685" t="n">
        <v>176.89</v>
      </c>
      <c r="H685" t="n">
        <v>2.14</v>
      </c>
      <c r="I685" t="n">
        <v>18</v>
      </c>
      <c r="J685" t="n">
        <v>215.51</v>
      </c>
      <c r="K685" t="n">
        <v>52.44</v>
      </c>
      <c r="L685" t="n">
        <v>26</v>
      </c>
      <c r="M685" t="n">
        <v>14</v>
      </c>
      <c r="N685" t="n">
        <v>47.07</v>
      </c>
      <c r="O685" t="n">
        <v>26814.17</v>
      </c>
      <c r="P685" t="n">
        <v>600.0599999999999</v>
      </c>
      <c r="Q685" t="n">
        <v>1367.2</v>
      </c>
      <c r="R685" t="n">
        <v>122.44</v>
      </c>
      <c r="S685" t="n">
        <v>104.26</v>
      </c>
      <c r="T685" t="n">
        <v>8183.9</v>
      </c>
      <c r="U685" t="n">
        <v>0.85</v>
      </c>
      <c r="V685" t="n">
        <v>0.9</v>
      </c>
      <c r="W685" t="n">
        <v>20.67</v>
      </c>
      <c r="X685" t="n">
        <v>0.49</v>
      </c>
      <c r="Y685" t="n">
        <v>1</v>
      </c>
      <c r="Z685" t="n">
        <v>10</v>
      </c>
    </row>
    <row r="686">
      <c r="A686" t="n">
        <v>101</v>
      </c>
      <c r="B686" t="n">
        <v>90</v>
      </c>
      <c r="C686" t="inlineStr">
        <is>
          <t xml:space="preserve">CONCLUIDO	</t>
        </is>
      </c>
      <c r="D686" t="n">
        <v>1.7818</v>
      </c>
      <c r="E686" t="n">
        <v>56.12</v>
      </c>
      <c r="F686" t="n">
        <v>53.06</v>
      </c>
      <c r="G686" t="n">
        <v>176.87</v>
      </c>
      <c r="H686" t="n">
        <v>2.16</v>
      </c>
      <c r="I686" t="n">
        <v>18</v>
      </c>
      <c r="J686" t="n">
        <v>215.92</v>
      </c>
      <c r="K686" t="n">
        <v>52.44</v>
      </c>
      <c r="L686" t="n">
        <v>26.25</v>
      </c>
      <c r="M686" t="n">
        <v>16</v>
      </c>
      <c r="N686" t="n">
        <v>47.23</v>
      </c>
      <c r="O686" t="n">
        <v>26864.49</v>
      </c>
      <c r="P686" t="n">
        <v>597.14</v>
      </c>
      <c r="Q686" t="n">
        <v>1367.2</v>
      </c>
      <c r="R686" t="n">
        <v>122.32</v>
      </c>
      <c r="S686" t="n">
        <v>104.26</v>
      </c>
      <c r="T686" t="n">
        <v>8125.86</v>
      </c>
      <c r="U686" t="n">
        <v>0.85</v>
      </c>
      <c r="V686" t="n">
        <v>0.9</v>
      </c>
      <c r="W686" t="n">
        <v>20.67</v>
      </c>
      <c r="X686" t="n">
        <v>0.49</v>
      </c>
      <c r="Y686" t="n">
        <v>1</v>
      </c>
      <c r="Z686" t="n">
        <v>10</v>
      </c>
    </row>
    <row r="687">
      <c r="A687" t="n">
        <v>102</v>
      </c>
      <c r="B687" t="n">
        <v>90</v>
      </c>
      <c r="C687" t="inlineStr">
        <is>
          <t xml:space="preserve">CONCLUIDO	</t>
        </is>
      </c>
      <c r="D687" t="n">
        <v>1.7813</v>
      </c>
      <c r="E687" t="n">
        <v>56.14</v>
      </c>
      <c r="F687" t="n">
        <v>53.08</v>
      </c>
      <c r="G687" t="n">
        <v>176.93</v>
      </c>
      <c r="H687" t="n">
        <v>2.18</v>
      </c>
      <c r="I687" t="n">
        <v>18</v>
      </c>
      <c r="J687" t="n">
        <v>216.33</v>
      </c>
      <c r="K687" t="n">
        <v>52.44</v>
      </c>
      <c r="L687" t="n">
        <v>26.5</v>
      </c>
      <c r="M687" t="n">
        <v>16</v>
      </c>
      <c r="N687" t="n">
        <v>47.39</v>
      </c>
      <c r="O687" t="n">
        <v>26914.86</v>
      </c>
      <c r="P687" t="n">
        <v>595.23</v>
      </c>
      <c r="Q687" t="n">
        <v>1367.23</v>
      </c>
      <c r="R687" t="n">
        <v>122.87</v>
      </c>
      <c r="S687" t="n">
        <v>104.26</v>
      </c>
      <c r="T687" t="n">
        <v>8402.639999999999</v>
      </c>
      <c r="U687" t="n">
        <v>0.85</v>
      </c>
      <c r="V687" t="n">
        <v>0.9</v>
      </c>
      <c r="W687" t="n">
        <v>20.67</v>
      </c>
      <c r="X687" t="n">
        <v>0.5</v>
      </c>
      <c r="Y687" t="n">
        <v>1</v>
      </c>
      <c r="Z687" t="n">
        <v>10</v>
      </c>
    </row>
    <row r="688">
      <c r="A688" t="n">
        <v>103</v>
      </c>
      <c r="B688" t="n">
        <v>90</v>
      </c>
      <c r="C688" t="inlineStr">
        <is>
          <t xml:space="preserve">CONCLUIDO	</t>
        </is>
      </c>
      <c r="D688" t="n">
        <v>1.7839</v>
      </c>
      <c r="E688" t="n">
        <v>56.06</v>
      </c>
      <c r="F688" t="n">
        <v>53.03</v>
      </c>
      <c r="G688" t="n">
        <v>187.17</v>
      </c>
      <c r="H688" t="n">
        <v>2.19</v>
      </c>
      <c r="I688" t="n">
        <v>17</v>
      </c>
      <c r="J688" t="n">
        <v>216.74</v>
      </c>
      <c r="K688" t="n">
        <v>52.44</v>
      </c>
      <c r="L688" t="n">
        <v>26.75</v>
      </c>
      <c r="M688" t="n">
        <v>15</v>
      </c>
      <c r="N688" t="n">
        <v>47.55</v>
      </c>
      <c r="O688" t="n">
        <v>26965.29</v>
      </c>
      <c r="P688" t="n">
        <v>593.42</v>
      </c>
      <c r="Q688" t="n">
        <v>1367.19</v>
      </c>
      <c r="R688" t="n">
        <v>121.49</v>
      </c>
      <c r="S688" t="n">
        <v>104.26</v>
      </c>
      <c r="T688" t="n">
        <v>7716.82</v>
      </c>
      <c r="U688" t="n">
        <v>0.86</v>
      </c>
      <c r="V688" t="n">
        <v>0.9</v>
      </c>
      <c r="W688" t="n">
        <v>20.67</v>
      </c>
      <c r="X688" t="n">
        <v>0.46</v>
      </c>
      <c r="Y688" t="n">
        <v>1</v>
      </c>
      <c r="Z688" t="n">
        <v>10</v>
      </c>
    </row>
    <row r="689">
      <c r="A689" t="n">
        <v>104</v>
      </c>
      <c r="B689" t="n">
        <v>90</v>
      </c>
      <c r="C689" t="inlineStr">
        <is>
          <t xml:space="preserve">CONCLUIDO	</t>
        </is>
      </c>
      <c r="D689" t="n">
        <v>1.7837</v>
      </c>
      <c r="E689" t="n">
        <v>56.06</v>
      </c>
      <c r="F689" t="n">
        <v>53.04</v>
      </c>
      <c r="G689" t="n">
        <v>187.19</v>
      </c>
      <c r="H689" t="n">
        <v>2.21</v>
      </c>
      <c r="I689" t="n">
        <v>17</v>
      </c>
      <c r="J689" t="n">
        <v>217.15</v>
      </c>
      <c r="K689" t="n">
        <v>52.44</v>
      </c>
      <c r="L689" t="n">
        <v>27</v>
      </c>
      <c r="M689" t="n">
        <v>11</v>
      </c>
      <c r="N689" t="n">
        <v>47.71</v>
      </c>
      <c r="O689" t="n">
        <v>27015.77</v>
      </c>
      <c r="P689" t="n">
        <v>593.6799999999999</v>
      </c>
      <c r="Q689" t="n">
        <v>1367.22</v>
      </c>
      <c r="R689" t="n">
        <v>121.25</v>
      </c>
      <c r="S689" t="n">
        <v>104.26</v>
      </c>
      <c r="T689" t="n">
        <v>7594.28</v>
      </c>
      <c r="U689" t="n">
        <v>0.86</v>
      </c>
      <c r="V689" t="n">
        <v>0.9</v>
      </c>
      <c r="W689" t="n">
        <v>20.68</v>
      </c>
      <c r="X689" t="n">
        <v>0.46</v>
      </c>
      <c r="Y689" t="n">
        <v>1</v>
      </c>
      <c r="Z689" t="n">
        <v>10</v>
      </c>
    </row>
    <row r="690">
      <c r="A690" t="n">
        <v>105</v>
      </c>
      <c r="B690" t="n">
        <v>90</v>
      </c>
      <c r="C690" t="inlineStr">
        <is>
          <t xml:space="preserve">CONCLUIDO	</t>
        </is>
      </c>
      <c r="D690" t="n">
        <v>1.784</v>
      </c>
      <c r="E690" t="n">
        <v>56.05</v>
      </c>
      <c r="F690" t="n">
        <v>53.03</v>
      </c>
      <c r="G690" t="n">
        <v>187.16</v>
      </c>
      <c r="H690" t="n">
        <v>2.23</v>
      </c>
      <c r="I690" t="n">
        <v>17</v>
      </c>
      <c r="J690" t="n">
        <v>217.56</v>
      </c>
      <c r="K690" t="n">
        <v>52.44</v>
      </c>
      <c r="L690" t="n">
        <v>27.25</v>
      </c>
      <c r="M690" t="n">
        <v>10</v>
      </c>
      <c r="N690" t="n">
        <v>47.87</v>
      </c>
      <c r="O690" t="n">
        <v>27066.31</v>
      </c>
      <c r="P690" t="n">
        <v>593.99</v>
      </c>
      <c r="Q690" t="n">
        <v>1367.16</v>
      </c>
      <c r="R690" t="n">
        <v>120.91</v>
      </c>
      <c r="S690" t="n">
        <v>104.26</v>
      </c>
      <c r="T690" t="n">
        <v>7425.35</v>
      </c>
      <c r="U690" t="n">
        <v>0.86</v>
      </c>
      <c r="V690" t="n">
        <v>0.9</v>
      </c>
      <c r="W690" t="n">
        <v>20.68</v>
      </c>
      <c r="X690" t="n">
        <v>0.45</v>
      </c>
      <c r="Y690" t="n">
        <v>1</v>
      </c>
      <c r="Z690" t="n">
        <v>10</v>
      </c>
    </row>
    <row r="691">
      <c r="A691" t="n">
        <v>106</v>
      </c>
      <c r="B691" t="n">
        <v>90</v>
      </c>
      <c r="C691" t="inlineStr">
        <is>
          <t xml:space="preserve">CONCLUIDO	</t>
        </is>
      </c>
      <c r="D691" t="n">
        <v>1.7834</v>
      </c>
      <c r="E691" t="n">
        <v>56.07</v>
      </c>
      <c r="F691" t="n">
        <v>53.05</v>
      </c>
      <c r="G691" t="n">
        <v>187.22</v>
      </c>
      <c r="H691" t="n">
        <v>2.24</v>
      </c>
      <c r="I691" t="n">
        <v>17</v>
      </c>
      <c r="J691" t="n">
        <v>217.97</v>
      </c>
      <c r="K691" t="n">
        <v>52.44</v>
      </c>
      <c r="L691" t="n">
        <v>27.5</v>
      </c>
      <c r="M691" t="n">
        <v>9</v>
      </c>
      <c r="N691" t="n">
        <v>48.03</v>
      </c>
      <c r="O691" t="n">
        <v>27116.91</v>
      </c>
      <c r="P691" t="n">
        <v>593.85</v>
      </c>
      <c r="Q691" t="n">
        <v>1367.26</v>
      </c>
      <c r="R691" t="n">
        <v>121.43</v>
      </c>
      <c r="S691" t="n">
        <v>104.26</v>
      </c>
      <c r="T691" t="n">
        <v>7684.64</v>
      </c>
      <c r="U691" t="n">
        <v>0.86</v>
      </c>
      <c r="V691" t="n">
        <v>0.9</v>
      </c>
      <c r="W691" t="n">
        <v>20.68</v>
      </c>
      <c r="X691" t="n">
        <v>0.47</v>
      </c>
      <c r="Y691" t="n">
        <v>1</v>
      </c>
      <c r="Z691" t="n">
        <v>10</v>
      </c>
    </row>
    <row r="692">
      <c r="A692" t="n">
        <v>107</v>
      </c>
      <c r="B692" t="n">
        <v>90</v>
      </c>
      <c r="C692" t="inlineStr">
        <is>
          <t xml:space="preserve">CONCLUIDO	</t>
        </is>
      </c>
      <c r="D692" t="n">
        <v>1.7833</v>
      </c>
      <c r="E692" t="n">
        <v>56.08</v>
      </c>
      <c r="F692" t="n">
        <v>53.05</v>
      </c>
      <c r="G692" t="n">
        <v>187.24</v>
      </c>
      <c r="H692" t="n">
        <v>2.26</v>
      </c>
      <c r="I692" t="n">
        <v>17</v>
      </c>
      <c r="J692" t="n">
        <v>218.38</v>
      </c>
      <c r="K692" t="n">
        <v>52.44</v>
      </c>
      <c r="L692" t="n">
        <v>27.75</v>
      </c>
      <c r="M692" t="n">
        <v>7</v>
      </c>
      <c r="N692" t="n">
        <v>48.19</v>
      </c>
      <c r="O692" t="n">
        <v>27167.55</v>
      </c>
      <c r="P692" t="n">
        <v>593.78</v>
      </c>
      <c r="Q692" t="n">
        <v>1367.23</v>
      </c>
      <c r="R692" t="n">
        <v>121.61</v>
      </c>
      <c r="S692" t="n">
        <v>104.26</v>
      </c>
      <c r="T692" t="n">
        <v>7774.47</v>
      </c>
      <c r="U692" t="n">
        <v>0.86</v>
      </c>
      <c r="V692" t="n">
        <v>0.9</v>
      </c>
      <c r="W692" t="n">
        <v>20.68</v>
      </c>
      <c r="X692" t="n">
        <v>0.48</v>
      </c>
      <c r="Y692" t="n">
        <v>1</v>
      </c>
      <c r="Z692" t="n">
        <v>10</v>
      </c>
    </row>
    <row r="693">
      <c r="A693" t="n">
        <v>108</v>
      </c>
      <c r="B693" t="n">
        <v>90</v>
      </c>
      <c r="C693" t="inlineStr">
        <is>
          <t xml:space="preserve">CONCLUIDO	</t>
        </is>
      </c>
      <c r="D693" t="n">
        <v>1.7835</v>
      </c>
      <c r="E693" t="n">
        <v>56.07</v>
      </c>
      <c r="F693" t="n">
        <v>53.05</v>
      </c>
      <c r="G693" t="n">
        <v>187.22</v>
      </c>
      <c r="H693" t="n">
        <v>2.27</v>
      </c>
      <c r="I693" t="n">
        <v>17</v>
      </c>
      <c r="J693" t="n">
        <v>218.79</v>
      </c>
      <c r="K693" t="n">
        <v>52.44</v>
      </c>
      <c r="L693" t="n">
        <v>28</v>
      </c>
      <c r="M693" t="n">
        <v>6</v>
      </c>
      <c r="N693" t="n">
        <v>48.35</v>
      </c>
      <c r="O693" t="n">
        <v>27218.26</v>
      </c>
      <c r="P693" t="n">
        <v>594.2</v>
      </c>
      <c r="Q693" t="n">
        <v>1367.14</v>
      </c>
      <c r="R693" t="n">
        <v>121.5</v>
      </c>
      <c r="S693" t="n">
        <v>104.26</v>
      </c>
      <c r="T693" t="n">
        <v>7721.4</v>
      </c>
      <c r="U693" t="n">
        <v>0.86</v>
      </c>
      <c r="V693" t="n">
        <v>0.9</v>
      </c>
      <c r="W693" t="n">
        <v>20.68</v>
      </c>
      <c r="X693" t="n">
        <v>0.47</v>
      </c>
      <c r="Y693" t="n">
        <v>1</v>
      </c>
      <c r="Z693" t="n">
        <v>10</v>
      </c>
    </row>
    <row r="694">
      <c r="A694" t="n">
        <v>109</v>
      </c>
      <c r="B694" t="n">
        <v>90</v>
      </c>
      <c r="C694" t="inlineStr">
        <is>
          <t xml:space="preserve">CONCLUIDO	</t>
        </is>
      </c>
      <c r="D694" t="n">
        <v>1.7835</v>
      </c>
      <c r="E694" t="n">
        <v>56.07</v>
      </c>
      <c r="F694" t="n">
        <v>53.05</v>
      </c>
      <c r="G694" t="n">
        <v>187.22</v>
      </c>
      <c r="H694" t="n">
        <v>2.29</v>
      </c>
      <c r="I694" t="n">
        <v>17</v>
      </c>
      <c r="J694" t="n">
        <v>219.2</v>
      </c>
      <c r="K694" t="n">
        <v>52.44</v>
      </c>
      <c r="L694" t="n">
        <v>28.25</v>
      </c>
      <c r="M694" t="n">
        <v>5</v>
      </c>
      <c r="N694" t="n">
        <v>48.51</v>
      </c>
      <c r="O694" t="n">
        <v>27269.02</v>
      </c>
      <c r="P694" t="n">
        <v>594.8</v>
      </c>
      <c r="Q694" t="n">
        <v>1367.23</v>
      </c>
      <c r="R694" t="n">
        <v>121.35</v>
      </c>
      <c r="S694" t="n">
        <v>104.26</v>
      </c>
      <c r="T694" t="n">
        <v>7646.85</v>
      </c>
      <c r="U694" t="n">
        <v>0.86</v>
      </c>
      <c r="V694" t="n">
        <v>0.9</v>
      </c>
      <c r="W694" t="n">
        <v>20.68</v>
      </c>
      <c r="X694" t="n">
        <v>0.47</v>
      </c>
      <c r="Y694" t="n">
        <v>1</v>
      </c>
      <c r="Z694" t="n">
        <v>10</v>
      </c>
    </row>
    <row r="695">
      <c r="A695" t="n">
        <v>110</v>
      </c>
      <c r="B695" t="n">
        <v>90</v>
      </c>
      <c r="C695" t="inlineStr">
        <is>
          <t xml:space="preserve">CONCLUIDO	</t>
        </is>
      </c>
      <c r="D695" t="n">
        <v>1.7834</v>
      </c>
      <c r="E695" t="n">
        <v>56.07</v>
      </c>
      <c r="F695" t="n">
        <v>53.05</v>
      </c>
      <c r="G695" t="n">
        <v>187.22</v>
      </c>
      <c r="H695" t="n">
        <v>2.31</v>
      </c>
      <c r="I695" t="n">
        <v>17</v>
      </c>
      <c r="J695" t="n">
        <v>219.61</v>
      </c>
      <c r="K695" t="n">
        <v>52.44</v>
      </c>
      <c r="L695" t="n">
        <v>28.5</v>
      </c>
      <c r="M695" t="n">
        <v>4</v>
      </c>
      <c r="N695" t="n">
        <v>48.67</v>
      </c>
      <c r="O695" t="n">
        <v>27319.84</v>
      </c>
      <c r="P695" t="n">
        <v>594.73</v>
      </c>
      <c r="Q695" t="n">
        <v>1367.2</v>
      </c>
      <c r="R695" t="n">
        <v>121.5</v>
      </c>
      <c r="S695" t="n">
        <v>104.26</v>
      </c>
      <c r="T695" t="n">
        <v>7720.85</v>
      </c>
      <c r="U695" t="n">
        <v>0.86</v>
      </c>
      <c r="V695" t="n">
        <v>0.9</v>
      </c>
      <c r="W695" t="n">
        <v>20.68</v>
      </c>
      <c r="X695" t="n">
        <v>0.47</v>
      </c>
      <c r="Y695" t="n">
        <v>1</v>
      </c>
      <c r="Z695" t="n">
        <v>10</v>
      </c>
    </row>
    <row r="696">
      <c r="A696" t="n">
        <v>111</v>
      </c>
      <c r="B696" t="n">
        <v>90</v>
      </c>
      <c r="C696" t="inlineStr">
        <is>
          <t xml:space="preserve">CONCLUIDO	</t>
        </is>
      </c>
      <c r="D696" t="n">
        <v>1.7834</v>
      </c>
      <c r="E696" t="n">
        <v>56.07</v>
      </c>
      <c r="F696" t="n">
        <v>53.05</v>
      </c>
      <c r="G696" t="n">
        <v>187.23</v>
      </c>
      <c r="H696" t="n">
        <v>2.32</v>
      </c>
      <c r="I696" t="n">
        <v>17</v>
      </c>
      <c r="J696" t="n">
        <v>220.03</v>
      </c>
      <c r="K696" t="n">
        <v>52.44</v>
      </c>
      <c r="L696" t="n">
        <v>28.75</v>
      </c>
      <c r="M696" t="n">
        <v>3</v>
      </c>
      <c r="N696" t="n">
        <v>48.83</v>
      </c>
      <c r="O696" t="n">
        <v>27370.71</v>
      </c>
      <c r="P696" t="n">
        <v>594.95</v>
      </c>
      <c r="Q696" t="n">
        <v>1367.23</v>
      </c>
      <c r="R696" t="n">
        <v>121.49</v>
      </c>
      <c r="S696" t="n">
        <v>104.26</v>
      </c>
      <c r="T696" t="n">
        <v>7714.18</v>
      </c>
      <c r="U696" t="n">
        <v>0.86</v>
      </c>
      <c r="V696" t="n">
        <v>0.9</v>
      </c>
      <c r="W696" t="n">
        <v>20.68</v>
      </c>
      <c r="X696" t="n">
        <v>0.47</v>
      </c>
      <c r="Y696" t="n">
        <v>1</v>
      </c>
      <c r="Z696" t="n">
        <v>10</v>
      </c>
    </row>
    <row r="697">
      <c r="A697" t="n">
        <v>112</v>
      </c>
      <c r="B697" t="n">
        <v>90</v>
      </c>
      <c r="C697" t="inlineStr">
        <is>
          <t xml:space="preserve">CONCLUIDO	</t>
        </is>
      </c>
      <c r="D697" t="n">
        <v>1.7831</v>
      </c>
      <c r="E697" t="n">
        <v>56.08</v>
      </c>
      <c r="F697" t="n">
        <v>53.06</v>
      </c>
      <c r="G697" t="n">
        <v>187.27</v>
      </c>
      <c r="H697" t="n">
        <v>2.34</v>
      </c>
      <c r="I697" t="n">
        <v>17</v>
      </c>
      <c r="J697" t="n">
        <v>220.44</v>
      </c>
      <c r="K697" t="n">
        <v>52.44</v>
      </c>
      <c r="L697" t="n">
        <v>29</v>
      </c>
      <c r="M697" t="n">
        <v>1</v>
      </c>
      <c r="N697" t="n">
        <v>49</v>
      </c>
      <c r="O697" t="n">
        <v>27421.64</v>
      </c>
      <c r="P697" t="n">
        <v>595.55</v>
      </c>
      <c r="Q697" t="n">
        <v>1367.25</v>
      </c>
      <c r="R697" t="n">
        <v>121.58</v>
      </c>
      <c r="S697" t="n">
        <v>104.26</v>
      </c>
      <c r="T697" t="n">
        <v>7759.94</v>
      </c>
      <c r="U697" t="n">
        <v>0.86</v>
      </c>
      <c r="V697" t="n">
        <v>0.9</v>
      </c>
      <c r="W697" t="n">
        <v>20.69</v>
      </c>
      <c r="X697" t="n">
        <v>0.48</v>
      </c>
      <c r="Y697" t="n">
        <v>1</v>
      </c>
      <c r="Z697" t="n">
        <v>10</v>
      </c>
    </row>
    <row r="698">
      <c r="A698" t="n">
        <v>113</v>
      </c>
      <c r="B698" t="n">
        <v>90</v>
      </c>
      <c r="C698" t="inlineStr">
        <is>
          <t xml:space="preserve">CONCLUIDO	</t>
        </is>
      </c>
      <c r="D698" t="n">
        <v>1.7831</v>
      </c>
      <c r="E698" t="n">
        <v>56.08</v>
      </c>
      <c r="F698" t="n">
        <v>53.06</v>
      </c>
      <c r="G698" t="n">
        <v>187.26</v>
      </c>
      <c r="H698" t="n">
        <v>2.35</v>
      </c>
      <c r="I698" t="n">
        <v>17</v>
      </c>
      <c r="J698" t="n">
        <v>220.85</v>
      </c>
      <c r="K698" t="n">
        <v>52.44</v>
      </c>
      <c r="L698" t="n">
        <v>29.25</v>
      </c>
      <c r="M698" t="n">
        <v>1</v>
      </c>
      <c r="N698" t="n">
        <v>49.16</v>
      </c>
      <c r="O698" t="n">
        <v>27472.63</v>
      </c>
      <c r="P698" t="n">
        <v>596.33</v>
      </c>
      <c r="Q698" t="n">
        <v>1367.29</v>
      </c>
      <c r="R698" t="n">
        <v>121.59</v>
      </c>
      <c r="S698" t="n">
        <v>104.26</v>
      </c>
      <c r="T698" t="n">
        <v>7765.03</v>
      </c>
      <c r="U698" t="n">
        <v>0.86</v>
      </c>
      <c r="V698" t="n">
        <v>0.9</v>
      </c>
      <c r="W698" t="n">
        <v>20.69</v>
      </c>
      <c r="X698" t="n">
        <v>0.48</v>
      </c>
      <c r="Y698" t="n">
        <v>1</v>
      </c>
      <c r="Z698" t="n">
        <v>10</v>
      </c>
    </row>
    <row r="699">
      <c r="A699" t="n">
        <v>114</v>
      </c>
      <c r="B699" t="n">
        <v>90</v>
      </c>
      <c r="C699" t="inlineStr">
        <is>
          <t xml:space="preserve">CONCLUIDO	</t>
        </is>
      </c>
      <c r="D699" t="n">
        <v>1.7829</v>
      </c>
      <c r="E699" t="n">
        <v>56.09</v>
      </c>
      <c r="F699" t="n">
        <v>53.06</v>
      </c>
      <c r="G699" t="n">
        <v>187.28</v>
      </c>
      <c r="H699" t="n">
        <v>2.37</v>
      </c>
      <c r="I699" t="n">
        <v>17</v>
      </c>
      <c r="J699" t="n">
        <v>221.27</v>
      </c>
      <c r="K699" t="n">
        <v>52.44</v>
      </c>
      <c r="L699" t="n">
        <v>29.5</v>
      </c>
      <c r="M699" t="n">
        <v>0</v>
      </c>
      <c r="N699" t="n">
        <v>49.32</v>
      </c>
      <c r="O699" t="n">
        <v>27523.67</v>
      </c>
      <c r="P699" t="n">
        <v>597.41</v>
      </c>
      <c r="Q699" t="n">
        <v>1367.23</v>
      </c>
      <c r="R699" t="n">
        <v>121.62</v>
      </c>
      <c r="S699" t="n">
        <v>104.26</v>
      </c>
      <c r="T699" t="n">
        <v>7780.42</v>
      </c>
      <c r="U699" t="n">
        <v>0.86</v>
      </c>
      <c r="V699" t="n">
        <v>0.9</v>
      </c>
      <c r="W699" t="n">
        <v>20.69</v>
      </c>
      <c r="X699" t="n">
        <v>0.49</v>
      </c>
      <c r="Y699" t="n">
        <v>1</v>
      </c>
      <c r="Z699" t="n">
        <v>10</v>
      </c>
    </row>
    <row r="700">
      <c r="A700" t="n">
        <v>0</v>
      </c>
      <c r="B700" t="n">
        <v>110</v>
      </c>
      <c r="C700" t="inlineStr">
        <is>
          <t xml:space="preserve">CONCLUIDO	</t>
        </is>
      </c>
      <c r="D700" t="n">
        <v>0.8604000000000001</v>
      </c>
      <c r="E700" t="n">
        <v>116.23</v>
      </c>
      <c r="F700" t="n">
        <v>77.98</v>
      </c>
      <c r="G700" t="n">
        <v>5.54</v>
      </c>
      <c r="H700" t="n">
        <v>0.08</v>
      </c>
      <c r="I700" t="n">
        <v>844</v>
      </c>
      <c r="J700" t="n">
        <v>213.37</v>
      </c>
      <c r="K700" t="n">
        <v>56.13</v>
      </c>
      <c r="L700" t="n">
        <v>1</v>
      </c>
      <c r="M700" t="n">
        <v>842</v>
      </c>
      <c r="N700" t="n">
        <v>46.25</v>
      </c>
      <c r="O700" t="n">
        <v>26550.29</v>
      </c>
      <c r="P700" t="n">
        <v>1167.36</v>
      </c>
      <c r="Q700" t="n">
        <v>1370.63</v>
      </c>
      <c r="R700" t="n">
        <v>934.7</v>
      </c>
      <c r="S700" t="n">
        <v>104.26</v>
      </c>
      <c r="T700" t="n">
        <v>410188.71</v>
      </c>
      <c r="U700" t="n">
        <v>0.11</v>
      </c>
      <c r="V700" t="n">
        <v>0.62</v>
      </c>
      <c r="W700" t="n">
        <v>22.02</v>
      </c>
      <c r="X700" t="n">
        <v>25.32</v>
      </c>
      <c r="Y700" t="n">
        <v>1</v>
      </c>
      <c r="Z700" t="n">
        <v>10</v>
      </c>
    </row>
    <row r="701">
      <c r="A701" t="n">
        <v>1</v>
      </c>
      <c r="B701" t="n">
        <v>110</v>
      </c>
      <c r="C701" t="inlineStr">
        <is>
          <t xml:space="preserve">CONCLUIDO	</t>
        </is>
      </c>
      <c r="D701" t="n">
        <v>1.0082</v>
      </c>
      <c r="E701" t="n">
        <v>99.19</v>
      </c>
      <c r="F701" t="n">
        <v>70.73999999999999</v>
      </c>
      <c r="G701" t="n">
        <v>6.94</v>
      </c>
      <c r="H701" t="n">
        <v>0.1</v>
      </c>
      <c r="I701" t="n">
        <v>612</v>
      </c>
      <c r="J701" t="n">
        <v>213.78</v>
      </c>
      <c r="K701" t="n">
        <v>56.13</v>
      </c>
      <c r="L701" t="n">
        <v>1.25</v>
      </c>
      <c r="M701" t="n">
        <v>610</v>
      </c>
      <c r="N701" t="n">
        <v>46.4</v>
      </c>
      <c r="O701" t="n">
        <v>26600.32</v>
      </c>
      <c r="P701" t="n">
        <v>1059.14</v>
      </c>
      <c r="Q701" t="n">
        <v>1369.94</v>
      </c>
      <c r="R701" t="n">
        <v>697.51</v>
      </c>
      <c r="S701" t="n">
        <v>104.26</v>
      </c>
      <c r="T701" t="n">
        <v>292753.6</v>
      </c>
      <c r="U701" t="n">
        <v>0.15</v>
      </c>
      <c r="V701" t="n">
        <v>0.68</v>
      </c>
      <c r="W701" t="n">
        <v>21.65</v>
      </c>
      <c r="X701" t="n">
        <v>18.1</v>
      </c>
      <c r="Y701" t="n">
        <v>1</v>
      </c>
      <c r="Z701" t="n">
        <v>10</v>
      </c>
    </row>
    <row r="702">
      <c r="A702" t="n">
        <v>2</v>
      </c>
      <c r="B702" t="n">
        <v>110</v>
      </c>
      <c r="C702" t="inlineStr">
        <is>
          <t xml:space="preserve">CONCLUIDO	</t>
        </is>
      </c>
      <c r="D702" t="n">
        <v>1.1159</v>
      </c>
      <c r="E702" t="n">
        <v>89.61</v>
      </c>
      <c r="F702" t="n">
        <v>66.73</v>
      </c>
      <c r="G702" t="n">
        <v>8.34</v>
      </c>
      <c r="H702" t="n">
        <v>0.12</v>
      </c>
      <c r="I702" t="n">
        <v>480</v>
      </c>
      <c r="J702" t="n">
        <v>214.19</v>
      </c>
      <c r="K702" t="n">
        <v>56.13</v>
      </c>
      <c r="L702" t="n">
        <v>1.5</v>
      </c>
      <c r="M702" t="n">
        <v>478</v>
      </c>
      <c r="N702" t="n">
        <v>46.56</v>
      </c>
      <c r="O702" t="n">
        <v>26650.41</v>
      </c>
      <c r="P702" t="n">
        <v>998.91</v>
      </c>
      <c r="Q702" t="n">
        <v>1369.23</v>
      </c>
      <c r="R702" t="n">
        <v>565.6900000000001</v>
      </c>
      <c r="S702" t="n">
        <v>104.26</v>
      </c>
      <c r="T702" t="n">
        <v>227500.62</v>
      </c>
      <c r="U702" t="n">
        <v>0.18</v>
      </c>
      <c r="V702" t="n">
        <v>0.72</v>
      </c>
      <c r="W702" t="n">
        <v>21.46</v>
      </c>
      <c r="X702" t="n">
        <v>14.11</v>
      </c>
      <c r="Y702" t="n">
        <v>1</v>
      </c>
      <c r="Z702" t="n">
        <v>10</v>
      </c>
    </row>
    <row r="703">
      <c r="A703" t="n">
        <v>3</v>
      </c>
      <c r="B703" t="n">
        <v>110</v>
      </c>
      <c r="C703" t="inlineStr">
        <is>
          <t xml:space="preserve">CONCLUIDO	</t>
        </is>
      </c>
      <c r="D703" t="n">
        <v>1.1973</v>
      </c>
      <c r="E703" t="n">
        <v>83.52</v>
      </c>
      <c r="F703" t="n">
        <v>64.19</v>
      </c>
      <c r="G703" t="n">
        <v>9.73</v>
      </c>
      <c r="H703" t="n">
        <v>0.14</v>
      </c>
      <c r="I703" t="n">
        <v>396</v>
      </c>
      <c r="J703" t="n">
        <v>214.59</v>
      </c>
      <c r="K703" t="n">
        <v>56.13</v>
      </c>
      <c r="L703" t="n">
        <v>1.75</v>
      </c>
      <c r="M703" t="n">
        <v>394</v>
      </c>
      <c r="N703" t="n">
        <v>46.72</v>
      </c>
      <c r="O703" t="n">
        <v>26700.55</v>
      </c>
      <c r="P703" t="n">
        <v>960.35</v>
      </c>
      <c r="Q703" t="n">
        <v>1368.74</v>
      </c>
      <c r="R703" t="n">
        <v>483.82</v>
      </c>
      <c r="S703" t="n">
        <v>104.26</v>
      </c>
      <c r="T703" t="n">
        <v>186988.33</v>
      </c>
      <c r="U703" t="n">
        <v>0.22</v>
      </c>
      <c r="V703" t="n">
        <v>0.75</v>
      </c>
      <c r="W703" t="n">
        <v>21.3</v>
      </c>
      <c r="X703" t="n">
        <v>11.58</v>
      </c>
      <c r="Y703" t="n">
        <v>1</v>
      </c>
      <c r="Z703" t="n">
        <v>10</v>
      </c>
    </row>
    <row r="704">
      <c r="A704" t="n">
        <v>4</v>
      </c>
      <c r="B704" t="n">
        <v>110</v>
      </c>
      <c r="C704" t="inlineStr">
        <is>
          <t xml:space="preserve">CONCLUIDO	</t>
        </is>
      </c>
      <c r="D704" t="n">
        <v>1.2627</v>
      </c>
      <c r="E704" t="n">
        <v>79.19</v>
      </c>
      <c r="F704" t="n">
        <v>62.39</v>
      </c>
      <c r="G704" t="n">
        <v>11.14</v>
      </c>
      <c r="H704" t="n">
        <v>0.17</v>
      </c>
      <c r="I704" t="n">
        <v>336</v>
      </c>
      <c r="J704" t="n">
        <v>215</v>
      </c>
      <c r="K704" t="n">
        <v>56.13</v>
      </c>
      <c r="L704" t="n">
        <v>2</v>
      </c>
      <c r="M704" t="n">
        <v>334</v>
      </c>
      <c r="N704" t="n">
        <v>46.87</v>
      </c>
      <c r="O704" t="n">
        <v>26750.75</v>
      </c>
      <c r="P704" t="n">
        <v>933.03</v>
      </c>
      <c r="Q704" t="n">
        <v>1368.73</v>
      </c>
      <c r="R704" t="n">
        <v>425.17</v>
      </c>
      <c r="S704" t="n">
        <v>104.26</v>
      </c>
      <c r="T704" t="n">
        <v>157959.33</v>
      </c>
      <c r="U704" t="n">
        <v>0.25</v>
      </c>
      <c r="V704" t="n">
        <v>0.77</v>
      </c>
      <c r="W704" t="n">
        <v>21.21</v>
      </c>
      <c r="X704" t="n">
        <v>9.779999999999999</v>
      </c>
      <c r="Y704" t="n">
        <v>1</v>
      </c>
      <c r="Z704" t="n">
        <v>10</v>
      </c>
    </row>
    <row r="705">
      <c r="A705" t="n">
        <v>5</v>
      </c>
      <c r="B705" t="n">
        <v>110</v>
      </c>
      <c r="C705" t="inlineStr">
        <is>
          <t xml:space="preserve">CONCLUIDO	</t>
        </is>
      </c>
      <c r="D705" t="n">
        <v>1.3144</v>
      </c>
      <c r="E705" t="n">
        <v>76.08</v>
      </c>
      <c r="F705" t="n">
        <v>61.1</v>
      </c>
      <c r="G705" t="n">
        <v>12.51</v>
      </c>
      <c r="H705" t="n">
        <v>0.19</v>
      </c>
      <c r="I705" t="n">
        <v>293</v>
      </c>
      <c r="J705" t="n">
        <v>215.41</v>
      </c>
      <c r="K705" t="n">
        <v>56.13</v>
      </c>
      <c r="L705" t="n">
        <v>2.25</v>
      </c>
      <c r="M705" t="n">
        <v>291</v>
      </c>
      <c r="N705" t="n">
        <v>47.03</v>
      </c>
      <c r="O705" t="n">
        <v>26801</v>
      </c>
      <c r="P705" t="n">
        <v>913.04</v>
      </c>
      <c r="Q705" t="n">
        <v>1368.43</v>
      </c>
      <c r="R705" t="n">
        <v>383.81</v>
      </c>
      <c r="S705" t="n">
        <v>104.26</v>
      </c>
      <c r="T705" t="n">
        <v>137495.14</v>
      </c>
      <c r="U705" t="n">
        <v>0.27</v>
      </c>
      <c r="V705" t="n">
        <v>0.78</v>
      </c>
      <c r="W705" t="n">
        <v>21.11</v>
      </c>
      <c r="X705" t="n">
        <v>8.5</v>
      </c>
      <c r="Y705" t="n">
        <v>1</v>
      </c>
      <c r="Z705" t="n">
        <v>10</v>
      </c>
    </row>
    <row r="706">
      <c r="A706" t="n">
        <v>6</v>
      </c>
      <c r="B706" t="n">
        <v>110</v>
      </c>
      <c r="C706" t="inlineStr">
        <is>
          <t xml:space="preserve">CONCLUIDO	</t>
        </is>
      </c>
      <c r="D706" t="n">
        <v>1.3584</v>
      </c>
      <c r="E706" t="n">
        <v>73.61</v>
      </c>
      <c r="F706" t="n">
        <v>60.07</v>
      </c>
      <c r="G706" t="n">
        <v>13.92</v>
      </c>
      <c r="H706" t="n">
        <v>0.21</v>
      </c>
      <c r="I706" t="n">
        <v>259</v>
      </c>
      <c r="J706" t="n">
        <v>215.82</v>
      </c>
      <c r="K706" t="n">
        <v>56.13</v>
      </c>
      <c r="L706" t="n">
        <v>2.5</v>
      </c>
      <c r="M706" t="n">
        <v>257</v>
      </c>
      <c r="N706" t="n">
        <v>47.19</v>
      </c>
      <c r="O706" t="n">
        <v>26851.31</v>
      </c>
      <c r="P706" t="n">
        <v>897.0700000000001</v>
      </c>
      <c r="Q706" t="n">
        <v>1368.37</v>
      </c>
      <c r="R706" t="n">
        <v>349.97</v>
      </c>
      <c r="S706" t="n">
        <v>104.26</v>
      </c>
      <c r="T706" t="n">
        <v>120747.05</v>
      </c>
      <c r="U706" t="n">
        <v>0.3</v>
      </c>
      <c r="V706" t="n">
        <v>0.8</v>
      </c>
      <c r="W706" t="n">
        <v>21.06</v>
      </c>
      <c r="X706" t="n">
        <v>7.46</v>
      </c>
      <c r="Y706" t="n">
        <v>1</v>
      </c>
      <c r="Z706" t="n">
        <v>10</v>
      </c>
    </row>
    <row r="707">
      <c r="A707" t="n">
        <v>7</v>
      </c>
      <c r="B707" t="n">
        <v>110</v>
      </c>
      <c r="C707" t="inlineStr">
        <is>
          <t xml:space="preserve">CONCLUIDO	</t>
        </is>
      </c>
      <c r="D707" t="n">
        <v>1.3946</v>
      </c>
      <c r="E707" t="n">
        <v>71.7</v>
      </c>
      <c r="F707" t="n">
        <v>59.3</v>
      </c>
      <c r="G707" t="n">
        <v>15.33</v>
      </c>
      <c r="H707" t="n">
        <v>0.23</v>
      </c>
      <c r="I707" t="n">
        <v>232</v>
      </c>
      <c r="J707" t="n">
        <v>216.22</v>
      </c>
      <c r="K707" t="n">
        <v>56.13</v>
      </c>
      <c r="L707" t="n">
        <v>2.75</v>
      </c>
      <c r="M707" t="n">
        <v>230</v>
      </c>
      <c r="N707" t="n">
        <v>47.35</v>
      </c>
      <c r="O707" t="n">
        <v>26901.66</v>
      </c>
      <c r="P707" t="n">
        <v>884.9400000000001</v>
      </c>
      <c r="Q707" t="n">
        <v>1368.33</v>
      </c>
      <c r="R707" t="n">
        <v>324.09</v>
      </c>
      <c r="S707" t="n">
        <v>104.26</v>
      </c>
      <c r="T707" t="n">
        <v>107938.99</v>
      </c>
      <c r="U707" t="n">
        <v>0.32</v>
      </c>
      <c r="V707" t="n">
        <v>0.8100000000000001</v>
      </c>
      <c r="W707" t="n">
        <v>21.04</v>
      </c>
      <c r="X707" t="n">
        <v>6.7</v>
      </c>
      <c r="Y707" t="n">
        <v>1</v>
      </c>
      <c r="Z707" t="n">
        <v>10</v>
      </c>
    </row>
    <row r="708">
      <c r="A708" t="n">
        <v>8</v>
      </c>
      <c r="B708" t="n">
        <v>110</v>
      </c>
      <c r="C708" t="inlineStr">
        <is>
          <t xml:space="preserve">CONCLUIDO	</t>
        </is>
      </c>
      <c r="D708" t="n">
        <v>1.4262</v>
      </c>
      <c r="E708" t="n">
        <v>70.12</v>
      </c>
      <c r="F708" t="n">
        <v>58.64</v>
      </c>
      <c r="G708" t="n">
        <v>16.75</v>
      </c>
      <c r="H708" t="n">
        <v>0.25</v>
      </c>
      <c r="I708" t="n">
        <v>210</v>
      </c>
      <c r="J708" t="n">
        <v>216.63</v>
      </c>
      <c r="K708" t="n">
        <v>56.13</v>
      </c>
      <c r="L708" t="n">
        <v>3</v>
      </c>
      <c r="M708" t="n">
        <v>208</v>
      </c>
      <c r="N708" t="n">
        <v>47.51</v>
      </c>
      <c r="O708" t="n">
        <v>26952.08</v>
      </c>
      <c r="P708" t="n">
        <v>874.25</v>
      </c>
      <c r="Q708" t="n">
        <v>1368.19</v>
      </c>
      <c r="R708" t="n">
        <v>303.28</v>
      </c>
      <c r="S708" t="n">
        <v>104.26</v>
      </c>
      <c r="T708" t="n">
        <v>97643.87</v>
      </c>
      <c r="U708" t="n">
        <v>0.34</v>
      </c>
      <c r="V708" t="n">
        <v>0.82</v>
      </c>
      <c r="W708" t="n">
        <v>20.99</v>
      </c>
      <c r="X708" t="n">
        <v>6.04</v>
      </c>
      <c r="Y708" t="n">
        <v>1</v>
      </c>
      <c r="Z708" t="n">
        <v>10</v>
      </c>
    </row>
    <row r="709">
      <c r="A709" t="n">
        <v>9</v>
      </c>
      <c r="B709" t="n">
        <v>110</v>
      </c>
      <c r="C709" t="inlineStr">
        <is>
          <t xml:space="preserve">CONCLUIDO	</t>
        </is>
      </c>
      <c r="D709" t="n">
        <v>1.4526</v>
      </c>
      <c r="E709" t="n">
        <v>68.84</v>
      </c>
      <c r="F709" t="n">
        <v>58.12</v>
      </c>
      <c r="G709" t="n">
        <v>18.16</v>
      </c>
      <c r="H709" t="n">
        <v>0.27</v>
      </c>
      <c r="I709" t="n">
        <v>192</v>
      </c>
      <c r="J709" t="n">
        <v>217.04</v>
      </c>
      <c r="K709" t="n">
        <v>56.13</v>
      </c>
      <c r="L709" t="n">
        <v>3.25</v>
      </c>
      <c r="M709" t="n">
        <v>190</v>
      </c>
      <c r="N709" t="n">
        <v>47.66</v>
      </c>
      <c r="O709" t="n">
        <v>27002.55</v>
      </c>
      <c r="P709" t="n">
        <v>865.9299999999999</v>
      </c>
      <c r="Q709" t="n">
        <v>1368.02</v>
      </c>
      <c r="R709" t="n">
        <v>286.41</v>
      </c>
      <c r="S709" t="n">
        <v>104.26</v>
      </c>
      <c r="T709" t="n">
        <v>89300.35000000001</v>
      </c>
      <c r="U709" t="n">
        <v>0.36</v>
      </c>
      <c r="V709" t="n">
        <v>0.82</v>
      </c>
      <c r="W709" t="n">
        <v>20.97</v>
      </c>
      <c r="X709" t="n">
        <v>5.53</v>
      </c>
      <c r="Y709" t="n">
        <v>1</v>
      </c>
      <c r="Z709" t="n">
        <v>10</v>
      </c>
    </row>
    <row r="710">
      <c r="A710" t="n">
        <v>10</v>
      </c>
      <c r="B710" t="n">
        <v>110</v>
      </c>
      <c r="C710" t="inlineStr">
        <is>
          <t xml:space="preserve">CONCLUIDO	</t>
        </is>
      </c>
      <c r="D710" t="n">
        <v>1.4761</v>
      </c>
      <c r="E710" t="n">
        <v>67.75</v>
      </c>
      <c r="F710" t="n">
        <v>57.66</v>
      </c>
      <c r="G710" t="n">
        <v>19.55</v>
      </c>
      <c r="H710" t="n">
        <v>0.29</v>
      </c>
      <c r="I710" t="n">
        <v>177</v>
      </c>
      <c r="J710" t="n">
        <v>217.45</v>
      </c>
      <c r="K710" t="n">
        <v>56.13</v>
      </c>
      <c r="L710" t="n">
        <v>3.5</v>
      </c>
      <c r="M710" t="n">
        <v>175</v>
      </c>
      <c r="N710" t="n">
        <v>47.82</v>
      </c>
      <c r="O710" t="n">
        <v>27053.07</v>
      </c>
      <c r="P710" t="n">
        <v>858.4299999999999</v>
      </c>
      <c r="Q710" t="n">
        <v>1367.93</v>
      </c>
      <c r="R710" t="n">
        <v>271.86</v>
      </c>
      <c r="S710" t="n">
        <v>104.26</v>
      </c>
      <c r="T710" t="n">
        <v>82099.46000000001</v>
      </c>
      <c r="U710" t="n">
        <v>0.38</v>
      </c>
      <c r="V710" t="n">
        <v>0.83</v>
      </c>
      <c r="W710" t="n">
        <v>20.93</v>
      </c>
      <c r="X710" t="n">
        <v>5.07</v>
      </c>
      <c r="Y710" t="n">
        <v>1</v>
      </c>
      <c r="Z710" t="n">
        <v>10</v>
      </c>
    </row>
    <row r="711">
      <c r="A711" t="n">
        <v>11</v>
      </c>
      <c r="B711" t="n">
        <v>110</v>
      </c>
      <c r="C711" t="inlineStr">
        <is>
          <t xml:space="preserve">CONCLUIDO	</t>
        </is>
      </c>
      <c r="D711" t="n">
        <v>1.4961</v>
      </c>
      <c r="E711" t="n">
        <v>66.84</v>
      </c>
      <c r="F711" t="n">
        <v>57.3</v>
      </c>
      <c r="G711" t="n">
        <v>20.96</v>
      </c>
      <c r="H711" t="n">
        <v>0.31</v>
      </c>
      <c r="I711" t="n">
        <v>164</v>
      </c>
      <c r="J711" t="n">
        <v>217.86</v>
      </c>
      <c r="K711" t="n">
        <v>56.13</v>
      </c>
      <c r="L711" t="n">
        <v>3.75</v>
      </c>
      <c r="M711" t="n">
        <v>162</v>
      </c>
      <c r="N711" t="n">
        <v>47.98</v>
      </c>
      <c r="O711" t="n">
        <v>27103.65</v>
      </c>
      <c r="P711" t="n">
        <v>852.28</v>
      </c>
      <c r="Q711" t="n">
        <v>1367.89</v>
      </c>
      <c r="R711" t="n">
        <v>259.68</v>
      </c>
      <c r="S711" t="n">
        <v>104.26</v>
      </c>
      <c r="T711" t="n">
        <v>76077.97</v>
      </c>
      <c r="U711" t="n">
        <v>0.4</v>
      </c>
      <c r="V711" t="n">
        <v>0.84</v>
      </c>
      <c r="W711" t="n">
        <v>20.92</v>
      </c>
      <c r="X711" t="n">
        <v>4.71</v>
      </c>
      <c r="Y711" t="n">
        <v>1</v>
      </c>
      <c r="Z711" t="n">
        <v>10</v>
      </c>
    </row>
    <row r="712">
      <c r="A712" t="n">
        <v>12</v>
      </c>
      <c r="B712" t="n">
        <v>110</v>
      </c>
      <c r="C712" t="inlineStr">
        <is>
          <t xml:space="preserve">CONCLUIDO	</t>
        </is>
      </c>
      <c r="D712" t="n">
        <v>1.5143</v>
      </c>
      <c r="E712" t="n">
        <v>66.04000000000001</v>
      </c>
      <c r="F712" t="n">
        <v>56.96</v>
      </c>
      <c r="G712" t="n">
        <v>22.34</v>
      </c>
      <c r="H712" t="n">
        <v>0.33</v>
      </c>
      <c r="I712" t="n">
        <v>153</v>
      </c>
      <c r="J712" t="n">
        <v>218.27</v>
      </c>
      <c r="K712" t="n">
        <v>56.13</v>
      </c>
      <c r="L712" t="n">
        <v>4</v>
      </c>
      <c r="M712" t="n">
        <v>151</v>
      </c>
      <c r="N712" t="n">
        <v>48.15</v>
      </c>
      <c r="O712" t="n">
        <v>27154.29</v>
      </c>
      <c r="P712" t="n">
        <v>846.62</v>
      </c>
      <c r="Q712" t="n">
        <v>1367.73</v>
      </c>
      <c r="R712" t="n">
        <v>248.84</v>
      </c>
      <c r="S712" t="n">
        <v>104.26</v>
      </c>
      <c r="T712" t="n">
        <v>70710.92</v>
      </c>
      <c r="U712" t="n">
        <v>0.42</v>
      </c>
      <c r="V712" t="n">
        <v>0.84</v>
      </c>
      <c r="W712" t="n">
        <v>20.89</v>
      </c>
      <c r="X712" t="n">
        <v>4.37</v>
      </c>
      <c r="Y712" t="n">
        <v>1</v>
      </c>
      <c r="Z712" t="n">
        <v>10</v>
      </c>
    </row>
    <row r="713">
      <c r="A713" t="n">
        <v>13</v>
      </c>
      <c r="B713" t="n">
        <v>110</v>
      </c>
      <c r="C713" t="inlineStr">
        <is>
          <t xml:space="preserve">CONCLUIDO	</t>
        </is>
      </c>
      <c r="D713" t="n">
        <v>1.5306</v>
      </c>
      <c r="E713" t="n">
        <v>65.33</v>
      </c>
      <c r="F713" t="n">
        <v>56.68</v>
      </c>
      <c r="G713" t="n">
        <v>23.78</v>
      </c>
      <c r="H713" t="n">
        <v>0.35</v>
      </c>
      <c r="I713" t="n">
        <v>143</v>
      </c>
      <c r="J713" t="n">
        <v>218.68</v>
      </c>
      <c r="K713" t="n">
        <v>56.13</v>
      </c>
      <c r="L713" t="n">
        <v>4.25</v>
      </c>
      <c r="M713" t="n">
        <v>141</v>
      </c>
      <c r="N713" t="n">
        <v>48.31</v>
      </c>
      <c r="O713" t="n">
        <v>27204.98</v>
      </c>
      <c r="P713" t="n">
        <v>841.78</v>
      </c>
      <c r="Q713" t="n">
        <v>1367.68</v>
      </c>
      <c r="R713" t="n">
        <v>239.88</v>
      </c>
      <c r="S713" t="n">
        <v>104.26</v>
      </c>
      <c r="T713" t="n">
        <v>66282.19</v>
      </c>
      <c r="U713" t="n">
        <v>0.43</v>
      </c>
      <c r="V713" t="n">
        <v>0.85</v>
      </c>
      <c r="W713" t="n">
        <v>20.88</v>
      </c>
      <c r="X713" t="n">
        <v>4.1</v>
      </c>
      <c r="Y713" t="n">
        <v>1</v>
      </c>
      <c r="Z713" t="n">
        <v>10</v>
      </c>
    </row>
    <row r="714">
      <c r="A714" t="n">
        <v>14</v>
      </c>
      <c r="B714" t="n">
        <v>110</v>
      </c>
      <c r="C714" t="inlineStr">
        <is>
          <t xml:space="preserve">CONCLUIDO	</t>
        </is>
      </c>
      <c r="D714" t="n">
        <v>1.5449</v>
      </c>
      <c r="E714" t="n">
        <v>64.73</v>
      </c>
      <c r="F714" t="n">
        <v>56.41</v>
      </c>
      <c r="G714" t="n">
        <v>25.07</v>
      </c>
      <c r="H714" t="n">
        <v>0.36</v>
      </c>
      <c r="I714" t="n">
        <v>135</v>
      </c>
      <c r="J714" t="n">
        <v>219.09</v>
      </c>
      <c r="K714" t="n">
        <v>56.13</v>
      </c>
      <c r="L714" t="n">
        <v>4.5</v>
      </c>
      <c r="M714" t="n">
        <v>133</v>
      </c>
      <c r="N714" t="n">
        <v>48.47</v>
      </c>
      <c r="O714" t="n">
        <v>27255.72</v>
      </c>
      <c r="P714" t="n">
        <v>837</v>
      </c>
      <c r="Q714" t="n">
        <v>1367.89</v>
      </c>
      <c r="R714" t="n">
        <v>231.17</v>
      </c>
      <c r="S714" t="n">
        <v>104.26</v>
      </c>
      <c r="T714" t="n">
        <v>61966.91</v>
      </c>
      <c r="U714" t="n">
        <v>0.45</v>
      </c>
      <c r="V714" t="n">
        <v>0.85</v>
      </c>
      <c r="W714" t="n">
        <v>20.86</v>
      </c>
      <c r="X714" t="n">
        <v>3.82</v>
      </c>
      <c r="Y714" t="n">
        <v>1</v>
      </c>
      <c r="Z714" t="n">
        <v>10</v>
      </c>
    </row>
    <row r="715">
      <c r="A715" t="n">
        <v>15</v>
      </c>
      <c r="B715" t="n">
        <v>110</v>
      </c>
      <c r="C715" t="inlineStr">
        <is>
          <t xml:space="preserve">CONCLUIDO	</t>
        </is>
      </c>
      <c r="D715" t="n">
        <v>1.5577</v>
      </c>
      <c r="E715" t="n">
        <v>64.2</v>
      </c>
      <c r="F715" t="n">
        <v>56.22</v>
      </c>
      <c r="G715" t="n">
        <v>26.56</v>
      </c>
      <c r="H715" t="n">
        <v>0.38</v>
      </c>
      <c r="I715" t="n">
        <v>127</v>
      </c>
      <c r="J715" t="n">
        <v>219.51</v>
      </c>
      <c r="K715" t="n">
        <v>56.13</v>
      </c>
      <c r="L715" t="n">
        <v>4.75</v>
      </c>
      <c r="M715" t="n">
        <v>125</v>
      </c>
      <c r="N715" t="n">
        <v>48.63</v>
      </c>
      <c r="O715" t="n">
        <v>27306.53</v>
      </c>
      <c r="P715" t="n">
        <v>833.41</v>
      </c>
      <c r="Q715" t="n">
        <v>1367.75</v>
      </c>
      <c r="R715" t="n">
        <v>224.75</v>
      </c>
      <c r="S715" t="n">
        <v>104.26</v>
      </c>
      <c r="T715" t="n">
        <v>58798.55</v>
      </c>
      <c r="U715" t="n">
        <v>0.46</v>
      </c>
      <c r="V715" t="n">
        <v>0.85</v>
      </c>
      <c r="W715" t="n">
        <v>20.85</v>
      </c>
      <c r="X715" t="n">
        <v>3.63</v>
      </c>
      <c r="Y715" t="n">
        <v>1</v>
      </c>
      <c r="Z715" t="n">
        <v>10</v>
      </c>
    </row>
    <row r="716">
      <c r="A716" t="n">
        <v>16</v>
      </c>
      <c r="B716" t="n">
        <v>110</v>
      </c>
      <c r="C716" t="inlineStr">
        <is>
          <t xml:space="preserve">CONCLUIDO	</t>
        </is>
      </c>
      <c r="D716" t="n">
        <v>1.5698</v>
      </c>
      <c r="E716" t="n">
        <v>63.7</v>
      </c>
      <c r="F716" t="n">
        <v>56.02</v>
      </c>
      <c r="G716" t="n">
        <v>28.01</v>
      </c>
      <c r="H716" t="n">
        <v>0.4</v>
      </c>
      <c r="I716" t="n">
        <v>120</v>
      </c>
      <c r="J716" t="n">
        <v>219.92</v>
      </c>
      <c r="K716" t="n">
        <v>56.13</v>
      </c>
      <c r="L716" t="n">
        <v>5</v>
      </c>
      <c r="M716" t="n">
        <v>118</v>
      </c>
      <c r="N716" t="n">
        <v>48.79</v>
      </c>
      <c r="O716" t="n">
        <v>27357.39</v>
      </c>
      <c r="P716" t="n">
        <v>829.77</v>
      </c>
      <c r="Q716" t="n">
        <v>1367.59</v>
      </c>
      <c r="R716" t="n">
        <v>218.09</v>
      </c>
      <c r="S716" t="n">
        <v>104.26</v>
      </c>
      <c r="T716" t="n">
        <v>55499.35</v>
      </c>
      <c r="U716" t="n">
        <v>0.48</v>
      </c>
      <c r="V716" t="n">
        <v>0.86</v>
      </c>
      <c r="W716" t="n">
        <v>20.85</v>
      </c>
      <c r="X716" t="n">
        <v>3.44</v>
      </c>
      <c r="Y716" t="n">
        <v>1</v>
      </c>
      <c r="Z716" t="n">
        <v>10</v>
      </c>
    </row>
    <row r="717">
      <c r="A717" t="n">
        <v>17</v>
      </c>
      <c r="B717" t="n">
        <v>110</v>
      </c>
      <c r="C717" t="inlineStr">
        <is>
          <t xml:space="preserve">CONCLUIDO	</t>
        </is>
      </c>
      <c r="D717" t="n">
        <v>1.581</v>
      </c>
      <c r="E717" t="n">
        <v>63.25</v>
      </c>
      <c r="F717" t="n">
        <v>55.82</v>
      </c>
      <c r="G717" t="n">
        <v>29.38</v>
      </c>
      <c r="H717" t="n">
        <v>0.42</v>
      </c>
      <c r="I717" t="n">
        <v>114</v>
      </c>
      <c r="J717" t="n">
        <v>220.33</v>
      </c>
      <c r="K717" t="n">
        <v>56.13</v>
      </c>
      <c r="L717" t="n">
        <v>5.25</v>
      </c>
      <c r="M717" t="n">
        <v>112</v>
      </c>
      <c r="N717" t="n">
        <v>48.95</v>
      </c>
      <c r="O717" t="n">
        <v>27408.3</v>
      </c>
      <c r="P717" t="n">
        <v>826.1799999999999</v>
      </c>
      <c r="Q717" t="n">
        <v>1367.62</v>
      </c>
      <c r="R717" t="n">
        <v>212.07</v>
      </c>
      <c r="S717" t="n">
        <v>104.26</v>
      </c>
      <c r="T717" t="n">
        <v>52522.53</v>
      </c>
      <c r="U717" t="n">
        <v>0.49</v>
      </c>
      <c r="V717" t="n">
        <v>0.86</v>
      </c>
      <c r="W717" t="n">
        <v>20.82</v>
      </c>
      <c r="X717" t="n">
        <v>3.24</v>
      </c>
      <c r="Y717" t="n">
        <v>1</v>
      </c>
      <c r="Z717" t="n">
        <v>10</v>
      </c>
    </row>
    <row r="718">
      <c r="A718" t="n">
        <v>18</v>
      </c>
      <c r="B718" t="n">
        <v>110</v>
      </c>
      <c r="C718" t="inlineStr">
        <is>
          <t xml:space="preserve">CONCLUIDO	</t>
        </is>
      </c>
      <c r="D718" t="n">
        <v>1.5898</v>
      </c>
      <c r="E718" t="n">
        <v>62.9</v>
      </c>
      <c r="F718" t="n">
        <v>55.69</v>
      </c>
      <c r="G718" t="n">
        <v>30.65</v>
      </c>
      <c r="H718" t="n">
        <v>0.44</v>
      </c>
      <c r="I718" t="n">
        <v>109</v>
      </c>
      <c r="J718" t="n">
        <v>220.74</v>
      </c>
      <c r="K718" t="n">
        <v>56.13</v>
      </c>
      <c r="L718" t="n">
        <v>5.5</v>
      </c>
      <c r="M718" t="n">
        <v>107</v>
      </c>
      <c r="N718" t="n">
        <v>49.12</v>
      </c>
      <c r="O718" t="n">
        <v>27459.27</v>
      </c>
      <c r="P718" t="n">
        <v>823.21</v>
      </c>
      <c r="Q718" t="n">
        <v>1367.7</v>
      </c>
      <c r="R718" t="n">
        <v>207.3</v>
      </c>
      <c r="S718" t="n">
        <v>104.26</v>
      </c>
      <c r="T718" t="n">
        <v>50161.14</v>
      </c>
      <c r="U718" t="n">
        <v>0.5</v>
      </c>
      <c r="V718" t="n">
        <v>0.86</v>
      </c>
      <c r="W718" t="n">
        <v>20.82</v>
      </c>
      <c r="X718" t="n">
        <v>3.1</v>
      </c>
      <c r="Y718" t="n">
        <v>1</v>
      </c>
      <c r="Z718" t="n">
        <v>10</v>
      </c>
    </row>
    <row r="719">
      <c r="A719" t="n">
        <v>19</v>
      </c>
      <c r="B719" t="n">
        <v>110</v>
      </c>
      <c r="C719" t="inlineStr">
        <is>
          <t xml:space="preserve">CONCLUIDO	</t>
        </is>
      </c>
      <c r="D719" t="n">
        <v>1.5989</v>
      </c>
      <c r="E719" t="n">
        <v>62.54</v>
      </c>
      <c r="F719" t="n">
        <v>55.54</v>
      </c>
      <c r="G719" t="n">
        <v>32.04</v>
      </c>
      <c r="H719" t="n">
        <v>0.46</v>
      </c>
      <c r="I719" t="n">
        <v>104</v>
      </c>
      <c r="J719" t="n">
        <v>221.16</v>
      </c>
      <c r="K719" t="n">
        <v>56.13</v>
      </c>
      <c r="L719" t="n">
        <v>5.75</v>
      </c>
      <c r="M719" t="n">
        <v>102</v>
      </c>
      <c r="N719" t="n">
        <v>49.28</v>
      </c>
      <c r="O719" t="n">
        <v>27510.3</v>
      </c>
      <c r="P719" t="n">
        <v>820.63</v>
      </c>
      <c r="Q719" t="n">
        <v>1367.68</v>
      </c>
      <c r="R719" t="n">
        <v>202.87</v>
      </c>
      <c r="S719" t="n">
        <v>104.26</v>
      </c>
      <c r="T719" t="n">
        <v>47972.63</v>
      </c>
      <c r="U719" t="n">
        <v>0.51</v>
      </c>
      <c r="V719" t="n">
        <v>0.86</v>
      </c>
      <c r="W719" t="n">
        <v>20.81</v>
      </c>
      <c r="X719" t="n">
        <v>2.95</v>
      </c>
      <c r="Y719" t="n">
        <v>1</v>
      </c>
      <c r="Z719" t="n">
        <v>10</v>
      </c>
    </row>
    <row r="720">
      <c r="A720" t="n">
        <v>20</v>
      </c>
      <c r="B720" t="n">
        <v>110</v>
      </c>
      <c r="C720" t="inlineStr">
        <is>
          <t xml:space="preserve">CONCLUIDO	</t>
        </is>
      </c>
      <c r="D720" t="n">
        <v>1.6084</v>
      </c>
      <c r="E720" t="n">
        <v>62.17</v>
      </c>
      <c r="F720" t="n">
        <v>55.38</v>
      </c>
      <c r="G720" t="n">
        <v>33.56</v>
      </c>
      <c r="H720" t="n">
        <v>0.48</v>
      </c>
      <c r="I720" t="n">
        <v>99</v>
      </c>
      <c r="J720" t="n">
        <v>221.57</v>
      </c>
      <c r="K720" t="n">
        <v>56.13</v>
      </c>
      <c r="L720" t="n">
        <v>6</v>
      </c>
      <c r="M720" t="n">
        <v>97</v>
      </c>
      <c r="N720" t="n">
        <v>49.45</v>
      </c>
      <c r="O720" t="n">
        <v>27561.39</v>
      </c>
      <c r="P720" t="n">
        <v>817.35</v>
      </c>
      <c r="Q720" t="n">
        <v>1367.53</v>
      </c>
      <c r="R720" t="n">
        <v>197.73</v>
      </c>
      <c r="S720" t="n">
        <v>104.26</v>
      </c>
      <c r="T720" t="n">
        <v>45427.53</v>
      </c>
      <c r="U720" t="n">
        <v>0.53</v>
      </c>
      <c r="V720" t="n">
        <v>0.87</v>
      </c>
      <c r="W720" t="n">
        <v>20.8</v>
      </c>
      <c r="X720" t="n">
        <v>2.8</v>
      </c>
      <c r="Y720" t="n">
        <v>1</v>
      </c>
      <c r="Z720" t="n">
        <v>10</v>
      </c>
    </row>
    <row r="721">
      <c r="A721" t="n">
        <v>21</v>
      </c>
      <c r="B721" t="n">
        <v>110</v>
      </c>
      <c r="C721" t="inlineStr">
        <is>
          <t xml:space="preserve">CONCLUIDO	</t>
        </is>
      </c>
      <c r="D721" t="n">
        <v>1.615</v>
      </c>
      <c r="E721" t="n">
        <v>61.92</v>
      </c>
      <c r="F721" t="n">
        <v>55.29</v>
      </c>
      <c r="G721" t="n">
        <v>34.92</v>
      </c>
      <c r="H721" t="n">
        <v>0.5</v>
      </c>
      <c r="I721" t="n">
        <v>95</v>
      </c>
      <c r="J721" t="n">
        <v>221.99</v>
      </c>
      <c r="K721" t="n">
        <v>56.13</v>
      </c>
      <c r="L721" t="n">
        <v>6.25</v>
      </c>
      <c r="M721" t="n">
        <v>93</v>
      </c>
      <c r="N721" t="n">
        <v>49.61</v>
      </c>
      <c r="O721" t="n">
        <v>27612.53</v>
      </c>
      <c r="P721" t="n">
        <v>815.45</v>
      </c>
      <c r="Q721" t="n">
        <v>1367.58</v>
      </c>
      <c r="R721" t="n">
        <v>194.63</v>
      </c>
      <c r="S721" t="n">
        <v>104.26</v>
      </c>
      <c r="T721" t="n">
        <v>43898.64</v>
      </c>
      <c r="U721" t="n">
        <v>0.54</v>
      </c>
      <c r="V721" t="n">
        <v>0.87</v>
      </c>
      <c r="W721" t="n">
        <v>20.8</v>
      </c>
      <c r="X721" t="n">
        <v>2.71</v>
      </c>
      <c r="Y721" t="n">
        <v>1</v>
      </c>
      <c r="Z721" t="n">
        <v>10</v>
      </c>
    </row>
    <row r="722">
      <c r="A722" t="n">
        <v>22</v>
      </c>
      <c r="B722" t="n">
        <v>110</v>
      </c>
      <c r="C722" t="inlineStr">
        <is>
          <t xml:space="preserve">CONCLUIDO	</t>
        </is>
      </c>
      <c r="D722" t="n">
        <v>1.623</v>
      </c>
      <c r="E722" t="n">
        <v>61.61</v>
      </c>
      <c r="F722" t="n">
        <v>55.16</v>
      </c>
      <c r="G722" t="n">
        <v>36.37</v>
      </c>
      <c r="H722" t="n">
        <v>0.52</v>
      </c>
      <c r="I722" t="n">
        <v>91</v>
      </c>
      <c r="J722" t="n">
        <v>222.4</v>
      </c>
      <c r="K722" t="n">
        <v>56.13</v>
      </c>
      <c r="L722" t="n">
        <v>6.5</v>
      </c>
      <c r="M722" t="n">
        <v>89</v>
      </c>
      <c r="N722" t="n">
        <v>49.78</v>
      </c>
      <c r="O722" t="n">
        <v>27663.85</v>
      </c>
      <c r="P722" t="n">
        <v>812.6799999999999</v>
      </c>
      <c r="Q722" t="n">
        <v>1367.5</v>
      </c>
      <c r="R722" t="n">
        <v>190.27</v>
      </c>
      <c r="S722" t="n">
        <v>104.26</v>
      </c>
      <c r="T722" t="n">
        <v>41734.07</v>
      </c>
      <c r="U722" t="n">
        <v>0.55</v>
      </c>
      <c r="V722" t="n">
        <v>0.87</v>
      </c>
      <c r="W722" t="n">
        <v>20.79</v>
      </c>
      <c r="X722" t="n">
        <v>2.58</v>
      </c>
      <c r="Y722" t="n">
        <v>1</v>
      </c>
      <c r="Z722" t="n">
        <v>10</v>
      </c>
    </row>
    <row r="723">
      <c r="A723" t="n">
        <v>23</v>
      </c>
      <c r="B723" t="n">
        <v>110</v>
      </c>
      <c r="C723" t="inlineStr">
        <is>
          <t xml:space="preserve">CONCLUIDO	</t>
        </is>
      </c>
      <c r="D723" t="n">
        <v>1.6306</v>
      </c>
      <c r="E723" t="n">
        <v>61.33</v>
      </c>
      <c r="F723" t="n">
        <v>55.04</v>
      </c>
      <c r="G723" t="n">
        <v>37.96</v>
      </c>
      <c r="H723" t="n">
        <v>0.54</v>
      </c>
      <c r="I723" t="n">
        <v>87</v>
      </c>
      <c r="J723" t="n">
        <v>222.82</v>
      </c>
      <c r="K723" t="n">
        <v>56.13</v>
      </c>
      <c r="L723" t="n">
        <v>6.75</v>
      </c>
      <c r="M723" t="n">
        <v>85</v>
      </c>
      <c r="N723" t="n">
        <v>49.94</v>
      </c>
      <c r="O723" t="n">
        <v>27715.11</v>
      </c>
      <c r="P723" t="n">
        <v>810.02</v>
      </c>
      <c r="Q723" t="n">
        <v>1367.45</v>
      </c>
      <c r="R723" t="n">
        <v>186.51</v>
      </c>
      <c r="S723" t="n">
        <v>104.26</v>
      </c>
      <c r="T723" t="n">
        <v>39877.17</v>
      </c>
      <c r="U723" t="n">
        <v>0.5600000000000001</v>
      </c>
      <c r="V723" t="n">
        <v>0.87</v>
      </c>
      <c r="W723" t="n">
        <v>20.78</v>
      </c>
      <c r="X723" t="n">
        <v>2.46</v>
      </c>
      <c r="Y723" t="n">
        <v>1</v>
      </c>
      <c r="Z723" t="n">
        <v>10</v>
      </c>
    </row>
    <row r="724">
      <c r="A724" t="n">
        <v>24</v>
      </c>
      <c r="B724" t="n">
        <v>110</v>
      </c>
      <c r="C724" t="inlineStr">
        <is>
          <t xml:space="preserve">CONCLUIDO	</t>
        </is>
      </c>
      <c r="D724" t="n">
        <v>1.636</v>
      </c>
      <c r="E724" t="n">
        <v>61.13</v>
      </c>
      <c r="F724" t="n">
        <v>54.97</v>
      </c>
      <c r="G724" t="n">
        <v>39.26</v>
      </c>
      <c r="H724" t="n">
        <v>0.5600000000000001</v>
      </c>
      <c r="I724" t="n">
        <v>84</v>
      </c>
      <c r="J724" t="n">
        <v>223.23</v>
      </c>
      <c r="K724" t="n">
        <v>56.13</v>
      </c>
      <c r="L724" t="n">
        <v>7</v>
      </c>
      <c r="M724" t="n">
        <v>82</v>
      </c>
      <c r="N724" t="n">
        <v>50.11</v>
      </c>
      <c r="O724" t="n">
        <v>27766.43</v>
      </c>
      <c r="P724" t="n">
        <v>808.27</v>
      </c>
      <c r="Q724" t="n">
        <v>1367.55</v>
      </c>
      <c r="R724" t="n">
        <v>184.07</v>
      </c>
      <c r="S724" t="n">
        <v>104.26</v>
      </c>
      <c r="T724" t="n">
        <v>38669.53</v>
      </c>
      <c r="U724" t="n">
        <v>0.57</v>
      </c>
      <c r="V724" t="n">
        <v>0.87</v>
      </c>
      <c r="W724" t="n">
        <v>20.78</v>
      </c>
      <c r="X724" t="n">
        <v>2.38</v>
      </c>
      <c r="Y724" t="n">
        <v>1</v>
      </c>
      <c r="Z724" t="n">
        <v>10</v>
      </c>
    </row>
    <row r="725">
      <c r="A725" t="n">
        <v>25</v>
      </c>
      <c r="B725" t="n">
        <v>110</v>
      </c>
      <c r="C725" t="inlineStr">
        <is>
          <t xml:space="preserve">CONCLUIDO	</t>
        </is>
      </c>
      <c r="D725" t="n">
        <v>1.6417</v>
      </c>
      <c r="E725" t="n">
        <v>60.91</v>
      </c>
      <c r="F725" t="n">
        <v>54.88</v>
      </c>
      <c r="G725" t="n">
        <v>40.65</v>
      </c>
      <c r="H725" t="n">
        <v>0.58</v>
      </c>
      <c r="I725" t="n">
        <v>81</v>
      </c>
      <c r="J725" t="n">
        <v>223.65</v>
      </c>
      <c r="K725" t="n">
        <v>56.13</v>
      </c>
      <c r="L725" t="n">
        <v>7.25</v>
      </c>
      <c r="M725" t="n">
        <v>79</v>
      </c>
      <c r="N725" t="n">
        <v>50.27</v>
      </c>
      <c r="O725" t="n">
        <v>27817.81</v>
      </c>
      <c r="P725" t="n">
        <v>806.35</v>
      </c>
      <c r="Q725" t="n">
        <v>1367.46</v>
      </c>
      <c r="R725" t="n">
        <v>181.09</v>
      </c>
      <c r="S725" t="n">
        <v>104.26</v>
      </c>
      <c r="T725" t="n">
        <v>37194.12</v>
      </c>
      <c r="U725" t="n">
        <v>0.58</v>
      </c>
      <c r="V725" t="n">
        <v>0.87</v>
      </c>
      <c r="W725" t="n">
        <v>20.78</v>
      </c>
      <c r="X725" t="n">
        <v>2.3</v>
      </c>
      <c r="Y725" t="n">
        <v>1</v>
      </c>
      <c r="Z725" t="n">
        <v>10</v>
      </c>
    </row>
    <row r="726">
      <c r="A726" t="n">
        <v>26</v>
      </c>
      <c r="B726" t="n">
        <v>110</v>
      </c>
      <c r="C726" t="inlineStr">
        <is>
          <t xml:space="preserve">CONCLUIDO	</t>
        </is>
      </c>
      <c r="D726" t="n">
        <v>1.6481</v>
      </c>
      <c r="E726" t="n">
        <v>60.68</v>
      </c>
      <c r="F726" t="n">
        <v>54.77</v>
      </c>
      <c r="G726" t="n">
        <v>42.13</v>
      </c>
      <c r="H726" t="n">
        <v>0.59</v>
      </c>
      <c r="I726" t="n">
        <v>78</v>
      </c>
      <c r="J726" t="n">
        <v>224.07</v>
      </c>
      <c r="K726" t="n">
        <v>56.13</v>
      </c>
      <c r="L726" t="n">
        <v>7.5</v>
      </c>
      <c r="M726" t="n">
        <v>76</v>
      </c>
      <c r="N726" t="n">
        <v>50.44</v>
      </c>
      <c r="O726" t="n">
        <v>27869.24</v>
      </c>
      <c r="P726" t="n">
        <v>804.28</v>
      </c>
      <c r="Q726" t="n">
        <v>1367.44</v>
      </c>
      <c r="R726" t="n">
        <v>177.7</v>
      </c>
      <c r="S726" t="n">
        <v>104.26</v>
      </c>
      <c r="T726" t="n">
        <v>35515.66</v>
      </c>
      <c r="U726" t="n">
        <v>0.59</v>
      </c>
      <c r="V726" t="n">
        <v>0.88</v>
      </c>
      <c r="W726" t="n">
        <v>20.77</v>
      </c>
      <c r="X726" t="n">
        <v>2.19</v>
      </c>
      <c r="Y726" t="n">
        <v>1</v>
      </c>
      <c r="Z726" t="n">
        <v>10</v>
      </c>
    </row>
    <row r="727">
      <c r="A727" t="n">
        <v>27</v>
      </c>
      <c r="B727" t="n">
        <v>110</v>
      </c>
      <c r="C727" t="inlineStr">
        <is>
          <t xml:space="preserve">CONCLUIDO	</t>
        </is>
      </c>
      <c r="D727" t="n">
        <v>1.6513</v>
      </c>
      <c r="E727" t="n">
        <v>60.56</v>
      </c>
      <c r="F727" t="n">
        <v>54.74</v>
      </c>
      <c r="G727" t="n">
        <v>43.21</v>
      </c>
      <c r="H727" t="n">
        <v>0.61</v>
      </c>
      <c r="I727" t="n">
        <v>76</v>
      </c>
      <c r="J727" t="n">
        <v>224.49</v>
      </c>
      <c r="K727" t="n">
        <v>56.13</v>
      </c>
      <c r="L727" t="n">
        <v>7.75</v>
      </c>
      <c r="M727" t="n">
        <v>74</v>
      </c>
      <c r="N727" t="n">
        <v>50.61</v>
      </c>
      <c r="O727" t="n">
        <v>27920.73</v>
      </c>
      <c r="P727" t="n">
        <v>802.61</v>
      </c>
      <c r="Q727" t="n">
        <v>1367.44</v>
      </c>
      <c r="R727" t="n">
        <v>176.1</v>
      </c>
      <c r="S727" t="n">
        <v>104.26</v>
      </c>
      <c r="T727" t="n">
        <v>34726.95</v>
      </c>
      <c r="U727" t="n">
        <v>0.59</v>
      </c>
      <c r="V727" t="n">
        <v>0.88</v>
      </c>
      <c r="W727" t="n">
        <v>20.78</v>
      </c>
      <c r="X727" t="n">
        <v>2.16</v>
      </c>
      <c r="Y727" t="n">
        <v>1</v>
      </c>
      <c r="Z727" t="n">
        <v>10</v>
      </c>
    </row>
    <row r="728">
      <c r="A728" t="n">
        <v>28</v>
      </c>
      <c r="B728" t="n">
        <v>110</v>
      </c>
      <c r="C728" t="inlineStr">
        <is>
          <t xml:space="preserve">CONCLUIDO	</t>
        </is>
      </c>
      <c r="D728" t="n">
        <v>1.6577</v>
      </c>
      <c r="E728" t="n">
        <v>60.32</v>
      </c>
      <c r="F728" t="n">
        <v>54.63</v>
      </c>
      <c r="G728" t="n">
        <v>44.9</v>
      </c>
      <c r="H728" t="n">
        <v>0.63</v>
      </c>
      <c r="I728" t="n">
        <v>73</v>
      </c>
      <c r="J728" t="n">
        <v>224.9</v>
      </c>
      <c r="K728" t="n">
        <v>56.13</v>
      </c>
      <c r="L728" t="n">
        <v>8</v>
      </c>
      <c r="M728" t="n">
        <v>71</v>
      </c>
      <c r="N728" t="n">
        <v>50.78</v>
      </c>
      <c r="O728" t="n">
        <v>27972.28</v>
      </c>
      <c r="P728" t="n">
        <v>800.8</v>
      </c>
      <c r="Q728" t="n">
        <v>1367.4</v>
      </c>
      <c r="R728" t="n">
        <v>173.22</v>
      </c>
      <c r="S728" t="n">
        <v>104.26</v>
      </c>
      <c r="T728" t="n">
        <v>33300.14</v>
      </c>
      <c r="U728" t="n">
        <v>0.6</v>
      </c>
      <c r="V728" t="n">
        <v>0.88</v>
      </c>
      <c r="W728" t="n">
        <v>20.76</v>
      </c>
      <c r="X728" t="n">
        <v>2.05</v>
      </c>
      <c r="Y728" t="n">
        <v>1</v>
      </c>
      <c r="Z728" t="n">
        <v>10</v>
      </c>
    </row>
    <row r="729">
      <c r="A729" t="n">
        <v>29</v>
      </c>
      <c r="B729" t="n">
        <v>110</v>
      </c>
      <c r="C729" t="inlineStr">
        <is>
          <t xml:space="preserve">CONCLUIDO	</t>
        </is>
      </c>
      <c r="D729" t="n">
        <v>1.6614</v>
      </c>
      <c r="E729" t="n">
        <v>60.19</v>
      </c>
      <c r="F729" t="n">
        <v>54.58</v>
      </c>
      <c r="G729" t="n">
        <v>46.12</v>
      </c>
      <c r="H729" t="n">
        <v>0.65</v>
      </c>
      <c r="I729" t="n">
        <v>71</v>
      </c>
      <c r="J729" t="n">
        <v>225.32</v>
      </c>
      <c r="K729" t="n">
        <v>56.13</v>
      </c>
      <c r="L729" t="n">
        <v>8.25</v>
      </c>
      <c r="M729" t="n">
        <v>69</v>
      </c>
      <c r="N729" t="n">
        <v>50.95</v>
      </c>
      <c r="O729" t="n">
        <v>28023.89</v>
      </c>
      <c r="P729" t="n">
        <v>799.16</v>
      </c>
      <c r="Q729" t="n">
        <v>1367.37</v>
      </c>
      <c r="R729" t="n">
        <v>171.5</v>
      </c>
      <c r="S729" t="n">
        <v>104.26</v>
      </c>
      <c r="T729" t="n">
        <v>32449.78</v>
      </c>
      <c r="U729" t="n">
        <v>0.61</v>
      </c>
      <c r="V729" t="n">
        <v>0.88</v>
      </c>
      <c r="W729" t="n">
        <v>20.76</v>
      </c>
      <c r="X729" t="n">
        <v>2</v>
      </c>
      <c r="Y729" t="n">
        <v>1</v>
      </c>
      <c r="Z729" t="n">
        <v>10</v>
      </c>
    </row>
    <row r="730">
      <c r="A730" t="n">
        <v>30</v>
      </c>
      <c r="B730" t="n">
        <v>110</v>
      </c>
      <c r="C730" t="inlineStr">
        <is>
          <t xml:space="preserve">CONCLUIDO	</t>
        </is>
      </c>
      <c r="D730" t="n">
        <v>1.6643</v>
      </c>
      <c r="E730" t="n">
        <v>60.09</v>
      </c>
      <c r="F730" t="n">
        <v>54.56</v>
      </c>
      <c r="G730" t="n">
        <v>47.44</v>
      </c>
      <c r="H730" t="n">
        <v>0.67</v>
      </c>
      <c r="I730" t="n">
        <v>69</v>
      </c>
      <c r="J730" t="n">
        <v>225.74</v>
      </c>
      <c r="K730" t="n">
        <v>56.13</v>
      </c>
      <c r="L730" t="n">
        <v>8.5</v>
      </c>
      <c r="M730" t="n">
        <v>67</v>
      </c>
      <c r="N730" t="n">
        <v>51.11</v>
      </c>
      <c r="O730" t="n">
        <v>28075.56</v>
      </c>
      <c r="P730" t="n">
        <v>798.14</v>
      </c>
      <c r="Q730" t="n">
        <v>1367.56</v>
      </c>
      <c r="R730" t="n">
        <v>170.9</v>
      </c>
      <c r="S730" t="n">
        <v>104.26</v>
      </c>
      <c r="T730" t="n">
        <v>32162.11</v>
      </c>
      <c r="U730" t="n">
        <v>0.61</v>
      </c>
      <c r="V730" t="n">
        <v>0.88</v>
      </c>
      <c r="W730" t="n">
        <v>20.76</v>
      </c>
      <c r="X730" t="n">
        <v>1.98</v>
      </c>
      <c r="Y730" t="n">
        <v>1</v>
      </c>
      <c r="Z730" t="n">
        <v>10</v>
      </c>
    </row>
    <row r="731">
      <c r="A731" t="n">
        <v>31</v>
      </c>
      <c r="B731" t="n">
        <v>110</v>
      </c>
      <c r="C731" t="inlineStr">
        <is>
          <t xml:space="preserve">CONCLUIDO	</t>
        </is>
      </c>
      <c r="D731" t="n">
        <v>1.6685</v>
      </c>
      <c r="E731" t="n">
        <v>59.93</v>
      </c>
      <c r="F731" t="n">
        <v>54.49</v>
      </c>
      <c r="G731" t="n">
        <v>48.8</v>
      </c>
      <c r="H731" t="n">
        <v>0.6899999999999999</v>
      </c>
      <c r="I731" t="n">
        <v>67</v>
      </c>
      <c r="J731" t="n">
        <v>226.16</v>
      </c>
      <c r="K731" t="n">
        <v>56.13</v>
      </c>
      <c r="L731" t="n">
        <v>8.75</v>
      </c>
      <c r="M731" t="n">
        <v>65</v>
      </c>
      <c r="N731" t="n">
        <v>51.28</v>
      </c>
      <c r="O731" t="n">
        <v>28127.29</v>
      </c>
      <c r="P731" t="n">
        <v>796.27</v>
      </c>
      <c r="Q731" t="n">
        <v>1367.35</v>
      </c>
      <c r="R731" t="n">
        <v>168.67</v>
      </c>
      <c r="S731" t="n">
        <v>104.26</v>
      </c>
      <c r="T731" t="n">
        <v>31056.22</v>
      </c>
      <c r="U731" t="n">
        <v>0.62</v>
      </c>
      <c r="V731" t="n">
        <v>0.88</v>
      </c>
      <c r="W731" t="n">
        <v>20.75</v>
      </c>
      <c r="X731" t="n">
        <v>1.91</v>
      </c>
      <c r="Y731" t="n">
        <v>1</v>
      </c>
      <c r="Z731" t="n">
        <v>10</v>
      </c>
    </row>
    <row r="732">
      <c r="A732" t="n">
        <v>32</v>
      </c>
      <c r="B732" t="n">
        <v>110</v>
      </c>
      <c r="C732" t="inlineStr">
        <is>
          <t xml:space="preserve">CONCLUIDO	</t>
        </is>
      </c>
      <c r="D732" t="n">
        <v>1.6728</v>
      </c>
      <c r="E732" t="n">
        <v>59.78</v>
      </c>
      <c r="F732" t="n">
        <v>54.42</v>
      </c>
      <c r="G732" t="n">
        <v>50.24</v>
      </c>
      <c r="H732" t="n">
        <v>0.71</v>
      </c>
      <c r="I732" t="n">
        <v>65</v>
      </c>
      <c r="J732" t="n">
        <v>226.58</v>
      </c>
      <c r="K732" t="n">
        <v>56.13</v>
      </c>
      <c r="L732" t="n">
        <v>9</v>
      </c>
      <c r="M732" t="n">
        <v>63</v>
      </c>
      <c r="N732" t="n">
        <v>51.45</v>
      </c>
      <c r="O732" t="n">
        <v>28179.08</v>
      </c>
      <c r="P732" t="n">
        <v>794.67</v>
      </c>
      <c r="Q732" t="n">
        <v>1367.56</v>
      </c>
      <c r="R732" t="n">
        <v>166.33</v>
      </c>
      <c r="S732" t="n">
        <v>104.26</v>
      </c>
      <c r="T732" t="n">
        <v>29894.35</v>
      </c>
      <c r="U732" t="n">
        <v>0.63</v>
      </c>
      <c r="V732" t="n">
        <v>0.88</v>
      </c>
      <c r="W732" t="n">
        <v>20.75</v>
      </c>
      <c r="X732" t="n">
        <v>1.84</v>
      </c>
      <c r="Y732" t="n">
        <v>1</v>
      </c>
      <c r="Z732" t="n">
        <v>10</v>
      </c>
    </row>
    <row r="733">
      <c r="A733" t="n">
        <v>33</v>
      </c>
      <c r="B733" t="n">
        <v>110</v>
      </c>
      <c r="C733" t="inlineStr">
        <is>
          <t xml:space="preserve">CONCLUIDO	</t>
        </is>
      </c>
      <c r="D733" t="n">
        <v>1.6768</v>
      </c>
      <c r="E733" t="n">
        <v>59.64</v>
      </c>
      <c r="F733" t="n">
        <v>54.36</v>
      </c>
      <c r="G733" t="n">
        <v>51.77</v>
      </c>
      <c r="H733" t="n">
        <v>0.72</v>
      </c>
      <c r="I733" t="n">
        <v>63</v>
      </c>
      <c r="J733" t="n">
        <v>227</v>
      </c>
      <c r="K733" t="n">
        <v>56.13</v>
      </c>
      <c r="L733" t="n">
        <v>9.25</v>
      </c>
      <c r="M733" t="n">
        <v>61</v>
      </c>
      <c r="N733" t="n">
        <v>51.62</v>
      </c>
      <c r="O733" t="n">
        <v>28230.92</v>
      </c>
      <c r="P733" t="n">
        <v>793.1</v>
      </c>
      <c r="Q733" t="n">
        <v>1367.35</v>
      </c>
      <c r="R733" t="n">
        <v>164.4</v>
      </c>
      <c r="S733" t="n">
        <v>104.26</v>
      </c>
      <c r="T733" t="n">
        <v>28943.53</v>
      </c>
      <c r="U733" t="n">
        <v>0.63</v>
      </c>
      <c r="V733" t="n">
        <v>0.88</v>
      </c>
      <c r="W733" t="n">
        <v>20.75</v>
      </c>
      <c r="X733" t="n">
        <v>1.78</v>
      </c>
      <c r="Y733" t="n">
        <v>1</v>
      </c>
      <c r="Z733" t="n">
        <v>10</v>
      </c>
    </row>
    <row r="734">
      <c r="A734" t="n">
        <v>34</v>
      </c>
      <c r="B734" t="n">
        <v>110</v>
      </c>
      <c r="C734" t="inlineStr">
        <is>
          <t xml:space="preserve">CONCLUIDO	</t>
        </is>
      </c>
      <c r="D734" t="n">
        <v>1.682</v>
      </c>
      <c r="E734" t="n">
        <v>59.45</v>
      </c>
      <c r="F734" t="n">
        <v>54.27</v>
      </c>
      <c r="G734" t="n">
        <v>53.38</v>
      </c>
      <c r="H734" t="n">
        <v>0.74</v>
      </c>
      <c r="I734" t="n">
        <v>61</v>
      </c>
      <c r="J734" t="n">
        <v>227.42</v>
      </c>
      <c r="K734" t="n">
        <v>56.13</v>
      </c>
      <c r="L734" t="n">
        <v>9.5</v>
      </c>
      <c r="M734" t="n">
        <v>59</v>
      </c>
      <c r="N734" t="n">
        <v>51.8</v>
      </c>
      <c r="O734" t="n">
        <v>28282.83</v>
      </c>
      <c r="P734" t="n">
        <v>790.89</v>
      </c>
      <c r="Q734" t="n">
        <v>1367.31</v>
      </c>
      <c r="R734" t="n">
        <v>161.37</v>
      </c>
      <c r="S734" t="n">
        <v>104.26</v>
      </c>
      <c r="T734" t="n">
        <v>27433.98</v>
      </c>
      <c r="U734" t="n">
        <v>0.65</v>
      </c>
      <c r="V734" t="n">
        <v>0.88</v>
      </c>
      <c r="W734" t="n">
        <v>20.74</v>
      </c>
      <c r="X734" t="n">
        <v>1.69</v>
      </c>
      <c r="Y734" t="n">
        <v>1</v>
      </c>
      <c r="Z734" t="n">
        <v>10</v>
      </c>
    </row>
    <row r="735">
      <c r="A735" t="n">
        <v>35</v>
      </c>
      <c r="B735" t="n">
        <v>110</v>
      </c>
      <c r="C735" t="inlineStr">
        <is>
          <t xml:space="preserve">CONCLUIDO	</t>
        </is>
      </c>
      <c r="D735" t="n">
        <v>1.685</v>
      </c>
      <c r="E735" t="n">
        <v>59.35</v>
      </c>
      <c r="F735" t="n">
        <v>54.24</v>
      </c>
      <c r="G735" t="n">
        <v>55.16</v>
      </c>
      <c r="H735" t="n">
        <v>0.76</v>
      </c>
      <c r="I735" t="n">
        <v>59</v>
      </c>
      <c r="J735" t="n">
        <v>227.84</v>
      </c>
      <c r="K735" t="n">
        <v>56.13</v>
      </c>
      <c r="L735" t="n">
        <v>9.75</v>
      </c>
      <c r="M735" t="n">
        <v>57</v>
      </c>
      <c r="N735" t="n">
        <v>51.97</v>
      </c>
      <c r="O735" t="n">
        <v>28334.8</v>
      </c>
      <c r="P735" t="n">
        <v>789.4299999999999</v>
      </c>
      <c r="Q735" t="n">
        <v>1367.35</v>
      </c>
      <c r="R735" t="n">
        <v>160.47</v>
      </c>
      <c r="S735" t="n">
        <v>104.26</v>
      </c>
      <c r="T735" t="n">
        <v>26997.38</v>
      </c>
      <c r="U735" t="n">
        <v>0.65</v>
      </c>
      <c r="V735" t="n">
        <v>0.88</v>
      </c>
      <c r="W735" t="n">
        <v>20.75</v>
      </c>
      <c r="X735" t="n">
        <v>1.66</v>
      </c>
      <c r="Y735" t="n">
        <v>1</v>
      </c>
      <c r="Z735" t="n">
        <v>10</v>
      </c>
    </row>
    <row r="736">
      <c r="A736" t="n">
        <v>36</v>
      </c>
      <c r="B736" t="n">
        <v>110</v>
      </c>
      <c r="C736" t="inlineStr">
        <is>
          <t xml:space="preserve">CONCLUIDO	</t>
        </is>
      </c>
      <c r="D736" t="n">
        <v>1.6865</v>
      </c>
      <c r="E736" t="n">
        <v>59.29</v>
      </c>
      <c r="F736" t="n">
        <v>54.23</v>
      </c>
      <c r="G736" t="n">
        <v>56.1</v>
      </c>
      <c r="H736" t="n">
        <v>0.78</v>
      </c>
      <c r="I736" t="n">
        <v>58</v>
      </c>
      <c r="J736" t="n">
        <v>228.27</v>
      </c>
      <c r="K736" t="n">
        <v>56.13</v>
      </c>
      <c r="L736" t="n">
        <v>10</v>
      </c>
      <c r="M736" t="n">
        <v>56</v>
      </c>
      <c r="N736" t="n">
        <v>52.14</v>
      </c>
      <c r="O736" t="n">
        <v>28386.82</v>
      </c>
      <c r="P736" t="n">
        <v>789.42</v>
      </c>
      <c r="Q736" t="n">
        <v>1367.41</v>
      </c>
      <c r="R736" t="n">
        <v>160.23</v>
      </c>
      <c r="S736" t="n">
        <v>104.26</v>
      </c>
      <c r="T736" t="n">
        <v>26883.58</v>
      </c>
      <c r="U736" t="n">
        <v>0.65</v>
      </c>
      <c r="V736" t="n">
        <v>0.88</v>
      </c>
      <c r="W736" t="n">
        <v>20.74</v>
      </c>
      <c r="X736" t="n">
        <v>1.65</v>
      </c>
      <c r="Y736" t="n">
        <v>1</v>
      </c>
      <c r="Z736" t="n">
        <v>10</v>
      </c>
    </row>
    <row r="737">
      <c r="A737" t="n">
        <v>37</v>
      </c>
      <c r="B737" t="n">
        <v>110</v>
      </c>
      <c r="C737" t="inlineStr">
        <is>
          <t xml:space="preserve">CONCLUIDO	</t>
        </is>
      </c>
      <c r="D737" t="n">
        <v>1.6909</v>
      </c>
      <c r="E737" t="n">
        <v>59.14</v>
      </c>
      <c r="F737" t="n">
        <v>54.16</v>
      </c>
      <c r="G737" t="n">
        <v>58.03</v>
      </c>
      <c r="H737" t="n">
        <v>0.8</v>
      </c>
      <c r="I737" t="n">
        <v>56</v>
      </c>
      <c r="J737" t="n">
        <v>228.69</v>
      </c>
      <c r="K737" t="n">
        <v>56.13</v>
      </c>
      <c r="L737" t="n">
        <v>10.25</v>
      </c>
      <c r="M737" t="n">
        <v>54</v>
      </c>
      <c r="N737" t="n">
        <v>52.31</v>
      </c>
      <c r="O737" t="n">
        <v>28438.91</v>
      </c>
      <c r="P737" t="n">
        <v>787.04</v>
      </c>
      <c r="Q737" t="n">
        <v>1367.4</v>
      </c>
      <c r="R737" t="n">
        <v>157.83</v>
      </c>
      <c r="S737" t="n">
        <v>104.26</v>
      </c>
      <c r="T737" t="n">
        <v>25692.89</v>
      </c>
      <c r="U737" t="n">
        <v>0.66</v>
      </c>
      <c r="V737" t="n">
        <v>0.88</v>
      </c>
      <c r="W737" t="n">
        <v>20.74</v>
      </c>
      <c r="X737" t="n">
        <v>1.58</v>
      </c>
      <c r="Y737" t="n">
        <v>1</v>
      </c>
      <c r="Z737" t="n">
        <v>10</v>
      </c>
    </row>
    <row r="738">
      <c r="A738" t="n">
        <v>38</v>
      </c>
      <c r="B738" t="n">
        <v>110</v>
      </c>
      <c r="C738" t="inlineStr">
        <is>
          <t xml:space="preserve">CONCLUIDO	</t>
        </is>
      </c>
      <c r="D738" t="n">
        <v>1.6938</v>
      </c>
      <c r="E738" t="n">
        <v>59.04</v>
      </c>
      <c r="F738" t="n">
        <v>54.1</v>
      </c>
      <c r="G738" t="n">
        <v>59.02</v>
      </c>
      <c r="H738" t="n">
        <v>0.8100000000000001</v>
      </c>
      <c r="I738" t="n">
        <v>55</v>
      </c>
      <c r="J738" t="n">
        <v>229.11</v>
      </c>
      <c r="K738" t="n">
        <v>56.13</v>
      </c>
      <c r="L738" t="n">
        <v>10.5</v>
      </c>
      <c r="M738" t="n">
        <v>53</v>
      </c>
      <c r="N738" t="n">
        <v>52.48</v>
      </c>
      <c r="O738" t="n">
        <v>28491.06</v>
      </c>
      <c r="P738" t="n">
        <v>786.13</v>
      </c>
      <c r="Q738" t="n">
        <v>1367.31</v>
      </c>
      <c r="R738" t="n">
        <v>156.38</v>
      </c>
      <c r="S738" t="n">
        <v>104.26</v>
      </c>
      <c r="T738" t="n">
        <v>24970.71</v>
      </c>
      <c r="U738" t="n">
        <v>0.67</v>
      </c>
      <c r="V738" t="n">
        <v>0.89</v>
      </c>
      <c r="W738" t="n">
        <v>20.73</v>
      </c>
      <c r="X738" t="n">
        <v>1.53</v>
      </c>
      <c r="Y738" t="n">
        <v>1</v>
      </c>
      <c r="Z738" t="n">
        <v>10</v>
      </c>
    </row>
    <row r="739">
      <c r="A739" t="n">
        <v>39</v>
      </c>
      <c r="B739" t="n">
        <v>110</v>
      </c>
      <c r="C739" t="inlineStr">
        <is>
          <t xml:space="preserve">CONCLUIDO	</t>
        </is>
      </c>
      <c r="D739" t="n">
        <v>1.6953</v>
      </c>
      <c r="E739" t="n">
        <v>58.98</v>
      </c>
      <c r="F739" t="n">
        <v>54.09</v>
      </c>
      <c r="G739" t="n">
        <v>60.1</v>
      </c>
      <c r="H739" t="n">
        <v>0.83</v>
      </c>
      <c r="I739" t="n">
        <v>54</v>
      </c>
      <c r="J739" t="n">
        <v>229.53</v>
      </c>
      <c r="K739" t="n">
        <v>56.13</v>
      </c>
      <c r="L739" t="n">
        <v>10.75</v>
      </c>
      <c r="M739" t="n">
        <v>52</v>
      </c>
      <c r="N739" t="n">
        <v>52.66</v>
      </c>
      <c r="O739" t="n">
        <v>28543.27</v>
      </c>
      <c r="P739" t="n">
        <v>784.86</v>
      </c>
      <c r="Q739" t="n">
        <v>1367.28</v>
      </c>
      <c r="R739" t="n">
        <v>155.46</v>
      </c>
      <c r="S739" t="n">
        <v>104.26</v>
      </c>
      <c r="T739" t="n">
        <v>24513.92</v>
      </c>
      <c r="U739" t="n">
        <v>0.67</v>
      </c>
      <c r="V739" t="n">
        <v>0.89</v>
      </c>
      <c r="W739" t="n">
        <v>20.74</v>
      </c>
      <c r="X739" t="n">
        <v>1.51</v>
      </c>
      <c r="Y739" t="n">
        <v>1</v>
      </c>
      <c r="Z739" t="n">
        <v>10</v>
      </c>
    </row>
    <row r="740">
      <c r="A740" t="n">
        <v>40</v>
      </c>
      <c r="B740" t="n">
        <v>110</v>
      </c>
      <c r="C740" t="inlineStr">
        <is>
          <t xml:space="preserve">CONCLUIDO	</t>
        </is>
      </c>
      <c r="D740" t="n">
        <v>1.6997</v>
      </c>
      <c r="E740" t="n">
        <v>58.84</v>
      </c>
      <c r="F740" t="n">
        <v>54.03</v>
      </c>
      <c r="G740" t="n">
        <v>62.34</v>
      </c>
      <c r="H740" t="n">
        <v>0.85</v>
      </c>
      <c r="I740" t="n">
        <v>52</v>
      </c>
      <c r="J740" t="n">
        <v>229.96</v>
      </c>
      <c r="K740" t="n">
        <v>56.13</v>
      </c>
      <c r="L740" t="n">
        <v>11</v>
      </c>
      <c r="M740" t="n">
        <v>50</v>
      </c>
      <c r="N740" t="n">
        <v>52.83</v>
      </c>
      <c r="O740" t="n">
        <v>28595.54</v>
      </c>
      <c r="P740" t="n">
        <v>783.1900000000001</v>
      </c>
      <c r="Q740" t="n">
        <v>1367.36</v>
      </c>
      <c r="R740" t="n">
        <v>153.37</v>
      </c>
      <c r="S740" t="n">
        <v>104.26</v>
      </c>
      <c r="T740" t="n">
        <v>23483.73</v>
      </c>
      <c r="U740" t="n">
        <v>0.68</v>
      </c>
      <c r="V740" t="n">
        <v>0.89</v>
      </c>
      <c r="W740" t="n">
        <v>20.73</v>
      </c>
      <c r="X740" t="n">
        <v>1.45</v>
      </c>
      <c r="Y740" t="n">
        <v>1</v>
      </c>
      <c r="Z740" t="n">
        <v>10</v>
      </c>
    </row>
    <row r="741">
      <c r="A741" t="n">
        <v>41</v>
      </c>
      <c r="B741" t="n">
        <v>110</v>
      </c>
      <c r="C741" t="inlineStr">
        <is>
          <t xml:space="preserve">CONCLUIDO	</t>
        </is>
      </c>
      <c r="D741" t="n">
        <v>1.7008</v>
      </c>
      <c r="E741" t="n">
        <v>58.79</v>
      </c>
      <c r="F741" t="n">
        <v>54.03</v>
      </c>
      <c r="G741" t="n">
        <v>63.56</v>
      </c>
      <c r="H741" t="n">
        <v>0.87</v>
      </c>
      <c r="I741" t="n">
        <v>51</v>
      </c>
      <c r="J741" t="n">
        <v>230.38</v>
      </c>
      <c r="K741" t="n">
        <v>56.13</v>
      </c>
      <c r="L741" t="n">
        <v>11.25</v>
      </c>
      <c r="M741" t="n">
        <v>49</v>
      </c>
      <c r="N741" t="n">
        <v>53</v>
      </c>
      <c r="O741" t="n">
        <v>28647.87</v>
      </c>
      <c r="P741" t="n">
        <v>782.28</v>
      </c>
      <c r="Q741" t="n">
        <v>1367.3</v>
      </c>
      <c r="R741" t="n">
        <v>153.54</v>
      </c>
      <c r="S741" t="n">
        <v>104.26</v>
      </c>
      <c r="T741" t="n">
        <v>23573.68</v>
      </c>
      <c r="U741" t="n">
        <v>0.68</v>
      </c>
      <c r="V741" t="n">
        <v>0.89</v>
      </c>
      <c r="W741" t="n">
        <v>20.73</v>
      </c>
      <c r="X741" t="n">
        <v>1.45</v>
      </c>
      <c r="Y741" t="n">
        <v>1</v>
      </c>
      <c r="Z741" t="n">
        <v>10</v>
      </c>
    </row>
    <row r="742">
      <c r="A742" t="n">
        <v>42</v>
      </c>
      <c r="B742" t="n">
        <v>110</v>
      </c>
      <c r="C742" t="inlineStr">
        <is>
          <t xml:space="preserve">CONCLUIDO	</t>
        </is>
      </c>
      <c r="D742" t="n">
        <v>1.7039</v>
      </c>
      <c r="E742" t="n">
        <v>58.69</v>
      </c>
      <c r="F742" t="n">
        <v>53.97</v>
      </c>
      <c r="G742" t="n">
        <v>64.76000000000001</v>
      </c>
      <c r="H742" t="n">
        <v>0.89</v>
      </c>
      <c r="I742" t="n">
        <v>50</v>
      </c>
      <c r="J742" t="n">
        <v>230.81</v>
      </c>
      <c r="K742" t="n">
        <v>56.13</v>
      </c>
      <c r="L742" t="n">
        <v>11.5</v>
      </c>
      <c r="M742" t="n">
        <v>48</v>
      </c>
      <c r="N742" t="n">
        <v>53.18</v>
      </c>
      <c r="O742" t="n">
        <v>28700.26</v>
      </c>
      <c r="P742" t="n">
        <v>780.95</v>
      </c>
      <c r="Q742" t="n">
        <v>1367.22</v>
      </c>
      <c r="R742" t="n">
        <v>151.88</v>
      </c>
      <c r="S742" t="n">
        <v>104.26</v>
      </c>
      <c r="T742" t="n">
        <v>22747.69</v>
      </c>
      <c r="U742" t="n">
        <v>0.6899999999999999</v>
      </c>
      <c r="V742" t="n">
        <v>0.89</v>
      </c>
      <c r="W742" t="n">
        <v>20.72</v>
      </c>
      <c r="X742" t="n">
        <v>1.39</v>
      </c>
      <c r="Y742" t="n">
        <v>1</v>
      </c>
      <c r="Z742" t="n">
        <v>10</v>
      </c>
    </row>
    <row r="743">
      <c r="A743" t="n">
        <v>43</v>
      </c>
      <c r="B743" t="n">
        <v>110</v>
      </c>
      <c r="C743" t="inlineStr">
        <is>
          <t xml:space="preserve">CONCLUIDO	</t>
        </is>
      </c>
      <c r="D743" t="n">
        <v>1.7054</v>
      </c>
      <c r="E743" t="n">
        <v>58.64</v>
      </c>
      <c r="F743" t="n">
        <v>53.96</v>
      </c>
      <c r="G743" t="n">
        <v>66.06999999999999</v>
      </c>
      <c r="H743" t="n">
        <v>0.9</v>
      </c>
      <c r="I743" t="n">
        <v>49</v>
      </c>
      <c r="J743" t="n">
        <v>231.23</v>
      </c>
      <c r="K743" t="n">
        <v>56.13</v>
      </c>
      <c r="L743" t="n">
        <v>11.75</v>
      </c>
      <c r="M743" t="n">
        <v>47</v>
      </c>
      <c r="N743" t="n">
        <v>53.36</v>
      </c>
      <c r="O743" t="n">
        <v>28752.71</v>
      </c>
      <c r="P743" t="n">
        <v>780.05</v>
      </c>
      <c r="Q743" t="n">
        <v>1367.29</v>
      </c>
      <c r="R743" t="n">
        <v>151.1</v>
      </c>
      <c r="S743" t="n">
        <v>104.26</v>
      </c>
      <c r="T743" t="n">
        <v>22361.91</v>
      </c>
      <c r="U743" t="n">
        <v>0.6899999999999999</v>
      </c>
      <c r="V743" t="n">
        <v>0.89</v>
      </c>
      <c r="W743" t="n">
        <v>20.73</v>
      </c>
      <c r="X743" t="n">
        <v>1.38</v>
      </c>
      <c r="Y743" t="n">
        <v>1</v>
      </c>
      <c r="Z743" t="n">
        <v>10</v>
      </c>
    </row>
    <row r="744">
      <c r="A744" t="n">
        <v>44</v>
      </c>
      <c r="B744" t="n">
        <v>110</v>
      </c>
      <c r="C744" t="inlineStr">
        <is>
          <t xml:space="preserve">CONCLUIDO	</t>
        </is>
      </c>
      <c r="D744" t="n">
        <v>1.7073</v>
      </c>
      <c r="E744" t="n">
        <v>58.57</v>
      </c>
      <c r="F744" t="n">
        <v>53.93</v>
      </c>
      <c r="G744" t="n">
        <v>67.42</v>
      </c>
      <c r="H744" t="n">
        <v>0.92</v>
      </c>
      <c r="I744" t="n">
        <v>48</v>
      </c>
      <c r="J744" t="n">
        <v>231.66</v>
      </c>
      <c r="K744" t="n">
        <v>56.13</v>
      </c>
      <c r="L744" t="n">
        <v>12</v>
      </c>
      <c r="M744" t="n">
        <v>46</v>
      </c>
      <c r="N744" t="n">
        <v>53.53</v>
      </c>
      <c r="O744" t="n">
        <v>28805.23</v>
      </c>
      <c r="P744" t="n">
        <v>778.75</v>
      </c>
      <c r="Q744" t="n">
        <v>1367.36</v>
      </c>
      <c r="R744" t="n">
        <v>150.61</v>
      </c>
      <c r="S744" t="n">
        <v>104.26</v>
      </c>
      <c r="T744" t="n">
        <v>22122.51</v>
      </c>
      <c r="U744" t="n">
        <v>0.6899999999999999</v>
      </c>
      <c r="V744" t="n">
        <v>0.89</v>
      </c>
      <c r="W744" t="n">
        <v>20.72</v>
      </c>
      <c r="X744" t="n">
        <v>1.35</v>
      </c>
      <c r="Y744" t="n">
        <v>1</v>
      </c>
      <c r="Z744" t="n">
        <v>10</v>
      </c>
    </row>
    <row r="745">
      <c r="A745" t="n">
        <v>45</v>
      </c>
      <c r="B745" t="n">
        <v>110</v>
      </c>
      <c r="C745" t="inlineStr">
        <is>
          <t xml:space="preserve">CONCLUIDO	</t>
        </is>
      </c>
      <c r="D745" t="n">
        <v>1.7098</v>
      </c>
      <c r="E745" t="n">
        <v>58.48</v>
      </c>
      <c r="F745" t="n">
        <v>53.89</v>
      </c>
      <c r="G745" t="n">
        <v>68.79000000000001</v>
      </c>
      <c r="H745" t="n">
        <v>0.9399999999999999</v>
      </c>
      <c r="I745" t="n">
        <v>47</v>
      </c>
      <c r="J745" t="n">
        <v>232.08</v>
      </c>
      <c r="K745" t="n">
        <v>56.13</v>
      </c>
      <c r="L745" t="n">
        <v>12.25</v>
      </c>
      <c r="M745" t="n">
        <v>45</v>
      </c>
      <c r="N745" t="n">
        <v>53.71</v>
      </c>
      <c r="O745" t="n">
        <v>28857.81</v>
      </c>
      <c r="P745" t="n">
        <v>777.37</v>
      </c>
      <c r="Q745" t="n">
        <v>1367.41</v>
      </c>
      <c r="R745" t="n">
        <v>148.89</v>
      </c>
      <c r="S745" t="n">
        <v>104.26</v>
      </c>
      <c r="T745" t="n">
        <v>21265.06</v>
      </c>
      <c r="U745" t="n">
        <v>0.7</v>
      </c>
      <c r="V745" t="n">
        <v>0.89</v>
      </c>
      <c r="W745" t="n">
        <v>20.72</v>
      </c>
      <c r="X745" t="n">
        <v>1.31</v>
      </c>
      <c r="Y745" t="n">
        <v>1</v>
      </c>
      <c r="Z745" t="n">
        <v>10</v>
      </c>
    </row>
    <row r="746">
      <c r="A746" t="n">
        <v>46</v>
      </c>
      <c r="B746" t="n">
        <v>110</v>
      </c>
      <c r="C746" t="inlineStr">
        <is>
          <t xml:space="preserve">CONCLUIDO	</t>
        </is>
      </c>
      <c r="D746" t="n">
        <v>1.7114</v>
      </c>
      <c r="E746" t="n">
        <v>58.43</v>
      </c>
      <c r="F746" t="n">
        <v>53.88</v>
      </c>
      <c r="G746" t="n">
        <v>70.27</v>
      </c>
      <c r="H746" t="n">
        <v>0.96</v>
      </c>
      <c r="I746" t="n">
        <v>46</v>
      </c>
      <c r="J746" t="n">
        <v>232.51</v>
      </c>
      <c r="K746" t="n">
        <v>56.13</v>
      </c>
      <c r="L746" t="n">
        <v>12.5</v>
      </c>
      <c r="M746" t="n">
        <v>44</v>
      </c>
      <c r="N746" t="n">
        <v>53.88</v>
      </c>
      <c r="O746" t="n">
        <v>28910.45</v>
      </c>
      <c r="P746" t="n">
        <v>776.72</v>
      </c>
      <c r="Q746" t="n">
        <v>1367.33</v>
      </c>
      <c r="R746" t="n">
        <v>148.78</v>
      </c>
      <c r="S746" t="n">
        <v>104.26</v>
      </c>
      <c r="T746" t="n">
        <v>21216.16</v>
      </c>
      <c r="U746" t="n">
        <v>0.7</v>
      </c>
      <c r="V746" t="n">
        <v>0.89</v>
      </c>
      <c r="W746" t="n">
        <v>20.72</v>
      </c>
      <c r="X746" t="n">
        <v>1.3</v>
      </c>
      <c r="Y746" t="n">
        <v>1</v>
      </c>
      <c r="Z746" t="n">
        <v>10</v>
      </c>
    </row>
    <row r="747">
      <c r="A747" t="n">
        <v>47</v>
      </c>
      <c r="B747" t="n">
        <v>110</v>
      </c>
      <c r="C747" t="inlineStr">
        <is>
          <t xml:space="preserve">CONCLUIDO	</t>
        </is>
      </c>
      <c r="D747" t="n">
        <v>1.7136</v>
      </c>
      <c r="E747" t="n">
        <v>58.36</v>
      </c>
      <c r="F747" t="n">
        <v>53.84</v>
      </c>
      <c r="G747" t="n">
        <v>71.79000000000001</v>
      </c>
      <c r="H747" t="n">
        <v>0.97</v>
      </c>
      <c r="I747" t="n">
        <v>45</v>
      </c>
      <c r="J747" t="n">
        <v>232.94</v>
      </c>
      <c r="K747" t="n">
        <v>56.13</v>
      </c>
      <c r="L747" t="n">
        <v>12.75</v>
      </c>
      <c r="M747" t="n">
        <v>43</v>
      </c>
      <c r="N747" t="n">
        <v>54.06</v>
      </c>
      <c r="O747" t="n">
        <v>28963.15</v>
      </c>
      <c r="P747" t="n">
        <v>775.5700000000001</v>
      </c>
      <c r="Q747" t="n">
        <v>1367.29</v>
      </c>
      <c r="R747" t="n">
        <v>147.91</v>
      </c>
      <c r="S747" t="n">
        <v>104.26</v>
      </c>
      <c r="T747" t="n">
        <v>20784.28</v>
      </c>
      <c r="U747" t="n">
        <v>0.7</v>
      </c>
      <c r="V747" t="n">
        <v>0.89</v>
      </c>
      <c r="W747" t="n">
        <v>20.71</v>
      </c>
      <c r="X747" t="n">
        <v>1.26</v>
      </c>
      <c r="Y747" t="n">
        <v>1</v>
      </c>
      <c r="Z747" t="n">
        <v>10</v>
      </c>
    </row>
    <row r="748">
      <c r="A748" t="n">
        <v>48</v>
      </c>
      <c r="B748" t="n">
        <v>110</v>
      </c>
      <c r="C748" t="inlineStr">
        <is>
          <t xml:space="preserve">CONCLUIDO	</t>
        </is>
      </c>
      <c r="D748" t="n">
        <v>1.7155</v>
      </c>
      <c r="E748" t="n">
        <v>58.29</v>
      </c>
      <c r="F748" t="n">
        <v>53.82</v>
      </c>
      <c r="G748" t="n">
        <v>73.39</v>
      </c>
      <c r="H748" t="n">
        <v>0.99</v>
      </c>
      <c r="I748" t="n">
        <v>44</v>
      </c>
      <c r="J748" t="n">
        <v>233.37</v>
      </c>
      <c r="K748" t="n">
        <v>56.13</v>
      </c>
      <c r="L748" t="n">
        <v>13</v>
      </c>
      <c r="M748" t="n">
        <v>42</v>
      </c>
      <c r="N748" t="n">
        <v>54.24</v>
      </c>
      <c r="O748" t="n">
        <v>29015.91</v>
      </c>
      <c r="P748" t="n">
        <v>774.6</v>
      </c>
      <c r="Q748" t="n">
        <v>1367.24</v>
      </c>
      <c r="R748" t="n">
        <v>147.13</v>
      </c>
      <c r="S748" t="n">
        <v>104.26</v>
      </c>
      <c r="T748" t="n">
        <v>20400.14</v>
      </c>
      <c r="U748" t="n">
        <v>0.71</v>
      </c>
      <c r="V748" t="n">
        <v>0.89</v>
      </c>
      <c r="W748" t="n">
        <v>20.71</v>
      </c>
      <c r="X748" t="n">
        <v>1.24</v>
      </c>
      <c r="Y748" t="n">
        <v>1</v>
      </c>
      <c r="Z748" t="n">
        <v>10</v>
      </c>
    </row>
    <row r="749">
      <c r="A749" t="n">
        <v>49</v>
      </c>
      <c r="B749" t="n">
        <v>110</v>
      </c>
      <c r="C749" t="inlineStr">
        <is>
          <t xml:space="preserve">CONCLUIDO	</t>
        </is>
      </c>
      <c r="D749" t="n">
        <v>1.7182</v>
      </c>
      <c r="E749" t="n">
        <v>58.2</v>
      </c>
      <c r="F749" t="n">
        <v>53.77</v>
      </c>
      <c r="G749" t="n">
        <v>75.03</v>
      </c>
      <c r="H749" t="n">
        <v>1.01</v>
      </c>
      <c r="I749" t="n">
        <v>43</v>
      </c>
      <c r="J749" t="n">
        <v>233.79</v>
      </c>
      <c r="K749" t="n">
        <v>56.13</v>
      </c>
      <c r="L749" t="n">
        <v>13.25</v>
      </c>
      <c r="M749" t="n">
        <v>41</v>
      </c>
      <c r="N749" t="n">
        <v>54.42</v>
      </c>
      <c r="O749" t="n">
        <v>29068.74</v>
      </c>
      <c r="P749" t="n">
        <v>773.4299999999999</v>
      </c>
      <c r="Q749" t="n">
        <v>1367.25</v>
      </c>
      <c r="R749" t="n">
        <v>145.43</v>
      </c>
      <c r="S749" t="n">
        <v>104.26</v>
      </c>
      <c r="T749" t="n">
        <v>19553.83</v>
      </c>
      <c r="U749" t="n">
        <v>0.72</v>
      </c>
      <c r="V749" t="n">
        <v>0.89</v>
      </c>
      <c r="W749" t="n">
        <v>20.71</v>
      </c>
      <c r="X749" t="n">
        <v>1.2</v>
      </c>
      <c r="Y749" t="n">
        <v>1</v>
      </c>
      <c r="Z749" t="n">
        <v>10</v>
      </c>
    </row>
    <row r="750">
      <c r="A750" t="n">
        <v>50</v>
      </c>
      <c r="B750" t="n">
        <v>110</v>
      </c>
      <c r="C750" t="inlineStr">
        <is>
          <t xml:space="preserve">CONCLUIDO	</t>
        </is>
      </c>
      <c r="D750" t="n">
        <v>1.7205</v>
      </c>
      <c r="E750" t="n">
        <v>58.12</v>
      </c>
      <c r="F750" t="n">
        <v>53.74</v>
      </c>
      <c r="G750" t="n">
        <v>76.77</v>
      </c>
      <c r="H750" t="n">
        <v>1.02</v>
      </c>
      <c r="I750" t="n">
        <v>42</v>
      </c>
      <c r="J750" t="n">
        <v>234.22</v>
      </c>
      <c r="K750" t="n">
        <v>56.13</v>
      </c>
      <c r="L750" t="n">
        <v>13.5</v>
      </c>
      <c r="M750" t="n">
        <v>40</v>
      </c>
      <c r="N750" t="n">
        <v>54.6</v>
      </c>
      <c r="O750" t="n">
        <v>29121.64</v>
      </c>
      <c r="P750" t="n">
        <v>771.48</v>
      </c>
      <c r="Q750" t="n">
        <v>1367.21</v>
      </c>
      <c r="R750" t="n">
        <v>144.21</v>
      </c>
      <c r="S750" t="n">
        <v>104.26</v>
      </c>
      <c r="T750" t="n">
        <v>18952.57</v>
      </c>
      <c r="U750" t="n">
        <v>0.72</v>
      </c>
      <c r="V750" t="n">
        <v>0.89</v>
      </c>
      <c r="W750" t="n">
        <v>20.71</v>
      </c>
      <c r="X750" t="n">
        <v>1.16</v>
      </c>
      <c r="Y750" t="n">
        <v>1</v>
      </c>
      <c r="Z750" t="n">
        <v>10</v>
      </c>
    </row>
    <row r="751">
      <c r="A751" t="n">
        <v>51</v>
      </c>
      <c r="B751" t="n">
        <v>110</v>
      </c>
      <c r="C751" t="inlineStr">
        <is>
          <t xml:space="preserve">CONCLUIDO	</t>
        </is>
      </c>
      <c r="D751" t="n">
        <v>1.7205</v>
      </c>
      <c r="E751" t="n">
        <v>58.12</v>
      </c>
      <c r="F751" t="n">
        <v>53.74</v>
      </c>
      <c r="G751" t="n">
        <v>76.77</v>
      </c>
      <c r="H751" t="n">
        <v>1.04</v>
      </c>
      <c r="I751" t="n">
        <v>42</v>
      </c>
      <c r="J751" t="n">
        <v>234.65</v>
      </c>
      <c r="K751" t="n">
        <v>56.13</v>
      </c>
      <c r="L751" t="n">
        <v>13.75</v>
      </c>
      <c r="M751" t="n">
        <v>40</v>
      </c>
      <c r="N751" t="n">
        <v>54.78</v>
      </c>
      <c r="O751" t="n">
        <v>29174.59</v>
      </c>
      <c r="P751" t="n">
        <v>770.5700000000001</v>
      </c>
      <c r="Q751" t="n">
        <v>1367.28</v>
      </c>
      <c r="R751" t="n">
        <v>144.39</v>
      </c>
      <c r="S751" t="n">
        <v>104.26</v>
      </c>
      <c r="T751" t="n">
        <v>19041.91</v>
      </c>
      <c r="U751" t="n">
        <v>0.72</v>
      </c>
      <c r="V751" t="n">
        <v>0.89</v>
      </c>
      <c r="W751" t="n">
        <v>20.71</v>
      </c>
      <c r="X751" t="n">
        <v>1.16</v>
      </c>
      <c r="Y751" t="n">
        <v>1</v>
      </c>
      <c r="Z751" t="n">
        <v>10</v>
      </c>
    </row>
    <row r="752">
      <c r="A752" t="n">
        <v>52</v>
      </c>
      <c r="B752" t="n">
        <v>110</v>
      </c>
      <c r="C752" t="inlineStr">
        <is>
          <t xml:space="preserve">CONCLUIDO	</t>
        </is>
      </c>
      <c r="D752" t="n">
        <v>1.7226</v>
      </c>
      <c r="E752" t="n">
        <v>58.05</v>
      </c>
      <c r="F752" t="n">
        <v>53.71</v>
      </c>
      <c r="G752" t="n">
        <v>78.59999999999999</v>
      </c>
      <c r="H752" t="n">
        <v>1.06</v>
      </c>
      <c r="I752" t="n">
        <v>41</v>
      </c>
      <c r="J752" t="n">
        <v>235.08</v>
      </c>
      <c r="K752" t="n">
        <v>56.13</v>
      </c>
      <c r="L752" t="n">
        <v>14</v>
      </c>
      <c r="M752" t="n">
        <v>39</v>
      </c>
      <c r="N752" t="n">
        <v>54.96</v>
      </c>
      <c r="O752" t="n">
        <v>29227.61</v>
      </c>
      <c r="P752" t="n">
        <v>770.16</v>
      </c>
      <c r="Q752" t="n">
        <v>1367.3</v>
      </c>
      <c r="R752" t="n">
        <v>143.35</v>
      </c>
      <c r="S752" t="n">
        <v>104.26</v>
      </c>
      <c r="T752" t="n">
        <v>18524.34</v>
      </c>
      <c r="U752" t="n">
        <v>0.73</v>
      </c>
      <c r="V752" t="n">
        <v>0.89</v>
      </c>
      <c r="W752" t="n">
        <v>20.71</v>
      </c>
      <c r="X752" t="n">
        <v>1.13</v>
      </c>
      <c r="Y752" t="n">
        <v>1</v>
      </c>
      <c r="Z752" t="n">
        <v>10</v>
      </c>
    </row>
    <row r="753">
      <c r="A753" t="n">
        <v>53</v>
      </c>
      <c r="B753" t="n">
        <v>110</v>
      </c>
      <c r="C753" t="inlineStr">
        <is>
          <t xml:space="preserve">CONCLUIDO	</t>
        </is>
      </c>
      <c r="D753" t="n">
        <v>1.7243</v>
      </c>
      <c r="E753" t="n">
        <v>57.99</v>
      </c>
      <c r="F753" t="n">
        <v>53.69</v>
      </c>
      <c r="G753" t="n">
        <v>80.54000000000001</v>
      </c>
      <c r="H753" t="n">
        <v>1.08</v>
      </c>
      <c r="I753" t="n">
        <v>40</v>
      </c>
      <c r="J753" t="n">
        <v>235.51</v>
      </c>
      <c r="K753" t="n">
        <v>56.13</v>
      </c>
      <c r="L753" t="n">
        <v>14.25</v>
      </c>
      <c r="M753" t="n">
        <v>38</v>
      </c>
      <c r="N753" t="n">
        <v>55.14</v>
      </c>
      <c r="O753" t="n">
        <v>29280.69</v>
      </c>
      <c r="P753" t="n">
        <v>769.5700000000001</v>
      </c>
      <c r="Q753" t="n">
        <v>1367.21</v>
      </c>
      <c r="R753" t="n">
        <v>142.81</v>
      </c>
      <c r="S753" t="n">
        <v>104.26</v>
      </c>
      <c r="T753" t="n">
        <v>18262.95</v>
      </c>
      <c r="U753" t="n">
        <v>0.73</v>
      </c>
      <c r="V753" t="n">
        <v>0.89</v>
      </c>
      <c r="W753" t="n">
        <v>20.71</v>
      </c>
      <c r="X753" t="n">
        <v>1.11</v>
      </c>
      <c r="Y753" t="n">
        <v>1</v>
      </c>
      <c r="Z753" t="n">
        <v>10</v>
      </c>
    </row>
    <row r="754">
      <c r="A754" t="n">
        <v>54</v>
      </c>
      <c r="B754" t="n">
        <v>110</v>
      </c>
      <c r="C754" t="inlineStr">
        <is>
          <t xml:space="preserve">CONCLUIDO	</t>
        </is>
      </c>
      <c r="D754" t="n">
        <v>1.7268</v>
      </c>
      <c r="E754" t="n">
        <v>57.91</v>
      </c>
      <c r="F754" t="n">
        <v>53.65</v>
      </c>
      <c r="G754" t="n">
        <v>82.54000000000001</v>
      </c>
      <c r="H754" t="n">
        <v>1.09</v>
      </c>
      <c r="I754" t="n">
        <v>39</v>
      </c>
      <c r="J754" t="n">
        <v>235.94</v>
      </c>
      <c r="K754" t="n">
        <v>56.13</v>
      </c>
      <c r="L754" t="n">
        <v>14.5</v>
      </c>
      <c r="M754" t="n">
        <v>37</v>
      </c>
      <c r="N754" t="n">
        <v>55.32</v>
      </c>
      <c r="O754" t="n">
        <v>29333.84</v>
      </c>
      <c r="P754" t="n">
        <v>767.76</v>
      </c>
      <c r="Q754" t="n">
        <v>1367.27</v>
      </c>
      <c r="R754" t="n">
        <v>141.33</v>
      </c>
      <c r="S754" t="n">
        <v>104.26</v>
      </c>
      <c r="T754" t="n">
        <v>17523.88</v>
      </c>
      <c r="U754" t="n">
        <v>0.74</v>
      </c>
      <c r="V754" t="n">
        <v>0.89</v>
      </c>
      <c r="W754" t="n">
        <v>20.71</v>
      </c>
      <c r="X754" t="n">
        <v>1.07</v>
      </c>
      <c r="Y754" t="n">
        <v>1</v>
      </c>
      <c r="Z754" t="n">
        <v>10</v>
      </c>
    </row>
    <row r="755">
      <c r="A755" t="n">
        <v>55</v>
      </c>
      <c r="B755" t="n">
        <v>110</v>
      </c>
      <c r="C755" t="inlineStr">
        <is>
          <t xml:space="preserve">CONCLUIDO	</t>
        </is>
      </c>
      <c r="D755" t="n">
        <v>1.726</v>
      </c>
      <c r="E755" t="n">
        <v>57.94</v>
      </c>
      <c r="F755" t="n">
        <v>53.68</v>
      </c>
      <c r="G755" t="n">
        <v>82.58</v>
      </c>
      <c r="H755" t="n">
        <v>1.11</v>
      </c>
      <c r="I755" t="n">
        <v>39</v>
      </c>
      <c r="J755" t="n">
        <v>236.37</v>
      </c>
      <c r="K755" t="n">
        <v>56.13</v>
      </c>
      <c r="L755" t="n">
        <v>14.75</v>
      </c>
      <c r="M755" t="n">
        <v>37</v>
      </c>
      <c r="N755" t="n">
        <v>55.5</v>
      </c>
      <c r="O755" t="n">
        <v>29387.05</v>
      </c>
      <c r="P755" t="n">
        <v>767.9400000000001</v>
      </c>
      <c r="Q755" t="n">
        <v>1367.26</v>
      </c>
      <c r="R755" t="n">
        <v>142.12</v>
      </c>
      <c r="S755" t="n">
        <v>104.26</v>
      </c>
      <c r="T755" t="n">
        <v>17920.6</v>
      </c>
      <c r="U755" t="n">
        <v>0.73</v>
      </c>
      <c r="V755" t="n">
        <v>0.89</v>
      </c>
      <c r="W755" t="n">
        <v>20.72</v>
      </c>
      <c r="X755" t="n">
        <v>1.1</v>
      </c>
      <c r="Y755" t="n">
        <v>1</v>
      </c>
      <c r="Z755" t="n">
        <v>10</v>
      </c>
    </row>
    <row r="756">
      <c r="A756" t="n">
        <v>56</v>
      </c>
      <c r="B756" t="n">
        <v>110</v>
      </c>
      <c r="C756" t="inlineStr">
        <is>
          <t xml:space="preserve">CONCLUIDO	</t>
        </is>
      </c>
      <c r="D756" t="n">
        <v>1.7288</v>
      </c>
      <c r="E756" t="n">
        <v>57.84</v>
      </c>
      <c r="F756" t="n">
        <v>53.62</v>
      </c>
      <c r="G756" t="n">
        <v>84.67</v>
      </c>
      <c r="H756" t="n">
        <v>1.13</v>
      </c>
      <c r="I756" t="n">
        <v>38</v>
      </c>
      <c r="J756" t="n">
        <v>236.81</v>
      </c>
      <c r="K756" t="n">
        <v>56.13</v>
      </c>
      <c r="L756" t="n">
        <v>15</v>
      </c>
      <c r="M756" t="n">
        <v>36</v>
      </c>
      <c r="N756" t="n">
        <v>55.68</v>
      </c>
      <c r="O756" t="n">
        <v>29440.33</v>
      </c>
      <c r="P756" t="n">
        <v>766.14</v>
      </c>
      <c r="Q756" t="n">
        <v>1367.39</v>
      </c>
      <c r="R756" t="n">
        <v>140.41</v>
      </c>
      <c r="S756" t="n">
        <v>104.26</v>
      </c>
      <c r="T756" t="n">
        <v>17070.67</v>
      </c>
      <c r="U756" t="n">
        <v>0.74</v>
      </c>
      <c r="V756" t="n">
        <v>0.89</v>
      </c>
      <c r="W756" t="n">
        <v>20.71</v>
      </c>
      <c r="X756" t="n">
        <v>1.05</v>
      </c>
      <c r="Y756" t="n">
        <v>1</v>
      </c>
      <c r="Z756" t="n">
        <v>10</v>
      </c>
    </row>
    <row r="757">
      <c r="A757" t="n">
        <v>57</v>
      </c>
      <c r="B757" t="n">
        <v>110</v>
      </c>
      <c r="C757" t="inlineStr">
        <is>
          <t xml:space="preserve">CONCLUIDO	</t>
        </is>
      </c>
      <c r="D757" t="n">
        <v>1.731</v>
      </c>
      <c r="E757" t="n">
        <v>57.77</v>
      </c>
      <c r="F757" t="n">
        <v>53.59</v>
      </c>
      <c r="G757" t="n">
        <v>86.91</v>
      </c>
      <c r="H757" t="n">
        <v>1.14</v>
      </c>
      <c r="I757" t="n">
        <v>37</v>
      </c>
      <c r="J757" t="n">
        <v>237.24</v>
      </c>
      <c r="K757" t="n">
        <v>56.13</v>
      </c>
      <c r="L757" t="n">
        <v>15.25</v>
      </c>
      <c r="M757" t="n">
        <v>35</v>
      </c>
      <c r="N757" t="n">
        <v>55.86</v>
      </c>
      <c r="O757" t="n">
        <v>29493.67</v>
      </c>
      <c r="P757" t="n">
        <v>764.5700000000001</v>
      </c>
      <c r="Q757" t="n">
        <v>1367.25</v>
      </c>
      <c r="R757" t="n">
        <v>139.47</v>
      </c>
      <c r="S757" t="n">
        <v>104.26</v>
      </c>
      <c r="T757" t="n">
        <v>16605.41</v>
      </c>
      <c r="U757" t="n">
        <v>0.75</v>
      </c>
      <c r="V757" t="n">
        <v>0.89</v>
      </c>
      <c r="W757" t="n">
        <v>20.71</v>
      </c>
      <c r="X757" t="n">
        <v>1.02</v>
      </c>
      <c r="Y757" t="n">
        <v>1</v>
      </c>
      <c r="Z757" t="n">
        <v>10</v>
      </c>
    </row>
    <row r="758">
      <c r="A758" t="n">
        <v>58</v>
      </c>
      <c r="B758" t="n">
        <v>110</v>
      </c>
      <c r="C758" t="inlineStr">
        <is>
          <t xml:space="preserve">CONCLUIDO	</t>
        </is>
      </c>
      <c r="D758" t="n">
        <v>1.7305</v>
      </c>
      <c r="E758" t="n">
        <v>57.79</v>
      </c>
      <c r="F758" t="n">
        <v>53.61</v>
      </c>
      <c r="G758" t="n">
        <v>86.94</v>
      </c>
      <c r="H758" t="n">
        <v>1.16</v>
      </c>
      <c r="I758" t="n">
        <v>37</v>
      </c>
      <c r="J758" t="n">
        <v>237.67</v>
      </c>
      <c r="K758" t="n">
        <v>56.13</v>
      </c>
      <c r="L758" t="n">
        <v>15.5</v>
      </c>
      <c r="M758" t="n">
        <v>35</v>
      </c>
      <c r="N758" t="n">
        <v>56.05</v>
      </c>
      <c r="O758" t="n">
        <v>29547.07</v>
      </c>
      <c r="P758" t="n">
        <v>764.5700000000001</v>
      </c>
      <c r="Q758" t="n">
        <v>1367.21</v>
      </c>
      <c r="R758" t="n">
        <v>140.3</v>
      </c>
      <c r="S758" t="n">
        <v>104.26</v>
      </c>
      <c r="T758" t="n">
        <v>17019.85</v>
      </c>
      <c r="U758" t="n">
        <v>0.74</v>
      </c>
      <c r="V758" t="n">
        <v>0.89</v>
      </c>
      <c r="W758" t="n">
        <v>20.7</v>
      </c>
      <c r="X758" t="n">
        <v>1.03</v>
      </c>
      <c r="Y758" t="n">
        <v>1</v>
      </c>
      <c r="Z758" t="n">
        <v>10</v>
      </c>
    </row>
    <row r="759">
      <c r="A759" t="n">
        <v>59</v>
      </c>
      <c r="B759" t="n">
        <v>110</v>
      </c>
      <c r="C759" t="inlineStr">
        <is>
          <t xml:space="preserve">CONCLUIDO	</t>
        </is>
      </c>
      <c r="D759" t="n">
        <v>1.7326</v>
      </c>
      <c r="E759" t="n">
        <v>57.72</v>
      </c>
      <c r="F759" t="n">
        <v>53.58</v>
      </c>
      <c r="G759" t="n">
        <v>89.31</v>
      </c>
      <c r="H759" t="n">
        <v>1.18</v>
      </c>
      <c r="I759" t="n">
        <v>36</v>
      </c>
      <c r="J759" t="n">
        <v>238.11</v>
      </c>
      <c r="K759" t="n">
        <v>56.13</v>
      </c>
      <c r="L759" t="n">
        <v>15.75</v>
      </c>
      <c r="M759" t="n">
        <v>34</v>
      </c>
      <c r="N759" t="n">
        <v>56.23</v>
      </c>
      <c r="O759" t="n">
        <v>29600.54</v>
      </c>
      <c r="P759" t="n">
        <v>763.26</v>
      </c>
      <c r="Q759" t="n">
        <v>1367.35</v>
      </c>
      <c r="R759" t="n">
        <v>139.04</v>
      </c>
      <c r="S759" t="n">
        <v>104.26</v>
      </c>
      <c r="T759" t="n">
        <v>16397.8</v>
      </c>
      <c r="U759" t="n">
        <v>0.75</v>
      </c>
      <c r="V759" t="n">
        <v>0.89</v>
      </c>
      <c r="W759" t="n">
        <v>20.71</v>
      </c>
      <c r="X759" t="n">
        <v>1</v>
      </c>
      <c r="Y759" t="n">
        <v>1</v>
      </c>
      <c r="Z759" t="n">
        <v>10</v>
      </c>
    </row>
    <row r="760">
      <c r="A760" t="n">
        <v>60</v>
      </c>
      <c r="B760" t="n">
        <v>110</v>
      </c>
      <c r="C760" t="inlineStr">
        <is>
          <t xml:space="preserve">CONCLUIDO	</t>
        </is>
      </c>
      <c r="D760" t="n">
        <v>1.7324</v>
      </c>
      <c r="E760" t="n">
        <v>57.72</v>
      </c>
      <c r="F760" t="n">
        <v>53.59</v>
      </c>
      <c r="G760" t="n">
        <v>89.31999999999999</v>
      </c>
      <c r="H760" t="n">
        <v>1.19</v>
      </c>
      <c r="I760" t="n">
        <v>36</v>
      </c>
      <c r="J760" t="n">
        <v>238.54</v>
      </c>
      <c r="K760" t="n">
        <v>56.13</v>
      </c>
      <c r="L760" t="n">
        <v>16</v>
      </c>
      <c r="M760" t="n">
        <v>34</v>
      </c>
      <c r="N760" t="n">
        <v>56.41</v>
      </c>
      <c r="O760" t="n">
        <v>29654.08</v>
      </c>
      <c r="P760" t="n">
        <v>762.35</v>
      </c>
      <c r="Q760" t="n">
        <v>1367.23</v>
      </c>
      <c r="R760" t="n">
        <v>139.38</v>
      </c>
      <c r="S760" t="n">
        <v>104.26</v>
      </c>
      <c r="T760" t="n">
        <v>16567.91</v>
      </c>
      <c r="U760" t="n">
        <v>0.75</v>
      </c>
      <c r="V760" t="n">
        <v>0.89</v>
      </c>
      <c r="W760" t="n">
        <v>20.71</v>
      </c>
      <c r="X760" t="n">
        <v>1.01</v>
      </c>
      <c r="Y760" t="n">
        <v>1</v>
      </c>
      <c r="Z760" t="n">
        <v>10</v>
      </c>
    </row>
    <row r="761">
      <c r="A761" t="n">
        <v>61</v>
      </c>
      <c r="B761" t="n">
        <v>110</v>
      </c>
      <c r="C761" t="inlineStr">
        <is>
          <t xml:space="preserve">CONCLUIDO	</t>
        </is>
      </c>
      <c r="D761" t="n">
        <v>1.7338</v>
      </c>
      <c r="E761" t="n">
        <v>57.68</v>
      </c>
      <c r="F761" t="n">
        <v>53.59</v>
      </c>
      <c r="G761" t="n">
        <v>91.86</v>
      </c>
      <c r="H761" t="n">
        <v>1.21</v>
      </c>
      <c r="I761" t="n">
        <v>35</v>
      </c>
      <c r="J761" t="n">
        <v>238.97</v>
      </c>
      <c r="K761" t="n">
        <v>56.13</v>
      </c>
      <c r="L761" t="n">
        <v>16.25</v>
      </c>
      <c r="M761" t="n">
        <v>33</v>
      </c>
      <c r="N761" t="n">
        <v>56.6</v>
      </c>
      <c r="O761" t="n">
        <v>29707.68</v>
      </c>
      <c r="P761" t="n">
        <v>762.09</v>
      </c>
      <c r="Q761" t="n">
        <v>1367.19</v>
      </c>
      <c r="R761" t="n">
        <v>139.3</v>
      </c>
      <c r="S761" t="n">
        <v>104.26</v>
      </c>
      <c r="T761" t="n">
        <v>16530.3</v>
      </c>
      <c r="U761" t="n">
        <v>0.75</v>
      </c>
      <c r="V761" t="n">
        <v>0.89</v>
      </c>
      <c r="W761" t="n">
        <v>20.7</v>
      </c>
      <c r="X761" t="n">
        <v>1.01</v>
      </c>
      <c r="Y761" t="n">
        <v>1</v>
      </c>
      <c r="Z761" t="n">
        <v>10</v>
      </c>
    </row>
    <row r="762">
      <c r="A762" t="n">
        <v>62</v>
      </c>
      <c r="B762" t="n">
        <v>110</v>
      </c>
      <c r="C762" t="inlineStr">
        <is>
          <t xml:space="preserve">CONCLUIDO	</t>
        </is>
      </c>
      <c r="D762" t="n">
        <v>1.7369</v>
      </c>
      <c r="E762" t="n">
        <v>57.57</v>
      </c>
      <c r="F762" t="n">
        <v>53.53</v>
      </c>
      <c r="G762" t="n">
        <v>94.45999999999999</v>
      </c>
      <c r="H762" t="n">
        <v>1.23</v>
      </c>
      <c r="I762" t="n">
        <v>34</v>
      </c>
      <c r="J762" t="n">
        <v>239.41</v>
      </c>
      <c r="K762" t="n">
        <v>56.13</v>
      </c>
      <c r="L762" t="n">
        <v>16.5</v>
      </c>
      <c r="M762" t="n">
        <v>32</v>
      </c>
      <c r="N762" t="n">
        <v>56.78</v>
      </c>
      <c r="O762" t="n">
        <v>29761.35</v>
      </c>
      <c r="P762" t="n">
        <v>759.6900000000001</v>
      </c>
      <c r="Q762" t="n">
        <v>1367.27</v>
      </c>
      <c r="R762" t="n">
        <v>137.37</v>
      </c>
      <c r="S762" t="n">
        <v>104.26</v>
      </c>
      <c r="T762" t="n">
        <v>15570.08</v>
      </c>
      <c r="U762" t="n">
        <v>0.76</v>
      </c>
      <c r="V762" t="n">
        <v>0.9</v>
      </c>
      <c r="W762" t="n">
        <v>20.7</v>
      </c>
      <c r="X762" t="n">
        <v>0.95</v>
      </c>
      <c r="Y762" t="n">
        <v>1</v>
      </c>
      <c r="Z762" t="n">
        <v>10</v>
      </c>
    </row>
    <row r="763">
      <c r="A763" t="n">
        <v>63</v>
      </c>
      <c r="B763" t="n">
        <v>110</v>
      </c>
      <c r="C763" t="inlineStr">
        <is>
          <t xml:space="preserve">CONCLUIDO	</t>
        </is>
      </c>
      <c r="D763" t="n">
        <v>1.7368</v>
      </c>
      <c r="E763" t="n">
        <v>57.58</v>
      </c>
      <c r="F763" t="n">
        <v>53.53</v>
      </c>
      <c r="G763" t="n">
        <v>94.45999999999999</v>
      </c>
      <c r="H763" t="n">
        <v>1.24</v>
      </c>
      <c r="I763" t="n">
        <v>34</v>
      </c>
      <c r="J763" t="n">
        <v>239.85</v>
      </c>
      <c r="K763" t="n">
        <v>56.13</v>
      </c>
      <c r="L763" t="n">
        <v>16.75</v>
      </c>
      <c r="M763" t="n">
        <v>32</v>
      </c>
      <c r="N763" t="n">
        <v>56.97</v>
      </c>
      <c r="O763" t="n">
        <v>29815.09</v>
      </c>
      <c r="P763" t="n">
        <v>759.45</v>
      </c>
      <c r="Q763" t="n">
        <v>1367.37</v>
      </c>
      <c r="R763" t="n">
        <v>137.52</v>
      </c>
      <c r="S763" t="n">
        <v>104.26</v>
      </c>
      <c r="T763" t="n">
        <v>15644.64</v>
      </c>
      <c r="U763" t="n">
        <v>0.76</v>
      </c>
      <c r="V763" t="n">
        <v>0.9</v>
      </c>
      <c r="W763" t="n">
        <v>20.7</v>
      </c>
      <c r="X763" t="n">
        <v>0.95</v>
      </c>
      <c r="Y763" t="n">
        <v>1</v>
      </c>
      <c r="Z763" t="n">
        <v>10</v>
      </c>
    </row>
    <row r="764">
      <c r="A764" t="n">
        <v>64</v>
      </c>
      <c r="B764" t="n">
        <v>110</v>
      </c>
      <c r="C764" t="inlineStr">
        <is>
          <t xml:space="preserve">CONCLUIDO	</t>
        </is>
      </c>
      <c r="D764" t="n">
        <v>1.7386</v>
      </c>
      <c r="E764" t="n">
        <v>57.52</v>
      </c>
      <c r="F764" t="n">
        <v>53.51</v>
      </c>
      <c r="G764" t="n">
        <v>97.3</v>
      </c>
      <c r="H764" t="n">
        <v>1.26</v>
      </c>
      <c r="I764" t="n">
        <v>33</v>
      </c>
      <c r="J764" t="n">
        <v>240.28</v>
      </c>
      <c r="K764" t="n">
        <v>56.13</v>
      </c>
      <c r="L764" t="n">
        <v>17</v>
      </c>
      <c r="M764" t="n">
        <v>31</v>
      </c>
      <c r="N764" t="n">
        <v>57.16</v>
      </c>
      <c r="O764" t="n">
        <v>29869.01</v>
      </c>
      <c r="P764" t="n">
        <v>758.75</v>
      </c>
      <c r="Q764" t="n">
        <v>1367.28</v>
      </c>
      <c r="R764" t="n">
        <v>136.94</v>
      </c>
      <c r="S764" t="n">
        <v>104.26</v>
      </c>
      <c r="T764" t="n">
        <v>15361.03</v>
      </c>
      <c r="U764" t="n">
        <v>0.76</v>
      </c>
      <c r="V764" t="n">
        <v>0.9</v>
      </c>
      <c r="W764" t="n">
        <v>20.7</v>
      </c>
      <c r="X764" t="n">
        <v>0.93</v>
      </c>
      <c r="Y764" t="n">
        <v>1</v>
      </c>
      <c r="Z764" t="n">
        <v>10</v>
      </c>
    </row>
    <row r="765">
      <c r="A765" t="n">
        <v>65</v>
      </c>
      <c r="B765" t="n">
        <v>110</v>
      </c>
      <c r="C765" t="inlineStr">
        <is>
          <t xml:space="preserve">CONCLUIDO	</t>
        </is>
      </c>
      <c r="D765" t="n">
        <v>1.7397</v>
      </c>
      <c r="E765" t="n">
        <v>57.48</v>
      </c>
      <c r="F765" t="n">
        <v>53.47</v>
      </c>
      <c r="G765" t="n">
        <v>97.23</v>
      </c>
      <c r="H765" t="n">
        <v>1.27</v>
      </c>
      <c r="I765" t="n">
        <v>33</v>
      </c>
      <c r="J765" t="n">
        <v>240.72</v>
      </c>
      <c r="K765" t="n">
        <v>56.13</v>
      </c>
      <c r="L765" t="n">
        <v>17.25</v>
      </c>
      <c r="M765" t="n">
        <v>31</v>
      </c>
      <c r="N765" t="n">
        <v>57.34</v>
      </c>
      <c r="O765" t="n">
        <v>29922.88</v>
      </c>
      <c r="P765" t="n">
        <v>757.9</v>
      </c>
      <c r="Q765" t="n">
        <v>1367.23</v>
      </c>
      <c r="R765" t="n">
        <v>135.95</v>
      </c>
      <c r="S765" t="n">
        <v>104.26</v>
      </c>
      <c r="T765" t="n">
        <v>14864.18</v>
      </c>
      <c r="U765" t="n">
        <v>0.77</v>
      </c>
      <c r="V765" t="n">
        <v>0.9</v>
      </c>
      <c r="W765" t="n">
        <v>20.69</v>
      </c>
      <c r="X765" t="n">
        <v>0.9</v>
      </c>
      <c r="Y765" t="n">
        <v>1</v>
      </c>
      <c r="Z765" t="n">
        <v>10</v>
      </c>
    </row>
    <row r="766">
      <c r="A766" t="n">
        <v>66</v>
      </c>
      <c r="B766" t="n">
        <v>110</v>
      </c>
      <c r="C766" t="inlineStr">
        <is>
          <t xml:space="preserve">CONCLUIDO	</t>
        </is>
      </c>
      <c r="D766" t="n">
        <v>1.741</v>
      </c>
      <c r="E766" t="n">
        <v>57.44</v>
      </c>
      <c r="F766" t="n">
        <v>53.48</v>
      </c>
      <c r="G766" t="n">
        <v>100.27</v>
      </c>
      <c r="H766" t="n">
        <v>1.29</v>
      </c>
      <c r="I766" t="n">
        <v>32</v>
      </c>
      <c r="J766" t="n">
        <v>241.16</v>
      </c>
      <c r="K766" t="n">
        <v>56.13</v>
      </c>
      <c r="L766" t="n">
        <v>17.5</v>
      </c>
      <c r="M766" t="n">
        <v>30</v>
      </c>
      <c r="N766" t="n">
        <v>57.53</v>
      </c>
      <c r="O766" t="n">
        <v>29976.82</v>
      </c>
      <c r="P766" t="n">
        <v>756.87</v>
      </c>
      <c r="Q766" t="n">
        <v>1367.21</v>
      </c>
      <c r="R766" t="n">
        <v>135.71</v>
      </c>
      <c r="S766" t="n">
        <v>104.26</v>
      </c>
      <c r="T766" t="n">
        <v>14748.82</v>
      </c>
      <c r="U766" t="n">
        <v>0.77</v>
      </c>
      <c r="V766" t="n">
        <v>0.9</v>
      </c>
      <c r="W766" t="n">
        <v>20.7</v>
      </c>
      <c r="X766" t="n">
        <v>0.9</v>
      </c>
      <c r="Y766" t="n">
        <v>1</v>
      </c>
      <c r="Z766" t="n">
        <v>10</v>
      </c>
    </row>
    <row r="767">
      <c r="A767" t="n">
        <v>67</v>
      </c>
      <c r="B767" t="n">
        <v>110</v>
      </c>
      <c r="C767" t="inlineStr">
        <is>
          <t xml:space="preserve">CONCLUIDO	</t>
        </is>
      </c>
      <c r="D767" t="n">
        <v>1.7413</v>
      </c>
      <c r="E767" t="n">
        <v>57.43</v>
      </c>
      <c r="F767" t="n">
        <v>53.46</v>
      </c>
      <c r="G767" t="n">
        <v>100.25</v>
      </c>
      <c r="H767" t="n">
        <v>1.31</v>
      </c>
      <c r="I767" t="n">
        <v>32</v>
      </c>
      <c r="J767" t="n">
        <v>241.59</v>
      </c>
      <c r="K767" t="n">
        <v>56.13</v>
      </c>
      <c r="L767" t="n">
        <v>17.75</v>
      </c>
      <c r="M767" t="n">
        <v>30</v>
      </c>
      <c r="N767" t="n">
        <v>57.72</v>
      </c>
      <c r="O767" t="n">
        <v>30030.83</v>
      </c>
      <c r="P767" t="n">
        <v>756.03</v>
      </c>
      <c r="Q767" t="n">
        <v>1367.26</v>
      </c>
      <c r="R767" t="n">
        <v>135.65</v>
      </c>
      <c r="S767" t="n">
        <v>104.26</v>
      </c>
      <c r="T767" t="n">
        <v>14722.84</v>
      </c>
      <c r="U767" t="n">
        <v>0.77</v>
      </c>
      <c r="V767" t="n">
        <v>0.9</v>
      </c>
      <c r="W767" t="n">
        <v>20.69</v>
      </c>
      <c r="X767" t="n">
        <v>0.89</v>
      </c>
      <c r="Y767" t="n">
        <v>1</v>
      </c>
      <c r="Z767" t="n">
        <v>10</v>
      </c>
    </row>
    <row r="768">
      <c r="A768" t="n">
        <v>68</v>
      </c>
      <c r="B768" t="n">
        <v>110</v>
      </c>
      <c r="C768" t="inlineStr">
        <is>
          <t xml:space="preserve">CONCLUIDO	</t>
        </is>
      </c>
      <c r="D768" t="n">
        <v>1.7435</v>
      </c>
      <c r="E768" t="n">
        <v>57.36</v>
      </c>
      <c r="F768" t="n">
        <v>53.43</v>
      </c>
      <c r="G768" t="n">
        <v>103.42</v>
      </c>
      <c r="H768" t="n">
        <v>1.32</v>
      </c>
      <c r="I768" t="n">
        <v>31</v>
      </c>
      <c r="J768" t="n">
        <v>242.03</v>
      </c>
      <c r="K768" t="n">
        <v>56.13</v>
      </c>
      <c r="L768" t="n">
        <v>18</v>
      </c>
      <c r="M768" t="n">
        <v>29</v>
      </c>
      <c r="N768" t="n">
        <v>57.91</v>
      </c>
      <c r="O768" t="n">
        <v>30084.9</v>
      </c>
      <c r="P768" t="n">
        <v>754.09</v>
      </c>
      <c r="Q768" t="n">
        <v>1367.31</v>
      </c>
      <c r="R768" t="n">
        <v>134.37</v>
      </c>
      <c r="S768" t="n">
        <v>104.26</v>
      </c>
      <c r="T768" t="n">
        <v>14087.35</v>
      </c>
      <c r="U768" t="n">
        <v>0.78</v>
      </c>
      <c r="V768" t="n">
        <v>0.9</v>
      </c>
      <c r="W768" t="n">
        <v>20.69</v>
      </c>
      <c r="X768" t="n">
        <v>0.86</v>
      </c>
      <c r="Y768" t="n">
        <v>1</v>
      </c>
      <c r="Z768" t="n">
        <v>10</v>
      </c>
    </row>
    <row r="769">
      <c r="A769" t="n">
        <v>69</v>
      </c>
      <c r="B769" t="n">
        <v>110</v>
      </c>
      <c r="C769" t="inlineStr">
        <is>
          <t xml:space="preserve">CONCLUIDO	</t>
        </is>
      </c>
      <c r="D769" t="n">
        <v>1.7436</v>
      </c>
      <c r="E769" t="n">
        <v>57.35</v>
      </c>
      <c r="F769" t="n">
        <v>53.43</v>
      </c>
      <c r="G769" t="n">
        <v>103.42</v>
      </c>
      <c r="H769" t="n">
        <v>1.34</v>
      </c>
      <c r="I769" t="n">
        <v>31</v>
      </c>
      <c r="J769" t="n">
        <v>242.47</v>
      </c>
      <c r="K769" t="n">
        <v>56.13</v>
      </c>
      <c r="L769" t="n">
        <v>18.25</v>
      </c>
      <c r="M769" t="n">
        <v>29</v>
      </c>
      <c r="N769" t="n">
        <v>58.1</v>
      </c>
      <c r="O769" t="n">
        <v>30139.04</v>
      </c>
      <c r="P769" t="n">
        <v>754.47</v>
      </c>
      <c r="Q769" t="n">
        <v>1367.42</v>
      </c>
      <c r="R769" t="n">
        <v>134.33</v>
      </c>
      <c r="S769" t="n">
        <v>104.26</v>
      </c>
      <c r="T769" t="n">
        <v>14067.53</v>
      </c>
      <c r="U769" t="n">
        <v>0.78</v>
      </c>
      <c r="V769" t="n">
        <v>0.9</v>
      </c>
      <c r="W769" t="n">
        <v>20.69</v>
      </c>
      <c r="X769" t="n">
        <v>0.85</v>
      </c>
      <c r="Y769" t="n">
        <v>1</v>
      </c>
      <c r="Z769" t="n">
        <v>10</v>
      </c>
    </row>
    <row r="770">
      <c r="A770" t="n">
        <v>70</v>
      </c>
      <c r="B770" t="n">
        <v>110</v>
      </c>
      <c r="C770" t="inlineStr">
        <is>
          <t xml:space="preserve">CONCLUIDO	</t>
        </is>
      </c>
      <c r="D770" t="n">
        <v>1.7435</v>
      </c>
      <c r="E770" t="n">
        <v>57.36</v>
      </c>
      <c r="F770" t="n">
        <v>53.43</v>
      </c>
      <c r="G770" t="n">
        <v>103.42</v>
      </c>
      <c r="H770" t="n">
        <v>1.35</v>
      </c>
      <c r="I770" t="n">
        <v>31</v>
      </c>
      <c r="J770" t="n">
        <v>242.91</v>
      </c>
      <c r="K770" t="n">
        <v>56.13</v>
      </c>
      <c r="L770" t="n">
        <v>18.5</v>
      </c>
      <c r="M770" t="n">
        <v>29</v>
      </c>
      <c r="N770" t="n">
        <v>58.28</v>
      </c>
      <c r="O770" t="n">
        <v>30193.25</v>
      </c>
      <c r="P770" t="n">
        <v>753.38</v>
      </c>
      <c r="Q770" t="n">
        <v>1367.25</v>
      </c>
      <c r="R770" t="n">
        <v>134.5</v>
      </c>
      <c r="S770" t="n">
        <v>104.26</v>
      </c>
      <c r="T770" t="n">
        <v>14152.25</v>
      </c>
      <c r="U770" t="n">
        <v>0.78</v>
      </c>
      <c r="V770" t="n">
        <v>0.9</v>
      </c>
      <c r="W770" t="n">
        <v>20.69</v>
      </c>
      <c r="X770" t="n">
        <v>0.86</v>
      </c>
      <c r="Y770" t="n">
        <v>1</v>
      </c>
      <c r="Z770" t="n">
        <v>10</v>
      </c>
    </row>
    <row r="771">
      <c r="A771" t="n">
        <v>71</v>
      </c>
      <c r="B771" t="n">
        <v>110</v>
      </c>
      <c r="C771" t="inlineStr">
        <is>
          <t xml:space="preserve">CONCLUIDO	</t>
        </is>
      </c>
      <c r="D771" t="n">
        <v>1.7456</v>
      </c>
      <c r="E771" t="n">
        <v>57.29</v>
      </c>
      <c r="F771" t="n">
        <v>53.41</v>
      </c>
      <c r="G771" t="n">
        <v>106.81</v>
      </c>
      <c r="H771" t="n">
        <v>1.37</v>
      </c>
      <c r="I771" t="n">
        <v>30</v>
      </c>
      <c r="J771" t="n">
        <v>243.35</v>
      </c>
      <c r="K771" t="n">
        <v>56.13</v>
      </c>
      <c r="L771" t="n">
        <v>18.75</v>
      </c>
      <c r="M771" t="n">
        <v>28</v>
      </c>
      <c r="N771" t="n">
        <v>58.47</v>
      </c>
      <c r="O771" t="n">
        <v>30247.53</v>
      </c>
      <c r="P771" t="n">
        <v>752.5700000000001</v>
      </c>
      <c r="Q771" t="n">
        <v>1367.28</v>
      </c>
      <c r="R771" t="n">
        <v>133.59</v>
      </c>
      <c r="S771" t="n">
        <v>104.26</v>
      </c>
      <c r="T771" t="n">
        <v>13703.61</v>
      </c>
      <c r="U771" t="n">
        <v>0.78</v>
      </c>
      <c r="V771" t="n">
        <v>0.9</v>
      </c>
      <c r="W771" t="n">
        <v>20.69</v>
      </c>
      <c r="X771" t="n">
        <v>0.83</v>
      </c>
      <c r="Y771" t="n">
        <v>1</v>
      </c>
      <c r="Z771" t="n">
        <v>10</v>
      </c>
    </row>
    <row r="772">
      <c r="A772" t="n">
        <v>72</v>
      </c>
      <c r="B772" t="n">
        <v>110</v>
      </c>
      <c r="C772" t="inlineStr">
        <is>
          <t xml:space="preserve">CONCLUIDO	</t>
        </is>
      </c>
      <c r="D772" t="n">
        <v>1.7456</v>
      </c>
      <c r="E772" t="n">
        <v>57.29</v>
      </c>
      <c r="F772" t="n">
        <v>53.41</v>
      </c>
      <c r="G772" t="n">
        <v>106.82</v>
      </c>
      <c r="H772" t="n">
        <v>1.39</v>
      </c>
      <c r="I772" t="n">
        <v>30</v>
      </c>
      <c r="J772" t="n">
        <v>243.79</v>
      </c>
      <c r="K772" t="n">
        <v>56.13</v>
      </c>
      <c r="L772" t="n">
        <v>19</v>
      </c>
      <c r="M772" t="n">
        <v>28</v>
      </c>
      <c r="N772" t="n">
        <v>58.67</v>
      </c>
      <c r="O772" t="n">
        <v>30301.87</v>
      </c>
      <c r="P772" t="n">
        <v>751.8099999999999</v>
      </c>
      <c r="Q772" t="n">
        <v>1367.21</v>
      </c>
      <c r="R772" t="n">
        <v>133.57</v>
      </c>
      <c r="S772" t="n">
        <v>104.26</v>
      </c>
      <c r="T772" t="n">
        <v>13692.08</v>
      </c>
      <c r="U772" t="n">
        <v>0.78</v>
      </c>
      <c r="V772" t="n">
        <v>0.9</v>
      </c>
      <c r="W772" t="n">
        <v>20.69</v>
      </c>
      <c r="X772" t="n">
        <v>0.83</v>
      </c>
      <c r="Y772" t="n">
        <v>1</v>
      </c>
      <c r="Z772" t="n">
        <v>10</v>
      </c>
    </row>
    <row r="773">
      <c r="A773" t="n">
        <v>73</v>
      </c>
      <c r="B773" t="n">
        <v>110</v>
      </c>
      <c r="C773" t="inlineStr">
        <is>
          <t xml:space="preserve">CONCLUIDO	</t>
        </is>
      </c>
      <c r="D773" t="n">
        <v>1.748</v>
      </c>
      <c r="E773" t="n">
        <v>57.21</v>
      </c>
      <c r="F773" t="n">
        <v>53.37</v>
      </c>
      <c r="G773" t="n">
        <v>110.42</v>
      </c>
      <c r="H773" t="n">
        <v>1.4</v>
      </c>
      <c r="I773" t="n">
        <v>29</v>
      </c>
      <c r="J773" t="n">
        <v>244.23</v>
      </c>
      <c r="K773" t="n">
        <v>56.13</v>
      </c>
      <c r="L773" t="n">
        <v>19.25</v>
      </c>
      <c r="M773" t="n">
        <v>27</v>
      </c>
      <c r="N773" t="n">
        <v>58.86</v>
      </c>
      <c r="O773" t="n">
        <v>30356.29</v>
      </c>
      <c r="P773" t="n">
        <v>750.47</v>
      </c>
      <c r="Q773" t="n">
        <v>1367.32</v>
      </c>
      <c r="R773" t="n">
        <v>132.24</v>
      </c>
      <c r="S773" t="n">
        <v>104.26</v>
      </c>
      <c r="T773" t="n">
        <v>13033.21</v>
      </c>
      <c r="U773" t="n">
        <v>0.79</v>
      </c>
      <c r="V773" t="n">
        <v>0.9</v>
      </c>
      <c r="W773" t="n">
        <v>20.69</v>
      </c>
      <c r="X773" t="n">
        <v>0.79</v>
      </c>
      <c r="Y773" t="n">
        <v>1</v>
      </c>
      <c r="Z773" t="n">
        <v>10</v>
      </c>
    </row>
    <row r="774">
      <c r="A774" t="n">
        <v>74</v>
      </c>
      <c r="B774" t="n">
        <v>110</v>
      </c>
      <c r="C774" t="inlineStr">
        <is>
          <t xml:space="preserve">CONCLUIDO	</t>
        </is>
      </c>
      <c r="D774" t="n">
        <v>1.7477</v>
      </c>
      <c r="E774" t="n">
        <v>57.22</v>
      </c>
      <c r="F774" t="n">
        <v>53.38</v>
      </c>
      <c r="G774" t="n">
        <v>110.44</v>
      </c>
      <c r="H774" t="n">
        <v>1.42</v>
      </c>
      <c r="I774" t="n">
        <v>29</v>
      </c>
      <c r="J774" t="n">
        <v>244.68</v>
      </c>
      <c r="K774" t="n">
        <v>56.13</v>
      </c>
      <c r="L774" t="n">
        <v>19.5</v>
      </c>
      <c r="M774" t="n">
        <v>27</v>
      </c>
      <c r="N774" t="n">
        <v>59.05</v>
      </c>
      <c r="O774" t="n">
        <v>30410.77</v>
      </c>
      <c r="P774" t="n">
        <v>750.55</v>
      </c>
      <c r="Q774" t="n">
        <v>1367.23</v>
      </c>
      <c r="R774" t="n">
        <v>132.52</v>
      </c>
      <c r="S774" t="n">
        <v>104.26</v>
      </c>
      <c r="T774" t="n">
        <v>13171.16</v>
      </c>
      <c r="U774" t="n">
        <v>0.79</v>
      </c>
      <c r="V774" t="n">
        <v>0.9</v>
      </c>
      <c r="W774" t="n">
        <v>20.7</v>
      </c>
      <c r="X774" t="n">
        <v>0.8100000000000001</v>
      </c>
      <c r="Y774" t="n">
        <v>1</v>
      </c>
      <c r="Z774" t="n">
        <v>10</v>
      </c>
    </row>
    <row r="775">
      <c r="A775" t="n">
        <v>75</v>
      </c>
      <c r="B775" t="n">
        <v>110</v>
      </c>
      <c r="C775" t="inlineStr">
        <is>
          <t xml:space="preserve">CONCLUIDO	</t>
        </is>
      </c>
      <c r="D775" t="n">
        <v>1.7475</v>
      </c>
      <c r="E775" t="n">
        <v>57.23</v>
      </c>
      <c r="F775" t="n">
        <v>53.39</v>
      </c>
      <c r="G775" t="n">
        <v>110.46</v>
      </c>
      <c r="H775" t="n">
        <v>1.43</v>
      </c>
      <c r="I775" t="n">
        <v>29</v>
      </c>
      <c r="J775" t="n">
        <v>245.12</v>
      </c>
      <c r="K775" t="n">
        <v>56.13</v>
      </c>
      <c r="L775" t="n">
        <v>19.75</v>
      </c>
      <c r="M775" t="n">
        <v>27</v>
      </c>
      <c r="N775" t="n">
        <v>59.24</v>
      </c>
      <c r="O775" t="n">
        <v>30465.32</v>
      </c>
      <c r="P775" t="n">
        <v>749.04</v>
      </c>
      <c r="Q775" t="n">
        <v>1367.19</v>
      </c>
      <c r="R775" t="n">
        <v>133.03</v>
      </c>
      <c r="S775" t="n">
        <v>104.26</v>
      </c>
      <c r="T775" t="n">
        <v>13425.21</v>
      </c>
      <c r="U775" t="n">
        <v>0.78</v>
      </c>
      <c r="V775" t="n">
        <v>0.9</v>
      </c>
      <c r="W775" t="n">
        <v>20.69</v>
      </c>
      <c r="X775" t="n">
        <v>0.8100000000000001</v>
      </c>
      <c r="Y775" t="n">
        <v>1</v>
      </c>
      <c r="Z775" t="n">
        <v>10</v>
      </c>
    </row>
    <row r="776">
      <c r="A776" t="n">
        <v>76</v>
      </c>
      <c r="B776" t="n">
        <v>110</v>
      </c>
      <c r="C776" t="inlineStr">
        <is>
          <t xml:space="preserve">CONCLUIDO	</t>
        </is>
      </c>
      <c r="D776" t="n">
        <v>1.75</v>
      </c>
      <c r="E776" t="n">
        <v>57.14</v>
      </c>
      <c r="F776" t="n">
        <v>53.35</v>
      </c>
      <c r="G776" t="n">
        <v>114.32</v>
      </c>
      <c r="H776" t="n">
        <v>1.45</v>
      </c>
      <c r="I776" t="n">
        <v>28</v>
      </c>
      <c r="J776" t="n">
        <v>245.56</v>
      </c>
      <c r="K776" t="n">
        <v>56.13</v>
      </c>
      <c r="L776" t="n">
        <v>20</v>
      </c>
      <c r="M776" t="n">
        <v>26</v>
      </c>
      <c r="N776" t="n">
        <v>59.43</v>
      </c>
      <c r="O776" t="n">
        <v>30519.94</v>
      </c>
      <c r="P776" t="n">
        <v>748.29</v>
      </c>
      <c r="Q776" t="n">
        <v>1367.25</v>
      </c>
      <c r="R776" t="n">
        <v>131.67</v>
      </c>
      <c r="S776" t="n">
        <v>104.26</v>
      </c>
      <c r="T776" t="n">
        <v>12750.26</v>
      </c>
      <c r="U776" t="n">
        <v>0.79</v>
      </c>
      <c r="V776" t="n">
        <v>0.9</v>
      </c>
      <c r="W776" t="n">
        <v>20.69</v>
      </c>
      <c r="X776" t="n">
        <v>0.77</v>
      </c>
      <c r="Y776" t="n">
        <v>1</v>
      </c>
      <c r="Z776" t="n">
        <v>10</v>
      </c>
    </row>
    <row r="777">
      <c r="A777" t="n">
        <v>77</v>
      </c>
      <c r="B777" t="n">
        <v>110</v>
      </c>
      <c r="C777" t="inlineStr">
        <is>
          <t xml:space="preserve">CONCLUIDO	</t>
        </is>
      </c>
      <c r="D777" t="n">
        <v>1.7501</v>
      </c>
      <c r="E777" t="n">
        <v>57.14</v>
      </c>
      <c r="F777" t="n">
        <v>53.34</v>
      </c>
      <c r="G777" t="n">
        <v>114.31</v>
      </c>
      <c r="H777" t="n">
        <v>1.46</v>
      </c>
      <c r="I777" t="n">
        <v>28</v>
      </c>
      <c r="J777" t="n">
        <v>246</v>
      </c>
      <c r="K777" t="n">
        <v>56.13</v>
      </c>
      <c r="L777" t="n">
        <v>20.25</v>
      </c>
      <c r="M777" t="n">
        <v>26</v>
      </c>
      <c r="N777" t="n">
        <v>59.63</v>
      </c>
      <c r="O777" t="n">
        <v>30574.64</v>
      </c>
      <c r="P777" t="n">
        <v>747.48</v>
      </c>
      <c r="Q777" t="n">
        <v>1367.27</v>
      </c>
      <c r="R777" t="n">
        <v>131.35</v>
      </c>
      <c r="S777" t="n">
        <v>104.26</v>
      </c>
      <c r="T777" t="n">
        <v>12591.67</v>
      </c>
      <c r="U777" t="n">
        <v>0.79</v>
      </c>
      <c r="V777" t="n">
        <v>0.9</v>
      </c>
      <c r="W777" t="n">
        <v>20.69</v>
      </c>
      <c r="X777" t="n">
        <v>0.77</v>
      </c>
      <c r="Y777" t="n">
        <v>1</v>
      </c>
      <c r="Z777" t="n">
        <v>10</v>
      </c>
    </row>
    <row r="778">
      <c r="A778" t="n">
        <v>78</v>
      </c>
      <c r="B778" t="n">
        <v>110</v>
      </c>
      <c r="C778" t="inlineStr">
        <is>
          <t xml:space="preserve">CONCLUIDO	</t>
        </is>
      </c>
      <c r="D778" t="n">
        <v>1.7498</v>
      </c>
      <c r="E778" t="n">
        <v>57.15</v>
      </c>
      <c r="F778" t="n">
        <v>53.35</v>
      </c>
      <c r="G778" t="n">
        <v>114.33</v>
      </c>
      <c r="H778" t="n">
        <v>1.48</v>
      </c>
      <c r="I778" t="n">
        <v>28</v>
      </c>
      <c r="J778" t="n">
        <v>246.45</v>
      </c>
      <c r="K778" t="n">
        <v>56.13</v>
      </c>
      <c r="L778" t="n">
        <v>20.5</v>
      </c>
      <c r="M778" t="n">
        <v>26</v>
      </c>
      <c r="N778" t="n">
        <v>59.82</v>
      </c>
      <c r="O778" t="n">
        <v>30629.4</v>
      </c>
      <c r="P778" t="n">
        <v>746.64</v>
      </c>
      <c r="Q778" t="n">
        <v>1367.25</v>
      </c>
      <c r="R778" t="n">
        <v>131.89</v>
      </c>
      <c r="S778" t="n">
        <v>104.26</v>
      </c>
      <c r="T778" t="n">
        <v>12863</v>
      </c>
      <c r="U778" t="n">
        <v>0.79</v>
      </c>
      <c r="V778" t="n">
        <v>0.9</v>
      </c>
      <c r="W778" t="n">
        <v>20.69</v>
      </c>
      <c r="X778" t="n">
        <v>0.78</v>
      </c>
      <c r="Y778" t="n">
        <v>1</v>
      </c>
      <c r="Z778" t="n">
        <v>10</v>
      </c>
    </row>
    <row r="779">
      <c r="A779" t="n">
        <v>79</v>
      </c>
      <c r="B779" t="n">
        <v>110</v>
      </c>
      <c r="C779" t="inlineStr">
        <is>
          <t xml:space="preserve">CONCLUIDO	</t>
        </is>
      </c>
      <c r="D779" t="n">
        <v>1.7523</v>
      </c>
      <c r="E779" t="n">
        <v>57.07</v>
      </c>
      <c r="F779" t="n">
        <v>53.32</v>
      </c>
      <c r="G779" t="n">
        <v>118.48</v>
      </c>
      <c r="H779" t="n">
        <v>1.49</v>
      </c>
      <c r="I779" t="n">
        <v>27</v>
      </c>
      <c r="J779" t="n">
        <v>246.89</v>
      </c>
      <c r="K779" t="n">
        <v>56.13</v>
      </c>
      <c r="L779" t="n">
        <v>20.75</v>
      </c>
      <c r="M779" t="n">
        <v>25</v>
      </c>
      <c r="N779" t="n">
        <v>60.02</v>
      </c>
      <c r="O779" t="n">
        <v>30684.23</v>
      </c>
      <c r="P779" t="n">
        <v>745.5</v>
      </c>
      <c r="Q779" t="n">
        <v>1367.23</v>
      </c>
      <c r="R779" t="n">
        <v>130.49</v>
      </c>
      <c r="S779" t="n">
        <v>104.26</v>
      </c>
      <c r="T779" t="n">
        <v>12164.69</v>
      </c>
      <c r="U779" t="n">
        <v>0.8</v>
      </c>
      <c r="V779" t="n">
        <v>0.9</v>
      </c>
      <c r="W779" t="n">
        <v>20.69</v>
      </c>
      <c r="X779" t="n">
        <v>0.74</v>
      </c>
      <c r="Y779" t="n">
        <v>1</v>
      </c>
      <c r="Z779" t="n">
        <v>10</v>
      </c>
    </row>
    <row r="780">
      <c r="A780" t="n">
        <v>80</v>
      </c>
      <c r="B780" t="n">
        <v>110</v>
      </c>
      <c r="C780" t="inlineStr">
        <is>
          <t xml:space="preserve">CONCLUIDO	</t>
        </is>
      </c>
      <c r="D780" t="n">
        <v>1.7519</v>
      </c>
      <c r="E780" t="n">
        <v>57.08</v>
      </c>
      <c r="F780" t="n">
        <v>53.33</v>
      </c>
      <c r="G780" t="n">
        <v>118.51</v>
      </c>
      <c r="H780" t="n">
        <v>1.51</v>
      </c>
      <c r="I780" t="n">
        <v>27</v>
      </c>
      <c r="J780" t="n">
        <v>247.34</v>
      </c>
      <c r="K780" t="n">
        <v>56.13</v>
      </c>
      <c r="L780" t="n">
        <v>21</v>
      </c>
      <c r="M780" t="n">
        <v>25</v>
      </c>
      <c r="N780" t="n">
        <v>60.21</v>
      </c>
      <c r="O780" t="n">
        <v>30739.14</v>
      </c>
      <c r="P780" t="n">
        <v>743.9400000000001</v>
      </c>
      <c r="Q780" t="n">
        <v>1367.18</v>
      </c>
      <c r="R780" t="n">
        <v>130.88</v>
      </c>
      <c r="S780" t="n">
        <v>104.26</v>
      </c>
      <c r="T780" t="n">
        <v>12359.17</v>
      </c>
      <c r="U780" t="n">
        <v>0.8</v>
      </c>
      <c r="V780" t="n">
        <v>0.9</v>
      </c>
      <c r="W780" t="n">
        <v>20.69</v>
      </c>
      <c r="X780" t="n">
        <v>0.75</v>
      </c>
      <c r="Y780" t="n">
        <v>1</v>
      </c>
      <c r="Z780" t="n">
        <v>10</v>
      </c>
    </row>
    <row r="781">
      <c r="A781" t="n">
        <v>81</v>
      </c>
      <c r="B781" t="n">
        <v>110</v>
      </c>
      <c r="C781" t="inlineStr">
        <is>
          <t xml:space="preserve">CONCLUIDO	</t>
        </is>
      </c>
      <c r="D781" t="n">
        <v>1.7545</v>
      </c>
      <c r="E781" t="n">
        <v>57</v>
      </c>
      <c r="F781" t="n">
        <v>53.28</v>
      </c>
      <c r="G781" t="n">
        <v>122.96</v>
      </c>
      <c r="H781" t="n">
        <v>1.53</v>
      </c>
      <c r="I781" t="n">
        <v>26</v>
      </c>
      <c r="J781" t="n">
        <v>247.78</v>
      </c>
      <c r="K781" t="n">
        <v>56.13</v>
      </c>
      <c r="L781" t="n">
        <v>21.25</v>
      </c>
      <c r="M781" t="n">
        <v>24</v>
      </c>
      <c r="N781" t="n">
        <v>60.41</v>
      </c>
      <c r="O781" t="n">
        <v>30794.11</v>
      </c>
      <c r="P781" t="n">
        <v>741.71</v>
      </c>
      <c r="Q781" t="n">
        <v>1367.17</v>
      </c>
      <c r="R781" t="n">
        <v>129.7</v>
      </c>
      <c r="S781" t="n">
        <v>104.26</v>
      </c>
      <c r="T781" t="n">
        <v>11774.74</v>
      </c>
      <c r="U781" t="n">
        <v>0.8</v>
      </c>
      <c r="V781" t="n">
        <v>0.9</v>
      </c>
      <c r="W781" t="n">
        <v>20.68</v>
      </c>
      <c r="X781" t="n">
        <v>0.71</v>
      </c>
      <c r="Y781" t="n">
        <v>1</v>
      </c>
      <c r="Z781" t="n">
        <v>10</v>
      </c>
    </row>
    <row r="782">
      <c r="A782" t="n">
        <v>82</v>
      </c>
      <c r="B782" t="n">
        <v>110</v>
      </c>
      <c r="C782" t="inlineStr">
        <is>
          <t xml:space="preserve">CONCLUIDO	</t>
        </is>
      </c>
      <c r="D782" t="n">
        <v>1.7543</v>
      </c>
      <c r="E782" t="n">
        <v>57</v>
      </c>
      <c r="F782" t="n">
        <v>53.29</v>
      </c>
      <c r="G782" t="n">
        <v>122.98</v>
      </c>
      <c r="H782" t="n">
        <v>1.54</v>
      </c>
      <c r="I782" t="n">
        <v>26</v>
      </c>
      <c r="J782" t="n">
        <v>248.23</v>
      </c>
      <c r="K782" t="n">
        <v>56.13</v>
      </c>
      <c r="L782" t="n">
        <v>21.5</v>
      </c>
      <c r="M782" t="n">
        <v>24</v>
      </c>
      <c r="N782" t="n">
        <v>60.6</v>
      </c>
      <c r="O782" t="n">
        <v>30849.16</v>
      </c>
      <c r="P782" t="n">
        <v>742.83</v>
      </c>
      <c r="Q782" t="n">
        <v>1367.25</v>
      </c>
      <c r="R782" t="n">
        <v>129.54</v>
      </c>
      <c r="S782" t="n">
        <v>104.26</v>
      </c>
      <c r="T782" t="n">
        <v>11695.72</v>
      </c>
      <c r="U782" t="n">
        <v>0.8</v>
      </c>
      <c r="V782" t="n">
        <v>0.9</v>
      </c>
      <c r="W782" t="n">
        <v>20.69</v>
      </c>
      <c r="X782" t="n">
        <v>0.72</v>
      </c>
      <c r="Y782" t="n">
        <v>1</v>
      </c>
      <c r="Z782" t="n">
        <v>10</v>
      </c>
    </row>
    <row r="783">
      <c r="A783" t="n">
        <v>83</v>
      </c>
      <c r="B783" t="n">
        <v>110</v>
      </c>
      <c r="C783" t="inlineStr">
        <is>
          <t xml:space="preserve">CONCLUIDO	</t>
        </is>
      </c>
      <c r="D783" t="n">
        <v>1.7546</v>
      </c>
      <c r="E783" t="n">
        <v>56.99</v>
      </c>
      <c r="F783" t="n">
        <v>53.28</v>
      </c>
      <c r="G783" t="n">
        <v>122.96</v>
      </c>
      <c r="H783" t="n">
        <v>1.56</v>
      </c>
      <c r="I783" t="n">
        <v>26</v>
      </c>
      <c r="J783" t="n">
        <v>248.68</v>
      </c>
      <c r="K783" t="n">
        <v>56.13</v>
      </c>
      <c r="L783" t="n">
        <v>21.75</v>
      </c>
      <c r="M783" t="n">
        <v>24</v>
      </c>
      <c r="N783" t="n">
        <v>60.8</v>
      </c>
      <c r="O783" t="n">
        <v>30904.28</v>
      </c>
      <c r="P783" t="n">
        <v>742.37</v>
      </c>
      <c r="Q783" t="n">
        <v>1367.33</v>
      </c>
      <c r="R783" t="n">
        <v>129.55</v>
      </c>
      <c r="S783" t="n">
        <v>104.26</v>
      </c>
      <c r="T783" t="n">
        <v>11701.17</v>
      </c>
      <c r="U783" t="n">
        <v>0.8</v>
      </c>
      <c r="V783" t="n">
        <v>0.9</v>
      </c>
      <c r="W783" t="n">
        <v>20.68</v>
      </c>
      <c r="X783" t="n">
        <v>0.71</v>
      </c>
      <c r="Y783" t="n">
        <v>1</v>
      </c>
      <c r="Z783" t="n">
        <v>10</v>
      </c>
    </row>
    <row r="784">
      <c r="A784" t="n">
        <v>84</v>
      </c>
      <c r="B784" t="n">
        <v>110</v>
      </c>
      <c r="C784" t="inlineStr">
        <is>
          <t xml:space="preserve">CONCLUIDO	</t>
        </is>
      </c>
      <c r="D784" t="n">
        <v>1.7538</v>
      </c>
      <c r="E784" t="n">
        <v>57.02</v>
      </c>
      <c r="F784" t="n">
        <v>53.31</v>
      </c>
      <c r="G784" t="n">
        <v>123.02</v>
      </c>
      <c r="H784" t="n">
        <v>1.57</v>
      </c>
      <c r="I784" t="n">
        <v>26</v>
      </c>
      <c r="J784" t="n">
        <v>249.12</v>
      </c>
      <c r="K784" t="n">
        <v>56.13</v>
      </c>
      <c r="L784" t="n">
        <v>22</v>
      </c>
      <c r="M784" t="n">
        <v>24</v>
      </c>
      <c r="N784" t="n">
        <v>61</v>
      </c>
      <c r="O784" t="n">
        <v>30959.46</v>
      </c>
      <c r="P784" t="n">
        <v>740.85</v>
      </c>
      <c r="Q784" t="n">
        <v>1367.2</v>
      </c>
      <c r="R784" t="n">
        <v>130.27</v>
      </c>
      <c r="S784" t="n">
        <v>104.26</v>
      </c>
      <c r="T784" t="n">
        <v>12062.59</v>
      </c>
      <c r="U784" t="n">
        <v>0.8</v>
      </c>
      <c r="V784" t="n">
        <v>0.9</v>
      </c>
      <c r="W784" t="n">
        <v>20.69</v>
      </c>
      <c r="X784" t="n">
        <v>0.73</v>
      </c>
      <c r="Y784" t="n">
        <v>1</v>
      </c>
      <c r="Z784" t="n">
        <v>10</v>
      </c>
    </row>
    <row r="785">
      <c r="A785" t="n">
        <v>85</v>
      </c>
      <c r="B785" t="n">
        <v>110</v>
      </c>
      <c r="C785" t="inlineStr">
        <is>
          <t xml:space="preserve">CONCLUIDO	</t>
        </is>
      </c>
      <c r="D785" t="n">
        <v>1.7565</v>
      </c>
      <c r="E785" t="n">
        <v>56.93</v>
      </c>
      <c r="F785" t="n">
        <v>53.26</v>
      </c>
      <c r="G785" t="n">
        <v>127.83</v>
      </c>
      <c r="H785" t="n">
        <v>1.59</v>
      </c>
      <c r="I785" t="n">
        <v>25</v>
      </c>
      <c r="J785" t="n">
        <v>249.57</v>
      </c>
      <c r="K785" t="n">
        <v>56.13</v>
      </c>
      <c r="L785" t="n">
        <v>22.25</v>
      </c>
      <c r="M785" t="n">
        <v>23</v>
      </c>
      <c r="N785" t="n">
        <v>61.2</v>
      </c>
      <c r="O785" t="n">
        <v>31014.73</v>
      </c>
      <c r="P785" t="n">
        <v>740.79</v>
      </c>
      <c r="Q785" t="n">
        <v>1367.26</v>
      </c>
      <c r="R785" t="n">
        <v>128.92</v>
      </c>
      <c r="S785" t="n">
        <v>104.26</v>
      </c>
      <c r="T785" t="n">
        <v>11392.17</v>
      </c>
      <c r="U785" t="n">
        <v>0.8100000000000001</v>
      </c>
      <c r="V785" t="n">
        <v>0.9</v>
      </c>
      <c r="W785" t="n">
        <v>20.68</v>
      </c>
      <c r="X785" t="n">
        <v>0.6899999999999999</v>
      </c>
      <c r="Y785" t="n">
        <v>1</v>
      </c>
      <c r="Z785" t="n">
        <v>10</v>
      </c>
    </row>
    <row r="786">
      <c r="A786" t="n">
        <v>86</v>
      </c>
      <c r="B786" t="n">
        <v>110</v>
      </c>
      <c r="C786" t="inlineStr">
        <is>
          <t xml:space="preserve">CONCLUIDO	</t>
        </is>
      </c>
      <c r="D786" t="n">
        <v>1.7565</v>
      </c>
      <c r="E786" t="n">
        <v>56.93</v>
      </c>
      <c r="F786" t="n">
        <v>53.26</v>
      </c>
      <c r="G786" t="n">
        <v>127.83</v>
      </c>
      <c r="H786" t="n">
        <v>1.6</v>
      </c>
      <c r="I786" t="n">
        <v>25</v>
      </c>
      <c r="J786" t="n">
        <v>250.02</v>
      </c>
      <c r="K786" t="n">
        <v>56.13</v>
      </c>
      <c r="L786" t="n">
        <v>22.5</v>
      </c>
      <c r="M786" t="n">
        <v>23</v>
      </c>
      <c r="N786" t="n">
        <v>61.39</v>
      </c>
      <c r="O786" t="n">
        <v>31070.06</v>
      </c>
      <c r="P786" t="n">
        <v>740.7</v>
      </c>
      <c r="Q786" t="n">
        <v>1367.2</v>
      </c>
      <c r="R786" t="n">
        <v>128.95</v>
      </c>
      <c r="S786" t="n">
        <v>104.26</v>
      </c>
      <c r="T786" t="n">
        <v>11404.83</v>
      </c>
      <c r="U786" t="n">
        <v>0.8100000000000001</v>
      </c>
      <c r="V786" t="n">
        <v>0.9</v>
      </c>
      <c r="W786" t="n">
        <v>20.68</v>
      </c>
      <c r="X786" t="n">
        <v>0.6899999999999999</v>
      </c>
      <c r="Y786" t="n">
        <v>1</v>
      </c>
      <c r="Z786" t="n">
        <v>10</v>
      </c>
    </row>
    <row r="787">
      <c r="A787" t="n">
        <v>87</v>
      </c>
      <c r="B787" t="n">
        <v>110</v>
      </c>
      <c r="C787" t="inlineStr">
        <is>
          <t xml:space="preserve">CONCLUIDO	</t>
        </is>
      </c>
      <c r="D787" t="n">
        <v>1.7563</v>
      </c>
      <c r="E787" t="n">
        <v>56.94</v>
      </c>
      <c r="F787" t="n">
        <v>53.27</v>
      </c>
      <c r="G787" t="n">
        <v>127.85</v>
      </c>
      <c r="H787" t="n">
        <v>1.62</v>
      </c>
      <c r="I787" t="n">
        <v>25</v>
      </c>
      <c r="J787" t="n">
        <v>250.47</v>
      </c>
      <c r="K787" t="n">
        <v>56.13</v>
      </c>
      <c r="L787" t="n">
        <v>22.75</v>
      </c>
      <c r="M787" t="n">
        <v>23</v>
      </c>
      <c r="N787" t="n">
        <v>61.59</v>
      </c>
      <c r="O787" t="n">
        <v>31125.47</v>
      </c>
      <c r="P787" t="n">
        <v>738.5700000000001</v>
      </c>
      <c r="Q787" t="n">
        <v>1367.23</v>
      </c>
      <c r="R787" t="n">
        <v>129.13</v>
      </c>
      <c r="S787" t="n">
        <v>104.26</v>
      </c>
      <c r="T787" t="n">
        <v>11495.36</v>
      </c>
      <c r="U787" t="n">
        <v>0.8100000000000001</v>
      </c>
      <c r="V787" t="n">
        <v>0.9</v>
      </c>
      <c r="W787" t="n">
        <v>20.68</v>
      </c>
      <c r="X787" t="n">
        <v>0.6899999999999999</v>
      </c>
      <c r="Y787" t="n">
        <v>1</v>
      </c>
      <c r="Z787" t="n">
        <v>10</v>
      </c>
    </row>
    <row r="788">
      <c r="A788" t="n">
        <v>88</v>
      </c>
      <c r="B788" t="n">
        <v>110</v>
      </c>
      <c r="C788" t="inlineStr">
        <is>
          <t xml:space="preserve">CONCLUIDO	</t>
        </is>
      </c>
      <c r="D788" t="n">
        <v>1.7591</v>
      </c>
      <c r="E788" t="n">
        <v>56.85</v>
      </c>
      <c r="F788" t="n">
        <v>53.22</v>
      </c>
      <c r="G788" t="n">
        <v>133.05</v>
      </c>
      <c r="H788" t="n">
        <v>1.63</v>
      </c>
      <c r="I788" t="n">
        <v>24</v>
      </c>
      <c r="J788" t="n">
        <v>250.92</v>
      </c>
      <c r="K788" t="n">
        <v>56.13</v>
      </c>
      <c r="L788" t="n">
        <v>23</v>
      </c>
      <c r="M788" t="n">
        <v>22</v>
      </c>
      <c r="N788" t="n">
        <v>61.79</v>
      </c>
      <c r="O788" t="n">
        <v>31180.95</v>
      </c>
      <c r="P788" t="n">
        <v>736.47</v>
      </c>
      <c r="Q788" t="n">
        <v>1367.21</v>
      </c>
      <c r="R788" t="n">
        <v>127.58</v>
      </c>
      <c r="S788" t="n">
        <v>104.26</v>
      </c>
      <c r="T788" t="n">
        <v>10724.97</v>
      </c>
      <c r="U788" t="n">
        <v>0.82</v>
      </c>
      <c r="V788" t="n">
        <v>0.9</v>
      </c>
      <c r="W788" t="n">
        <v>20.68</v>
      </c>
      <c r="X788" t="n">
        <v>0.64</v>
      </c>
      <c r="Y788" t="n">
        <v>1</v>
      </c>
      <c r="Z788" t="n">
        <v>10</v>
      </c>
    </row>
    <row r="789">
      <c r="A789" t="n">
        <v>89</v>
      </c>
      <c r="B789" t="n">
        <v>110</v>
      </c>
      <c r="C789" t="inlineStr">
        <is>
          <t xml:space="preserve">CONCLUIDO	</t>
        </is>
      </c>
      <c r="D789" t="n">
        <v>1.7591</v>
      </c>
      <c r="E789" t="n">
        <v>56.85</v>
      </c>
      <c r="F789" t="n">
        <v>53.22</v>
      </c>
      <c r="G789" t="n">
        <v>133.05</v>
      </c>
      <c r="H789" t="n">
        <v>1.65</v>
      </c>
      <c r="I789" t="n">
        <v>24</v>
      </c>
      <c r="J789" t="n">
        <v>251.37</v>
      </c>
      <c r="K789" t="n">
        <v>56.13</v>
      </c>
      <c r="L789" t="n">
        <v>23.25</v>
      </c>
      <c r="M789" t="n">
        <v>22</v>
      </c>
      <c r="N789" t="n">
        <v>61.99</v>
      </c>
      <c r="O789" t="n">
        <v>31236.5</v>
      </c>
      <c r="P789" t="n">
        <v>737.3</v>
      </c>
      <c r="Q789" t="n">
        <v>1367.22</v>
      </c>
      <c r="R789" t="n">
        <v>127.31</v>
      </c>
      <c r="S789" t="n">
        <v>104.26</v>
      </c>
      <c r="T789" t="n">
        <v>10591.63</v>
      </c>
      <c r="U789" t="n">
        <v>0.82</v>
      </c>
      <c r="V789" t="n">
        <v>0.9</v>
      </c>
      <c r="W789" t="n">
        <v>20.69</v>
      </c>
      <c r="X789" t="n">
        <v>0.65</v>
      </c>
      <c r="Y789" t="n">
        <v>1</v>
      </c>
      <c r="Z789" t="n">
        <v>10</v>
      </c>
    </row>
    <row r="790">
      <c r="A790" t="n">
        <v>90</v>
      </c>
      <c r="B790" t="n">
        <v>110</v>
      </c>
      <c r="C790" t="inlineStr">
        <is>
          <t xml:space="preserve">CONCLUIDO	</t>
        </is>
      </c>
      <c r="D790" t="n">
        <v>1.7584</v>
      </c>
      <c r="E790" t="n">
        <v>56.87</v>
      </c>
      <c r="F790" t="n">
        <v>53.24</v>
      </c>
      <c r="G790" t="n">
        <v>133.11</v>
      </c>
      <c r="H790" t="n">
        <v>1.66</v>
      </c>
      <c r="I790" t="n">
        <v>24</v>
      </c>
      <c r="J790" t="n">
        <v>251.82</v>
      </c>
      <c r="K790" t="n">
        <v>56.13</v>
      </c>
      <c r="L790" t="n">
        <v>23.5</v>
      </c>
      <c r="M790" t="n">
        <v>22</v>
      </c>
      <c r="N790" t="n">
        <v>62.19</v>
      </c>
      <c r="O790" t="n">
        <v>31292.13</v>
      </c>
      <c r="P790" t="n">
        <v>737.71</v>
      </c>
      <c r="Q790" t="n">
        <v>1367.17</v>
      </c>
      <c r="R790" t="n">
        <v>128.24</v>
      </c>
      <c r="S790" t="n">
        <v>104.26</v>
      </c>
      <c r="T790" t="n">
        <v>11058.62</v>
      </c>
      <c r="U790" t="n">
        <v>0.8100000000000001</v>
      </c>
      <c r="V790" t="n">
        <v>0.9</v>
      </c>
      <c r="W790" t="n">
        <v>20.68</v>
      </c>
      <c r="X790" t="n">
        <v>0.67</v>
      </c>
      <c r="Y790" t="n">
        <v>1</v>
      </c>
      <c r="Z790" t="n">
        <v>10</v>
      </c>
    </row>
    <row r="791">
      <c r="A791" t="n">
        <v>91</v>
      </c>
      <c r="B791" t="n">
        <v>110</v>
      </c>
      <c r="C791" t="inlineStr">
        <is>
          <t xml:space="preserve">CONCLUIDO	</t>
        </is>
      </c>
      <c r="D791" t="n">
        <v>1.7582</v>
      </c>
      <c r="E791" t="n">
        <v>56.88</v>
      </c>
      <c r="F791" t="n">
        <v>53.25</v>
      </c>
      <c r="G791" t="n">
        <v>133.13</v>
      </c>
      <c r="H791" t="n">
        <v>1.67</v>
      </c>
      <c r="I791" t="n">
        <v>24</v>
      </c>
      <c r="J791" t="n">
        <v>252.27</v>
      </c>
      <c r="K791" t="n">
        <v>56.13</v>
      </c>
      <c r="L791" t="n">
        <v>23.75</v>
      </c>
      <c r="M791" t="n">
        <v>22</v>
      </c>
      <c r="N791" t="n">
        <v>62.4</v>
      </c>
      <c r="O791" t="n">
        <v>31347.83</v>
      </c>
      <c r="P791" t="n">
        <v>736.3200000000001</v>
      </c>
      <c r="Q791" t="n">
        <v>1367.24</v>
      </c>
      <c r="R791" t="n">
        <v>128.51</v>
      </c>
      <c r="S791" t="n">
        <v>104.26</v>
      </c>
      <c r="T791" t="n">
        <v>11192.25</v>
      </c>
      <c r="U791" t="n">
        <v>0.8100000000000001</v>
      </c>
      <c r="V791" t="n">
        <v>0.9</v>
      </c>
      <c r="W791" t="n">
        <v>20.68</v>
      </c>
      <c r="X791" t="n">
        <v>0.67</v>
      </c>
      <c r="Y791" t="n">
        <v>1</v>
      </c>
      <c r="Z791" t="n">
        <v>10</v>
      </c>
    </row>
    <row r="792">
      <c r="A792" t="n">
        <v>92</v>
      </c>
      <c r="B792" t="n">
        <v>110</v>
      </c>
      <c r="C792" t="inlineStr">
        <is>
          <t xml:space="preserve">CONCLUIDO	</t>
        </is>
      </c>
      <c r="D792" t="n">
        <v>1.7608</v>
      </c>
      <c r="E792" t="n">
        <v>56.79</v>
      </c>
      <c r="F792" t="n">
        <v>53.21</v>
      </c>
      <c r="G792" t="n">
        <v>138.81</v>
      </c>
      <c r="H792" t="n">
        <v>1.69</v>
      </c>
      <c r="I792" t="n">
        <v>23</v>
      </c>
      <c r="J792" t="n">
        <v>252.73</v>
      </c>
      <c r="K792" t="n">
        <v>56.13</v>
      </c>
      <c r="L792" t="n">
        <v>24</v>
      </c>
      <c r="M792" t="n">
        <v>21</v>
      </c>
      <c r="N792" t="n">
        <v>62.6</v>
      </c>
      <c r="O792" t="n">
        <v>31403.6</v>
      </c>
      <c r="P792" t="n">
        <v>735.49</v>
      </c>
      <c r="Q792" t="n">
        <v>1367.2</v>
      </c>
      <c r="R792" t="n">
        <v>127.08</v>
      </c>
      <c r="S792" t="n">
        <v>104.26</v>
      </c>
      <c r="T792" t="n">
        <v>10482.24</v>
      </c>
      <c r="U792" t="n">
        <v>0.82</v>
      </c>
      <c r="V792" t="n">
        <v>0.9</v>
      </c>
      <c r="W792" t="n">
        <v>20.68</v>
      </c>
      <c r="X792" t="n">
        <v>0.63</v>
      </c>
      <c r="Y792" t="n">
        <v>1</v>
      </c>
      <c r="Z792" t="n">
        <v>10</v>
      </c>
    </row>
    <row r="793">
      <c r="A793" t="n">
        <v>93</v>
      </c>
      <c r="B793" t="n">
        <v>110</v>
      </c>
      <c r="C793" t="inlineStr">
        <is>
          <t xml:space="preserve">CONCLUIDO	</t>
        </is>
      </c>
      <c r="D793" t="n">
        <v>1.7606</v>
      </c>
      <c r="E793" t="n">
        <v>56.8</v>
      </c>
      <c r="F793" t="n">
        <v>53.21</v>
      </c>
      <c r="G793" t="n">
        <v>138.82</v>
      </c>
      <c r="H793" t="n">
        <v>1.7</v>
      </c>
      <c r="I793" t="n">
        <v>23</v>
      </c>
      <c r="J793" t="n">
        <v>253.18</v>
      </c>
      <c r="K793" t="n">
        <v>56.13</v>
      </c>
      <c r="L793" t="n">
        <v>24.25</v>
      </c>
      <c r="M793" t="n">
        <v>21</v>
      </c>
      <c r="N793" t="n">
        <v>62.8</v>
      </c>
      <c r="O793" t="n">
        <v>31459.45</v>
      </c>
      <c r="P793" t="n">
        <v>735.28</v>
      </c>
      <c r="Q793" t="n">
        <v>1367.21</v>
      </c>
      <c r="R793" t="n">
        <v>127.25</v>
      </c>
      <c r="S793" t="n">
        <v>104.26</v>
      </c>
      <c r="T793" t="n">
        <v>10565.09</v>
      </c>
      <c r="U793" t="n">
        <v>0.82</v>
      </c>
      <c r="V793" t="n">
        <v>0.9</v>
      </c>
      <c r="W793" t="n">
        <v>20.68</v>
      </c>
      <c r="X793" t="n">
        <v>0.64</v>
      </c>
      <c r="Y793" t="n">
        <v>1</v>
      </c>
      <c r="Z793" t="n">
        <v>10</v>
      </c>
    </row>
    <row r="794">
      <c r="A794" t="n">
        <v>94</v>
      </c>
      <c r="B794" t="n">
        <v>110</v>
      </c>
      <c r="C794" t="inlineStr">
        <is>
          <t xml:space="preserve">CONCLUIDO	</t>
        </is>
      </c>
      <c r="D794" t="n">
        <v>1.7611</v>
      </c>
      <c r="E794" t="n">
        <v>56.78</v>
      </c>
      <c r="F794" t="n">
        <v>53.2</v>
      </c>
      <c r="G794" t="n">
        <v>138.78</v>
      </c>
      <c r="H794" t="n">
        <v>1.72</v>
      </c>
      <c r="I794" t="n">
        <v>23</v>
      </c>
      <c r="J794" t="n">
        <v>253.63</v>
      </c>
      <c r="K794" t="n">
        <v>56.13</v>
      </c>
      <c r="L794" t="n">
        <v>24.5</v>
      </c>
      <c r="M794" t="n">
        <v>21</v>
      </c>
      <c r="N794" t="n">
        <v>63</v>
      </c>
      <c r="O794" t="n">
        <v>31515.37</v>
      </c>
      <c r="P794" t="n">
        <v>734.29</v>
      </c>
      <c r="Q794" t="n">
        <v>1367.36</v>
      </c>
      <c r="R794" t="n">
        <v>126.71</v>
      </c>
      <c r="S794" t="n">
        <v>104.26</v>
      </c>
      <c r="T794" t="n">
        <v>10297.36</v>
      </c>
      <c r="U794" t="n">
        <v>0.82</v>
      </c>
      <c r="V794" t="n">
        <v>0.9</v>
      </c>
      <c r="W794" t="n">
        <v>20.68</v>
      </c>
      <c r="X794" t="n">
        <v>0.62</v>
      </c>
      <c r="Y794" t="n">
        <v>1</v>
      </c>
      <c r="Z794" t="n">
        <v>10</v>
      </c>
    </row>
    <row r="795">
      <c r="A795" t="n">
        <v>95</v>
      </c>
      <c r="B795" t="n">
        <v>110</v>
      </c>
      <c r="C795" t="inlineStr">
        <is>
          <t xml:space="preserve">CONCLUIDO	</t>
        </is>
      </c>
      <c r="D795" t="n">
        <v>1.7604</v>
      </c>
      <c r="E795" t="n">
        <v>56.81</v>
      </c>
      <c r="F795" t="n">
        <v>53.22</v>
      </c>
      <c r="G795" t="n">
        <v>138.84</v>
      </c>
      <c r="H795" t="n">
        <v>1.73</v>
      </c>
      <c r="I795" t="n">
        <v>23</v>
      </c>
      <c r="J795" t="n">
        <v>254.09</v>
      </c>
      <c r="K795" t="n">
        <v>56.13</v>
      </c>
      <c r="L795" t="n">
        <v>24.75</v>
      </c>
      <c r="M795" t="n">
        <v>21</v>
      </c>
      <c r="N795" t="n">
        <v>63.21</v>
      </c>
      <c r="O795" t="n">
        <v>31571.37</v>
      </c>
      <c r="P795" t="n">
        <v>733.0599999999999</v>
      </c>
      <c r="Q795" t="n">
        <v>1367.19</v>
      </c>
      <c r="R795" t="n">
        <v>127.83</v>
      </c>
      <c r="S795" t="n">
        <v>104.26</v>
      </c>
      <c r="T795" t="n">
        <v>10857.45</v>
      </c>
      <c r="U795" t="n">
        <v>0.82</v>
      </c>
      <c r="V795" t="n">
        <v>0.9</v>
      </c>
      <c r="W795" t="n">
        <v>20.67</v>
      </c>
      <c r="X795" t="n">
        <v>0.65</v>
      </c>
      <c r="Y795" t="n">
        <v>1</v>
      </c>
      <c r="Z795" t="n">
        <v>10</v>
      </c>
    </row>
    <row r="796">
      <c r="A796" t="n">
        <v>96</v>
      </c>
      <c r="B796" t="n">
        <v>110</v>
      </c>
      <c r="C796" t="inlineStr">
        <is>
          <t xml:space="preserve">CONCLUIDO	</t>
        </is>
      </c>
      <c r="D796" t="n">
        <v>1.7631</v>
      </c>
      <c r="E796" t="n">
        <v>56.72</v>
      </c>
      <c r="F796" t="n">
        <v>53.18</v>
      </c>
      <c r="G796" t="n">
        <v>145.03</v>
      </c>
      <c r="H796" t="n">
        <v>1.75</v>
      </c>
      <c r="I796" t="n">
        <v>22</v>
      </c>
      <c r="J796" t="n">
        <v>254.54</v>
      </c>
      <c r="K796" t="n">
        <v>56.13</v>
      </c>
      <c r="L796" t="n">
        <v>25</v>
      </c>
      <c r="M796" t="n">
        <v>20</v>
      </c>
      <c r="N796" t="n">
        <v>63.41</v>
      </c>
      <c r="O796" t="n">
        <v>31627.44</v>
      </c>
      <c r="P796" t="n">
        <v>731.5</v>
      </c>
      <c r="Q796" t="n">
        <v>1367.17</v>
      </c>
      <c r="R796" t="n">
        <v>125.92</v>
      </c>
      <c r="S796" t="n">
        <v>104.26</v>
      </c>
      <c r="T796" t="n">
        <v>9908.379999999999</v>
      </c>
      <c r="U796" t="n">
        <v>0.83</v>
      </c>
      <c r="V796" t="n">
        <v>0.9</v>
      </c>
      <c r="W796" t="n">
        <v>20.68</v>
      </c>
      <c r="X796" t="n">
        <v>0.6</v>
      </c>
      <c r="Y796" t="n">
        <v>1</v>
      </c>
      <c r="Z796" t="n">
        <v>10</v>
      </c>
    </row>
    <row r="797">
      <c r="A797" t="n">
        <v>97</v>
      </c>
      <c r="B797" t="n">
        <v>110</v>
      </c>
      <c r="C797" t="inlineStr">
        <is>
          <t xml:space="preserve">CONCLUIDO	</t>
        </is>
      </c>
      <c r="D797" t="n">
        <v>1.7637</v>
      </c>
      <c r="E797" t="n">
        <v>56.7</v>
      </c>
      <c r="F797" t="n">
        <v>53.16</v>
      </c>
      <c r="G797" t="n">
        <v>144.97</v>
      </c>
      <c r="H797" t="n">
        <v>1.76</v>
      </c>
      <c r="I797" t="n">
        <v>22</v>
      </c>
      <c r="J797" t="n">
        <v>255</v>
      </c>
      <c r="K797" t="n">
        <v>56.13</v>
      </c>
      <c r="L797" t="n">
        <v>25.25</v>
      </c>
      <c r="M797" t="n">
        <v>20</v>
      </c>
      <c r="N797" t="n">
        <v>63.62</v>
      </c>
      <c r="O797" t="n">
        <v>31683.59</v>
      </c>
      <c r="P797" t="n">
        <v>731.16</v>
      </c>
      <c r="Q797" t="n">
        <v>1367.27</v>
      </c>
      <c r="R797" t="n">
        <v>125.38</v>
      </c>
      <c r="S797" t="n">
        <v>104.26</v>
      </c>
      <c r="T797" t="n">
        <v>9637.18</v>
      </c>
      <c r="U797" t="n">
        <v>0.83</v>
      </c>
      <c r="V797" t="n">
        <v>0.9</v>
      </c>
      <c r="W797" t="n">
        <v>20.67</v>
      </c>
      <c r="X797" t="n">
        <v>0.58</v>
      </c>
      <c r="Y797" t="n">
        <v>1</v>
      </c>
      <c r="Z797" t="n">
        <v>10</v>
      </c>
    </row>
    <row r="798">
      <c r="A798" t="n">
        <v>98</v>
      </c>
      <c r="B798" t="n">
        <v>110</v>
      </c>
      <c r="C798" t="inlineStr">
        <is>
          <t xml:space="preserve">CONCLUIDO	</t>
        </is>
      </c>
      <c r="D798" t="n">
        <v>1.763</v>
      </c>
      <c r="E798" t="n">
        <v>56.72</v>
      </c>
      <c r="F798" t="n">
        <v>53.18</v>
      </c>
      <c r="G798" t="n">
        <v>145.04</v>
      </c>
      <c r="H798" t="n">
        <v>1.78</v>
      </c>
      <c r="I798" t="n">
        <v>22</v>
      </c>
      <c r="J798" t="n">
        <v>255.45</v>
      </c>
      <c r="K798" t="n">
        <v>56.13</v>
      </c>
      <c r="L798" t="n">
        <v>25.5</v>
      </c>
      <c r="M798" t="n">
        <v>20</v>
      </c>
      <c r="N798" t="n">
        <v>63.82</v>
      </c>
      <c r="O798" t="n">
        <v>31739.82</v>
      </c>
      <c r="P798" t="n">
        <v>730.96</v>
      </c>
      <c r="Q798" t="n">
        <v>1367.19</v>
      </c>
      <c r="R798" t="n">
        <v>126.05</v>
      </c>
      <c r="S798" t="n">
        <v>104.26</v>
      </c>
      <c r="T798" t="n">
        <v>9970.6</v>
      </c>
      <c r="U798" t="n">
        <v>0.83</v>
      </c>
      <c r="V798" t="n">
        <v>0.9</v>
      </c>
      <c r="W798" t="n">
        <v>20.68</v>
      </c>
      <c r="X798" t="n">
        <v>0.6</v>
      </c>
      <c r="Y798" t="n">
        <v>1</v>
      </c>
      <c r="Z798" t="n">
        <v>10</v>
      </c>
    </row>
    <row r="799">
      <c r="A799" t="n">
        <v>99</v>
      </c>
      <c r="B799" t="n">
        <v>110</v>
      </c>
      <c r="C799" t="inlineStr">
        <is>
          <t xml:space="preserve">CONCLUIDO	</t>
        </is>
      </c>
      <c r="D799" t="n">
        <v>1.763</v>
      </c>
      <c r="E799" t="n">
        <v>56.72</v>
      </c>
      <c r="F799" t="n">
        <v>53.18</v>
      </c>
      <c r="G799" t="n">
        <v>145.04</v>
      </c>
      <c r="H799" t="n">
        <v>1.79</v>
      </c>
      <c r="I799" t="n">
        <v>22</v>
      </c>
      <c r="J799" t="n">
        <v>255.91</v>
      </c>
      <c r="K799" t="n">
        <v>56.13</v>
      </c>
      <c r="L799" t="n">
        <v>25.75</v>
      </c>
      <c r="M799" t="n">
        <v>20</v>
      </c>
      <c r="N799" t="n">
        <v>64.03</v>
      </c>
      <c r="O799" t="n">
        <v>31796.12</v>
      </c>
      <c r="P799" t="n">
        <v>730.46</v>
      </c>
      <c r="Q799" t="n">
        <v>1367.2</v>
      </c>
      <c r="R799" t="n">
        <v>126.12</v>
      </c>
      <c r="S799" t="n">
        <v>104.26</v>
      </c>
      <c r="T799" t="n">
        <v>10004.65</v>
      </c>
      <c r="U799" t="n">
        <v>0.83</v>
      </c>
      <c r="V799" t="n">
        <v>0.9</v>
      </c>
      <c r="W799" t="n">
        <v>20.68</v>
      </c>
      <c r="X799" t="n">
        <v>0.6</v>
      </c>
      <c r="Y799" t="n">
        <v>1</v>
      </c>
      <c r="Z799" t="n">
        <v>10</v>
      </c>
    </row>
    <row r="800">
      <c r="A800" t="n">
        <v>100</v>
      </c>
      <c r="B800" t="n">
        <v>110</v>
      </c>
      <c r="C800" t="inlineStr">
        <is>
          <t xml:space="preserve">CONCLUIDO	</t>
        </is>
      </c>
      <c r="D800" t="n">
        <v>1.763</v>
      </c>
      <c r="E800" t="n">
        <v>56.72</v>
      </c>
      <c r="F800" t="n">
        <v>53.18</v>
      </c>
      <c r="G800" t="n">
        <v>145.03</v>
      </c>
      <c r="H800" t="n">
        <v>1.8</v>
      </c>
      <c r="I800" t="n">
        <v>22</v>
      </c>
      <c r="J800" t="n">
        <v>256.36</v>
      </c>
      <c r="K800" t="n">
        <v>56.13</v>
      </c>
      <c r="L800" t="n">
        <v>26</v>
      </c>
      <c r="M800" t="n">
        <v>20</v>
      </c>
      <c r="N800" t="n">
        <v>64.23999999999999</v>
      </c>
      <c r="O800" t="n">
        <v>31852.5</v>
      </c>
      <c r="P800" t="n">
        <v>728.21</v>
      </c>
      <c r="Q800" t="n">
        <v>1367.17</v>
      </c>
      <c r="R800" t="n">
        <v>126.31</v>
      </c>
      <c r="S800" t="n">
        <v>104.26</v>
      </c>
      <c r="T800" t="n">
        <v>10100.57</v>
      </c>
      <c r="U800" t="n">
        <v>0.83</v>
      </c>
      <c r="V800" t="n">
        <v>0.9</v>
      </c>
      <c r="W800" t="n">
        <v>20.67</v>
      </c>
      <c r="X800" t="n">
        <v>0.6</v>
      </c>
      <c r="Y800" t="n">
        <v>1</v>
      </c>
      <c r="Z800" t="n">
        <v>10</v>
      </c>
    </row>
    <row r="801">
      <c r="A801" t="n">
        <v>101</v>
      </c>
      <c r="B801" t="n">
        <v>110</v>
      </c>
      <c r="C801" t="inlineStr">
        <is>
          <t xml:space="preserve">CONCLUIDO	</t>
        </is>
      </c>
      <c r="D801" t="n">
        <v>1.7657</v>
      </c>
      <c r="E801" t="n">
        <v>56.64</v>
      </c>
      <c r="F801" t="n">
        <v>53.14</v>
      </c>
      <c r="G801" t="n">
        <v>151.82</v>
      </c>
      <c r="H801" t="n">
        <v>1.82</v>
      </c>
      <c r="I801" t="n">
        <v>21</v>
      </c>
      <c r="J801" t="n">
        <v>256.82</v>
      </c>
      <c r="K801" t="n">
        <v>56.13</v>
      </c>
      <c r="L801" t="n">
        <v>26.25</v>
      </c>
      <c r="M801" t="n">
        <v>19</v>
      </c>
      <c r="N801" t="n">
        <v>64.45</v>
      </c>
      <c r="O801" t="n">
        <v>31909.08</v>
      </c>
      <c r="P801" t="n">
        <v>727.38</v>
      </c>
      <c r="Q801" t="n">
        <v>1367.18</v>
      </c>
      <c r="R801" t="n">
        <v>124.7</v>
      </c>
      <c r="S801" t="n">
        <v>104.26</v>
      </c>
      <c r="T801" t="n">
        <v>9302.59</v>
      </c>
      <c r="U801" t="n">
        <v>0.84</v>
      </c>
      <c r="V801" t="n">
        <v>0.9</v>
      </c>
      <c r="W801" t="n">
        <v>20.68</v>
      </c>
      <c r="X801" t="n">
        <v>0.5600000000000001</v>
      </c>
      <c r="Y801" t="n">
        <v>1</v>
      </c>
      <c r="Z801" t="n">
        <v>10</v>
      </c>
    </row>
    <row r="802">
      <c r="A802" t="n">
        <v>102</v>
      </c>
      <c r="B802" t="n">
        <v>110</v>
      </c>
      <c r="C802" t="inlineStr">
        <is>
          <t xml:space="preserve">CONCLUIDO	</t>
        </is>
      </c>
      <c r="D802" t="n">
        <v>1.7656</v>
      </c>
      <c r="E802" t="n">
        <v>56.64</v>
      </c>
      <c r="F802" t="n">
        <v>53.14</v>
      </c>
      <c r="G802" t="n">
        <v>151.82</v>
      </c>
      <c r="H802" t="n">
        <v>1.83</v>
      </c>
      <c r="I802" t="n">
        <v>21</v>
      </c>
      <c r="J802" t="n">
        <v>257.28</v>
      </c>
      <c r="K802" t="n">
        <v>56.13</v>
      </c>
      <c r="L802" t="n">
        <v>26.5</v>
      </c>
      <c r="M802" t="n">
        <v>19</v>
      </c>
      <c r="N802" t="n">
        <v>64.66</v>
      </c>
      <c r="O802" t="n">
        <v>31965.61</v>
      </c>
      <c r="P802" t="n">
        <v>727.71</v>
      </c>
      <c r="Q802" t="n">
        <v>1367.21</v>
      </c>
      <c r="R802" t="n">
        <v>124.85</v>
      </c>
      <c r="S802" t="n">
        <v>104.26</v>
      </c>
      <c r="T802" t="n">
        <v>9378.360000000001</v>
      </c>
      <c r="U802" t="n">
        <v>0.84</v>
      </c>
      <c r="V802" t="n">
        <v>0.9</v>
      </c>
      <c r="W802" t="n">
        <v>20.67</v>
      </c>
      <c r="X802" t="n">
        <v>0.5600000000000001</v>
      </c>
      <c r="Y802" t="n">
        <v>1</v>
      </c>
      <c r="Z802" t="n">
        <v>10</v>
      </c>
    </row>
    <row r="803">
      <c r="A803" t="n">
        <v>103</v>
      </c>
      <c r="B803" t="n">
        <v>110</v>
      </c>
      <c r="C803" t="inlineStr">
        <is>
          <t xml:space="preserve">CONCLUIDO	</t>
        </is>
      </c>
      <c r="D803" t="n">
        <v>1.7654</v>
      </c>
      <c r="E803" t="n">
        <v>56.64</v>
      </c>
      <c r="F803" t="n">
        <v>53.14</v>
      </c>
      <c r="G803" t="n">
        <v>151.84</v>
      </c>
      <c r="H803" t="n">
        <v>1.85</v>
      </c>
      <c r="I803" t="n">
        <v>21</v>
      </c>
      <c r="J803" t="n">
        <v>257.74</v>
      </c>
      <c r="K803" t="n">
        <v>56.13</v>
      </c>
      <c r="L803" t="n">
        <v>26.75</v>
      </c>
      <c r="M803" t="n">
        <v>19</v>
      </c>
      <c r="N803" t="n">
        <v>64.86</v>
      </c>
      <c r="O803" t="n">
        <v>32022.22</v>
      </c>
      <c r="P803" t="n">
        <v>726.9400000000001</v>
      </c>
      <c r="Q803" t="n">
        <v>1367.23</v>
      </c>
      <c r="R803" t="n">
        <v>124.79</v>
      </c>
      <c r="S803" t="n">
        <v>104.26</v>
      </c>
      <c r="T803" t="n">
        <v>9347.530000000001</v>
      </c>
      <c r="U803" t="n">
        <v>0.84</v>
      </c>
      <c r="V803" t="n">
        <v>0.9</v>
      </c>
      <c r="W803" t="n">
        <v>20.68</v>
      </c>
      <c r="X803" t="n">
        <v>0.57</v>
      </c>
      <c r="Y803" t="n">
        <v>1</v>
      </c>
      <c r="Z803" t="n">
        <v>10</v>
      </c>
    </row>
    <row r="804">
      <c r="A804" t="n">
        <v>104</v>
      </c>
      <c r="B804" t="n">
        <v>110</v>
      </c>
      <c r="C804" t="inlineStr">
        <is>
          <t xml:space="preserve">CONCLUIDO	</t>
        </is>
      </c>
      <c r="D804" t="n">
        <v>1.7653</v>
      </c>
      <c r="E804" t="n">
        <v>56.65</v>
      </c>
      <c r="F804" t="n">
        <v>53.15</v>
      </c>
      <c r="G804" t="n">
        <v>151.85</v>
      </c>
      <c r="H804" t="n">
        <v>1.86</v>
      </c>
      <c r="I804" t="n">
        <v>21</v>
      </c>
      <c r="J804" t="n">
        <v>258.2</v>
      </c>
      <c r="K804" t="n">
        <v>56.13</v>
      </c>
      <c r="L804" t="n">
        <v>27</v>
      </c>
      <c r="M804" t="n">
        <v>19</v>
      </c>
      <c r="N804" t="n">
        <v>65.06999999999999</v>
      </c>
      <c r="O804" t="n">
        <v>32078.91</v>
      </c>
      <c r="P804" t="n">
        <v>725.54</v>
      </c>
      <c r="Q804" t="n">
        <v>1367.19</v>
      </c>
      <c r="R804" t="n">
        <v>125.02</v>
      </c>
      <c r="S804" t="n">
        <v>104.26</v>
      </c>
      <c r="T804" t="n">
        <v>9461.09</v>
      </c>
      <c r="U804" t="n">
        <v>0.83</v>
      </c>
      <c r="V804" t="n">
        <v>0.9</v>
      </c>
      <c r="W804" t="n">
        <v>20.68</v>
      </c>
      <c r="X804" t="n">
        <v>0.57</v>
      </c>
      <c r="Y804" t="n">
        <v>1</v>
      </c>
      <c r="Z804" t="n">
        <v>10</v>
      </c>
    </row>
    <row r="805">
      <c r="A805" t="n">
        <v>105</v>
      </c>
      <c r="B805" t="n">
        <v>110</v>
      </c>
      <c r="C805" t="inlineStr">
        <is>
          <t xml:space="preserve">CONCLUIDO	</t>
        </is>
      </c>
      <c r="D805" t="n">
        <v>1.7676</v>
      </c>
      <c r="E805" t="n">
        <v>56.57</v>
      </c>
      <c r="F805" t="n">
        <v>53.12</v>
      </c>
      <c r="G805" t="n">
        <v>159.35</v>
      </c>
      <c r="H805" t="n">
        <v>1.87</v>
      </c>
      <c r="I805" t="n">
        <v>20</v>
      </c>
      <c r="J805" t="n">
        <v>258.66</v>
      </c>
      <c r="K805" t="n">
        <v>56.13</v>
      </c>
      <c r="L805" t="n">
        <v>27.25</v>
      </c>
      <c r="M805" t="n">
        <v>18</v>
      </c>
      <c r="N805" t="n">
        <v>65.28</v>
      </c>
      <c r="O805" t="n">
        <v>32135.68</v>
      </c>
      <c r="P805" t="n">
        <v>723.0599999999999</v>
      </c>
      <c r="Q805" t="n">
        <v>1367.26</v>
      </c>
      <c r="R805" t="n">
        <v>123.96</v>
      </c>
      <c r="S805" t="n">
        <v>104.26</v>
      </c>
      <c r="T805" t="n">
        <v>8937.27</v>
      </c>
      <c r="U805" t="n">
        <v>0.84</v>
      </c>
      <c r="V805" t="n">
        <v>0.9</v>
      </c>
      <c r="W805" t="n">
        <v>20.68</v>
      </c>
      <c r="X805" t="n">
        <v>0.54</v>
      </c>
      <c r="Y805" t="n">
        <v>1</v>
      </c>
      <c r="Z805" t="n">
        <v>10</v>
      </c>
    </row>
    <row r="806">
      <c r="A806" t="n">
        <v>106</v>
      </c>
      <c r="B806" t="n">
        <v>110</v>
      </c>
      <c r="C806" t="inlineStr">
        <is>
          <t xml:space="preserve">CONCLUIDO	</t>
        </is>
      </c>
      <c r="D806" t="n">
        <v>1.7679</v>
      </c>
      <c r="E806" t="n">
        <v>56.57</v>
      </c>
      <c r="F806" t="n">
        <v>53.11</v>
      </c>
      <c r="G806" t="n">
        <v>159.32</v>
      </c>
      <c r="H806" t="n">
        <v>1.89</v>
      </c>
      <c r="I806" t="n">
        <v>20</v>
      </c>
      <c r="J806" t="n">
        <v>259.12</v>
      </c>
      <c r="K806" t="n">
        <v>56.13</v>
      </c>
      <c r="L806" t="n">
        <v>27.5</v>
      </c>
      <c r="M806" t="n">
        <v>18</v>
      </c>
      <c r="N806" t="n">
        <v>65.48999999999999</v>
      </c>
      <c r="O806" t="n">
        <v>32192.53</v>
      </c>
      <c r="P806" t="n">
        <v>724.52</v>
      </c>
      <c r="Q806" t="n">
        <v>1367.22</v>
      </c>
      <c r="R806" t="n">
        <v>123.75</v>
      </c>
      <c r="S806" t="n">
        <v>104.26</v>
      </c>
      <c r="T806" t="n">
        <v>8831.379999999999</v>
      </c>
      <c r="U806" t="n">
        <v>0.84</v>
      </c>
      <c r="V806" t="n">
        <v>0.9</v>
      </c>
      <c r="W806" t="n">
        <v>20.68</v>
      </c>
      <c r="X806" t="n">
        <v>0.53</v>
      </c>
      <c r="Y806" t="n">
        <v>1</v>
      </c>
      <c r="Z806" t="n">
        <v>10</v>
      </c>
    </row>
    <row r="807">
      <c r="A807" t="n">
        <v>107</v>
      </c>
      <c r="B807" t="n">
        <v>110</v>
      </c>
      <c r="C807" t="inlineStr">
        <is>
          <t xml:space="preserve">CONCLUIDO	</t>
        </is>
      </c>
      <c r="D807" t="n">
        <v>1.7681</v>
      </c>
      <c r="E807" t="n">
        <v>56.56</v>
      </c>
      <c r="F807" t="n">
        <v>53.1</v>
      </c>
      <c r="G807" t="n">
        <v>159.3</v>
      </c>
      <c r="H807" t="n">
        <v>1.9</v>
      </c>
      <c r="I807" t="n">
        <v>20</v>
      </c>
      <c r="J807" t="n">
        <v>259.58</v>
      </c>
      <c r="K807" t="n">
        <v>56.13</v>
      </c>
      <c r="L807" t="n">
        <v>27.75</v>
      </c>
      <c r="M807" t="n">
        <v>18</v>
      </c>
      <c r="N807" t="n">
        <v>65.70999999999999</v>
      </c>
      <c r="O807" t="n">
        <v>32249.46</v>
      </c>
      <c r="P807" t="n">
        <v>725.52</v>
      </c>
      <c r="Q807" t="n">
        <v>1367.17</v>
      </c>
      <c r="R807" t="n">
        <v>123.67</v>
      </c>
      <c r="S807" t="n">
        <v>104.26</v>
      </c>
      <c r="T807" t="n">
        <v>8789.98</v>
      </c>
      <c r="U807" t="n">
        <v>0.84</v>
      </c>
      <c r="V807" t="n">
        <v>0.9</v>
      </c>
      <c r="W807" t="n">
        <v>20.67</v>
      </c>
      <c r="X807" t="n">
        <v>0.53</v>
      </c>
      <c r="Y807" t="n">
        <v>1</v>
      </c>
      <c r="Z807" t="n">
        <v>10</v>
      </c>
    </row>
    <row r="808">
      <c r="A808" t="n">
        <v>108</v>
      </c>
      <c r="B808" t="n">
        <v>110</v>
      </c>
      <c r="C808" t="inlineStr">
        <is>
          <t xml:space="preserve">CONCLUIDO	</t>
        </is>
      </c>
      <c r="D808" t="n">
        <v>1.7675</v>
      </c>
      <c r="E808" t="n">
        <v>56.58</v>
      </c>
      <c r="F808" t="n">
        <v>53.12</v>
      </c>
      <c r="G808" t="n">
        <v>159.35</v>
      </c>
      <c r="H808" t="n">
        <v>1.92</v>
      </c>
      <c r="I808" t="n">
        <v>20</v>
      </c>
      <c r="J808" t="n">
        <v>260.05</v>
      </c>
      <c r="K808" t="n">
        <v>56.13</v>
      </c>
      <c r="L808" t="n">
        <v>28</v>
      </c>
      <c r="M808" t="n">
        <v>18</v>
      </c>
      <c r="N808" t="n">
        <v>65.92</v>
      </c>
      <c r="O808" t="n">
        <v>32306.46</v>
      </c>
      <c r="P808" t="n">
        <v>725.7</v>
      </c>
      <c r="Q808" t="n">
        <v>1367.24</v>
      </c>
      <c r="R808" t="n">
        <v>124.09</v>
      </c>
      <c r="S808" t="n">
        <v>104.26</v>
      </c>
      <c r="T808" t="n">
        <v>8999.610000000001</v>
      </c>
      <c r="U808" t="n">
        <v>0.84</v>
      </c>
      <c r="V808" t="n">
        <v>0.9</v>
      </c>
      <c r="W808" t="n">
        <v>20.68</v>
      </c>
      <c r="X808" t="n">
        <v>0.54</v>
      </c>
      <c r="Y808" t="n">
        <v>1</v>
      </c>
      <c r="Z808" t="n">
        <v>10</v>
      </c>
    </row>
    <row r="809">
      <c r="A809" t="n">
        <v>109</v>
      </c>
      <c r="B809" t="n">
        <v>110</v>
      </c>
      <c r="C809" t="inlineStr">
        <is>
          <t xml:space="preserve">CONCLUIDO	</t>
        </is>
      </c>
      <c r="D809" t="n">
        <v>1.7676</v>
      </c>
      <c r="E809" t="n">
        <v>56.57</v>
      </c>
      <c r="F809" t="n">
        <v>53.12</v>
      </c>
      <c r="G809" t="n">
        <v>159.35</v>
      </c>
      <c r="H809" t="n">
        <v>1.93</v>
      </c>
      <c r="I809" t="n">
        <v>20</v>
      </c>
      <c r="J809" t="n">
        <v>260.51</v>
      </c>
      <c r="K809" t="n">
        <v>56.13</v>
      </c>
      <c r="L809" t="n">
        <v>28.25</v>
      </c>
      <c r="M809" t="n">
        <v>18</v>
      </c>
      <c r="N809" t="n">
        <v>66.13</v>
      </c>
      <c r="O809" t="n">
        <v>32363.54</v>
      </c>
      <c r="P809" t="n">
        <v>724.15</v>
      </c>
      <c r="Q809" t="n">
        <v>1367.24</v>
      </c>
      <c r="R809" t="n">
        <v>124.14</v>
      </c>
      <c r="S809" t="n">
        <v>104.26</v>
      </c>
      <c r="T809" t="n">
        <v>9023.959999999999</v>
      </c>
      <c r="U809" t="n">
        <v>0.84</v>
      </c>
      <c r="V809" t="n">
        <v>0.9</v>
      </c>
      <c r="W809" t="n">
        <v>20.67</v>
      </c>
      <c r="X809" t="n">
        <v>0.54</v>
      </c>
      <c r="Y809" t="n">
        <v>1</v>
      </c>
      <c r="Z809" t="n">
        <v>10</v>
      </c>
    </row>
    <row r="810">
      <c r="A810" t="n">
        <v>110</v>
      </c>
      <c r="B810" t="n">
        <v>110</v>
      </c>
      <c r="C810" t="inlineStr">
        <is>
          <t xml:space="preserve">CONCLUIDO	</t>
        </is>
      </c>
      <c r="D810" t="n">
        <v>1.767</v>
      </c>
      <c r="E810" t="n">
        <v>56.59</v>
      </c>
      <c r="F810" t="n">
        <v>53.13</v>
      </c>
      <c r="G810" t="n">
        <v>159.4</v>
      </c>
      <c r="H810" t="n">
        <v>1.94</v>
      </c>
      <c r="I810" t="n">
        <v>20</v>
      </c>
      <c r="J810" t="n">
        <v>260.97</v>
      </c>
      <c r="K810" t="n">
        <v>56.13</v>
      </c>
      <c r="L810" t="n">
        <v>28.5</v>
      </c>
      <c r="M810" t="n">
        <v>18</v>
      </c>
      <c r="N810" t="n">
        <v>66.34999999999999</v>
      </c>
      <c r="O810" t="n">
        <v>32420.71</v>
      </c>
      <c r="P810" t="n">
        <v>720.53</v>
      </c>
      <c r="Q810" t="n">
        <v>1367.18</v>
      </c>
      <c r="R810" t="n">
        <v>124.57</v>
      </c>
      <c r="S810" t="n">
        <v>104.26</v>
      </c>
      <c r="T810" t="n">
        <v>9238.950000000001</v>
      </c>
      <c r="U810" t="n">
        <v>0.84</v>
      </c>
      <c r="V810" t="n">
        <v>0.9</v>
      </c>
      <c r="W810" t="n">
        <v>20.68</v>
      </c>
      <c r="X810" t="n">
        <v>0.5600000000000001</v>
      </c>
      <c r="Y810" t="n">
        <v>1</v>
      </c>
      <c r="Z810" t="n">
        <v>10</v>
      </c>
    </row>
    <row r="811">
      <c r="A811" t="n">
        <v>111</v>
      </c>
      <c r="B811" t="n">
        <v>110</v>
      </c>
      <c r="C811" t="inlineStr">
        <is>
          <t xml:space="preserve">CONCLUIDO	</t>
        </is>
      </c>
      <c r="D811" t="n">
        <v>1.7698</v>
      </c>
      <c r="E811" t="n">
        <v>56.5</v>
      </c>
      <c r="F811" t="n">
        <v>53.09</v>
      </c>
      <c r="G811" t="n">
        <v>167.65</v>
      </c>
      <c r="H811" t="n">
        <v>1.96</v>
      </c>
      <c r="I811" t="n">
        <v>19</v>
      </c>
      <c r="J811" t="n">
        <v>261.44</v>
      </c>
      <c r="K811" t="n">
        <v>56.13</v>
      </c>
      <c r="L811" t="n">
        <v>28.75</v>
      </c>
      <c r="M811" t="n">
        <v>17</v>
      </c>
      <c r="N811" t="n">
        <v>66.56</v>
      </c>
      <c r="O811" t="n">
        <v>32477.95</v>
      </c>
      <c r="P811" t="n">
        <v>719.59</v>
      </c>
      <c r="Q811" t="n">
        <v>1367.21</v>
      </c>
      <c r="R811" t="n">
        <v>123.2</v>
      </c>
      <c r="S811" t="n">
        <v>104.26</v>
      </c>
      <c r="T811" t="n">
        <v>8562.860000000001</v>
      </c>
      <c r="U811" t="n">
        <v>0.85</v>
      </c>
      <c r="V811" t="n">
        <v>0.9</v>
      </c>
      <c r="W811" t="n">
        <v>20.67</v>
      </c>
      <c r="X811" t="n">
        <v>0.51</v>
      </c>
      <c r="Y811" t="n">
        <v>1</v>
      </c>
      <c r="Z811" t="n">
        <v>10</v>
      </c>
    </row>
    <row r="812">
      <c r="A812" t="n">
        <v>112</v>
      </c>
      <c r="B812" t="n">
        <v>110</v>
      </c>
      <c r="C812" t="inlineStr">
        <is>
          <t xml:space="preserve">CONCLUIDO	</t>
        </is>
      </c>
      <c r="D812" t="n">
        <v>1.7695</v>
      </c>
      <c r="E812" t="n">
        <v>56.51</v>
      </c>
      <c r="F812" t="n">
        <v>53.1</v>
      </c>
      <c r="G812" t="n">
        <v>167.67</v>
      </c>
      <c r="H812" t="n">
        <v>1.97</v>
      </c>
      <c r="I812" t="n">
        <v>19</v>
      </c>
      <c r="J812" t="n">
        <v>261.9</v>
      </c>
      <c r="K812" t="n">
        <v>56.13</v>
      </c>
      <c r="L812" t="n">
        <v>29</v>
      </c>
      <c r="M812" t="n">
        <v>17</v>
      </c>
      <c r="N812" t="n">
        <v>66.77</v>
      </c>
      <c r="O812" t="n">
        <v>32535.28</v>
      </c>
      <c r="P812" t="n">
        <v>719.6</v>
      </c>
      <c r="Q812" t="n">
        <v>1367.22</v>
      </c>
      <c r="R812" t="n">
        <v>123.43</v>
      </c>
      <c r="S812" t="n">
        <v>104.26</v>
      </c>
      <c r="T812" t="n">
        <v>8675.26</v>
      </c>
      <c r="U812" t="n">
        <v>0.84</v>
      </c>
      <c r="V812" t="n">
        <v>0.9</v>
      </c>
      <c r="W812" t="n">
        <v>20.67</v>
      </c>
      <c r="X812" t="n">
        <v>0.52</v>
      </c>
      <c r="Y812" t="n">
        <v>1</v>
      </c>
      <c r="Z812" t="n">
        <v>10</v>
      </c>
    </row>
    <row r="813">
      <c r="A813" t="n">
        <v>113</v>
      </c>
      <c r="B813" t="n">
        <v>110</v>
      </c>
      <c r="C813" t="inlineStr">
        <is>
          <t xml:space="preserve">CONCLUIDO	</t>
        </is>
      </c>
      <c r="D813" t="n">
        <v>1.7697</v>
      </c>
      <c r="E813" t="n">
        <v>56.51</v>
      </c>
      <c r="F813" t="n">
        <v>53.09</v>
      </c>
      <c r="G813" t="n">
        <v>167.66</v>
      </c>
      <c r="H813" t="n">
        <v>1.98</v>
      </c>
      <c r="I813" t="n">
        <v>19</v>
      </c>
      <c r="J813" t="n">
        <v>262.37</v>
      </c>
      <c r="K813" t="n">
        <v>56.13</v>
      </c>
      <c r="L813" t="n">
        <v>29.25</v>
      </c>
      <c r="M813" t="n">
        <v>17</v>
      </c>
      <c r="N813" t="n">
        <v>66.98999999999999</v>
      </c>
      <c r="O813" t="n">
        <v>32592.68</v>
      </c>
      <c r="P813" t="n">
        <v>719.74</v>
      </c>
      <c r="Q813" t="n">
        <v>1367.24</v>
      </c>
      <c r="R813" t="n">
        <v>123.3</v>
      </c>
      <c r="S813" t="n">
        <v>104.26</v>
      </c>
      <c r="T813" t="n">
        <v>8613.190000000001</v>
      </c>
      <c r="U813" t="n">
        <v>0.85</v>
      </c>
      <c r="V813" t="n">
        <v>0.9</v>
      </c>
      <c r="W813" t="n">
        <v>20.67</v>
      </c>
      <c r="X813" t="n">
        <v>0.52</v>
      </c>
      <c r="Y813" t="n">
        <v>1</v>
      </c>
      <c r="Z813" t="n">
        <v>10</v>
      </c>
    </row>
    <row r="814">
      <c r="A814" t="n">
        <v>114</v>
      </c>
      <c r="B814" t="n">
        <v>110</v>
      </c>
      <c r="C814" t="inlineStr">
        <is>
          <t xml:space="preserve">CONCLUIDO	</t>
        </is>
      </c>
      <c r="D814" t="n">
        <v>1.7698</v>
      </c>
      <c r="E814" t="n">
        <v>56.5</v>
      </c>
      <c r="F814" t="n">
        <v>53.09</v>
      </c>
      <c r="G814" t="n">
        <v>167.65</v>
      </c>
      <c r="H814" t="n">
        <v>2</v>
      </c>
      <c r="I814" t="n">
        <v>19</v>
      </c>
      <c r="J814" t="n">
        <v>262.83</v>
      </c>
      <c r="K814" t="n">
        <v>56.13</v>
      </c>
      <c r="L814" t="n">
        <v>29.5</v>
      </c>
      <c r="M814" t="n">
        <v>17</v>
      </c>
      <c r="N814" t="n">
        <v>67.20999999999999</v>
      </c>
      <c r="O814" t="n">
        <v>32650.17</v>
      </c>
      <c r="P814" t="n">
        <v>718.88</v>
      </c>
      <c r="Q814" t="n">
        <v>1367.21</v>
      </c>
      <c r="R814" t="n">
        <v>123.17</v>
      </c>
      <c r="S814" t="n">
        <v>104.26</v>
      </c>
      <c r="T814" t="n">
        <v>8544.209999999999</v>
      </c>
      <c r="U814" t="n">
        <v>0.85</v>
      </c>
      <c r="V814" t="n">
        <v>0.9</v>
      </c>
      <c r="W814" t="n">
        <v>20.67</v>
      </c>
      <c r="X814" t="n">
        <v>0.51</v>
      </c>
      <c r="Y814" t="n">
        <v>1</v>
      </c>
      <c r="Z814" t="n">
        <v>10</v>
      </c>
    </row>
    <row r="815">
      <c r="A815" t="n">
        <v>115</v>
      </c>
      <c r="B815" t="n">
        <v>110</v>
      </c>
      <c r="C815" t="inlineStr">
        <is>
          <t xml:space="preserve">CONCLUIDO	</t>
        </is>
      </c>
      <c r="D815" t="n">
        <v>1.7697</v>
      </c>
      <c r="E815" t="n">
        <v>56.51</v>
      </c>
      <c r="F815" t="n">
        <v>53.09</v>
      </c>
      <c r="G815" t="n">
        <v>167.65</v>
      </c>
      <c r="H815" t="n">
        <v>2.01</v>
      </c>
      <c r="I815" t="n">
        <v>19</v>
      </c>
      <c r="J815" t="n">
        <v>263.3</v>
      </c>
      <c r="K815" t="n">
        <v>56.13</v>
      </c>
      <c r="L815" t="n">
        <v>29.75</v>
      </c>
      <c r="M815" t="n">
        <v>17</v>
      </c>
      <c r="N815" t="n">
        <v>67.42</v>
      </c>
      <c r="O815" t="n">
        <v>32707.74</v>
      </c>
      <c r="P815" t="n">
        <v>717.66</v>
      </c>
      <c r="Q815" t="n">
        <v>1367.18</v>
      </c>
      <c r="R815" t="n">
        <v>123.26</v>
      </c>
      <c r="S815" t="n">
        <v>104.26</v>
      </c>
      <c r="T815" t="n">
        <v>8592.41</v>
      </c>
      <c r="U815" t="n">
        <v>0.85</v>
      </c>
      <c r="V815" t="n">
        <v>0.9</v>
      </c>
      <c r="W815" t="n">
        <v>20.67</v>
      </c>
      <c r="X815" t="n">
        <v>0.51</v>
      </c>
      <c r="Y815" t="n">
        <v>1</v>
      </c>
      <c r="Z815" t="n">
        <v>10</v>
      </c>
    </row>
    <row r="816">
      <c r="A816" t="n">
        <v>116</v>
      </c>
      <c r="B816" t="n">
        <v>110</v>
      </c>
      <c r="C816" t="inlineStr">
        <is>
          <t xml:space="preserve">CONCLUIDO	</t>
        </is>
      </c>
      <c r="D816" t="n">
        <v>1.7697</v>
      </c>
      <c r="E816" t="n">
        <v>56.51</v>
      </c>
      <c r="F816" t="n">
        <v>53.09</v>
      </c>
      <c r="G816" t="n">
        <v>167.66</v>
      </c>
      <c r="H816" t="n">
        <v>2.02</v>
      </c>
      <c r="I816" t="n">
        <v>19</v>
      </c>
      <c r="J816" t="n">
        <v>263.77</v>
      </c>
      <c r="K816" t="n">
        <v>56.13</v>
      </c>
      <c r="L816" t="n">
        <v>30</v>
      </c>
      <c r="M816" t="n">
        <v>17</v>
      </c>
      <c r="N816" t="n">
        <v>67.64</v>
      </c>
      <c r="O816" t="n">
        <v>32765.39</v>
      </c>
      <c r="P816" t="n">
        <v>715.97</v>
      </c>
      <c r="Q816" t="n">
        <v>1367.24</v>
      </c>
      <c r="R816" t="n">
        <v>123.26</v>
      </c>
      <c r="S816" t="n">
        <v>104.26</v>
      </c>
      <c r="T816" t="n">
        <v>8591.49</v>
      </c>
      <c r="U816" t="n">
        <v>0.85</v>
      </c>
      <c r="V816" t="n">
        <v>0.9</v>
      </c>
      <c r="W816" t="n">
        <v>20.67</v>
      </c>
      <c r="X816" t="n">
        <v>0.51</v>
      </c>
      <c r="Y816" t="n">
        <v>1</v>
      </c>
      <c r="Z816" t="n">
        <v>10</v>
      </c>
    </row>
    <row r="817">
      <c r="A817" t="n">
        <v>117</v>
      </c>
      <c r="B817" t="n">
        <v>110</v>
      </c>
      <c r="C817" t="inlineStr">
        <is>
          <t xml:space="preserve">CONCLUIDO	</t>
        </is>
      </c>
      <c r="D817" t="n">
        <v>1.7722</v>
      </c>
      <c r="E817" t="n">
        <v>56.43</v>
      </c>
      <c r="F817" t="n">
        <v>53.05</v>
      </c>
      <c r="G817" t="n">
        <v>176.85</v>
      </c>
      <c r="H817" t="n">
        <v>2.04</v>
      </c>
      <c r="I817" t="n">
        <v>18</v>
      </c>
      <c r="J817" t="n">
        <v>264.23</v>
      </c>
      <c r="K817" t="n">
        <v>56.13</v>
      </c>
      <c r="L817" t="n">
        <v>30.25</v>
      </c>
      <c r="M817" t="n">
        <v>16</v>
      </c>
      <c r="N817" t="n">
        <v>67.86</v>
      </c>
      <c r="O817" t="n">
        <v>32823.12</v>
      </c>
      <c r="P817" t="n">
        <v>714.95</v>
      </c>
      <c r="Q817" t="n">
        <v>1367.2</v>
      </c>
      <c r="R817" t="n">
        <v>122.08</v>
      </c>
      <c r="S817" t="n">
        <v>104.26</v>
      </c>
      <c r="T817" t="n">
        <v>8005.86</v>
      </c>
      <c r="U817" t="n">
        <v>0.85</v>
      </c>
      <c r="V817" t="n">
        <v>0.9</v>
      </c>
      <c r="W817" t="n">
        <v>20.67</v>
      </c>
      <c r="X817" t="n">
        <v>0.48</v>
      </c>
      <c r="Y817" t="n">
        <v>1</v>
      </c>
      <c r="Z817" t="n">
        <v>10</v>
      </c>
    </row>
    <row r="818">
      <c r="A818" t="n">
        <v>118</v>
      </c>
      <c r="B818" t="n">
        <v>110</v>
      </c>
      <c r="C818" t="inlineStr">
        <is>
          <t xml:space="preserve">CONCLUIDO	</t>
        </is>
      </c>
      <c r="D818" t="n">
        <v>1.7715</v>
      </c>
      <c r="E818" t="n">
        <v>56.45</v>
      </c>
      <c r="F818" t="n">
        <v>53.08</v>
      </c>
      <c r="G818" t="n">
        <v>176.92</v>
      </c>
      <c r="H818" t="n">
        <v>2.05</v>
      </c>
      <c r="I818" t="n">
        <v>18</v>
      </c>
      <c r="J818" t="n">
        <v>264.7</v>
      </c>
      <c r="K818" t="n">
        <v>56.13</v>
      </c>
      <c r="L818" t="n">
        <v>30.5</v>
      </c>
      <c r="M818" t="n">
        <v>16</v>
      </c>
      <c r="N818" t="n">
        <v>68.08</v>
      </c>
      <c r="O818" t="n">
        <v>32880.94</v>
      </c>
      <c r="P818" t="n">
        <v>716.45</v>
      </c>
      <c r="Q818" t="n">
        <v>1367.18</v>
      </c>
      <c r="R818" t="n">
        <v>122.86</v>
      </c>
      <c r="S818" t="n">
        <v>104.26</v>
      </c>
      <c r="T818" t="n">
        <v>8394.17</v>
      </c>
      <c r="U818" t="n">
        <v>0.85</v>
      </c>
      <c r="V818" t="n">
        <v>0.9</v>
      </c>
      <c r="W818" t="n">
        <v>20.67</v>
      </c>
      <c r="X818" t="n">
        <v>0.5</v>
      </c>
      <c r="Y818" t="n">
        <v>1</v>
      </c>
      <c r="Z818" t="n">
        <v>10</v>
      </c>
    </row>
    <row r="819">
      <c r="A819" t="n">
        <v>119</v>
      </c>
      <c r="B819" t="n">
        <v>110</v>
      </c>
      <c r="C819" t="inlineStr">
        <is>
          <t xml:space="preserve">CONCLUIDO	</t>
        </is>
      </c>
      <c r="D819" t="n">
        <v>1.7717</v>
      </c>
      <c r="E819" t="n">
        <v>56.44</v>
      </c>
      <c r="F819" t="n">
        <v>53.07</v>
      </c>
      <c r="G819" t="n">
        <v>176.9</v>
      </c>
      <c r="H819" t="n">
        <v>2.06</v>
      </c>
      <c r="I819" t="n">
        <v>18</v>
      </c>
      <c r="J819" t="n">
        <v>265.17</v>
      </c>
      <c r="K819" t="n">
        <v>56.13</v>
      </c>
      <c r="L819" t="n">
        <v>30.75</v>
      </c>
      <c r="M819" t="n">
        <v>16</v>
      </c>
      <c r="N819" t="n">
        <v>68.3</v>
      </c>
      <c r="O819" t="n">
        <v>32938.83</v>
      </c>
      <c r="P819" t="n">
        <v>715.59</v>
      </c>
      <c r="Q819" t="n">
        <v>1367.15</v>
      </c>
      <c r="R819" t="n">
        <v>122.81</v>
      </c>
      <c r="S819" t="n">
        <v>104.26</v>
      </c>
      <c r="T819" t="n">
        <v>8373.129999999999</v>
      </c>
      <c r="U819" t="n">
        <v>0.85</v>
      </c>
      <c r="V819" t="n">
        <v>0.9</v>
      </c>
      <c r="W819" t="n">
        <v>20.67</v>
      </c>
      <c r="X819" t="n">
        <v>0.49</v>
      </c>
      <c r="Y819" t="n">
        <v>1</v>
      </c>
      <c r="Z819" t="n">
        <v>10</v>
      </c>
    </row>
    <row r="820">
      <c r="A820" t="n">
        <v>120</v>
      </c>
      <c r="B820" t="n">
        <v>110</v>
      </c>
      <c r="C820" t="inlineStr">
        <is>
          <t xml:space="preserve">CONCLUIDO	</t>
        </is>
      </c>
      <c r="D820" t="n">
        <v>1.7719</v>
      </c>
      <c r="E820" t="n">
        <v>56.44</v>
      </c>
      <c r="F820" t="n">
        <v>53.06</v>
      </c>
      <c r="G820" t="n">
        <v>176.88</v>
      </c>
      <c r="H820" t="n">
        <v>2.08</v>
      </c>
      <c r="I820" t="n">
        <v>18</v>
      </c>
      <c r="J820" t="n">
        <v>265.64</v>
      </c>
      <c r="K820" t="n">
        <v>56.13</v>
      </c>
      <c r="L820" t="n">
        <v>31</v>
      </c>
      <c r="M820" t="n">
        <v>16</v>
      </c>
      <c r="N820" t="n">
        <v>68.52</v>
      </c>
      <c r="O820" t="n">
        <v>32996.81</v>
      </c>
      <c r="P820" t="n">
        <v>715.51</v>
      </c>
      <c r="Q820" t="n">
        <v>1367.15</v>
      </c>
      <c r="R820" t="n">
        <v>122.42</v>
      </c>
      <c r="S820" t="n">
        <v>104.26</v>
      </c>
      <c r="T820" t="n">
        <v>8178.68</v>
      </c>
      <c r="U820" t="n">
        <v>0.85</v>
      </c>
      <c r="V820" t="n">
        <v>0.9</v>
      </c>
      <c r="W820" t="n">
        <v>20.67</v>
      </c>
      <c r="X820" t="n">
        <v>0.49</v>
      </c>
      <c r="Y820" t="n">
        <v>1</v>
      </c>
      <c r="Z820" t="n">
        <v>10</v>
      </c>
    </row>
    <row r="821">
      <c r="A821" t="n">
        <v>121</v>
      </c>
      <c r="B821" t="n">
        <v>110</v>
      </c>
      <c r="C821" t="inlineStr">
        <is>
          <t xml:space="preserve">CONCLUIDO	</t>
        </is>
      </c>
      <c r="D821" t="n">
        <v>1.7723</v>
      </c>
      <c r="E821" t="n">
        <v>56.42</v>
      </c>
      <c r="F821" t="n">
        <v>53.05</v>
      </c>
      <c r="G821" t="n">
        <v>176.83</v>
      </c>
      <c r="H821" t="n">
        <v>2.09</v>
      </c>
      <c r="I821" t="n">
        <v>18</v>
      </c>
      <c r="J821" t="n">
        <v>266.11</v>
      </c>
      <c r="K821" t="n">
        <v>56.13</v>
      </c>
      <c r="L821" t="n">
        <v>31.25</v>
      </c>
      <c r="M821" t="n">
        <v>16</v>
      </c>
      <c r="N821" t="n">
        <v>68.73999999999999</v>
      </c>
      <c r="O821" t="n">
        <v>33054.88</v>
      </c>
      <c r="P821" t="n">
        <v>713.88</v>
      </c>
      <c r="Q821" t="n">
        <v>1367.19</v>
      </c>
      <c r="R821" t="n">
        <v>121.96</v>
      </c>
      <c r="S821" t="n">
        <v>104.26</v>
      </c>
      <c r="T821" t="n">
        <v>7945.33</v>
      </c>
      <c r="U821" t="n">
        <v>0.85</v>
      </c>
      <c r="V821" t="n">
        <v>0.9</v>
      </c>
      <c r="W821" t="n">
        <v>20.67</v>
      </c>
      <c r="X821" t="n">
        <v>0.47</v>
      </c>
      <c r="Y821" t="n">
        <v>1</v>
      </c>
      <c r="Z821" t="n">
        <v>10</v>
      </c>
    </row>
    <row r="822">
      <c r="A822" t="n">
        <v>122</v>
      </c>
      <c r="B822" t="n">
        <v>110</v>
      </c>
      <c r="C822" t="inlineStr">
        <is>
          <t xml:space="preserve">CONCLUIDO	</t>
        </is>
      </c>
      <c r="D822" t="n">
        <v>1.7717</v>
      </c>
      <c r="E822" t="n">
        <v>56.44</v>
      </c>
      <c r="F822" t="n">
        <v>53.07</v>
      </c>
      <c r="G822" t="n">
        <v>176.9</v>
      </c>
      <c r="H822" t="n">
        <v>2.1</v>
      </c>
      <c r="I822" t="n">
        <v>18</v>
      </c>
      <c r="J822" t="n">
        <v>266.59</v>
      </c>
      <c r="K822" t="n">
        <v>56.13</v>
      </c>
      <c r="L822" t="n">
        <v>31.5</v>
      </c>
      <c r="M822" t="n">
        <v>16</v>
      </c>
      <c r="N822" t="n">
        <v>68.95999999999999</v>
      </c>
      <c r="O822" t="n">
        <v>33113.03</v>
      </c>
      <c r="P822" t="n">
        <v>713.3099999999999</v>
      </c>
      <c r="Q822" t="n">
        <v>1367.23</v>
      </c>
      <c r="R822" t="n">
        <v>122.54</v>
      </c>
      <c r="S822" t="n">
        <v>104.26</v>
      </c>
      <c r="T822" t="n">
        <v>8235.4</v>
      </c>
      <c r="U822" t="n">
        <v>0.85</v>
      </c>
      <c r="V822" t="n">
        <v>0.9</v>
      </c>
      <c r="W822" t="n">
        <v>20.67</v>
      </c>
      <c r="X822" t="n">
        <v>0.49</v>
      </c>
      <c r="Y822" t="n">
        <v>1</v>
      </c>
      <c r="Z822" t="n">
        <v>10</v>
      </c>
    </row>
    <row r="823">
      <c r="A823" t="n">
        <v>123</v>
      </c>
      <c r="B823" t="n">
        <v>110</v>
      </c>
      <c r="C823" t="inlineStr">
        <is>
          <t xml:space="preserve">CONCLUIDO	</t>
        </is>
      </c>
      <c r="D823" t="n">
        <v>1.7712</v>
      </c>
      <c r="E823" t="n">
        <v>56.46</v>
      </c>
      <c r="F823" t="n">
        <v>53.09</v>
      </c>
      <c r="G823" t="n">
        <v>176.95</v>
      </c>
      <c r="H823" t="n">
        <v>2.12</v>
      </c>
      <c r="I823" t="n">
        <v>18</v>
      </c>
      <c r="J823" t="n">
        <v>267.06</v>
      </c>
      <c r="K823" t="n">
        <v>56.13</v>
      </c>
      <c r="L823" t="n">
        <v>31.75</v>
      </c>
      <c r="M823" t="n">
        <v>16</v>
      </c>
      <c r="N823" t="n">
        <v>69.18000000000001</v>
      </c>
      <c r="O823" t="n">
        <v>33171.26</v>
      </c>
      <c r="P823" t="n">
        <v>711.36</v>
      </c>
      <c r="Q823" t="n">
        <v>1367.18</v>
      </c>
      <c r="R823" t="n">
        <v>123.12</v>
      </c>
      <c r="S823" t="n">
        <v>104.26</v>
      </c>
      <c r="T823" t="n">
        <v>8524.84</v>
      </c>
      <c r="U823" t="n">
        <v>0.85</v>
      </c>
      <c r="V823" t="n">
        <v>0.9</v>
      </c>
      <c r="W823" t="n">
        <v>20.67</v>
      </c>
      <c r="X823" t="n">
        <v>0.51</v>
      </c>
      <c r="Y823" t="n">
        <v>1</v>
      </c>
      <c r="Z823" t="n">
        <v>10</v>
      </c>
    </row>
    <row r="824">
      <c r="A824" t="n">
        <v>124</v>
      </c>
      <c r="B824" t="n">
        <v>110</v>
      </c>
      <c r="C824" t="inlineStr">
        <is>
          <t xml:space="preserve">CONCLUIDO	</t>
        </is>
      </c>
      <c r="D824" t="n">
        <v>1.774</v>
      </c>
      <c r="E824" t="n">
        <v>56.37</v>
      </c>
      <c r="F824" t="n">
        <v>53.04</v>
      </c>
      <c r="G824" t="n">
        <v>187.2</v>
      </c>
      <c r="H824" t="n">
        <v>2.13</v>
      </c>
      <c r="I824" t="n">
        <v>17</v>
      </c>
      <c r="J824" t="n">
        <v>267.53</v>
      </c>
      <c r="K824" t="n">
        <v>56.13</v>
      </c>
      <c r="L824" t="n">
        <v>32</v>
      </c>
      <c r="M824" t="n">
        <v>15</v>
      </c>
      <c r="N824" t="n">
        <v>69.40000000000001</v>
      </c>
      <c r="O824" t="n">
        <v>33229.58</v>
      </c>
      <c r="P824" t="n">
        <v>710.5599999999999</v>
      </c>
      <c r="Q824" t="n">
        <v>1367.2</v>
      </c>
      <c r="R824" t="n">
        <v>121.47</v>
      </c>
      <c r="S824" t="n">
        <v>104.26</v>
      </c>
      <c r="T824" t="n">
        <v>7703.93</v>
      </c>
      <c r="U824" t="n">
        <v>0.86</v>
      </c>
      <c r="V824" t="n">
        <v>0.9</v>
      </c>
      <c r="W824" t="n">
        <v>20.67</v>
      </c>
      <c r="X824" t="n">
        <v>0.46</v>
      </c>
      <c r="Y824" t="n">
        <v>1</v>
      </c>
      <c r="Z824" t="n">
        <v>10</v>
      </c>
    </row>
    <row r="825">
      <c r="A825" t="n">
        <v>125</v>
      </c>
      <c r="B825" t="n">
        <v>110</v>
      </c>
      <c r="C825" t="inlineStr">
        <is>
          <t xml:space="preserve">CONCLUIDO	</t>
        </is>
      </c>
      <c r="D825" t="n">
        <v>1.7744</v>
      </c>
      <c r="E825" t="n">
        <v>56.36</v>
      </c>
      <c r="F825" t="n">
        <v>53.03</v>
      </c>
      <c r="G825" t="n">
        <v>187.15</v>
      </c>
      <c r="H825" t="n">
        <v>2.14</v>
      </c>
      <c r="I825" t="n">
        <v>17</v>
      </c>
      <c r="J825" t="n">
        <v>268</v>
      </c>
      <c r="K825" t="n">
        <v>56.13</v>
      </c>
      <c r="L825" t="n">
        <v>32.25</v>
      </c>
      <c r="M825" t="n">
        <v>15</v>
      </c>
      <c r="N825" t="n">
        <v>69.63</v>
      </c>
      <c r="O825" t="n">
        <v>33287.98</v>
      </c>
      <c r="P825" t="n">
        <v>710.7</v>
      </c>
      <c r="Q825" t="n">
        <v>1367.22</v>
      </c>
      <c r="R825" t="n">
        <v>121.13</v>
      </c>
      <c r="S825" t="n">
        <v>104.26</v>
      </c>
      <c r="T825" t="n">
        <v>7535.59</v>
      </c>
      <c r="U825" t="n">
        <v>0.86</v>
      </c>
      <c r="V825" t="n">
        <v>0.9</v>
      </c>
      <c r="W825" t="n">
        <v>20.67</v>
      </c>
      <c r="X825" t="n">
        <v>0.45</v>
      </c>
      <c r="Y825" t="n">
        <v>1</v>
      </c>
      <c r="Z825" t="n">
        <v>10</v>
      </c>
    </row>
    <row r="826">
      <c r="A826" t="n">
        <v>126</v>
      </c>
      <c r="B826" t="n">
        <v>110</v>
      </c>
      <c r="C826" t="inlineStr">
        <is>
          <t xml:space="preserve">CONCLUIDO	</t>
        </is>
      </c>
      <c r="D826" t="n">
        <v>1.7746</v>
      </c>
      <c r="E826" t="n">
        <v>56.35</v>
      </c>
      <c r="F826" t="n">
        <v>53.02</v>
      </c>
      <c r="G826" t="n">
        <v>187.13</v>
      </c>
      <c r="H826" t="n">
        <v>2.15</v>
      </c>
      <c r="I826" t="n">
        <v>17</v>
      </c>
      <c r="J826" t="n">
        <v>268.48</v>
      </c>
      <c r="K826" t="n">
        <v>56.13</v>
      </c>
      <c r="L826" t="n">
        <v>32.5</v>
      </c>
      <c r="M826" t="n">
        <v>15</v>
      </c>
      <c r="N826" t="n">
        <v>69.84999999999999</v>
      </c>
      <c r="O826" t="n">
        <v>33346.47</v>
      </c>
      <c r="P826" t="n">
        <v>710.98</v>
      </c>
      <c r="Q826" t="n">
        <v>1367.18</v>
      </c>
      <c r="R826" t="n">
        <v>120.91</v>
      </c>
      <c r="S826" t="n">
        <v>104.26</v>
      </c>
      <c r="T826" t="n">
        <v>7425.07</v>
      </c>
      <c r="U826" t="n">
        <v>0.86</v>
      </c>
      <c r="V826" t="n">
        <v>0.9</v>
      </c>
      <c r="W826" t="n">
        <v>20.67</v>
      </c>
      <c r="X826" t="n">
        <v>0.45</v>
      </c>
      <c r="Y826" t="n">
        <v>1</v>
      </c>
      <c r="Z826" t="n">
        <v>10</v>
      </c>
    </row>
    <row r="827">
      <c r="A827" t="n">
        <v>127</v>
      </c>
      <c r="B827" t="n">
        <v>110</v>
      </c>
      <c r="C827" t="inlineStr">
        <is>
          <t xml:space="preserve">CONCLUIDO	</t>
        </is>
      </c>
      <c r="D827" t="n">
        <v>1.7742</v>
      </c>
      <c r="E827" t="n">
        <v>56.36</v>
      </c>
      <c r="F827" t="n">
        <v>53.03</v>
      </c>
      <c r="G827" t="n">
        <v>187.18</v>
      </c>
      <c r="H827" t="n">
        <v>2.17</v>
      </c>
      <c r="I827" t="n">
        <v>17</v>
      </c>
      <c r="J827" t="n">
        <v>268.95</v>
      </c>
      <c r="K827" t="n">
        <v>56.13</v>
      </c>
      <c r="L827" t="n">
        <v>32.75</v>
      </c>
      <c r="M827" t="n">
        <v>15</v>
      </c>
      <c r="N827" t="n">
        <v>70.08</v>
      </c>
      <c r="O827" t="n">
        <v>33405.04</v>
      </c>
      <c r="P827" t="n">
        <v>709.97</v>
      </c>
      <c r="Q827" t="n">
        <v>1367.23</v>
      </c>
      <c r="R827" t="n">
        <v>121.48</v>
      </c>
      <c r="S827" t="n">
        <v>104.26</v>
      </c>
      <c r="T827" t="n">
        <v>7712.6</v>
      </c>
      <c r="U827" t="n">
        <v>0.86</v>
      </c>
      <c r="V827" t="n">
        <v>0.9</v>
      </c>
      <c r="W827" t="n">
        <v>20.67</v>
      </c>
      <c r="X827" t="n">
        <v>0.46</v>
      </c>
      <c r="Y827" t="n">
        <v>1</v>
      </c>
      <c r="Z827" t="n">
        <v>10</v>
      </c>
    </row>
    <row r="828">
      <c r="A828" t="n">
        <v>128</v>
      </c>
      <c r="B828" t="n">
        <v>110</v>
      </c>
      <c r="C828" t="inlineStr">
        <is>
          <t xml:space="preserve">CONCLUIDO	</t>
        </is>
      </c>
      <c r="D828" t="n">
        <v>1.7744</v>
      </c>
      <c r="E828" t="n">
        <v>56.36</v>
      </c>
      <c r="F828" t="n">
        <v>53.03</v>
      </c>
      <c r="G828" t="n">
        <v>187.16</v>
      </c>
      <c r="H828" t="n">
        <v>2.18</v>
      </c>
      <c r="I828" t="n">
        <v>17</v>
      </c>
      <c r="J828" t="n">
        <v>269.43</v>
      </c>
      <c r="K828" t="n">
        <v>56.13</v>
      </c>
      <c r="L828" t="n">
        <v>33</v>
      </c>
      <c r="M828" t="n">
        <v>15</v>
      </c>
      <c r="N828" t="n">
        <v>70.3</v>
      </c>
      <c r="O828" t="n">
        <v>33463.7</v>
      </c>
      <c r="P828" t="n">
        <v>708.91</v>
      </c>
      <c r="Q828" t="n">
        <v>1367.22</v>
      </c>
      <c r="R828" t="n">
        <v>120.99</v>
      </c>
      <c r="S828" t="n">
        <v>104.26</v>
      </c>
      <c r="T828" t="n">
        <v>7465.13</v>
      </c>
      <c r="U828" t="n">
        <v>0.86</v>
      </c>
      <c r="V828" t="n">
        <v>0.9</v>
      </c>
      <c r="W828" t="n">
        <v>20.68</v>
      </c>
      <c r="X828" t="n">
        <v>0.45</v>
      </c>
      <c r="Y828" t="n">
        <v>1</v>
      </c>
      <c r="Z828" t="n">
        <v>10</v>
      </c>
    </row>
    <row r="829">
      <c r="A829" t="n">
        <v>129</v>
      </c>
      <c r="B829" t="n">
        <v>110</v>
      </c>
      <c r="C829" t="inlineStr">
        <is>
          <t xml:space="preserve">CONCLUIDO	</t>
        </is>
      </c>
      <c r="D829" t="n">
        <v>1.7744</v>
      </c>
      <c r="E829" t="n">
        <v>56.36</v>
      </c>
      <c r="F829" t="n">
        <v>53.03</v>
      </c>
      <c r="G829" t="n">
        <v>187.16</v>
      </c>
      <c r="H829" t="n">
        <v>2.19</v>
      </c>
      <c r="I829" t="n">
        <v>17</v>
      </c>
      <c r="J829" t="n">
        <v>269.9</v>
      </c>
      <c r="K829" t="n">
        <v>56.13</v>
      </c>
      <c r="L829" t="n">
        <v>33.25</v>
      </c>
      <c r="M829" t="n">
        <v>15</v>
      </c>
      <c r="N829" t="n">
        <v>70.53</v>
      </c>
      <c r="O829" t="n">
        <v>33522.45</v>
      </c>
      <c r="P829" t="n">
        <v>706.46</v>
      </c>
      <c r="Q829" t="n">
        <v>1367.24</v>
      </c>
      <c r="R829" t="n">
        <v>121.21</v>
      </c>
      <c r="S829" t="n">
        <v>104.26</v>
      </c>
      <c r="T829" t="n">
        <v>7577.21</v>
      </c>
      <c r="U829" t="n">
        <v>0.86</v>
      </c>
      <c r="V829" t="n">
        <v>0.9</v>
      </c>
      <c r="W829" t="n">
        <v>20.67</v>
      </c>
      <c r="X829" t="n">
        <v>0.45</v>
      </c>
      <c r="Y829" t="n">
        <v>1</v>
      </c>
      <c r="Z829" t="n">
        <v>10</v>
      </c>
    </row>
    <row r="830">
      <c r="A830" t="n">
        <v>130</v>
      </c>
      <c r="B830" t="n">
        <v>110</v>
      </c>
      <c r="C830" t="inlineStr">
        <is>
          <t xml:space="preserve">CONCLUIDO	</t>
        </is>
      </c>
      <c r="D830" t="n">
        <v>1.7741</v>
      </c>
      <c r="E830" t="n">
        <v>56.37</v>
      </c>
      <c r="F830" t="n">
        <v>53.04</v>
      </c>
      <c r="G830" t="n">
        <v>187.19</v>
      </c>
      <c r="H830" t="n">
        <v>2.21</v>
      </c>
      <c r="I830" t="n">
        <v>17</v>
      </c>
      <c r="J830" t="n">
        <v>270.38</v>
      </c>
      <c r="K830" t="n">
        <v>56.13</v>
      </c>
      <c r="L830" t="n">
        <v>33.5</v>
      </c>
      <c r="M830" t="n">
        <v>15</v>
      </c>
      <c r="N830" t="n">
        <v>70.76000000000001</v>
      </c>
      <c r="O830" t="n">
        <v>33581.28</v>
      </c>
      <c r="P830" t="n">
        <v>704.64</v>
      </c>
      <c r="Q830" t="n">
        <v>1367.22</v>
      </c>
      <c r="R830" t="n">
        <v>121.62</v>
      </c>
      <c r="S830" t="n">
        <v>104.26</v>
      </c>
      <c r="T830" t="n">
        <v>7782.66</v>
      </c>
      <c r="U830" t="n">
        <v>0.86</v>
      </c>
      <c r="V830" t="n">
        <v>0.9</v>
      </c>
      <c r="W830" t="n">
        <v>20.67</v>
      </c>
      <c r="X830" t="n">
        <v>0.46</v>
      </c>
      <c r="Y830" t="n">
        <v>1</v>
      </c>
      <c r="Z830" t="n">
        <v>10</v>
      </c>
    </row>
    <row r="831">
      <c r="A831" t="n">
        <v>131</v>
      </c>
      <c r="B831" t="n">
        <v>110</v>
      </c>
      <c r="C831" t="inlineStr">
        <is>
          <t xml:space="preserve">CONCLUIDO	</t>
        </is>
      </c>
      <c r="D831" t="n">
        <v>1.776</v>
      </c>
      <c r="E831" t="n">
        <v>56.31</v>
      </c>
      <c r="F831" t="n">
        <v>53.02</v>
      </c>
      <c r="G831" t="n">
        <v>198.82</v>
      </c>
      <c r="H831" t="n">
        <v>2.22</v>
      </c>
      <c r="I831" t="n">
        <v>16</v>
      </c>
      <c r="J831" t="n">
        <v>270.86</v>
      </c>
      <c r="K831" t="n">
        <v>56.13</v>
      </c>
      <c r="L831" t="n">
        <v>33.75</v>
      </c>
      <c r="M831" t="n">
        <v>14</v>
      </c>
      <c r="N831" t="n">
        <v>70.98</v>
      </c>
      <c r="O831" t="n">
        <v>33640.21</v>
      </c>
      <c r="P831" t="n">
        <v>705.16</v>
      </c>
      <c r="Q831" t="n">
        <v>1367.22</v>
      </c>
      <c r="R831" t="n">
        <v>120.89</v>
      </c>
      <c r="S831" t="n">
        <v>104.26</v>
      </c>
      <c r="T831" t="n">
        <v>7420.94</v>
      </c>
      <c r="U831" t="n">
        <v>0.86</v>
      </c>
      <c r="V831" t="n">
        <v>0.9</v>
      </c>
      <c r="W831" t="n">
        <v>20.67</v>
      </c>
      <c r="X831" t="n">
        <v>0.44</v>
      </c>
      <c r="Y831" t="n">
        <v>1</v>
      </c>
      <c r="Z831" t="n">
        <v>10</v>
      </c>
    </row>
    <row r="832">
      <c r="A832" t="n">
        <v>132</v>
      </c>
      <c r="B832" t="n">
        <v>110</v>
      </c>
      <c r="C832" t="inlineStr">
        <is>
          <t xml:space="preserve">CONCLUIDO	</t>
        </is>
      </c>
      <c r="D832" t="n">
        <v>1.7764</v>
      </c>
      <c r="E832" t="n">
        <v>56.29</v>
      </c>
      <c r="F832" t="n">
        <v>53.01</v>
      </c>
      <c r="G832" t="n">
        <v>198.77</v>
      </c>
      <c r="H832" t="n">
        <v>2.23</v>
      </c>
      <c r="I832" t="n">
        <v>16</v>
      </c>
      <c r="J832" t="n">
        <v>271.34</v>
      </c>
      <c r="K832" t="n">
        <v>56.13</v>
      </c>
      <c r="L832" t="n">
        <v>34</v>
      </c>
      <c r="M832" t="n">
        <v>14</v>
      </c>
      <c r="N832" t="n">
        <v>71.20999999999999</v>
      </c>
      <c r="O832" t="n">
        <v>33699.21</v>
      </c>
      <c r="P832" t="n">
        <v>704.92</v>
      </c>
      <c r="Q832" t="n">
        <v>1367.15</v>
      </c>
      <c r="R832" t="n">
        <v>120.52</v>
      </c>
      <c r="S832" t="n">
        <v>104.26</v>
      </c>
      <c r="T832" t="n">
        <v>7238.33</v>
      </c>
      <c r="U832" t="n">
        <v>0.87</v>
      </c>
      <c r="V832" t="n">
        <v>0.9</v>
      </c>
      <c r="W832" t="n">
        <v>20.67</v>
      </c>
      <c r="X832" t="n">
        <v>0.43</v>
      </c>
      <c r="Y832" t="n">
        <v>1</v>
      </c>
      <c r="Z832" t="n">
        <v>10</v>
      </c>
    </row>
    <row r="833">
      <c r="A833" t="n">
        <v>133</v>
      </c>
      <c r="B833" t="n">
        <v>110</v>
      </c>
      <c r="C833" t="inlineStr">
        <is>
          <t xml:space="preserve">CONCLUIDO	</t>
        </is>
      </c>
      <c r="D833" t="n">
        <v>1.7763</v>
      </c>
      <c r="E833" t="n">
        <v>56.3</v>
      </c>
      <c r="F833" t="n">
        <v>53.01</v>
      </c>
      <c r="G833" t="n">
        <v>198.79</v>
      </c>
      <c r="H833" t="n">
        <v>2.24</v>
      </c>
      <c r="I833" t="n">
        <v>16</v>
      </c>
      <c r="J833" t="n">
        <v>271.82</v>
      </c>
      <c r="K833" t="n">
        <v>56.13</v>
      </c>
      <c r="L833" t="n">
        <v>34.25</v>
      </c>
      <c r="M833" t="n">
        <v>14</v>
      </c>
      <c r="N833" t="n">
        <v>71.44</v>
      </c>
      <c r="O833" t="n">
        <v>33758.31</v>
      </c>
      <c r="P833" t="n">
        <v>705.8200000000001</v>
      </c>
      <c r="Q833" t="n">
        <v>1367.18</v>
      </c>
      <c r="R833" t="n">
        <v>120.62</v>
      </c>
      <c r="S833" t="n">
        <v>104.26</v>
      </c>
      <c r="T833" t="n">
        <v>7288.24</v>
      </c>
      <c r="U833" t="n">
        <v>0.86</v>
      </c>
      <c r="V833" t="n">
        <v>0.9</v>
      </c>
      <c r="W833" t="n">
        <v>20.67</v>
      </c>
      <c r="X833" t="n">
        <v>0.43</v>
      </c>
      <c r="Y833" t="n">
        <v>1</v>
      </c>
      <c r="Z833" t="n">
        <v>10</v>
      </c>
    </row>
    <row r="834">
      <c r="A834" t="n">
        <v>134</v>
      </c>
      <c r="B834" t="n">
        <v>110</v>
      </c>
      <c r="C834" t="inlineStr">
        <is>
          <t xml:space="preserve">CONCLUIDO	</t>
        </is>
      </c>
      <c r="D834" t="n">
        <v>1.7764</v>
      </c>
      <c r="E834" t="n">
        <v>56.29</v>
      </c>
      <c r="F834" t="n">
        <v>53</v>
      </c>
      <c r="G834" t="n">
        <v>198.77</v>
      </c>
      <c r="H834" t="n">
        <v>2.26</v>
      </c>
      <c r="I834" t="n">
        <v>16</v>
      </c>
      <c r="J834" t="n">
        <v>272.3</v>
      </c>
      <c r="K834" t="n">
        <v>56.13</v>
      </c>
      <c r="L834" t="n">
        <v>34.5</v>
      </c>
      <c r="M834" t="n">
        <v>14</v>
      </c>
      <c r="N834" t="n">
        <v>71.67</v>
      </c>
      <c r="O834" t="n">
        <v>33817.62</v>
      </c>
      <c r="P834" t="n">
        <v>705.63</v>
      </c>
      <c r="Q834" t="n">
        <v>1367.27</v>
      </c>
      <c r="R834" t="n">
        <v>120.39</v>
      </c>
      <c r="S834" t="n">
        <v>104.26</v>
      </c>
      <c r="T834" t="n">
        <v>7173.55</v>
      </c>
      <c r="U834" t="n">
        <v>0.87</v>
      </c>
      <c r="V834" t="n">
        <v>0.9</v>
      </c>
      <c r="W834" t="n">
        <v>20.67</v>
      </c>
      <c r="X834" t="n">
        <v>0.43</v>
      </c>
      <c r="Y834" t="n">
        <v>1</v>
      </c>
      <c r="Z834" t="n">
        <v>10</v>
      </c>
    </row>
    <row r="835">
      <c r="A835" t="n">
        <v>135</v>
      </c>
      <c r="B835" t="n">
        <v>110</v>
      </c>
      <c r="C835" t="inlineStr">
        <is>
          <t xml:space="preserve">CONCLUIDO	</t>
        </is>
      </c>
      <c r="D835" t="n">
        <v>1.7765</v>
      </c>
      <c r="E835" t="n">
        <v>56.29</v>
      </c>
      <c r="F835" t="n">
        <v>53</v>
      </c>
      <c r="G835" t="n">
        <v>198.75</v>
      </c>
      <c r="H835" t="n">
        <v>2.27</v>
      </c>
      <c r="I835" t="n">
        <v>16</v>
      </c>
      <c r="J835" t="n">
        <v>272.78</v>
      </c>
      <c r="K835" t="n">
        <v>56.13</v>
      </c>
      <c r="L835" t="n">
        <v>34.75</v>
      </c>
      <c r="M835" t="n">
        <v>14</v>
      </c>
      <c r="N835" t="n">
        <v>71.90000000000001</v>
      </c>
      <c r="O835" t="n">
        <v>33876.9</v>
      </c>
      <c r="P835" t="n">
        <v>703.5599999999999</v>
      </c>
      <c r="Q835" t="n">
        <v>1367.14</v>
      </c>
      <c r="R835" t="n">
        <v>120.37</v>
      </c>
      <c r="S835" t="n">
        <v>104.26</v>
      </c>
      <c r="T835" t="n">
        <v>7161.38</v>
      </c>
      <c r="U835" t="n">
        <v>0.87</v>
      </c>
      <c r="V835" t="n">
        <v>0.9</v>
      </c>
      <c r="W835" t="n">
        <v>20.67</v>
      </c>
      <c r="X835" t="n">
        <v>0.43</v>
      </c>
      <c r="Y835" t="n">
        <v>1</v>
      </c>
      <c r="Z835" t="n">
        <v>10</v>
      </c>
    </row>
    <row r="836">
      <c r="A836" t="n">
        <v>136</v>
      </c>
      <c r="B836" t="n">
        <v>110</v>
      </c>
      <c r="C836" t="inlineStr">
        <is>
          <t xml:space="preserve">CONCLUIDO	</t>
        </is>
      </c>
      <c r="D836" t="n">
        <v>1.7766</v>
      </c>
      <c r="E836" t="n">
        <v>56.29</v>
      </c>
      <c r="F836" t="n">
        <v>53</v>
      </c>
      <c r="G836" t="n">
        <v>198.74</v>
      </c>
      <c r="H836" t="n">
        <v>2.28</v>
      </c>
      <c r="I836" t="n">
        <v>16</v>
      </c>
      <c r="J836" t="n">
        <v>273.26</v>
      </c>
      <c r="K836" t="n">
        <v>56.13</v>
      </c>
      <c r="L836" t="n">
        <v>35</v>
      </c>
      <c r="M836" t="n">
        <v>14</v>
      </c>
      <c r="N836" t="n">
        <v>72.13</v>
      </c>
      <c r="O836" t="n">
        <v>33936.26</v>
      </c>
      <c r="P836" t="n">
        <v>703.27</v>
      </c>
      <c r="Q836" t="n">
        <v>1367.18</v>
      </c>
      <c r="R836" t="n">
        <v>120.35</v>
      </c>
      <c r="S836" t="n">
        <v>104.26</v>
      </c>
      <c r="T836" t="n">
        <v>7149.58</v>
      </c>
      <c r="U836" t="n">
        <v>0.87</v>
      </c>
      <c r="V836" t="n">
        <v>0.9</v>
      </c>
      <c r="W836" t="n">
        <v>20.67</v>
      </c>
      <c r="X836" t="n">
        <v>0.42</v>
      </c>
      <c r="Y836" t="n">
        <v>1</v>
      </c>
      <c r="Z836" t="n">
        <v>10</v>
      </c>
    </row>
    <row r="837">
      <c r="A837" t="n">
        <v>137</v>
      </c>
      <c r="B837" t="n">
        <v>110</v>
      </c>
      <c r="C837" t="inlineStr">
        <is>
          <t xml:space="preserve">CONCLUIDO	</t>
        </is>
      </c>
      <c r="D837" t="n">
        <v>1.7763</v>
      </c>
      <c r="E837" t="n">
        <v>56.3</v>
      </c>
      <c r="F837" t="n">
        <v>53.01</v>
      </c>
      <c r="G837" t="n">
        <v>198.78</v>
      </c>
      <c r="H837" t="n">
        <v>2.29</v>
      </c>
      <c r="I837" t="n">
        <v>16</v>
      </c>
      <c r="J837" t="n">
        <v>273.74</v>
      </c>
      <c r="K837" t="n">
        <v>56.13</v>
      </c>
      <c r="L837" t="n">
        <v>35.25</v>
      </c>
      <c r="M837" t="n">
        <v>14</v>
      </c>
      <c r="N837" t="n">
        <v>72.37</v>
      </c>
      <c r="O837" t="n">
        <v>33995.72</v>
      </c>
      <c r="P837" t="n">
        <v>702.55</v>
      </c>
      <c r="Q837" t="n">
        <v>1367.22</v>
      </c>
      <c r="R837" t="n">
        <v>120.54</v>
      </c>
      <c r="S837" t="n">
        <v>104.26</v>
      </c>
      <c r="T837" t="n">
        <v>7246.14</v>
      </c>
      <c r="U837" t="n">
        <v>0.86</v>
      </c>
      <c r="V837" t="n">
        <v>0.9</v>
      </c>
      <c r="W837" t="n">
        <v>20.67</v>
      </c>
      <c r="X837" t="n">
        <v>0.43</v>
      </c>
      <c r="Y837" t="n">
        <v>1</v>
      </c>
      <c r="Z837" t="n">
        <v>10</v>
      </c>
    </row>
    <row r="838">
      <c r="A838" t="n">
        <v>138</v>
      </c>
      <c r="B838" t="n">
        <v>110</v>
      </c>
      <c r="C838" t="inlineStr">
        <is>
          <t xml:space="preserve">CONCLUIDO	</t>
        </is>
      </c>
      <c r="D838" t="n">
        <v>1.776</v>
      </c>
      <c r="E838" t="n">
        <v>56.31</v>
      </c>
      <c r="F838" t="n">
        <v>53.02</v>
      </c>
      <c r="G838" t="n">
        <v>198.82</v>
      </c>
      <c r="H838" t="n">
        <v>2.3</v>
      </c>
      <c r="I838" t="n">
        <v>16</v>
      </c>
      <c r="J838" t="n">
        <v>274.22</v>
      </c>
      <c r="K838" t="n">
        <v>56.13</v>
      </c>
      <c r="L838" t="n">
        <v>35.5</v>
      </c>
      <c r="M838" t="n">
        <v>14</v>
      </c>
      <c r="N838" t="n">
        <v>72.59999999999999</v>
      </c>
      <c r="O838" t="n">
        <v>34055.27</v>
      </c>
      <c r="P838" t="n">
        <v>701.22</v>
      </c>
      <c r="Q838" t="n">
        <v>1367.13</v>
      </c>
      <c r="R838" t="n">
        <v>120.94</v>
      </c>
      <c r="S838" t="n">
        <v>104.26</v>
      </c>
      <c r="T838" t="n">
        <v>7447.63</v>
      </c>
      <c r="U838" t="n">
        <v>0.86</v>
      </c>
      <c r="V838" t="n">
        <v>0.9</v>
      </c>
      <c r="W838" t="n">
        <v>20.67</v>
      </c>
      <c r="X838" t="n">
        <v>0.44</v>
      </c>
      <c r="Y838" t="n">
        <v>1</v>
      </c>
      <c r="Z838" t="n">
        <v>10</v>
      </c>
    </row>
    <row r="839">
      <c r="A839" t="n">
        <v>139</v>
      </c>
      <c r="B839" t="n">
        <v>110</v>
      </c>
      <c r="C839" t="inlineStr">
        <is>
          <t xml:space="preserve">CONCLUIDO	</t>
        </is>
      </c>
      <c r="D839" t="n">
        <v>1.7786</v>
      </c>
      <c r="E839" t="n">
        <v>56.22</v>
      </c>
      <c r="F839" t="n">
        <v>52.98</v>
      </c>
      <c r="G839" t="n">
        <v>211.91</v>
      </c>
      <c r="H839" t="n">
        <v>2.32</v>
      </c>
      <c r="I839" t="n">
        <v>15</v>
      </c>
      <c r="J839" t="n">
        <v>274.71</v>
      </c>
      <c r="K839" t="n">
        <v>56.13</v>
      </c>
      <c r="L839" t="n">
        <v>35.75</v>
      </c>
      <c r="M839" t="n">
        <v>13</v>
      </c>
      <c r="N839" t="n">
        <v>72.83</v>
      </c>
      <c r="O839" t="n">
        <v>34114.91</v>
      </c>
      <c r="P839" t="n">
        <v>699.1</v>
      </c>
      <c r="Q839" t="n">
        <v>1367.2</v>
      </c>
      <c r="R839" t="n">
        <v>119.48</v>
      </c>
      <c r="S839" t="n">
        <v>104.26</v>
      </c>
      <c r="T839" t="n">
        <v>6722.01</v>
      </c>
      <c r="U839" t="n">
        <v>0.87</v>
      </c>
      <c r="V839" t="n">
        <v>0.9</v>
      </c>
      <c r="W839" t="n">
        <v>20.67</v>
      </c>
      <c r="X839" t="n">
        <v>0.4</v>
      </c>
      <c r="Y839" t="n">
        <v>1</v>
      </c>
      <c r="Z839" t="n">
        <v>10</v>
      </c>
    </row>
    <row r="840">
      <c r="A840" t="n">
        <v>140</v>
      </c>
      <c r="B840" t="n">
        <v>110</v>
      </c>
      <c r="C840" t="inlineStr">
        <is>
          <t xml:space="preserve">CONCLUIDO	</t>
        </is>
      </c>
      <c r="D840" t="n">
        <v>1.7787</v>
      </c>
      <c r="E840" t="n">
        <v>56.22</v>
      </c>
      <c r="F840" t="n">
        <v>52.97</v>
      </c>
      <c r="G840" t="n">
        <v>211.9</v>
      </c>
      <c r="H840" t="n">
        <v>2.33</v>
      </c>
      <c r="I840" t="n">
        <v>15</v>
      </c>
      <c r="J840" t="n">
        <v>275.19</v>
      </c>
      <c r="K840" t="n">
        <v>56.13</v>
      </c>
      <c r="L840" t="n">
        <v>36</v>
      </c>
      <c r="M840" t="n">
        <v>13</v>
      </c>
      <c r="N840" t="n">
        <v>73.06999999999999</v>
      </c>
      <c r="O840" t="n">
        <v>34174.63</v>
      </c>
      <c r="P840" t="n">
        <v>700.47</v>
      </c>
      <c r="Q840" t="n">
        <v>1367.15</v>
      </c>
      <c r="R840" t="n">
        <v>119.43</v>
      </c>
      <c r="S840" t="n">
        <v>104.26</v>
      </c>
      <c r="T840" t="n">
        <v>6697.49</v>
      </c>
      <c r="U840" t="n">
        <v>0.87</v>
      </c>
      <c r="V840" t="n">
        <v>0.9</v>
      </c>
      <c r="W840" t="n">
        <v>20.67</v>
      </c>
      <c r="X840" t="n">
        <v>0.4</v>
      </c>
      <c r="Y840" t="n">
        <v>1</v>
      </c>
      <c r="Z840" t="n">
        <v>10</v>
      </c>
    </row>
    <row r="841">
      <c r="A841" t="n">
        <v>141</v>
      </c>
      <c r="B841" t="n">
        <v>110</v>
      </c>
      <c r="C841" t="inlineStr">
        <is>
          <t xml:space="preserve">CONCLUIDO	</t>
        </is>
      </c>
      <c r="D841" t="n">
        <v>1.7793</v>
      </c>
      <c r="E841" t="n">
        <v>56.2</v>
      </c>
      <c r="F841" t="n">
        <v>52.96</v>
      </c>
      <c r="G841" t="n">
        <v>211.83</v>
      </c>
      <c r="H841" t="n">
        <v>2.34</v>
      </c>
      <c r="I841" t="n">
        <v>15</v>
      </c>
      <c r="J841" t="n">
        <v>275.68</v>
      </c>
      <c r="K841" t="n">
        <v>56.13</v>
      </c>
      <c r="L841" t="n">
        <v>36.25</v>
      </c>
      <c r="M841" t="n">
        <v>13</v>
      </c>
      <c r="N841" t="n">
        <v>73.3</v>
      </c>
      <c r="O841" t="n">
        <v>34234.45</v>
      </c>
      <c r="P841" t="n">
        <v>700.4299999999999</v>
      </c>
      <c r="Q841" t="n">
        <v>1367.17</v>
      </c>
      <c r="R841" t="n">
        <v>118.83</v>
      </c>
      <c r="S841" t="n">
        <v>104.26</v>
      </c>
      <c r="T841" t="n">
        <v>6397.05</v>
      </c>
      <c r="U841" t="n">
        <v>0.88</v>
      </c>
      <c r="V841" t="n">
        <v>0.9</v>
      </c>
      <c r="W841" t="n">
        <v>20.67</v>
      </c>
      <c r="X841" t="n">
        <v>0.38</v>
      </c>
      <c r="Y841" t="n">
        <v>1</v>
      </c>
      <c r="Z841" t="n">
        <v>10</v>
      </c>
    </row>
    <row r="842">
      <c r="A842" t="n">
        <v>142</v>
      </c>
      <c r="B842" t="n">
        <v>110</v>
      </c>
      <c r="C842" t="inlineStr">
        <is>
          <t xml:space="preserve">CONCLUIDO	</t>
        </is>
      </c>
      <c r="D842" t="n">
        <v>1.779</v>
      </c>
      <c r="E842" t="n">
        <v>56.21</v>
      </c>
      <c r="F842" t="n">
        <v>52.97</v>
      </c>
      <c r="G842" t="n">
        <v>211.86</v>
      </c>
      <c r="H842" t="n">
        <v>2.35</v>
      </c>
      <c r="I842" t="n">
        <v>15</v>
      </c>
      <c r="J842" t="n">
        <v>276.16</v>
      </c>
      <c r="K842" t="n">
        <v>56.13</v>
      </c>
      <c r="L842" t="n">
        <v>36.5</v>
      </c>
      <c r="M842" t="n">
        <v>13</v>
      </c>
      <c r="N842" t="n">
        <v>73.54000000000001</v>
      </c>
      <c r="O842" t="n">
        <v>34294.37</v>
      </c>
      <c r="P842" t="n">
        <v>701.0700000000001</v>
      </c>
      <c r="Q842" t="n">
        <v>1367.19</v>
      </c>
      <c r="R842" t="n">
        <v>119.23</v>
      </c>
      <c r="S842" t="n">
        <v>104.26</v>
      </c>
      <c r="T842" t="n">
        <v>6597.55</v>
      </c>
      <c r="U842" t="n">
        <v>0.87</v>
      </c>
      <c r="V842" t="n">
        <v>0.9</v>
      </c>
      <c r="W842" t="n">
        <v>20.67</v>
      </c>
      <c r="X842" t="n">
        <v>0.39</v>
      </c>
      <c r="Y842" t="n">
        <v>1</v>
      </c>
      <c r="Z842" t="n">
        <v>10</v>
      </c>
    </row>
    <row r="843">
      <c r="A843" t="n">
        <v>143</v>
      </c>
      <c r="B843" t="n">
        <v>110</v>
      </c>
      <c r="C843" t="inlineStr">
        <is>
          <t xml:space="preserve">CONCLUIDO	</t>
        </is>
      </c>
      <c r="D843" t="n">
        <v>1.7787</v>
      </c>
      <c r="E843" t="n">
        <v>56.22</v>
      </c>
      <c r="F843" t="n">
        <v>52.97</v>
      </c>
      <c r="G843" t="n">
        <v>211.89</v>
      </c>
      <c r="H843" t="n">
        <v>2.36</v>
      </c>
      <c r="I843" t="n">
        <v>15</v>
      </c>
      <c r="J843" t="n">
        <v>276.65</v>
      </c>
      <c r="K843" t="n">
        <v>56.13</v>
      </c>
      <c r="L843" t="n">
        <v>36.75</v>
      </c>
      <c r="M843" t="n">
        <v>13</v>
      </c>
      <c r="N843" t="n">
        <v>73.77</v>
      </c>
      <c r="O843" t="n">
        <v>34354.37</v>
      </c>
      <c r="P843" t="n">
        <v>701.03</v>
      </c>
      <c r="Q843" t="n">
        <v>1367.21</v>
      </c>
      <c r="R843" t="n">
        <v>119.46</v>
      </c>
      <c r="S843" t="n">
        <v>104.26</v>
      </c>
      <c r="T843" t="n">
        <v>6711.36</v>
      </c>
      <c r="U843" t="n">
        <v>0.87</v>
      </c>
      <c r="V843" t="n">
        <v>0.9</v>
      </c>
      <c r="W843" t="n">
        <v>20.67</v>
      </c>
      <c r="X843" t="n">
        <v>0.4</v>
      </c>
      <c r="Y843" t="n">
        <v>1</v>
      </c>
      <c r="Z843" t="n">
        <v>10</v>
      </c>
    </row>
    <row r="844">
      <c r="A844" t="n">
        <v>144</v>
      </c>
      <c r="B844" t="n">
        <v>110</v>
      </c>
      <c r="C844" t="inlineStr">
        <is>
          <t xml:space="preserve">CONCLUIDO	</t>
        </is>
      </c>
      <c r="D844" t="n">
        <v>1.7788</v>
      </c>
      <c r="E844" t="n">
        <v>56.22</v>
      </c>
      <c r="F844" t="n">
        <v>52.97</v>
      </c>
      <c r="G844" t="n">
        <v>211.89</v>
      </c>
      <c r="H844" t="n">
        <v>2.38</v>
      </c>
      <c r="I844" t="n">
        <v>15</v>
      </c>
      <c r="J844" t="n">
        <v>277.14</v>
      </c>
      <c r="K844" t="n">
        <v>56.13</v>
      </c>
      <c r="L844" t="n">
        <v>37</v>
      </c>
      <c r="M844" t="n">
        <v>13</v>
      </c>
      <c r="N844" t="n">
        <v>74.01000000000001</v>
      </c>
      <c r="O844" t="n">
        <v>34414.47</v>
      </c>
      <c r="P844" t="n">
        <v>699.83</v>
      </c>
      <c r="Q844" t="n">
        <v>1367.16</v>
      </c>
      <c r="R844" t="n">
        <v>119.47</v>
      </c>
      <c r="S844" t="n">
        <v>104.26</v>
      </c>
      <c r="T844" t="n">
        <v>6716.91</v>
      </c>
      <c r="U844" t="n">
        <v>0.87</v>
      </c>
      <c r="V844" t="n">
        <v>0.9</v>
      </c>
      <c r="W844" t="n">
        <v>20.67</v>
      </c>
      <c r="X844" t="n">
        <v>0.4</v>
      </c>
      <c r="Y844" t="n">
        <v>1</v>
      </c>
      <c r="Z844" t="n">
        <v>10</v>
      </c>
    </row>
    <row r="845">
      <c r="A845" t="n">
        <v>145</v>
      </c>
      <c r="B845" t="n">
        <v>110</v>
      </c>
      <c r="C845" t="inlineStr">
        <is>
          <t xml:space="preserve">CONCLUIDO	</t>
        </is>
      </c>
      <c r="D845" t="n">
        <v>1.7786</v>
      </c>
      <c r="E845" t="n">
        <v>56.22</v>
      </c>
      <c r="F845" t="n">
        <v>52.98</v>
      </c>
      <c r="G845" t="n">
        <v>211.92</v>
      </c>
      <c r="H845" t="n">
        <v>2.39</v>
      </c>
      <c r="I845" t="n">
        <v>15</v>
      </c>
      <c r="J845" t="n">
        <v>277.63</v>
      </c>
      <c r="K845" t="n">
        <v>56.13</v>
      </c>
      <c r="L845" t="n">
        <v>37.25</v>
      </c>
      <c r="M845" t="n">
        <v>13</v>
      </c>
      <c r="N845" t="n">
        <v>74.25</v>
      </c>
      <c r="O845" t="n">
        <v>34474.66</v>
      </c>
      <c r="P845" t="n">
        <v>699.12</v>
      </c>
      <c r="Q845" t="n">
        <v>1367.24</v>
      </c>
      <c r="R845" t="n">
        <v>119.5</v>
      </c>
      <c r="S845" t="n">
        <v>104.26</v>
      </c>
      <c r="T845" t="n">
        <v>6733.57</v>
      </c>
      <c r="U845" t="n">
        <v>0.87</v>
      </c>
      <c r="V845" t="n">
        <v>0.9</v>
      </c>
      <c r="W845" t="n">
        <v>20.67</v>
      </c>
      <c r="X845" t="n">
        <v>0.4</v>
      </c>
      <c r="Y845" t="n">
        <v>1</v>
      </c>
      <c r="Z845" t="n">
        <v>10</v>
      </c>
    </row>
    <row r="846">
      <c r="A846" t="n">
        <v>146</v>
      </c>
      <c r="B846" t="n">
        <v>110</v>
      </c>
      <c r="C846" t="inlineStr">
        <is>
          <t xml:space="preserve">CONCLUIDO	</t>
        </is>
      </c>
      <c r="D846" t="n">
        <v>1.7788</v>
      </c>
      <c r="E846" t="n">
        <v>56.22</v>
      </c>
      <c r="F846" t="n">
        <v>52.97</v>
      </c>
      <c r="G846" t="n">
        <v>211.89</v>
      </c>
      <c r="H846" t="n">
        <v>2.4</v>
      </c>
      <c r="I846" t="n">
        <v>15</v>
      </c>
      <c r="J846" t="n">
        <v>278.11</v>
      </c>
      <c r="K846" t="n">
        <v>56.13</v>
      </c>
      <c r="L846" t="n">
        <v>37.5</v>
      </c>
      <c r="M846" t="n">
        <v>13</v>
      </c>
      <c r="N846" t="n">
        <v>74.48999999999999</v>
      </c>
      <c r="O846" t="n">
        <v>34534.94</v>
      </c>
      <c r="P846" t="n">
        <v>696.28</v>
      </c>
      <c r="Q846" t="n">
        <v>1367.15</v>
      </c>
      <c r="R846" t="n">
        <v>119.37</v>
      </c>
      <c r="S846" t="n">
        <v>104.26</v>
      </c>
      <c r="T846" t="n">
        <v>6665.48</v>
      </c>
      <c r="U846" t="n">
        <v>0.87</v>
      </c>
      <c r="V846" t="n">
        <v>0.9</v>
      </c>
      <c r="W846" t="n">
        <v>20.67</v>
      </c>
      <c r="X846" t="n">
        <v>0.4</v>
      </c>
      <c r="Y846" t="n">
        <v>1</v>
      </c>
      <c r="Z846" t="n">
        <v>10</v>
      </c>
    </row>
    <row r="847">
      <c r="A847" t="n">
        <v>147</v>
      </c>
      <c r="B847" t="n">
        <v>110</v>
      </c>
      <c r="C847" t="inlineStr">
        <is>
          <t xml:space="preserve">CONCLUIDO	</t>
        </is>
      </c>
      <c r="D847" t="n">
        <v>1.7791</v>
      </c>
      <c r="E847" t="n">
        <v>56.21</v>
      </c>
      <c r="F847" t="n">
        <v>52.96</v>
      </c>
      <c r="G847" t="n">
        <v>211.84</v>
      </c>
      <c r="H847" t="n">
        <v>2.41</v>
      </c>
      <c r="I847" t="n">
        <v>15</v>
      </c>
      <c r="J847" t="n">
        <v>278.6</v>
      </c>
      <c r="K847" t="n">
        <v>56.13</v>
      </c>
      <c r="L847" t="n">
        <v>37.75</v>
      </c>
      <c r="M847" t="n">
        <v>13</v>
      </c>
      <c r="N847" t="n">
        <v>74.73</v>
      </c>
      <c r="O847" t="n">
        <v>34595.32</v>
      </c>
      <c r="P847" t="n">
        <v>694.75</v>
      </c>
      <c r="Q847" t="n">
        <v>1367.13</v>
      </c>
      <c r="R847" t="n">
        <v>119.16</v>
      </c>
      <c r="S847" t="n">
        <v>104.26</v>
      </c>
      <c r="T847" t="n">
        <v>6562.77</v>
      </c>
      <c r="U847" t="n">
        <v>0.87</v>
      </c>
      <c r="V847" t="n">
        <v>0.9</v>
      </c>
      <c r="W847" t="n">
        <v>20.66</v>
      </c>
      <c r="X847" t="n">
        <v>0.39</v>
      </c>
      <c r="Y847" t="n">
        <v>1</v>
      </c>
      <c r="Z847" t="n">
        <v>10</v>
      </c>
    </row>
    <row r="848">
      <c r="A848" t="n">
        <v>148</v>
      </c>
      <c r="B848" t="n">
        <v>110</v>
      </c>
      <c r="C848" t="inlineStr">
        <is>
          <t xml:space="preserve">CONCLUIDO	</t>
        </is>
      </c>
      <c r="D848" t="n">
        <v>1.7786</v>
      </c>
      <c r="E848" t="n">
        <v>56.22</v>
      </c>
      <c r="F848" t="n">
        <v>52.98</v>
      </c>
      <c r="G848" t="n">
        <v>211.91</v>
      </c>
      <c r="H848" t="n">
        <v>2.42</v>
      </c>
      <c r="I848" t="n">
        <v>15</v>
      </c>
      <c r="J848" t="n">
        <v>279.09</v>
      </c>
      <c r="K848" t="n">
        <v>56.13</v>
      </c>
      <c r="L848" t="n">
        <v>38</v>
      </c>
      <c r="M848" t="n">
        <v>11</v>
      </c>
      <c r="N848" t="n">
        <v>74.97</v>
      </c>
      <c r="O848" t="n">
        <v>34655.79</v>
      </c>
      <c r="P848" t="n">
        <v>694.11</v>
      </c>
      <c r="Q848" t="n">
        <v>1367.2</v>
      </c>
      <c r="R848" t="n">
        <v>119.5</v>
      </c>
      <c r="S848" t="n">
        <v>104.26</v>
      </c>
      <c r="T848" t="n">
        <v>6730.02</v>
      </c>
      <c r="U848" t="n">
        <v>0.87</v>
      </c>
      <c r="V848" t="n">
        <v>0.9</v>
      </c>
      <c r="W848" t="n">
        <v>20.67</v>
      </c>
      <c r="X848" t="n">
        <v>0.4</v>
      </c>
      <c r="Y848" t="n">
        <v>1</v>
      </c>
      <c r="Z848" t="n">
        <v>10</v>
      </c>
    </row>
    <row r="849">
      <c r="A849" t="n">
        <v>149</v>
      </c>
      <c r="B849" t="n">
        <v>110</v>
      </c>
      <c r="C849" t="inlineStr">
        <is>
          <t xml:space="preserve">CONCLUIDO	</t>
        </is>
      </c>
      <c r="D849" t="n">
        <v>1.781</v>
      </c>
      <c r="E849" t="n">
        <v>56.15</v>
      </c>
      <c r="F849" t="n">
        <v>52.94</v>
      </c>
      <c r="G849" t="n">
        <v>226.91</v>
      </c>
      <c r="H849" t="n">
        <v>2.44</v>
      </c>
      <c r="I849" t="n">
        <v>14</v>
      </c>
      <c r="J849" t="n">
        <v>279.58</v>
      </c>
      <c r="K849" t="n">
        <v>56.13</v>
      </c>
      <c r="L849" t="n">
        <v>38.25</v>
      </c>
      <c r="M849" t="n">
        <v>9</v>
      </c>
      <c r="N849" t="n">
        <v>75.20999999999999</v>
      </c>
      <c r="O849" t="n">
        <v>34716.36</v>
      </c>
      <c r="P849" t="n">
        <v>692.85</v>
      </c>
      <c r="Q849" t="n">
        <v>1367.19</v>
      </c>
      <c r="R849" t="n">
        <v>118.28</v>
      </c>
      <c r="S849" t="n">
        <v>104.26</v>
      </c>
      <c r="T849" t="n">
        <v>6128.61</v>
      </c>
      <c r="U849" t="n">
        <v>0.88</v>
      </c>
      <c r="V849" t="n">
        <v>0.91</v>
      </c>
      <c r="W849" t="n">
        <v>20.67</v>
      </c>
      <c r="X849" t="n">
        <v>0.37</v>
      </c>
      <c r="Y849" t="n">
        <v>1</v>
      </c>
      <c r="Z849" t="n">
        <v>10</v>
      </c>
    </row>
    <row r="850">
      <c r="A850" t="n">
        <v>150</v>
      </c>
      <c r="B850" t="n">
        <v>110</v>
      </c>
      <c r="C850" t="inlineStr">
        <is>
          <t xml:space="preserve">CONCLUIDO	</t>
        </is>
      </c>
      <c r="D850" t="n">
        <v>1.7807</v>
      </c>
      <c r="E850" t="n">
        <v>56.16</v>
      </c>
      <c r="F850" t="n">
        <v>52.95</v>
      </c>
      <c r="G850" t="n">
        <v>226.94</v>
      </c>
      <c r="H850" t="n">
        <v>2.45</v>
      </c>
      <c r="I850" t="n">
        <v>14</v>
      </c>
      <c r="J850" t="n">
        <v>280.08</v>
      </c>
      <c r="K850" t="n">
        <v>56.13</v>
      </c>
      <c r="L850" t="n">
        <v>38.5</v>
      </c>
      <c r="M850" t="n">
        <v>8</v>
      </c>
      <c r="N850" t="n">
        <v>75.45</v>
      </c>
      <c r="O850" t="n">
        <v>34777.02</v>
      </c>
      <c r="P850" t="n">
        <v>693.79</v>
      </c>
      <c r="Q850" t="n">
        <v>1367.19</v>
      </c>
      <c r="R850" t="n">
        <v>118.58</v>
      </c>
      <c r="S850" t="n">
        <v>104.26</v>
      </c>
      <c r="T850" t="n">
        <v>6276.35</v>
      </c>
      <c r="U850" t="n">
        <v>0.88</v>
      </c>
      <c r="V850" t="n">
        <v>0.91</v>
      </c>
      <c r="W850" t="n">
        <v>20.67</v>
      </c>
      <c r="X850" t="n">
        <v>0.38</v>
      </c>
      <c r="Y850" t="n">
        <v>1</v>
      </c>
      <c r="Z850" t="n">
        <v>10</v>
      </c>
    </row>
    <row r="851">
      <c r="A851" t="n">
        <v>151</v>
      </c>
      <c r="B851" t="n">
        <v>110</v>
      </c>
      <c r="C851" t="inlineStr">
        <is>
          <t xml:space="preserve">CONCLUIDO	</t>
        </is>
      </c>
      <c r="D851" t="n">
        <v>1.7807</v>
      </c>
      <c r="E851" t="n">
        <v>56.16</v>
      </c>
      <c r="F851" t="n">
        <v>52.95</v>
      </c>
      <c r="G851" t="n">
        <v>226.95</v>
      </c>
      <c r="H851" t="n">
        <v>2.46</v>
      </c>
      <c r="I851" t="n">
        <v>14</v>
      </c>
      <c r="J851" t="n">
        <v>280.57</v>
      </c>
      <c r="K851" t="n">
        <v>56.13</v>
      </c>
      <c r="L851" t="n">
        <v>38.75</v>
      </c>
      <c r="M851" t="n">
        <v>8</v>
      </c>
      <c r="N851" t="n">
        <v>75.69</v>
      </c>
      <c r="O851" t="n">
        <v>34837.77</v>
      </c>
      <c r="P851" t="n">
        <v>694.67</v>
      </c>
      <c r="Q851" t="n">
        <v>1367.17</v>
      </c>
      <c r="R851" t="n">
        <v>118.68</v>
      </c>
      <c r="S851" t="n">
        <v>104.26</v>
      </c>
      <c r="T851" t="n">
        <v>6327.86</v>
      </c>
      <c r="U851" t="n">
        <v>0.88</v>
      </c>
      <c r="V851" t="n">
        <v>0.9</v>
      </c>
      <c r="W851" t="n">
        <v>20.67</v>
      </c>
      <c r="X851" t="n">
        <v>0.38</v>
      </c>
      <c r="Y851" t="n">
        <v>1</v>
      </c>
      <c r="Z851" t="n">
        <v>10</v>
      </c>
    </row>
    <row r="852">
      <c r="A852" t="n">
        <v>152</v>
      </c>
      <c r="B852" t="n">
        <v>110</v>
      </c>
      <c r="C852" t="inlineStr">
        <is>
          <t xml:space="preserve">CONCLUIDO	</t>
        </is>
      </c>
      <c r="D852" t="n">
        <v>1.7806</v>
      </c>
      <c r="E852" t="n">
        <v>56.16</v>
      </c>
      <c r="F852" t="n">
        <v>52.96</v>
      </c>
      <c r="G852" t="n">
        <v>226.96</v>
      </c>
      <c r="H852" t="n">
        <v>2.47</v>
      </c>
      <c r="I852" t="n">
        <v>14</v>
      </c>
      <c r="J852" t="n">
        <v>281.06</v>
      </c>
      <c r="K852" t="n">
        <v>56.13</v>
      </c>
      <c r="L852" t="n">
        <v>39</v>
      </c>
      <c r="M852" t="n">
        <v>8</v>
      </c>
      <c r="N852" t="n">
        <v>75.94</v>
      </c>
      <c r="O852" t="n">
        <v>34898.63</v>
      </c>
      <c r="P852" t="n">
        <v>694.9</v>
      </c>
      <c r="Q852" t="n">
        <v>1367.14</v>
      </c>
      <c r="R852" t="n">
        <v>118.61</v>
      </c>
      <c r="S852" t="n">
        <v>104.26</v>
      </c>
      <c r="T852" t="n">
        <v>6291.48</v>
      </c>
      <c r="U852" t="n">
        <v>0.88</v>
      </c>
      <c r="V852" t="n">
        <v>0.9</v>
      </c>
      <c r="W852" t="n">
        <v>20.68</v>
      </c>
      <c r="X852" t="n">
        <v>0.38</v>
      </c>
      <c r="Y852" t="n">
        <v>1</v>
      </c>
      <c r="Z852" t="n">
        <v>10</v>
      </c>
    </row>
    <row r="853">
      <c r="A853" t="n">
        <v>153</v>
      </c>
      <c r="B853" t="n">
        <v>110</v>
      </c>
      <c r="C853" t="inlineStr">
        <is>
          <t xml:space="preserve">CONCLUIDO	</t>
        </is>
      </c>
      <c r="D853" t="n">
        <v>1.7809</v>
      </c>
      <c r="E853" t="n">
        <v>56.15</v>
      </c>
      <c r="F853" t="n">
        <v>52.95</v>
      </c>
      <c r="G853" t="n">
        <v>226.92</v>
      </c>
      <c r="H853" t="n">
        <v>2.48</v>
      </c>
      <c r="I853" t="n">
        <v>14</v>
      </c>
      <c r="J853" t="n">
        <v>281.56</v>
      </c>
      <c r="K853" t="n">
        <v>56.13</v>
      </c>
      <c r="L853" t="n">
        <v>39.25</v>
      </c>
      <c r="M853" t="n">
        <v>8</v>
      </c>
      <c r="N853" t="n">
        <v>76.18000000000001</v>
      </c>
      <c r="O853" t="n">
        <v>34959.58</v>
      </c>
      <c r="P853" t="n">
        <v>694.1</v>
      </c>
      <c r="Q853" t="n">
        <v>1367.2</v>
      </c>
      <c r="R853" t="n">
        <v>118.37</v>
      </c>
      <c r="S853" t="n">
        <v>104.26</v>
      </c>
      <c r="T853" t="n">
        <v>6169.72</v>
      </c>
      <c r="U853" t="n">
        <v>0.88</v>
      </c>
      <c r="V853" t="n">
        <v>0.91</v>
      </c>
      <c r="W853" t="n">
        <v>20.67</v>
      </c>
      <c r="X853" t="n">
        <v>0.37</v>
      </c>
      <c r="Y853" t="n">
        <v>1</v>
      </c>
      <c r="Z853" t="n">
        <v>10</v>
      </c>
    </row>
    <row r="854">
      <c r="A854" t="n">
        <v>154</v>
      </c>
      <c r="B854" t="n">
        <v>110</v>
      </c>
      <c r="C854" t="inlineStr">
        <is>
          <t xml:space="preserve">CONCLUIDO	</t>
        </is>
      </c>
      <c r="D854" t="n">
        <v>1.781</v>
      </c>
      <c r="E854" t="n">
        <v>56.15</v>
      </c>
      <c r="F854" t="n">
        <v>52.95</v>
      </c>
      <c r="G854" t="n">
        <v>226.91</v>
      </c>
      <c r="H854" t="n">
        <v>2.49</v>
      </c>
      <c r="I854" t="n">
        <v>14</v>
      </c>
      <c r="J854" t="n">
        <v>282.05</v>
      </c>
      <c r="K854" t="n">
        <v>56.13</v>
      </c>
      <c r="L854" t="n">
        <v>39.5</v>
      </c>
      <c r="M854" t="n">
        <v>8</v>
      </c>
      <c r="N854" t="n">
        <v>76.43000000000001</v>
      </c>
      <c r="O854" t="n">
        <v>35020.63</v>
      </c>
      <c r="P854" t="n">
        <v>694.3</v>
      </c>
      <c r="Q854" t="n">
        <v>1367.21</v>
      </c>
      <c r="R854" t="n">
        <v>118.24</v>
      </c>
      <c r="S854" t="n">
        <v>104.26</v>
      </c>
      <c r="T854" t="n">
        <v>6104.94</v>
      </c>
      <c r="U854" t="n">
        <v>0.88</v>
      </c>
      <c r="V854" t="n">
        <v>0.91</v>
      </c>
      <c r="W854" t="n">
        <v>20.67</v>
      </c>
      <c r="X854" t="n">
        <v>0.37</v>
      </c>
      <c r="Y854" t="n">
        <v>1</v>
      </c>
      <c r="Z854" t="n">
        <v>10</v>
      </c>
    </row>
    <row r="855">
      <c r="A855" t="n">
        <v>155</v>
      </c>
      <c r="B855" t="n">
        <v>110</v>
      </c>
      <c r="C855" t="inlineStr">
        <is>
          <t xml:space="preserve">CONCLUIDO	</t>
        </is>
      </c>
      <c r="D855" t="n">
        <v>1.7811</v>
      </c>
      <c r="E855" t="n">
        <v>56.15</v>
      </c>
      <c r="F855" t="n">
        <v>52.94</v>
      </c>
      <c r="G855" t="n">
        <v>226.9</v>
      </c>
      <c r="H855" t="n">
        <v>2.5</v>
      </c>
      <c r="I855" t="n">
        <v>14</v>
      </c>
      <c r="J855" t="n">
        <v>282.55</v>
      </c>
      <c r="K855" t="n">
        <v>56.13</v>
      </c>
      <c r="L855" t="n">
        <v>39.75</v>
      </c>
      <c r="M855" t="n">
        <v>6</v>
      </c>
      <c r="N855" t="n">
        <v>76.67</v>
      </c>
      <c r="O855" t="n">
        <v>35081.77</v>
      </c>
      <c r="P855" t="n">
        <v>695.16</v>
      </c>
      <c r="Q855" t="n">
        <v>1367.21</v>
      </c>
      <c r="R855" t="n">
        <v>118.22</v>
      </c>
      <c r="S855" t="n">
        <v>104.26</v>
      </c>
      <c r="T855" t="n">
        <v>6095.87</v>
      </c>
      <c r="U855" t="n">
        <v>0.88</v>
      </c>
      <c r="V855" t="n">
        <v>0.91</v>
      </c>
      <c r="W855" t="n">
        <v>20.67</v>
      </c>
      <c r="X855" t="n">
        <v>0.37</v>
      </c>
      <c r="Y855" t="n">
        <v>1</v>
      </c>
      <c r="Z855" t="n">
        <v>10</v>
      </c>
    </row>
    <row r="856">
      <c r="A856" t="n">
        <v>156</v>
      </c>
      <c r="B856" t="n">
        <v>110</v>
      </c>
      <c r="C856" t="inlineStr">
        <is>
          <t xml:space="preserve">CONCLUIDO	</t>
        </is>
      </c>
      <c r="D856" t="n">
        <v>1.7812</v>
      </c>
      <c r="E856" t="n">
        <v>56.14</v>
      </c>
      <c r="F856" t="n">
        <v>52.94</v>
      </c>
      <c r="G856" t="n">
        <v>226.88</v>
      </c>
      <c r="H856" t="n">
        <v>2.52</v>
      </c>
      <c r="I856" t="n">
        <v>14</v>
      </c>
      <c r="J856" t="n">
        <v>283.04</v>
      </c>
      <c r="K856" t="n">
        <v>56.13</v>
      </c>
      <c r="L856" t="n">
        <v>40</v>
      </c>
      <c r="M856" t="n">
        <v>4</v>
      </c>
      <c r="N856" t="n">
        <v>76.92</v>
      </c>
      <c r="O856" t="n">
        <v>35143.02</v>
      </c>
      <c r="P856" t="n">
        <v>695.89</v>
      </c>
      <c r="Q856" t="n">
        <v>1367.24</v>
      </c>
      <c r="R856" t="n">
        <v>118.04</v>
      </c>
      <c r="S856" t="n">
        <v>104.26</v>
      </c>
      <c r="T856" t="n">
        <v>6008.72</v>
      </c>
      <c r="U856" t="n">
        <v>0.88</v>
      </c>
      <c r="V856" t="n">
        <v>0.91</v>
      </c>
      <c r="W856" t="n">
        <v>20.67</v>
      </c>
      <c r="X856" t="n">
        <v>0.36</v>
      </c>
      <c r="Y856" t="n">
        <v>1</v>
      </c>
      <c r="Z856" t="n">
        <v>10</v>
      </c>
    </row>
    <row r="857">
      <c r="A857" t="n">
        <v>0</v>
      </c>
      <c r="B857" t="n">
        <v>150</v>
      </c>
      <c r="C857" t="inlineStr">
        <is>
          <t xml:space="preserve">CONCLUIDO	</t>
        </is>
      </c>
      <c r="D857" t="n">
        <v>0.6339</v>
      </c>
      <c r="E857" t="n">
        <v>157.76</v>
      </c>
      <c r="F857" t="n">
        <v>88.93000000000001</v>
      </c>
      <c r="G857" t="n">
        <v>4.5</v>
      </c>
      <c r="H857" t="n">
        <v>0.06</v>
      </c>
      <c r="I857" t="n">
        <v>1185</v>
      </c>
      <c r="J857" t="n">
        <v>296.65</v>
      </c>
      <c r="K857" t="n">
        <v>61.82</v>
      </c>
      <c r="L857" t="n">
        <v>1</v>
      </c>
      <c r="M857" t="n">
        <v>1183</v>
      </c>
      <c r="N857" t="n">
        <v>83.83</v>
      </c>
      <c r="O857" t="n">
        <v>36821.52</v>
      </c>
      <c r="P857" t="n">
        <v>1633.91</v>
      </c>
      <c r="Q857" t="n">
        <v>1372.32</v>
      </c>
      <c r="R857" t="n">
        <v>1294.52</v>
      </c>
      <c r="S857" t="n">
        <v>104.26</v>
      </c>
      <c r="T857" t="n">
        <v>588392.29</v>
      </c>
      <c r="U857" t="n">
        <v>0.08</v>
      </c>
      <c r="V857" t="n">
        <v>0.54</v>
      </c>
      <c r="W857" t="n">
        <v>22.58</v>
      </c>
      <c r="X857" t="n">
        <v>36.24</v>
      </c>
      <c r="Y857" t="n">
        <v>1</v>
      </c>
      <c r="Z857" t="n">
        <v>10</v>
      </c>
    </row>
    <row r="858">
      <c r="A858" t="n">
        <v>1</v>
      </c>
      <c r="B858" t="n">
        <v>150</v>
      </c>
      <c r="C858" t="inlineStr">
        <is>
          <t xml:space="preserve">CONCLUIDO	</t>
        </is>
      </c>
      <c r="D858" t="n">
        <v>0.7943</v>
      </c>
      <c r="E858" t="n">
        <v>125.9</v>
      </c>
      <c r="F858" t="n">
        <v>77.23999999999999</v>
      </c>
      <c r="G858" t="n">
        <v>5.64</v>
      </c>
      <c r="H858" t="n">
        <v>0.07000000000000001</v>
      </c>
      <c r="I858" t="n">
        <v>822</v>
      </c>
      <c r="J858" t="n">
        <v>297.17</v>
      </c>
      <c r="K858" t="n">
        <v>61.82</v>
      </c>
      <c r="L858" t="n">
        <v>1.25</v>
      </c>
      <c r="M858" t="n">
        <v>820</v>
      </c>
      <c r="N858" t="n">
        <v>84.09999999999999</v>
      </c>
      <c r="O858" t="n">
        <v>36885.7</v>
      </c>
      <c r="P858" t="n">
        <v>1420.23</v>
      </c>
      <c r="Q858" t="n">
        <v>1370.77</v>
      </c>
      <c r="R858" t="n">
        <v>911.4400000000001</v>
      </c>
      <c r="S858" t="n">
        <v>104.26</v>
      </c>
      <c r="T858" t="n">
        <v>398666.43</v>
      </c>
      <c r="U858" t="n">
        <v>0.11</v>
      </c>
      <c r="V858" t="n">
        <v>0.62</v>
      </c>
      <c r="W858" t="n">
        <v>21.95</v>
      </c>
      <c r="X858" t="n">
        <v>24.58</v>
      </c>
      <c r="Y858" t="n">
        <v>1</v>
      </c>
      <c r="Z858" t="n">
        <v>10</v>
      </c>
    </row>
    <row r="859">
      <c r="A859" t="n">
        <v>2</v>
      </c>
      <c r="B859" t="n">
        <v>150</v>
      </c>
      <c r="C859" t="inlineStr">
        <is>
          <t xml:space="preserve">CONCLUIDO	</t>
        </is>
      </c>
      <c r="D859" t="n">
        <v>0.9135</v>
      </c>
      <c r="E859" t="n">
        <v>109.47</v>
      </c>
      <c r="F859" t="n">
        <v>71.36</v>
      </c>
      <c r="G859" t="n">
        <v>6.78</v>
      </c>
      <c r="H859" t="n">
        <v>0.09</v>
      </c>
      <c r="I859" t="n">
        <v>632</v>
      </c>
      <c r="J859" t="n">
        <v>297.7</v>
      </c>
      <c r="K859" t="n">
        <v>61.82</v>
      </c>
      <c r="L859" t="n">
        <v>1.5</v>
      </c>
      <c r="M859" t="n">
        <v>630</v>
      </c>
      <c r="N859" t="n">
        <v>84.37</v>
      </c>
      <c r="O859" t="n">
        <v>36949.99</v>
      </c>
      <c r="P859" t="n">
        <v>1312.89</v>
      </c>
      <c r="Q859" t="n">
        <v>1369.9</v>
      </c>
      <c r="R859" t="n">
        <v>717.67</v>
      </c>
      <c r="S859" t="n">
        <v>104.26</v>
      </c>
      <c r="T859" t="n">
        <v>302730.32</v>
      </c>
      <c r="U859" t="n">
        <v>0.15</v>
      </c>
      <c r="V859" t="n">
        <v>0.67</v>
      </c>
      <c r="W859" t="n">
        <v>21.69</v>
      </c>
      <c r="X859" t="n">
        <v>18.73</v>
      </c>
      <c r="Y859" t="n">
        <v>1</v>
      </c>
      <c r="Z859" t="n">
        <v>10</v>
      </c>
    </row>
    <row r="860">
      <c r="A860" t="n">
        <v>3</v>
      </c>
      <c r="B860" t="n">
        <v>150</v>
      </c>
      <c r="C860" t="inlineStr">
        <is>
          <t xml:space="preserve">CONCLUIDO	</t>
        </is>
      </c>
      <c r="D860" t="n">
        <v>1.0072</v>
      </c>
      <c r="E860" t="n">
        <v>99.29000000000001</v>
      </c>
      <c r="F860" t="n">
        <v>67.73</v>
      </c>
      <c r="G860" t="n">
        <v>7.91</v>
      </c>
      <c r="H860" t="n">
        <v>0.1</v>
      </c>
      <c r="I860" t="n">
        <v>514</v>
      </c>
      <c r="J860" t="n">
        <v>298.22</v>
      </c>
      <c r="K860" t="n">
        <v>61.82</v>
      </c>
      <c r="L860" t="n">
        <v>1.75</v>
      </c>
      <c r="M860" t="n">
        <v>512</v>
      </c>
      <c r="N860" t="n">
        <v>84.65000000000001</v>
      </c>
      <c r="O860" t="n">
        <v>37014.39</v>
      </c>
      <c r="P860" t="n">
        <v>1246.36</v>
      </c>
      <c r="Q860" t="n">
        <v>1369.19</v>
      </c>
      <c r="R860" t="n">
        <v>599.64</v>
      </c>
      <c r="S860" t="n">
        <v>104.26</v>
      </c>
      <c r="T860" t="n">
        <v>244304.66</v>
      </c>
      <c r="U860" t="n">
        <v>0.17</v>
      </c>
      <c r="V860" t="n">
        <v>0.71</v>
      </c>
      <c r="W860" t="n">
        <v>21.49</v>
      </c>
      <c r="X860" t="n">
        <v>15.11</v>
      </c>
      <c r="Y860" t="n">
        <v>1</v>
      </c>
      <c r="Z860" t="n">
        <v>10</v>
      </c>
    </row>
    <row r="861">
      <c r="A861" t="n">
        <v>4</v>
      </c>
      <c r="B861" t="n">
        <v>150</v>
      </c>
      <c r="C861" t="inlineStr">
        <is>
          <t xml:space="preserve">CONCLUIDO	</t>
        </is>
      </c>
      <c r="D861" t="n">
        <v>1.0816</v>
      </c>
      <c r="E861" t="n">
        <v>92.45</v>
      </c>
      <c r="F861" t="n">
        <v>65.34</v>
      </c>
      <c r="G861" t="n">
        <v>9.029999999999999</v>
      </c>
      <c r="H861" t="n">
        <v>0.12</v>
      </c>
      <c r="I861" t="n">
        <v>434</v>
      </c>
      <c r="J861" t="n">
        <v>298.74</v>
      </c>
      <c r="K861" t="n">
        <v>61.82</v>
      </c>
      <c r="L861" t="n">
        <v>2</v>
      </c>
      <c r="M861" t="n">
        <v>432</v>
      </c>
      <c r="N861" t="n">
        <v>84.92</v>
      </c>
      <c r="O861" t="n">
        <v>37078.91</v>
      </c>
      <c r="P861" t="n">
        <v>1202.55</v>
      </c>
      <c r="Q861" t="n">
        <v>1368.94</v>
      </c>
      <c r="R861" t="n">
        <v>521.36</v>
      </c>
      <c r="S861" t="n">
        <v>104.26</v>
      </c>
      <c r="T861" t="n">
        <v>205566.84</v>
      </c>
      <c r="U861" t="n">
        <v>0.2</v>
      </c>
      <c r="V861" t="n">
        <v>0.73</v>
      </c>
      <c r="W861" t="n">
        <v>21.37</v>
      </c>
      <c r="X861" t="n">
        <v>12.72</v>
      </c>
      <c r="Y861" t="n">
        <v>1</v>
      </c>
      <c r="Z861" t="n">
        <v>10</v>
      </c>
    </row>
    <row r="862">
      <c r="A862" t="n">
        <v>5</v>
      </c>
      <c r="B862" t="n">
        <v>150</v>
      </c>
      <c r="C862" t="inlineStr">
        <is>
          <t xml:space="preserve">CONCLUIDO	</t>
        </is>
      </c>
      <c r="D862" t="n">
        <v>1.1449</v>
      </c>
      <c r="E862" t="n">
        <v>87.34999999999999</v>
      </c>
      <c r="F862" t="n">
        <v>63.52</v>
      </c>
      <c r="G862" t="n">
        <v>10.16</v>
      </c>
      <c r="H862" t="n">
        <v>0.13</v>
      </c>
      <c r="I862" t="n">
        <v>375</v>
      </c>
      <c r="J862" t="n">
        <v>299.26</v>
      </c>
      <c r="K862" t="n">
        <v>61.82</v>
      </c>
      <c r="L862" t="n">
        <v>2.25</v>
      </c>
      <c r="M862" t="n">
        <v>373</v>
      </c>
      <c r="N862" t="n">
        <v>85.19</v>
      </c>
      <c r="O862" t="n">
        <v>37143.54</v>
      </c>
      <c r="P862" t="n">
        <v>1168.99</v>
      </c>
      <c r="Q862" t="n">
        <v>1369.02</v>
      </c>
      <c r="R862" t="n">
        <v>462.69</v>
      </c>
      <c r="S862" t="n">
        <v>104.26</v>
      </c>
      <c r="T862" t="n">
        <v>176525.96</v>
      </c>
      <c r="U862" t="n">
        <v>0.23</v>
      </c>
      <c r="V862" t="n">
        <v>0.76</v>
      </c>
      <c r="W862" t="n">
        <v>21.25</v>
      </c>
      <c r="X862" t="n">
        <v>10.91</v>
      </c>
      <c r="Y862" t="n">
        <v>1</v>
      </c>
      <c r="Z862" t="n">
        <v>10</v>
      </c>
    </row>
    <row r="863">
      <c r="A863" t="n">
        <v>6</v>
      </c>
      <c r="B863" t="n">
        <v>150</v>
      </c>
      <c r="C863" t="inlineStr">
        <is>
          <t xml:space="preserve">CONCLUIDO	</t>
        </is>
      </c>
      <c r="D863" t="n">
        <v>1.1972</v>
      </c>
      <c r="E863" t="n">
        <v>83.53</v>
      </c>
      <c r="F863" t="n">
        <v>62.2</v>
      </c>
      <c r="G863" t="n">
        <v>11.31</v>
      </c>
      <c r="H863" t="n">
        <v>0.15</v>
      </c>
      <c r="I863" t="n">
        <v>330</v>
      </c>
      <c r="J863" t="n">
        <v>299.79</v>
      </c>
      <c r="K863" t="n">
        <v>61.82</v>
      </c>
      <c r="L863" t="n">
        <v>2.5</v>
      </c>
      <c r="M863" t="n">
        <v>328</v>
      </c>
      <c r="N863" t="n">
        <v>85.47</v>
      </c>
      <c r="O863" t="n">
        <v>37208.42</v>
      </c>
      <c r="P863" t="n">
        <v>1144.69</v>
      </c>
      <c r="Q863" t="n">
        <v>1368.58</v>
      </c>
      <c r="R863" t="n">
        <v>418.69</v>
      </c>
      <c r="S863" t="n">
        <v>104.26</v>
      </c>
      <c r="T863" t="n">
        <v>154753.64</v>
      </c>
      <c r="U863" t="n">
        <v>0.25</v>
      </c>
      <c r="V863" t="n">
        <v>0.77</v>
      </c>
      <c r="W863" t="n">
        <v>21.2</v>
      </c>
      <c r="X863" t="n">
        <v>9.59</v>
      </c>
      <c r="Y863" t="n">
        <v>1</v>
      </c>
      <c r="Z863" t="n">
        <v>10</v>
      </c>
    </row>
    <row r="864">
      <c r="A864" t="n">
        <v>7</v>
      </c>
      <c r="B864" t="n">
        <v>150</v>
      </c>
      <c r="C864" t="inlineStr">
        <is>
          <t xml:space="preserve">CONCLUIDO	</t>
        </is>
      </c>
      <c r="D864" t="n">
        <v>1.2419</v>
      </c>
      <c r="E864" t="n">
        <v>80.52</v>
      </c>
      <c r="F864" t="n">
        <v>61.14</v>
      </c>
      <c r="G864" t="n">
        <v>12.43</v>
      </c>
      <c r="H864" t="n">
        <v>0.16</v>
      </c>
      <c r="I864" t="n">
        <v>295</v>
      </c>
      <c r="J864" t="n">
        <v>300.32</v>
      </c>
      <c r="K864" t="n">
        <v>61.82</v>
      </c>
      <c r="L864" t="n">
        <v>2.75</v>
      </c>
      <c r="M864" t="n">
        <v>293</v>
      </c>
      <c r="N864" t="n">
        <v>85.73999999999999</v>
      </c>
      <c r="O864" t="n">
        <v>37273.29</v>
      </c>
      <c r="P864" t="n">
        <v>1125.07</v>
      </c>
      <c r="Q864" t="n">
        <v>1368.51</v>
      </c>
      <c r="R864" t="n">
        <v>384.61</v>
      </c>
      <c r="S864" t="n">
        <v>104.26</v>
      </c>
      <c r="T864" t="n">
        <v>137886.43</v>
      </c>
      <c r="U864" t="n">
        <v>0.27</v>
      </c>
      <c r="V864" t="n">
        <v>0.78</v>
      </c>
      <c r="W864" t="n">
        <v>21.12</v>
      </c>
      <c r="X864" t="n">
        <v>8.529999999999999</v>
      </c>
      <c r="Y864" t="n">
        <v>1</v>
      </c>
      <c r="Z864" t="n">
        <v>10</v>
      </c>
    </row>
    <row r="865">
      <c r="A865" t="n">
        <v>8</v>
      </c>
      <c r="B865" t="n">
        <v>150</v>
      </c>
      <c r="C865" t="inlineStr">
        <is>
          <t xml:space="preserve">CONCLUIDO	</t>
        </is>
      </c>
      <c r="D865" t="n">
        <v>1.2792</v>
      </c>
      <c r="E865" t="n">
        <v>78.17</v>
      </c>
      <c r="F865" t="n">
        <v>60.34</v>
      </c>
      <c r="G865" t="n">
        <v>13.56</v>
      </c>
      <c r="H865" t="n">
        <v>0.18</v>
      </c>
      <c r="I865" t="n">
        <v>267</v>
      </c>
      <c r="J865" t="n">
        <v>300.84</v>
      </c>
      <c r="K865" t="n">
        <v>61.82</v>
      </c>
      <c r="L865" t="n">
        <v>3</v>
      </c>
      <c r="M865" t="n">
        <v>265</v>
      </c>
      <c r="N865" t="n">
        <v>86.02</v>
      </c>
      <c r="O865" t="n">
        <v>37338.27</v>
      </c>
      <c r="P865" t="n">
        <v>1110.43</v>
      </c>
      <c r="Q865" t="n">
        <v>1368.24</v>
      </c>
      <c r="R865" t="n">
        <v>358.77</v>
      </c>
      <c r="S865" t="n">
        <v>104.26</v>
      </c>
      <c r="T865" t="n">
        <v>125104.04</v>
      </c>
      <c r="U865" t="n">
        <v>0.29</v>
      </c>
      <c r="V865" t="n">
        <v>0.79</v>
      </c>
      <c r="W865" t="n">
        <v>21.09</v>
      </c>
      <c r="X865" t="n">
        <v>7.74</v>
      </c>
      <c r="Y865" t="n">
        <v>1</v>
      </c>
      <c r="Z865" t="n">
        <v>10</v>
      </c>
    </row>
    <row r="866">
      <c r="A866" t="n">
        <v>9</v>
      </c>
      <c r="B866" t="n">
        <v>150</v>
      </c>
      <c r="C866" t="inlineStr">
        <is>
          <t xml:space="preserve">CONCLUIDO	</t>
        </is>
      </c>
      <c r="D866" t="n">
        <v>1.312</v>
      </c>
      <c r="E866" t="n">
        <v>76.22</v>
      </c>
      <c r="F866" t="n">
        <v>59.66</v>
      </c>
      <c r="G866" t="n">
        <v>14.67</v>
      </c>
      <c r="H866" t="n">
        <v>0.19</v>
      </c>
      <c r="I866" t="n">
        <v>244</v>
      </c>
      <c r="J866" t="n">
        <v>301.37</v>
      </c>
      <c r="K866" t="n">
        <v>61.82</v>
      </c>
      <c r="L866" t="n">
        <v>3.25</v>
      </c>
      <c r="M866" t="n">
        <v>242</v>
      </c>
      <c r="N866" t="n">
        <v>86.3</v>
      </c>
      <c r="O866" t="n">
        <v>37403.38</v>
      </c>
      <c r="P866" t="n">
        <v>1097.76</v>
      </c>
      <c r="Q866" t="n">
        <v>1368.44</v>
      </c>
      <c r="R866" t="n">
        <v>337.25</v>
      </c>
      <c r="S866" t="n">
        <v>104.26</v>
      </c>
      <c r="T866" t="n">
        <v>114463.59</v>
      </c>
      <c r="U866" t="n">
        <v>0.31</v>
      </c>
      <c r="V866" t="n">
        <v>0.8</v>
      </c>
      <c r="W866" t="n">
        <v>21.03</v>
      </c>
      <c r="X866" t="n">
        <v>7.06</v>
      </c>
      <c r="Y866" t="n">
        <v>1</v>
      </c>
      <c r="Z866" t="n">
        <v>10</v>
      </c>
    </row>
    <row r="867">
      <c r="A867" t="n">
        <v>10</v>
      </c>
      <c r="B867" t="n">
        <v>150</v>
      </c>
      <c r="C867" t="inlineStr">
        <is>
          <t xml:space="preserve">CONCLUIDO	</t>
        </is>
      </c>
      <c r="D867" t="n">
        <v>1.3422</v>
      </c>
      <c r="E867" t="n">
        <v>74.5</v>
      </c>
      <c r="F867" t="n">
        <v>59.06</v>
      </c>
      <c r="G867" t="n">
        <v>15.82</v>
      </c>
      <c r="H867" t="n">
        <v>0.21</v>
      </c>
      <c r="I867" t="n">
        <v>224</v>
      </c>
      <c r="J867" t="n">
        <v>301.9</v>
      </c>
      <c r="K867" t="n">
        <v>61.82</v>
      </c>
      <c r="L867" t="n">
        <v>3.5</v>
      </c>
      <c r="M867" t="n">
        <v>222</v>
      </c>
      <c r="N867" t="n">
        <v>86.58</v>
      </c>
      <c r="O867" t="n">
        <v>37468.6</v>
      </c>
      <c r="P867" t="n">
        <v>1086.61</v>
      </c>
      <c r="Q867" t="n">
        <v>1368.11</v>
      </c>
      <c r="R867" t="n">
        <v>316.71</v>
      </c>
      <c r="S867" t="n">
        <v>104.26</v>
      </c>
      <c r="T867" t="n">
        <v>104289.68</v>
      </c>
      <c r="U867" t="n">
        <v>0.33</v>
      </c>
      <c r="V867" t="n">
        <v>0.8100000000000001</v>
      </c>
      <c r="W867" t="n">
        <v>21.02</v>
      </c>
      <c r="X867" t="n">
        <v>6.46</v>
      </c>
      <c r="Y867" t="n">
        <v>1</v>
      </c>
      <c r="Z867" t="n">
        <v>10</v>
      </c>
    </row>
    <row r="868">
      <c r="A868" t="n">
        <v>11</v>
      </c>
      <c r="B868" t="n">
        <v>150</v>
      </c>
      <c r="C868" t="inlineStr">
        <is>
          <t xml:space="preserve">CONCLUIDO	</t>
        </is>
      </c>
      <c r="D868" t="n">
        <v>1.3669</v>
      </c>
      <c r="E868" t="n">
        <v>73.16</v>
      </c>
      <c r="F868" t="n">
        <v>58.6</v>
      </c>
      <c r="G868" t="n">
        <v>16.9</v>
      </c>
      <c r="H868" t="n">
        <v>0.22</v>
      </c>
      <c r="I868" t="n">
        <v>208</v>
      </c>
      <c r="J868" t="n">
        <v>302.43</v>
      </c>
      <c r="K868" t="n">
        <v>61.82</v>
      </c>
      <c r="L868" t="n">
        <v>3.75</v>
      </c>
      <c r="M868" t="n">
        <v>206</v>
      </c>
      <c r="N868" t="n">
        <v>86.86</v>
      </c>
      <c r="O868" t="n">
        <v>37533.94</v>
      </c>
      <c r="P868" t="n">
        <v>1077.97</v>
      </c>
      <c r="Q868" t="n">
        <v>1368.14</v>
      </c>
      <c r="R868" t="n">
        <v>302.48</v>
      </c>
      <c r="S868" t="n">
        <v>104.26</v>
      </c>
      <c r="T868" t="n">
        <v>97254.02</v>
      </c>
      <c r="U868" t="n">
        <v>0.34</v>
      </c>
      <c r="V868" t="n">
        <v>0.82</v>
      </c>
      <c r="W868" t="n">
        <v>20.98</v>
      </c>
      <c r="X868" t="n">
        <v>6.01</v>
      </c>
      <c r="Y868" t="n">
        <v>1</v>
      </c>
      <c r="Z868" t="n">
        <v>10</v>
      </c>
    </row>
    <row r="869">
      <c r="A869" t="n">
        <v>12</v>
      </c>
      <c r="B869" t="n">
        <v>150</v>
      </c>
      <c r="C869" t="inlineStr">
        <is>
          <t xml:space="preserve">CONCLUIDO	</t>
        </is>
      </c>
      <c r="D869" t="n">
        <v>1.3912</v>
      </c>
      <c r="E869" t="n">
        <v>71.88</v>
      </c>
      <c r="F869" t="n">
        <v>58.16</v>
      </c>
      <c r="G869" t="n">
        <v>18.08</v>
      </c>
      <c r="H869" t="n">
        <v>0.24</v>
      </c>
      <c r="I869" t="n">
        <v>193</v>
      </c>
      <c r="J869" t="n">
        <v>302.96</v>
      </c>
      <c r="K869" t="n">
        <v>61.82</v>
      </c>
      <c r="L869" t="n">
        <v>4</v>
      </c>
      <c r="M869" t="n">
        <v>191</v>
      </c>
      <c r="N869" t="n">
        <v>87.14</v>
      </c>
      <c r="O869" t="n">
        <v>37599.4</v>
      </c>
      <c r="P869" t="n">
        <v>1069.75</v>
      </c>
      <c r="Q869" t="n">
        <v>1367.98</v>
      </c>
      <c r="R869" t="n">
        <v>287.6</v>
      </c>
      <c r="S869" t="n">
        <v>104.26</v>
      </c>
      <c r="T869" t="n">
        <v>89892.10000000001</v>
      </c>
      <c r="U869" t="n">
        <v>0.36</v>
      </c>
      <c r="V869" t="n">
        <v>0.82</v>
      </c>
      <c r="W869" t="n">
        <v>20.97</v>
      </c>
      <c r="X869" t="n">
        <v>5.57</v>
      </c>
      <c r="Y869" t="n">
        <v>1</v>
      </c>
      <c r="Z869" t="n">
        <v>10</v>
      </c>
    </row>
    <row r="870">
      <c r="A870" t="n">
        <v>13</v>
      </c>
      <c r="B870" t="n">
        <v>150</v>
      </c>
      <c r="C870" t="inlineStr">
        <is>
          <t xml:space="preserve">CONCLUIDO	</t>
        </is>
      </c>
      <c r="D870" t="n">
        <v>1.4114</v>
      </c>
      <c r="E870" t="n">
        <v>70.84999999999999</v>
      </c>
      <c r="F870" t="n">
        <v>57.8</v>
      </c>
      <c r="G870" t="n">
        <v>19.16</v>
      </c>
      <c r="H870" t="n">
        <v>0.25</v>
      </c>
      <c r="I870" t="n">
        <v>181</v>
      </c>
      <c r="J870" t="n">
        <v>303.49</v>
      </c>
      <c r="K870" t="n">
        <v>61.82</v>
      </c>
      <c r="L870" t="n">
        <v>4.25</v>
      </c>
      <c r="M870" t="n">
        <v>179</v>
      </c>
      <c r="N870" t="n">
        <v>87.42</v>
      </c>
      <c r="O870" t="n">
        <v>37664.98</v>
      </c>
      <c r="P870" t="n">
        <v>1062.95</v>
      </c>
      <c r="Q870" t="n">
        <v>1368.12</v>
      </c>
      <c r="R870" t="n">
        <v>275.7</v>
      </c>
      <c r="S870" t="n">
        <v>104.26</v>
      </c>
      <c r="T870" t="n">
        <v>84001.56</v>
      </c>
      <c r="U870" t="n">
        <v>0.38</v>
      </c>
      <c r="V870" t="n">
        <v>0.83</v>
      </c>
      <c r="W870" t="n">
        <v>20.95</v>
      </c>
      <c r="X870" t="n">
        <v>5.21</v>
      </c>
      <c r="Y870" t="n">
        <v>1</v>
      </c>
      <c r="Z870" t="n">
        <v>10</v>
      </c>
    </row>
    <row r="871">
      <c r="A871" t="n">
        <v>14</v>
      </c>
      <c r="B871" t="n">
        <v>150</v>
      </c>
      <c r="C871" t="inlineStr">
        <is>
          <t xml:space="preserve">CONCLUIDO	</t>
        </is>
      </c>
      <c r="D871" t="n">
        <v>1.4306</v>
      </c>
      <c r="E871" t="n">
        <v>69.90000000000001</v>
      </c>
      <c r="F871" t="n">
        <v>57.46</v>
      </c>
      <c r="G871" t="n">
        <v>20.28</v>
      </c>
      <c r="H871" t="n">
        <v>0.26</v>
      </c>
      <c r="I871" t="n">
        <v>170</v>
      </c>
      <c r="J871" t="n">
        <v>304.03</v>
      </c>
      <c r="K871" t="n">
        <v>61.82</v>
      </c>
      <c r="L871" t="n">
        <v>4.5</v>
      </c>
      <c r="M871" t="n">
        <v>168</v>
      </c>
      <c r="N871" t="n">
        <v>87.7</v>
      </c>
      <c r="O871" t="n">
        <v>37730.68</v>
      </c>
      <c r="P871" t="n">
        <v>1056.46</v>
      </c>
      <c r="Q871" t="n">
        <v>1368.13</v>
      </c>
      <c r="R871" t="n">
        <v>265.09</v>
      </c>
      <c r="S871" t="n">
        <v>104.26</v>
      </c>
      <c r="T871" t="n">
        <v>78748.85000000001</v>
      </c>
      <c r="U871" t="n">
        <v>0.39</v>
      </c>
      <c r="V871" t="n">
        <v>0.83</v>
      </c>
      <c r="W871" t="n">
        <v>20.92</v>
      </c>
      <c r="X871" t="n">
        <v>4.86</v>
      </c>
      <c r="Y871" t="n">
        <v>1</v>
      </c>
      <c r="Z871" t="n">
        <v>10</v>
      </c>
    </row>
    <row r="872">
      <c r="A872" t="n">
        <v>15</v>
      </c>
      <c r="B872" t="n">
        <v>150</v>
      </c>
      <c r="C872" t="inlineStr">
        <is>
          <t xml:space="preserve">CONCLUIDO	</t>
        </is>
      </c>
      <c r="D872" t="n">
        <v>1.4482</v>
      </c>
      <c r="E872" t="n">
        <v>69.05</v>
      </c>
      <c r="F872" t="n">
        <v>57.16</v>
      </c>
      <c r="G872" t="n">
        <v>21.44</v>
      </c>
      <c r="H872" t="n">
        <v>0.28</v>
      </c>
      <c r="I872" t="n">
        <v>160</v>
      </c>
      <c r="J872" t="n">
        <v>304.56</v>
      </c>
      <c r="K872" t="n">
        <v>61.82</v>
      </c>
      <c r="L872" t="n">
        <v>4.75</v>
      </c>
      <c r="M872" t="n">
        <v>158</v>
      </c>
      <c r="N872" t="n">
        <v>87.98999999999999</v>
      </c>
      <c r="O872" t="n">
        <v>37796.51</v>
      </c>
      <c r="P872" t="n">
        <v>1050.93</v>
      </c>
      <c r="Q872" t="n">
        <v>1367.91</v>
      </c>
      <c r="R872" t="n">
        <v>255.7</v>
      </c>
      <c r="S872" t="n">
        <v>104.26</v>
      </c>
      <c r="T872" t="n">
        <v>74104.69</v>
      </c>
      <c r="U872" t="n">
        <v>0.41</v>
      </c>
      <c r="V872" t="n">
        <v>0.84</v>
      </c>
      <c r="W872" t="n">
        <v>20.9</v>
      </c>
      <c r="X872" t="n">
        <v>4.57</v>
      </c>
      <c r="Y872" t="n">
        <v>1</v>
      </c>
      <c r="Z872" t="n">
        <v>10</v>
      </c>
    </row>
    <row r="873">
      <c r="A873" t="n">
        <v>16</v>
      </c>
      <c r="B873" t="n">
        <v>150</v>
      </c>
      <c r="C873" t="inlineStr">
        <is>
          <t xml:space="preserve">CONCLUIDO	</t>
        </is>
      </c>
      <c r="D873" t="n">
        <v>1.4639</v>
      </c>
      <c r="E873" t="n">
        <v>68.31</v>
      </c>
      <c r="F873" t="n">
        <v>56.92</v>
      </c>
      <c r="G873" t="n">
        <v>22.62</v>
      </c>
      <c r="H873" t="n">
        <v>0.29</v>
      </c>
      <c r="I873" t="n">
        <v>151</v>
      </c>
      <c r="J873" t="n">
        <v>305.09</v>
      </c>
      <c r="K873" t="n">
        <v>61.82</v>
      </c>
      <c r="L873" t="n">
        <v>5</v>
      </c>
      <c r="M873" t="n">
        <v>149</v>
      </c>
      <c r="N873" t="n">
        <v>88.27</v>
      </c>
      <c r="O873" t="n">
        <v>37862.45</v>
      </c>
      <c r="P873" t="n">
        <v>1046.28</v>
      </c>
      <c r="Q873" t="n">
        <v>1367.78</v>
      </c>
      <c r="R873" t="n">
        <v>247.4</v>
      </c>
      <c r="S873" t="n">
        <v>104.26</v>
      </c>
      <c r="T873" t="n">
        <v>70000.3</v>
      </c>
      <c r="U873" t="n">
        <v>0.42</v>
      </c>
      <c r="V873" t="n">
        <v>0.84</v>
      </c>
      <c r="W873" t="n">
        <v>20.9</v>
      </c>
      <c r="X873" t="n">
        <v>4.33</v>
      </c>
      <c r="Y873" t="n">
        <v>1</v>
      </c>
      <c r="Z873" t="n">
        <v>10</v>
      </c>
    </row>
    <row r="874">
      <c r="A874" t="n">
        <v>17</v>
      </c>
      <c r="B874" t="n">
        <v>150</v>
      </c>
      <c r="C874" t="inlineStr">
        <is>
          <t xml:space="preserve">CONCLUIDO	</t>
        </is>
      </c>
      <c r="D874" t="n">
        <v>1.4771</v>
      </c>
      <c r="E874" t="n">
        <v>67.7</v>
      </c>
      <c r="F874" t="n">
        <v>56.7</v>
      </c>
      <c r="G874" t="n">
        <v>23.63</v>
      </c>
      <c r="H874" t="n">
        <v>0.31</v>
      </c>
      <c r="I874" t="n">
        <v>144</v>
      </c>
      <c r="J874" t="n">
        <v>305.63</v>
      </c>
      <c r="K874" t="n">
        <v>61.82</v>
      </c>
      <c r="L874" t="n">
        <v>5.25</v>
      </c>
      <c r="M874" t="n">
        <v>142</v>
      </c>
      <c r="N874" t="n">
        <v>88.56</v>
      </c>
      <c r="O874" t="n">
        <v>37928.52</v>
      </c>
      <c r="P874" t="n">
        <v>1042.1</v>
      </c>
      <c r="Q874" t="n">
        <v>1367.77</v>
      </c>
      <c r="R874" t="n">
        <v>240.63</v>
      </c>
      <c r="S874" t="n">
        <v>104.26</v>
      </c>
      <c r="T874" t="n">
        <v>66652.75999999999</v>
      </c>
      <c r="U874" t="n">
        <v>0.43</v>
      </c>
      <c r="V874" t="n">
        <v>0.85</v>
      </c>
      <c r="W874" t="n">
        <v>20.88</v>
      </c>
      <c r="X874" t="n">
        <v>4.12</v>
      </c>
      <c r="Y874" t="n">
        <v>1</v>
      </c>
      <c r="Z874" t="n">
        <v>10</v>
      </c>
    </row>
    <row r="875">
      <c r="A875" t="n">
        <v>18</v>
      </c>
      <c r="B875" t="n">
        <v>150</v>
      </c>
      <c r="C875" t="inlineStr">
        <is>
          <t xml:space="preserve">CONCLUIDO	</t>
        </is>
      </c>
      <c r="D875" t="n">
        <v>1.49</v>
      </c>
      <c r="E875" t="n">
        <v>67.11</v>
      </c>
      <c r="F875" t="n">
        <v>56.51</v>
      </c>
      <c r="G875" t="n">
        <v>24.75</v>
      </c>
      <c r="H875" t="n">
        <v>0.32</v>
      </c>
      <c r="I875" t="n">
        <v>137</v>
      </c>
      <c r="J875" t="n">
        <v>306.17</v>
      </c>
      <c r="K875" t="n">
        <v>61.82</v>
      </c>
      <c r="L875" t="n">
        <v>5.5</v>
      </c>
      <c r="M875" t="n">
        <v>135</v>
      </c>
      <c r="N875" t="n">
        <v>88.84</v>
      </c>
      <c r="O875" t="n">
        <v>37994.72</v>
      </c>
      <c r="P875" t="n">
        <v>1038.32</v>
      </c>
      <c r="Q875" t="n">
        <v>1367.62</v>
      </c>
      <c r="R875" t="n">
        <v>234.03</v>
      </c>
      <c r="S875" t="n">
        <v>104.26</v>
      </c>
      <c r="T875" t="n">
        <v>63387.41</v>
      </c>
      <c r="U875" t="n">
        <v>0.45</v>
      </c>
      <c r="V875" t="n">
        <v>0.85</v>
      </c>
      <c r="W875" t="n">
        <v>20.87</v>
      </c>
      <c r="X875" t="n">
        <v>3.92</v>
      </c>
      <c r="Y875" t="n">
        <v>1</v>
      </c>
      <c r="Z875" t="n">
        <v>10</v>
      </c>
    </row>
    <row r="876">
      <c r="A876" t="n">
        <v>19</v>
      </c>
      <c r="B876" t="n">
        <v>150</v>
      </c>
      <c r="C876" t="inlineStr">
        <is>
          <t xml:space="preserve">CONCLUIDO	</t>
        </is>
      </c>
      <c r="D876" t="n">
        <v>1.5031</v>
      </c>
      <c r="E876" t="n">
        <v>66.53</v>
      </c>
      <c r="F876" t="n">
        <v>56.31</v>
      </c>
      <c r="G876" t="n">
        <v>25.99</v>
      </c>
      <c r="H876" t="n">
        <v>0.33</v>
      </c>
      <c r="I876" t="n">
        <v>130</v>
      </c>
      <c r="J876" t="n">
        <v>306.7</v>
      </c>
      <c r="K876" t="n">
        <v>61.82</v>
      </c>
      <c r="L876" t="n">
        <v>5.75</v>
      </c>
      <c r="M876" t="n">
        <v>128</v>
      </c>
      <c r="N876" t="n">
        <v>89.13</v>
      </c>
      <c r="O876" t="n">
        <v>38061.04</v>
      </c>
      <c r="P876" t="n">
        <v>1034.69</v>
      </c>
      <c r="Q876" t="n">
        <v>1367.59</v>
      </c>
      <c r="R876" t="n">
        <v>227.55</v>
      </c>
      <c r="S876" t="n">
        <v>104.26</v>
      </c>
      <c r="T876" t="n">
        <v>60180.46</v>
      </c>
      <c r="U876" t="n">
        <v>0.46</v>
      </c>
      <c r="V876" t="n">
        <v>0.85</v>
      </c>
      <c r="W876" t="n">
        <v>20.86</v>
      </c>
      <c r="X876" t="n">
        <v>3.73</v>
      </c>
      <c r="Y876" t="n">
        <v>1</v>
      </c>
      <c r="Z876" t="n">
        <v>10</v>
      </c>
    </row>
    <row r="877">
      <c r="A877" t="n">
        <v>20</v>
      </c>
      <c r="B877" t="n">
        <v>150</v>
      </c>
      <c r="C877" t="inlineStr">
        <is>
          <t xml:space="preserve">CONCLUIDO	</t>
        </is>
      </c>
      <c r="D877" t="n">
        <v>1.5129</v>
      </c>
      <c r="E877" t="n">
        <v>66.09999999999999</v>
      </c>
      <c r="F877" t="n">
        <v>56.15</v>
      </c>
      <c r="G877" t="n">
        <v>26.95</v>
      </c>
      <c r="H877" t="n">
        <v>0.35</v>
      </c>
      <c r="I877" t="n">
        <v>125</v>
      </c>
      <c r="J877" t="n">
        <v>307.24</v>
      </c>
      <c r="K877" t="n">
        <v>61.82</v>
      </c>
      <c r="L877" t="n">
        <v>6</v>
      </c>
      <c r="M877" t="n">
        <v>123</v>
      </c>
      <c r="N877" t="n">
        <v>89.42</v>
      </c>
      <c r="O877" t="n">
        <v>38127.48</v>
      </c>
      <c r="P877" t="n">
        <v>1031.61</v>
      </c>
      <c r="Q877" t="n">
        <v>1367.55</v>
      </c>
      <c r="R877" t="n">
        <v>223.11</v>
      </c>
      <c r="S877" t="n">
        <v>104.26</v>
      </c>
      <c r="T877" t="n">
        <v>57986.83</v>
      </c>
      <c r="U877" t="n">
        <v>0.47</v>
      </c>
      <c r="V877" t="n">
        <v>0.85</v>
      </c>
      <c r="W877" t="n">
        <v>20.84</v>
      </c>
      <c r="X877" t="n">
        <v>3.57</v>
      </c>
      <c r="Y877" t="n">
        <v>1</v>
      </c>
      <c r="Z877" t="n">
        <v>10</v>
      </c>
    </row>
    <row r="878">
      <c r="A878" t="n">
        <v>21</v>
      </c>
      <c r="B878" t="n">
        <v>150</v>
      </c>
      <c r="C878" t="inlineStr">
        <is>
          <t xml:space="preserve">CONCLUIDO	</t>
        </is>
      </c>
      <c r="D878" t="n">
        <v>1.525</v>
      </c>
      <c r="E878" t="n">
        <v>65.56999999999999</v>
      </c>
      <c r="F878" t="n">
        <v>55.96</v>
      </c>
      <c r="G878" t="n">
        <v>28.22</v>
      </c>
      <c r="H878" t="n">
        <v>0.36</v>
      </c>
      <c r="I878" t="n">
        <v>119</v>
      </c>
      <c r="J878" t="n">
        <v>307.78</v>
      </c>
      <c r="K878" t="n">
        <v>61.82</v>
      </c>
      <c r="L878" t="n">
        <v>6.25</v>
      </c>
      <c r="M878" t="n">
        <v>117</v>
      </c>
      <c r="N878" t="n">
        <v>89.70999999999999</v>
      </c>
      <c r="O878" t="n">
        <v>38194.05</v>
      </c>
      <c r="P878" t="n">
        <v>1027.84</v>
      </c>
      <c r="Q878" t="n">
        <v>1367.62</v>
      </c>
      <c r="R878" t="n">
        <v>216.43</v>
      </c>
      <c r="S878" t="n">
        <v>104.26</v>
      </c>
      <c r="T878" t="n">
        <v>54678.4</v>
      </c>
      <c r="U878" t="n">
        <v>0.48</v>
      </c>
      <c r="V878" t="n">
        <v>0.86</v>
      </c>
      <c r="W878" t="n">
        <v>20.84</v>
      </c>
      <c r="X878" t="n">
        <v>3.38</v>
      </c>
      <c r="Y878" t="n">
        <v>1</v>
      </c>
      <c r="Z878" t="n">
        <v>10</v>
      </c>
    </row>
    <row r="879">
      <c r="A879" t="n">
        <v>22</v>
      </c>
      <c r="B879" t="n">
        <v>150</v>
      </c>
      <c r="C879" t="inlineStr">
        <is>
          <t xml:space="preserve">CONCLUIDO	</t>
        </is>
      </c>
      <c r="D879" t="n">
        <v>1.5346</v>
      </c>
      <c r="E879" t="n">
        <v>65.16</v>
      </c>
      <c r="F879" t="n">
        <v>55.83</v>
      </c>
      <c r="G879" t="n">
        <v>29.39</v>
      </c>
      <c r="H879" t="n">
        <v>0.38</v>
      </c>
      <c r="I879" t="n">
        <v>114</v>
      </c>
      <c r="J879" t="n">
        <v>308.32</v>
      </c>
      <c r="K879" t="n">
        <v>61.82</v>
      </c>
      <c r="L879" t="n">
        <v>6.5</v>
      </c>
      <c r="M879" t="n">
        <v>112</v>
      </c>
      <c r="N879" t="n">
        <v>90</v>
      </c>
      <c r="O879" t="n">
        <v>38260.74</v>
      </c>
      <c r="P879" t="n">
        <v>1025.22</v>
      </c>
      <c r="Q879" t="n">
        <v>1367.83</v>
      </c>
      <c r="R879" t="n">
        <v>212.26</v>
      </c>
      <c r="S879" t="n">
        <v>104.26</v>
      </c>
      <c r="T879" t="n">
        <v>52615.88</v>
      </c>
      <c r="U879" t="n">
        <v>0.49</v>
      </c>
      <c r="V879" t="n">
        <v>0.86</v>
      </c>
      <c r="W879" t="n">
        <v>20.83</v>
      </c>
      <c r="X879" t="n">
        <v>3.25</v>
      </c>
      <c r="Y879" t="n">
        <v>1</v>
      </c>
      <c r="Z879" t="n">
        <v>10</v>
      </c>
    </row>
    <row r="880">
      <c r="A880" t="n">
        <v>23</v>
      </c>
      <c r="B880" t="n">
        <v>150</v>
      </c>
      <c r="C880" t="inlineStr">
        <is>
          <t xml:space="preserve">CONCLUIDO	</t>
        </is>
      </c>
      <c r="D880" t="n">
        <v>1.5428</v>
      </c>
      <c r="E880" t="n">
        <v>64.81999999999999</v>
      </c>
      <c r="F880" t="n">
        <v>55.71</v>
      </c>
      <c r="G880" t="n">
        <v>30.39</v>
      </c>
      <c r="H880" t="n">
        <v>0.39</v>
      </c>
      <c r="I880" t="n">
        <v>110</v>
      </c>
      <c r="J880" t="n">
        <v>308.86</v>
      </c>
      <c r="K880" t="n">
        <v>61.82</v>
      </c>
      <c r="L880" t="n">
        <v>6.75</v>
      </c>
      <c r="M880" t="n">
        <v>108</v>
      </c>
      <c r="N880" t="n">
        <v>90.29000000000001</v>
      </c>
      <c r="O880" t="n">
        <v>38327.57</v>
      </c>
      <c r="P880" t="n">
        <v>1022.82</v>
      </c>
      <c r="Q880" t="n">
        <v>1367.53</v>
      </c>
      <c r="R880" t="n">
        <v>208.09</v>
      </c>
      <c r="S880" t="n">
        <v>104.26</v>
      </c>
      <c r="T880" t="n">
        <v>50553.18</v>
      </c>
      <c r="U880" t="n">
        <v>0.5</v>
      </c>
      <c r="V880" t="n">
        <v>0.86</v>
      </c>
      <c r="W880" t="n">
        <v>20.83</v>
      </c>
      <c r="X880" t="n">
        <v>3.12</v>
      </c>
      <c r="Y880" t="n">
        <v>1</v>
      </c>
      <c r="Z880" t="n">
        <v>10</v>
      </c>
    </row>
    <row r="881">
      <c r="A881" t="n">
        <v>24</v>
      </c>
      <c r="B881" t="n">
        <v>150</v>
      </c>
      <c r="C881" t="inlineStr">
        <is>
          <t xml:space="preserve">CONCLUIDO	</t>
        </is>
      </c>
      <c r="D881" t="n">
        <v>1.5507</v>
      </c>
      <c r="E881" t="n">
        <v>64.48999999999999</v>
      </c>
      <c r="F881" t="n">
        <v>55.6</v>
      </c>
      <c r="G881" t="n">
        <v>31.47</v>
      </c>
      <c r="H881" t="n">
        <v>0.4</v>
      </c>
      <c r="I881" t="n">
        <v>106</v>
      </c>
      <c r="J881" t="n">
        <v>309.41</v>
      </c>
      <c r="K881" t="n">
        <v>61.82</v>
      </c>
      <c r="L881" t="n">
        <v>7</v>
      </c>
      <c r="M881" t="n">
        <v>104</v>
      </c>
      <c r="N881" t="n">
        <v>90.59</v>
      </c>
      <c r="O881" t="n">
        <v>38394.52</v>
      </c>
      <c r="P881" t="n">
        <v>1020.7</v>
      </c>
      <c r="Q881" t="n">
        <v>1367.63</v>
      </c>
      <c r="R881" t="n">
        <v>204.62</v>
      </c>
      <c r="S881" t="n">
        <v>104.26</v>
      </c>
      <c r="T881" t="n">
        <v>48836.46</v>
      </c>
      <c r="U881" t="n">
        <v>0.51</v>
      </c>
      <c r="V881" t="n">
        <v>0.86</v>
      </c>
      <c r="W881" t="n">
        <v>20.82</v>
      </c>
      <c r="X881" t="n">
        <v>3.02</v>
      </c>
      <c r="Y881" t="n">
        <v>1</v>
      </c>
      <c r="Z881" t="n">
        <v>10</v>
      </c>
    </row>
    <row r="882">
      <c r="A882" t="n">
        <v>25</v>
      </c>
      <c r="B882" t="n">
        <v>150</v>
      </c>
      <c r="C882" t="inlineStr">
        <is>
          <t xml:space="preserve">CONCLUIDO	</t>
        </is>
      </c>
      <c r="D882" t="n">
        <v>1.5588</v>
      </c>
      <c r="E882" t="n">
        <v>64.15000000000001</v>
      </c>
      <c r="F882" t="n">
        <v>55.49</v>
      </c>
      <c r="G882" t="n">
        <v>32.64</v>
      </c>
      <c r="H882" t="n">
        <v>0.42</v>
      </c>
      <c r="I882" t="n">
        <v>102</v>
      </c>
      <c r="J882" t="n">
        <v>309.95</v>
      </c>
      <c r="K882" t="n">
        <v>61.82</v>
      </c>
      <c r="L882" t="n">
        <v>7.25</v>
      </c>
      <c r="M882" t="n">
        <v>100</v>
      </c>
      <c r="N882" t="n">
        <v>90.88</v>
      </c>
      <c r="O882" t="n">
        <v>38461.6</v>
      </c>
      <c r="P882" t="n">
        <v>1018.42</v>
      </c>
      <c r="Q882" t="n">
        <v>1367.44</v>
      </c>
      <c r="R882" t="n">
        <v>200.83</v>
      </c>
      <c r="S882" t="n">
        <v>104.26</v>
      </c>
      <c r="T882" t="n">
        <v>46963.17</v>
      </c>
      <c r="U882" t="n">
        <v>0.52</v>
      </c>
      <c r="V882" t="n">
        <v>0.86</v>
      </c>
      <c r="W882" t="n">
        <v>20.82</v>
      </c>
      <c r="X882" t="n">
        <v>2.9</v>
      </c>
      <c r="Y882" t="n">
        <v>1</v>
      </c>
      <c r="Z882" t="n">
        <v>10</v>
      </c>
    </row>
    <row r="883">
      <c r="A883" t="n">
        <v>26</v>
      </c>
      <c r="B883" t="n">
        <v>150</v>
      </c>
      <c r="C883" t="inlineStr">
        <is>
          <t xml:space="preserve">CONCLUIDO	</t>
        </is>
      </c>
      <c r="D883" t="n">
        <v>1.5671</v>
      </c>
      <c r="E883" t="n">
        <v>63.81</v>
      </c>
      <c r="F883" t="n">
        <v>55.37</v>
      </c>
      <c r="G883" t="n">
        <v>33.9</v>
      </c>
      <c r="H883" t="n">
        <v>0.43</v>
      </c>
      <c r="I883" t="n">
        <v>98</v>
      </c>
      <c r="J883" t="n">
        <v>310.5</v>
      </c>
      <c r="K883" t="n">
        <v>61.82</v>
      </c>
      <c r="L883" t="n">
        <v>7.5</v>
      </c>
      <c r="M883" t="n">
        <v>96</v>
      </c>
      <c r="N883" t="n">
        <v>91.18000000000001</v>
      </c>
      <c r="O883" t="n">
        <v>38528.81</v>
      </c>
      <c r="P883" t="n">
        <v>1016.09</v>
      </c>
      <c r="Q883" t="n">
        <v>1367.58</v>
      </c>
      <c r="R883" t="n">
        <v>197.14</v>
      </c>
      <c r="S883" t="n">
        <v>104.26</v>
      </c>
      <c r="T883" t="n">
        <v>45135.36</v>
      </c>
      <c r="U883" t="n">
        <v>0.53</v>
      </c>
      <c r="V883" t="n">
        <v>0.87</v>
      </c>
      <c r="W883" t="n">
        <v>20.81</v>
      </c>
      <c r="X883" t="n">
        <v>2.79</v>
      </c>
      <c r="Y883" t="n">
        <v>1</v>
      </c>
      <c r="Z883" t="n">
        <v>10</v>
      </c>
    </row>
    <row r="884">
      <c r="A884" t="n">
        <v>27</v>
      </c>
      <c r="B884" t="n">
        <v>150</v>
      </c>
      <c r="C884" t="inlineStr">
        <is>
          <t xml:space="preserve">CONCLUIDO	</t>
        </is>
      </c>
      <c r="D884" t="n">
        <v>1.5736</v>
      </c>
      <c r="E884" t="n">
        <v>63.55</v>
      </c>
      <c r="F884" t="n">
        <v>55.27</v>
      </c>
      <c r="G884" t="n">
        <v>34.91</v>
      </c>
      <c r="H884" t="n">
        <v>0.44</v>
      </c>
      <c r="I884" t="n">
        <v>95</v>
      </c>
      <c r="J884" t="n">
        <v>311.04</v>
      </c>
      <c r="K884" t="n">
        <v>61.82</v>
      </c>
      <c r="L884" t="n">
        <v>7.75</v>
      </c>
      <c r="M884" t="n">
        <v>93</v>
      </c>
      <c r="N884" t="n">
        <v>91.47</v>
      </c>
      <c r="O884" t="n">
        <v>38596.15</v>
      </c>
      <c r="P884" t="n">
        <v>1014.27</v>
      </c>
      <c r="Q884" t="n">
        <v>1367.52</v>
      </c>
      <c r="R884" t="n">
        <v>193.93</v>
      </c>
      <c r="S884" t="n">
        <v>104.26</v>
      </c>
      <c r="T884" t="n">
        <v>43543.96</v>
      </c>
      <c r="U884" t="n">
        <v>0.54</v>
      </c>
      <c r="V884" t="n">
        <v>0.87</v>
      </c>
      <c r="W884" t="n">
        <v>20.8</v>
      </c>
      <c r="X884" t="n">
        <v>2.69</v>
      </c>
      <c r="Y884" t="n">
        <v>1</v>
      </c>
      <c r="Z884" t="n">
        <v>10</v>
      </c>
    </row>
    <row r="885">
      <c r="A885" t="n">
        <v>28</v>
      </c>
      <c r="B885" t="n">
        <v>150</v>
      </c>
      <c r="C885" t="inlineStr">
        <is>
          <t xml:space="preserve">CONCLUIDO	</t>
        </is>
      </c>
      <c r="D885" t="n">
        <v>1.5793</v>
      </c>
      <c r="E885" t="n">
        <v>63.32</v>
      </c>
      <c r="F885" t="n">
        <v>55.21</v>
      </c>
      <c r="G885" t="n">
        <v>36.01</v>
      </c>
      <c r="H885" t="n">
        <v>0.46</v>
      </c>
      <c r="I885" t="n">
        <v>92</v>
      </c>
      <c r="J885" t="n">
        <v>311.59</v>
      </c>
      <c r="K885" t="n">
        <v>61.82</v>
      </c>
      <c r="L885" t="n">
        <v>8</v>
      </c>
      <c r="M885" t="n">
        <v>90</v>
      </c>
      <c r="N885" t="n">
        <v>91.77</v>
      </c>
      <c r="O885" t="n">
        <v>38663.62</v>
      </c>
      <c r="P885" t="n">
        <v>1012.83</v>
      </c>
      <c r="Q885" t="n">
        <v>1367.73</v>
      </c>
      <c r="R885" t="n">
        <v>192.2</v>
      </c>
      <c r="S885" t="n">
        <v>104.26</v>
      </c>
      <c r="T885" t="n">
        <v>42694.41</v>
      </c>
      <c r="U885" t="n">
        <v>0.54</v>
      </c>
      <c r="V885" t="n">
        <v>0.87</v>
      </c>
      <c r="W885" t="n">
        <v>20.79</v>
      </c>
      <c r="X885" t="n">
        <v>2.62</v>
      </c>
      <c r="Y885" t="n">
        <v>1</v>
      </c>
      <c r="Z885" t="n">
        <v>10</v>
      </c>
    </row>
    <row r="886">
      <c r="A886" t="n">
        <v>29</v>
      </c>
      <c r="B886" t="n">
        <v>150</v>
      </c>
      <c r="C886" t="inlineStr">
        <is>
          <t xml:space="preserve">CONCLUIDO	</t>
        </is>
      </c>
      <c r="D886" t="n">
        <v>1.5859</v>
      </c>
      <c r="E886" t="n">
        <v>63.06</v>
      </c>
      <c r="F886" t="n">
        <v>55.11</v>
      </c>
      <c r="G886" t="n">
        <v>37.16</v>
      </c>
      <c r="H886" t="n">
        <v>0.47</v>
      </c>
      <c r="I886" t="n">
        <v>89</v>
      </c>
      <c r="J886" t="n">
        <v>312.14</v>
      </c>
      <c r="K886" t="n">
        <v>61.82</v>
      </c>
      <c r="L886" t="n">
        <v>8.25</v>
      </c>
      <c r="M886" t="n">
        <v>87</v>
      </c>
      <c r="N886" t="n">
        <v>92.06999999999999</v>
      </c>
      <c r="O886" t="n">
        <v>38731.35</v>
      </c>
      <c r="P886" t="n">
        <v>1010.94</v>
      </c>
      <c r="Q886" t="n">
        <v>1367.52</v>
      </c>
      <c r="R886" t="n">
        <v>189.11</v>
      </c>
      <c r="S886" t="n">
        <v>104.26</v>
      </c>
      <c r="T886" t="n">
        <v>41167.9</v>
      </c>
      <c r="U886" t="n">
        <v>0.55</v>
      </c>
      <c r="V886" t="n">
        <v>0.87</v>
      </c>
      <c r="W886" t="n">
        <v>20.79</v>
      </c>
      <c r="X886" t="n">
        <v>2.53</v>
      </c>
      <c r="Y886" t="n">
        <v>1</v>
      </c>
      <c r="Z886" t="n">
        <v>10</v>
      </c>
    </row>
    <row r="887">
      <c r="A887" t="n">
        <v>30</v>
      </c>
      <c r="B887" t="n">
        <v>150</v>
      </c>
      <c r="C887" t="inlineStr">
        <is>
          <t xml:space="preserve">CONCLUIDO	</t>
        </is>
      </c>
      <c r="D887" t="n">
        <v>1.5923</v>
      </c>
      <c r="E887" t="n">
        <v>62.8</v>
      </c>
      <c r="F887" t="n">
        <v>55.03</v>
      </c>
      <c r="G887" t="n">
        <v>38.39</v>
      </c>
      <c r="H887" t="n">
        <v>0.48</v>
      </c>
      <c r="I887" t="n">
        <v>86</v>
      </c>
      <c r="J887" t="n">
        <v>312.69</v>
      </c>
      <c r="K887" t="n">
        <v>61.82</v>
      </c>
      <c r="L887" t="n">
        <v>8.5</v>
      </c>
      <c r="M887" t="n">
        <v>84</v>
      </c>
      <c r="N887" t="n">
        <v>92.37</v>
      </c>
      <c r="O887" t="n">
        <v>38799.09</v>
      </c>
      <c r="P887" t="n">
        <v>1009.2</v>
      </c>
      <c r="Q887" t="n">
        <v>1367.63</v>
      </c>
      <c r="R887" t="n">
        <v>186.05</v>
      </c>
      <c r="S887" t="n">
        <v>104.26</v>
      </c>
      <c r="T887" t="n">
        <v>39652.25</v>
      </c>
      <c r="U887" t="n">
        <v>0.5600000000000001</v>
      </c>
      <c r="V887" t="n">
        <v>0.87</v>
      </c>
      <c r="W887" t="n">
        <v>20.79</v>
      </c>
      <c r="X887" t="n">
        <v>2.44</v>
      </c>
      <c r="Y887" t="n">
        <v>1</v>
      </c>
      <c r="Z887" t="n">
        <v>10</v>
      </c>
    </row>
    <row r="888">
      <c r="A888" t="n">
        <v>31</v>
      </c>
      <c r="B888" t="n">
        <v>150</v>
      </c>
      <c r="C888" t="inlineStr">
        <is>
          <t xml:space="preserve">CONCLUIDO	</t>
        </is>
      </c>
      <c r="D888" t="n">
        <v>1.5967</v>
      </c>
      <c r="E888" t="n">
        <v>62.63</v>
      </c>
      <c r="F888" t="n">
        <v>54.96</v>
      </c>
      <c r="G888" t="n">
        <v>39.26</v>
      </c>
      <c r="H888" t="n">
        <v>0.5</v>
      </c>
      <c r="I888" t="n">
        <v>84</v>
      </c>
      <c r="J888" t="n">
        <v>313.24</v>
      </c>
      <c r="K888" t="n">
        <v>61.82</v>
      </c>
      <c r="L888" t="n">
        <v>8.75</v>
      </c>
      <c r="M888" t="n">
        <v>82</v>
      </c>
      <c r="N888" t="n">
        <v>92.67</v>
      </c>
      <c r="O888" t="n">
        <v>38866.96</v>
      </c>
      <c r="P888" t="n">
        <v>1008.01</v>
      </c>
      <c r="Q888" t="n">
        <v>1367.5</v>
      </c>
      <c r="R888" t="n">
        <v>184.05</v>
      </c>
      <c r="S888" t="n">
        <v>104.26</v>
      </c>
      <c r="T888" t="n">
        <v>38661.04</v>
      </c>
      <c r="U888" t="n">
        <v>0.57</v>
      </c>
      <c r="V888" t="n">
        <v>0.87</v>
      </c>
      <c r="W888" t="n">
        <v>20.78</v>
      </c>
      <c r="X888" t="n">
        <v>2.38</v>
      </c>
      <c r="Y888" t="n">
        <v>1</v>
      </c>
      <c r="Z888" t="n">
        <v>10</v>
      </c>
    </row>
    <row r="889">
      <c r="A889" t="n">
        <v>32</v>
      </c>
      <c r="B889" t="n">
        <v>150</v>
      </c>
      <c r="C889" t="inlineStr">
        <is>
          <t xml:space="preserve">CONCLUIDO	</t>
        </is>
      </c>
      <c r="D889" t="n">
        <v>1.6007</v>
      </c>
      <c r="E889" t="n">
        <v>62.47</v>
      </c>
      <c r="F889" t="n">
        <v>54.92</v>
      </c>
      <c r="G889" t="n">
        <v>40.19</v>
      </c>
      <c r="H889" t="n">
        <v>0.51</v>
      </c>
      <c r="I889" t="n">
        <v>82</v>
      </c>
      <c r="J889" t="n">
        <v>313.79</v>
      </c>
      <c r="K889" t="n">
        <v>61.82</v>
      </c>
      <c r="L889" t="n">
        <v>9</v>
      </c>
      <c r="M889" t="n">
        <v>80</v>
      </c>
      <c r="N889" t="n">
        <v>92.97</v>
      </c>
      <c r="O889" t="n">
        <v>38934.97</v>
      </c>
      <c r="P889" t="n">
        <v>1006.81</v>
      </c>
      <c r="Q889" t="n">
        <v>1367.59</v>
      </c>
      <c r="R889" t="n">
        <v>182.56</v>
      </c>
      <c r="S889" t="n">
        <v>104.26</v>
      </c>
      <c r="T889" t="n">
        <v>37926.73</v>
      </c>
      <c r="U889" t="n">
        <v>0.57</v>
      </c>
      <c r="V889" t="n">
        <v>0.87</v>
      </c>
      <c r="W889" t="n">
        <v>20.78</v>
      </c>
      <c r="X889" t="n">
        <v>2.34</v>
      </c>
      <c r="Y889" t="n">
        <v>1</v>
      </c>
      <c r="Z889" t="n">
        <v>10</v>
      </c>
    </row>
    <row r="890">
      <c r="A890" t="n">
        <v>33</v>
      </c>
      <c r="B890" t="n">
        <v>150</v>
      </c>
      <c r="C890" t="inlineStr">
        <is>
          <t xml:space="preserve">CONCLUIDO	</t>
        </is>
      </c>
      <c r="D890" t="n">
        <v>1.6079</v>
      </c>
      <c r="E890" t="n">
        <v>62.19</v>
      </c>
      <c r="F890" t="n">
        <v>54.81</v>
      </c>
      <c r="G890" t="n">
        <v>41.63</v>
      </c>
      <c r="H890" t="n">
        <v>0.52</v>
      </c>
      <c r="I890" t="n">
        <v>79</v>
      </c>
      <c r="J890" t="n">
        <v>314.34</v>
      </c>
      <c r="K890" t="n">
        <v>61.82</v>
      </c>
      <c r="L890" t="n">
        <v>9.25</v>
      </c>
      <c r="M890" t="n">
        <v>77</v>
      </c>
      <c r="N890" t="n">
        <v>93.27</v>
      </c>
      <c r="O890" t="n">
        <v>39003.11</v>
      </c>
      <c r="P890" t="n">
        <v>1004.68</v>
      </c>
      <c r="Q890" t="n">
        <v>1367.62</v>
      </c>
      <c r="R890" t="n">
        <v>178.67</v>
      </c>
      <c r="S890" t="n">
        <v>104.26</v>
      </c>
      <c r="T890" t="n">
        <v>35995.37</v>
      </c>
      <c r="U890" t="n">
        <v>0.58</v>
      </c>
      <c r="V890" t="n">
        <v>0.87</v>
      </c>
      <c r="W890" t="n">
        <v>20.78</v>
      </c>
      <c r="X890" t="n">
        <v>2.22</v>
      </c>
      <c r="Y890" t="n">
        <v>1</v>
      </c>
      <c r="Z890" t="n">
        <v>10</v>
      </c>
    </row>
    <row r="891">
      <c r="A891" t="n">
        <v>34</v>
      </c>
      <c r="B891" t="n">
        <v>150</v>
      </c>
      <c r="C891" t="inlineStr">
        <is>
          <t xml:space="preserve">CONCLUIDO	</t>
        </is>
      </c>
      <c r="D891" t="n">
        <v>1.6114</v>
      </c>
      <c r="E891" t="n">
        <v>62.06</v>
      </c>
      <c r="F891" t="n">
        <v>54.78</v>
      </c>
      <c r="G891" t="n">
        <v>42.69</v>
      </c>
      <c r="H891" t="n">
        <v>0.54</v>
      </c>
      <c r="I891" t="n">
        <v>77</v>
      </c>
      <c r="J891" t="n">
        <v>314.9</v>
      </c>
      <c r="K891" t="n">
        <v>61.82</v>
      </c>
      <c r="L891" t="n">
        <v>9.5</v>
      </c>
      <c r="M891" t="n">
        <v>75</v>
      </c>
      <c r="N891" t="n">
        <v>93.56999999999999</v>
      </c>
      <c r="O891" t="n">
        <v>39071.38</v>
      </c>
      <c r="P891" t="n">
        <v>1004.28</v>
      </c>
      <c r="Q891" t="n">
        <v>1367.35</v>
      </c>
      <c r="R891" t="n">
        <v>177.85</v>
      </c>
      <c r="S891" t="n">
        <v>104.26</v>
      </c>
      <c r="T891" t="n">
        <v>35597.48</v>
      </c>
      <c r="U891" t="n">
        <v>0.59</v>
      </c>
      <c r="V891" t="n">
        <v>0.87</v>
      </c>
      <c r="W891" t="n">
        <v>20.78</v>
      </c>
      <c r="X891" t="n">
        <v>2.2</v>
      </c>
      <c r="Y891" t="n">
        <v>1</v>
      </c>
      <c r="Z891" t="n">
        <v>10</v>
      </c>
    </row>
    <row r="892">
      <c r="A892" t="n">
        <v>35</v>
      </c>
      <c r="B892" t="n">
        <v>150</v>
      </c>
      <c r="C892" t="inlineStr">
        <is>
          <t xml:space="preserve">CONCLUIDO	</t>
        </is>
      </c>
      <c r="D892" t="n">
        <v>1.6163</v>
      </c>
      <c r="E892" t="n">
        <v>61.87</v>
      </c>
      <c r="F892" t="n">
        <v>54.7</v>
      </c>
      <c r="G892" t="n">
        <v>43.76</v>
      </c>
      <c r="H892" t="n">
        <v>0.55</v>
      </c>
      <c r="I892" t="n">
        <v>75</v>
      </c>
      <c r="J892" t="n">
        <v>315.45</v>
      </c>
      <c r="K892" t="n">
        <v>61.82</v>
      </c>
      <c r="L892" t="n">
        <v>9.75</v>
      </c>
      <c r="M892" t="n">
        <v>73</v>
      </c>
      <c r="N892" t="n">
        <v>93.88</v>
      </c>
      <c r="O892" t="n">
        <v>39139.8</v>
      </c>
      <c r="P892" t="n">
        <v>1002.4</v>
      </c>
      <c r="Q892" t="n">
        <v>1367.45</v>
      </c>
      <c r="R892" t="n">
        <v>175.67</v>
      </c>
      <c r="S892" t="n">
        <v>104.26</v>
      </c>
      <c r="T892" t="n">
        <v>34518.36</v>
      </c>
      <c r="U892" t="n">
        <v>0.59</v>
      </c>
      <c r="V892" t="n">
        <v>0.88</v>
      </c>
      <c r="W892" t="n">
        <v>20.76</v>
      </c>
      <c r="X892" t="n">
        <v>2.12</v>
      </c>
      <c r="Y892" t="n">
        <v>1</v>
      </c>
      <c r="Z892" t="n">
        <v>10</v>
      </c>
    </row>
    <row r="893">
      <c r="A893" t="n">
        <v>36</v>
      </c>
      <c r="B893" t="n">
        <v>150</v>
      </c>
      <c r="C893" t="inlineStr">
        <is>
          <t xml:space="preserve">CONCLUIDO	</t>
        </is>
      </c>
      <c r="D893" t="n">
        <v>1.6211</v>
      </c>
      <c r="E893" t="n">
        <v>61.69</v>
      </c>
      <c r="F893" t="n">
        <v>54.63</v>
      </c>
      <c r="G893" t="n">
        <v>44.9</v>
      </c>
      <c r="H893" t="n">
        <v>0.5600000000000001</v>
      </c>
      <c r="I893" t="n">
        <v>73</v>
      </c>
      <c r="J893" t="n">
        <v>316.01</v>
      </c>
      <c r="K893" t="n">
        <v>61.82</v>
      </c>
      <c r="L893" t="n">
        <v>10</v>
      </c>
      <c r="M893" t="n">
        <v>71</v>
      </c>
      <c r="N893" t="n">
        <v>94.18000000000001</v>
      </c>
      <c r="O893" t="n">
        <v>39208.35</v>
      </c>
      <c r="P893" t="n">
        <v>1001.22</v>
      </c>
      <c r="Q893" t="n">
        <v>1367.44</v>
      </c>
      <c r="R893" t="n">
        <v>173.26</v>
      </c>
      <c r="S893" t="n">
        <v>104.26</v>
      </c>
      <c r="T893" t="n">
        <v>33322.09</v>
      </c>
      <c r="U893" t="n">
        <v>0.6</v>
      </c>
      <c r="V893" t="n">
        <v>0.88</v>
      </c>
      <c r="W893" t="n">
        <v>20.76</v>
      </c>
      <c r="X893" t="n">
        <v>2.05</v>
      </c>
      <c r="Y893" t="n">
        <v>1</v>
      </c>
      <c r="Z893" t="n">
        <v>10</v>
      </c>
    </row>
    <row r="894">
      <c r="A894" t="n">
        <v>37</v>
      </c>
      <c r="B894" t="n">
        <v>150</v>
      </c>
      <c r="C894" t="inlineStr">
        <is>
          <t xml:space="preserve">CONCLUIDO	</t>
        </is>
      </c>
      <c r="D894" t="n">
        <v>1.6249</v>
      </c>
      <c r="E894" t="n">
        <v>61.54</v>
      </c>
      <c r="F894" t="n">
        <v>54.6</v>
      </c>
      <c r="G894" t="n">
        <v>46.14</v>
      </c>
      <c r="H894" t="n">
        <v>0.58</v>
      </c>
      <c r="I894" t="n">
        <v>71</v>
      </c>
      <c r="J894" t="n">
        <v>316.56</v>
      </c>
      <c r="K894" t="n">
        <v>61.82</v>
      </c>
      <c r="L894" t="n">
        <v>10.25</v>
      </c>
      <c r="M894" t="n">
        <v>69</v>
      </c>
      <c r="N894" t="n">
        <v>94.48999999999999</v>
      </c>
      <c r="O894" t="n">
        <v>39277.04</v>
      </c>
      <c r="P894" t="n">
        <v>1000.24</v>
      </c>
      <c r="Q894" t="n">
        <v>1367.39</v>
      </c>
      <c r="R894" t="n">
        <v>172.18</v>
      </c>
      <c r="S894" t="n">
        <v>104.26</v>
      </c>
      <c r="T894" t="n">
        <v>32791.37</v>
      </c>
      <c r="U894" t="n">
        <v>0.61</v>
      </c>
      <c r="V894" t="n">
        <v>0.88</v>
      </c>
      <c r="W894" t="n">
        <v>20.76</v>
      </c>
      <c r="X894" t="n">
        <v>2.02</v>
      </c>
      <c r="Y894" t="n">
        <v>1</v>
      </c>
      <c r="Z894" t="n">
        <v>10</v>
      </c>
    </row>
    <row r="895">
      <c r="A895" t="n">
        <v>38</v>
      </c>
      <c r="B895" t="n">
        <v>150</v>
      </c>
      <c r="C895" t="inlineStr">
        <is>
          <t xml:space="preserve">CONCLUIDO	</t>
        </is>
      </c>
      <c r="D895" t="n">
        <v>1.6268</v>
      </c>
      <c r="E895" t="n">
        <v>61.47</v>
      </c>
      <c r="F895" t="n">
        <v>54.58</v>
      </c>
      <c r="G895" t="n">
        <v>46.79</v>
      </c>
      <c r="H895" t="n">
        <v>0.59</v>
      </c>
      <c r="I895" t="n">
        <v>70</v>
      </c>
      <c r="J895" t="n">
        <v>317.12</v>
      </c>
      <c r="K895" t="n">
        <v>61.82</v>
      </c>
      <c r="L895" t="n">
        <v>10.5</v>
      </c>
      <c r="M895" t="n">
        <v>68</v>
      </c>
      <c r="N895" t="n">
        <v>94.8</v>
      </c>
      <c r="O895" t="n">
        <v>39345.87</v>
      </c>
      <c r="P895" t="n">
        <v>1000.06</v>
      </c>
      <c r="Q895" t="n">
        <v>1367.47</v>
      </c>
      <c r="R895" t="n">
        <v>171.28</v>
      </c>
      <c r="S895" t="n">
        <v>104.26</v>
      </c>
      <c r="T895" t="n">
        <v>32344.44</v>
      </c>
      <c r="U895" t="n">
        <v>0.61</v>
      </c>
      <c r="V895" t="n">
        <v>0.88</v>
      </c>
      <c r="W895" t="n">
        <v>20.77</v>
      </c>
      <c r="X895" t="n">
        <v>2</v>
      </c>
      <c r="Y895" t="n">
        <v>1</v>
      </c>
      <c r="Z895" t="n">
        <v>10</v>
      </c>
    </row>
    <row r="896">
      <c r="A896" t="n">
        <v>39</v>
      </c>
      <c r="B896" t="n">
        <v>150</v>
      </c>
      <c r="C896" t="inlineStr">
        <is>
          <t xml:space="preserve">CONCLUIDO	</t>
        </is>
      </c>
      <c r="D896" t="n">
        <v>1.6318</v>
      </c>
      <c r="E896" t="n">
        <v>61.28</v>
      </c>
      <c r="F896" t="n">
        <v>54.51</v>
      </c>
      <c r="G896" t="n">
        <v>48.09</v>
      </c>
      <c r="H896" t="n">
        <v>0.6</v>
      </c>
      <c r="I896" t="n">
        <v>68</v>
      </c>
      <c r="J896" t="n">
        <v>317.68</v>
      </c>
      <c r="K896" t="n">
        <v>61.82</v>
      </c>
      <c r="L896" t="n">
        <v>10.75</v>
      </c>
      <c r="M896" t="n">
        <v>66</v>
      </c>
      <c r="N896" t="n">
        <v>95.11</v>
      </c>
      <c r="O896" t="n">
        <v>39414.84</v>
      </c>
      <c r="P896" t="n">
        <v>998.1799999999999</v>
      </c>
      <c r="Q896" t="n">
        <v>1367.35</v>
      </c>
      <c r="R896" t="n">
        <v>168.89</v>
      </c>
      <c r="S896" t="n">
        <v>104.26</v>
      </c>
      <c r="T896" t="n">
        <v>31160.24</v>
      </c>
      <c r="U896" t="n">
        <v>0.62</v>
      </c>
      <c r="V896" t="n">
        <v>0.88</v>
      </c>
      <c r="W896" t="n">
        <v>20.76</v>
      </c>
      <c r="X896" t="n">
        <v>1.92</v>
      </c>
      <c r="Y896" t="n">
        <v>1</v>
      </c>
      <c r="Z896" t="n">
        <v>10</v>
      </c>
    </row>
    <row r="897">
      <c r="A897" t="n">
        <v>40</v>
      </c>
      <c r="B897" t="n">
        <v>150</v>
      </c>
      <c r="C897" t="inlineStr">
        <is>
          <t xml:space="preserve">CONCLUIDO	</t>
        </is>
      </c>
      <c r="D897" t="n">
        <v>1.636</v>
      </c>
      <c r="E897" t="n">
        <v>61.13</v>
      </c>
      <c r="F897" t="n">
        <v>54.46</v>
      </c>
      <c r="G897" t="n">
        <v>49.51</v>
      </c>
      <c r="H897" t="n">
        <v>0.62</v>
      </c>
      <c r="I897" t="n">
        <v>66</v>
      </c>
      <c r="J897" t="n">
        <v>318.24</v>
      </c>
      <c r="K897" t="n">
        <v>61.82</v>
      </c>
      <c r="L897" t="n">
        <v>11</v>
      </c>
      <c r="M897" t="n">
        <v>64</v>
      </c>
      <c r="N897" t="n">
        <v>95.42</v>
      </c>
      <c r="O897" t="n">
        <v>39483.95</v>
      </c>
      <c r="P897" t="n">
        <v>997.33</v>
      </c>
      <c r="Q897" t="n">
        <v>1367.47</v>
      </c>
      <c r="R897" t="n">
        <v>167.65</v>
      </c>
      <c r="S897" t="n">
        <v>104.26</v>
      </c>
      <c r="T897" t="n">
        <v>30549.29</v>
      </c>
      <c r="U897" t="n">
        <v>0.62</v>
      </c>
      <c r="V897" t="n">
        <v>0.88</v>
      </c>
      <c r="W897" t="n">
        <v>20.76</v>
      </c>
      <c r="X897" t="n">
        <v>1.88</v>
      </c>
      <c r="Y897" t="n">
        <v>1</v>
      </c>
      <c r="Z897" t="n">
        <v>10</v>
      </c>
    </row>
    <row r="898">
      <c r="A898" t="n">
        <v>41</v>
      </c>
      <c r="B898" t="n">
        <v>150</v>
      </c>
      <c r="C898" t="inlineStr">
        <is>
          <t xml:space="preserve">CONCLUIDO	</t>
        </is>
      </c>
      <c r="D898" t="n">
        <v>1.6389</v>
      </c>
      <c r="E898" t="n">
        <v>61.02</v>
      </c>
      <c r="F898" t="n">
        <v>54.41</v>
      </c>
      <c r="G898" t="n">
        <v>50.22</v>
      </c>
      <c r="H898" t="n">
        <v>0.63</v>
      </c>
      <c r="I898" t="n">
        <v>65</v>
      </c>
      <c r="J898" t="n">
        <v>318.8</v>
      </c>
      <c r="K898" t="n">
        <v>61.82</v>
      </c>
      <c r="L898" t="n">
        <v>11.25</v>
      </c>
      <c r="M898" t="n">
        <v>63</v>
      </c>
      <c r="N898" t="n">
        <v>95.73</v>
      </c>
      <c r="O898" t="n">
        <v>39553.2</v>
      </c>
      <c r="P898" t="n">
        <v>996.24</v>
      </c>
      <c r="Q898" t="n">
        <v>1367.44</v>
      </c>
      <c r="R898" t="n">
        <v>166.03</v>
      </c>
      <c r="S898" t="n">
        <v>104.26</v>
      </c>
      <c r="T898" t="n">
        <v>29747.04</v>
      </c>
      <c r="U898" t="n">
        <v>0.63</v>
      </c>
      <c r="V898" t="n">
        <v>0.88</v>
      </c>
      <c r="W898" t="n">
        <v>20.75</v>
      </c>
      <c r="X898" t="n">
        <v>1.83</v>
      </c>
      <c r="Y898" t="n">
        <v>1</v>
      </c>
      <c r="Z898" t="n">
        <v>10</v>
      </c>
    </row>
    <row r="899">
      <c r="A899" t="n">
        <v>42</v>
      </c>
      <c r="B899" t="n">
        <v>150</v>
      </c>
      <c r="C899" t="inlineStr">
        <is>
          <t xml:space="preserve">CONCLUIDO	</t>
        </is>
      </c>
      <c r="D899" t="n">
        <v>1.6428</v>
      </c>
      <c r="E899" t="n">
        <v>60.87</v>
      </c>
      <c r="F899" t="n">
        <v>54.38</v>
      </c>
      <c r="G899" t="n">
        <v>51.79</v>
      </c>
      <c r="H899" t="n">
        <v>0.64</v>
      </c>
      <c r="I899" t="n">
        <v>63</v>
      </c>
      <c r="J899" t="n">
        <v>319.36</v>
      </c>
      <c r="K899" t="n">
        <v>61.82</v>
      </c>
      <c r="L899" t="n">
        <v>11.5</v>
      </c>
      <c r="M899" t="n">
        <v>61</v>
      </c>
      <c r="N899" t="n">
        <v>96.04000000000001</v>
      </c>
      <c r="O899" t="n">
        <v>39622.59</v>
      </c>
      <c r="P899" t="n">
        <v>995.63</v>
      </c>
      <c r="Q899" t="n">
        <v>1367.42</v>
      </c>
      <c r="R899" t="n">
        <v>164.6</v>
      </c>
      <c r="S899" t="n">
        <v>104.26</v>
      </c>
      <c r="T899" t="n">
        <v>29040.56</v>
      </c>
      <c r="U899" t="n">
        <v>0.63</v>
      </c>
      <c r="V899" t="n">
        <v>0.88</v>
      </c>
      <c r="W899" t="n">
        <v>20.76</v>
      </c>
      <c r="X899" t="n">
        <v>1.8</v>
      </c>
      <c r="Y899" t="n">
        <v>1</v>
      </c>
      <c r="Z899" t="n">
        <v>10</v>
      </c>
    </row>
    <row r="900">
      <c r="A900" t="n">
        <v>43</v>
      </c>
      <c r="B900" t="n">
        <v>150</v>
      </c>
      <c r="C900" t="inlineStr">
        <is>
          <t xml:space="preserve">CONCLUIDO	</t>
        </is>
      </c>
      <c r="D900" t="n">
        <v>1.6455</v>
      </c>
      <c r="E900" t="n">
        <v>60.77</v>
      </c>
      <c r="F900" t="n">
        <v>54.33</v>
      </c>
      <c r="G900" t="n">
        <v>52.58</v>
      </c>
      <c r="H900" t="n">
        <v>0.65</v>
      </c>
      <c r="I900" t="n">
        <v>62</v>
      </c>
      <c r="J900" t="n">
        <v>319.93</v>
      </c>
      <c r="K900" t="n">
        <v>61.82</v>
      </c>
      <c r="L900" t="n">
        <v>11.75</v>
      </c>
      <c r="M900" t="n">
        <v>60</v>
      </c>
      <c r="N900" t="n">
        <v>96.36</v>
      </c>
      <c r="O900" t="n">
        <v>39692.13</v>
      </c>
      <c r="P900" t="n">
        <v>994.6900000000001</v>
      </c>
      <c r="Q900" t="n">
        <v>1367.51</v>
      </c>
      <c r="R900" t="n">
        <v>163.28</v>
      </c>
      <c r="S900" t="n">
        <v>104.26</v>
      </c>
      <c r="T900" t="n">
        <v>28386.25</v>
      </c>
      <c r="U900" t="n">
        <v>0.64</v>
      </c>
      <c r="V900" t="n">
        <v>0.88</v>
      </c>
      <c r="W900" t="n">
        <v>20.75</v>
      </c>
      <c r="X900" t="n">
        <v>1.75</v>
      </c>
      <c r="Y900" t="n">
        <v>1</v>
      </c>
      <c r="Z900" t="n">
        <v>10</v>
      </c>
    </row>
    <row r="901">
      <c r="A901" t="n">
        <v>44</v>
      </c>
      <c r="B901" t="n">
        <v>150</v>
      </c>
      <c r="C901" t="inlineStr">
        <is>
          <t xml:space="preserve">CONCLUIDO	</t>
        </is>
      </c>
      <c r="D901" t="n">
        <v>1.6485</v>
      </c>
      <c r="E901" t="n">
        <v>60.66</v>
      </c>
      <c r="F901" t="n">
        <v>54.28</v>
      </c>
      <c r="G901" t="n">
        <v>53.39</v>
      </c>
      <c r="H901" t="n">
        <v>0.67</v>
      </c>
      <c r="I901" t="n">
        <v>61</v>
      </c>
      <c r="J901" t="n">
        <v>320.49</v>
      </c>
      <c r="K901" t="n">
        <v>61.82</v>
      </c>
      <c r="L901" t="n">
        <v>12</v>
      </c>
      <c r="M901" t="n">
        <v>59</v>
      </c>
      <c r="N901" t="n">
        <v>96.67</v>
      </c>
      <c r="O901" t="n">
        <v>39761.81</v>
      </c>
      <c r="P901" t="n">
        <v>993.41</v>
      </c>
      <c r="Q901" t="n">
        <v>1367.29</v>
      </c>
      <c r="R901" t="n">
        <v>161.7</v>
      </c>
      <c r="S901" t="n">
        <v>104.26</v>
      </c>
      <c r="T901" t="n">
        <v>27600.44</v>
      </c>
      <c r="U901" t="n">
        <v>0.64</v>
      </c>
      <c r="V901" t="n">
        <v>0.88</v>
      </c>
      <c r="W901" t="n">
        <v>20.74</v>
      </c>
      <c r="X901" t="n">
        <v>1.7</v>
      </c>
      <c r="Y901" t="n">
        <v>1</v>
      </c>
      <c r="Z901" t="n">
        <v>10</v>
      </c>
    </row>
    <row r="902">
      <c r="A902" t="n">
        <v>45</v>
      </c>
      <c r="B902" t="n">
        <v>150</v>
      </c>
      <c r="C902" t="inlineStr">
        <is>
          <t xml:space="preserve">CONCLUIDO	</t>
        </is>
      </c>
      <c r="D902" t="n">
        <v>1.6526</v>
      </c>
      <c r="E902" t="n">
        <v>60.51</v>
      </c>
      <c r="F902" t="n">
        <v>54.24</v>
      </c>
      <c r="G902" t="n">
        <v>55.15</v>
      </c>
      <c r="H902" t="n">
        <v>0.68</v>
      </c>
      <c r="I902" t="n">
        <v>59</v>
      </c>
      <c r="J902" t="n">
        <v>321.06</v>
      </c>
      <c r="K902" t="n">
        <v>61.82</v>
      </c>
      <c r="L902" t="n">
        <v>12.25</v>
      </c>
      <c r="M902" t="n">
        <v>57</v>
      </c>
      <c r="N902" t="n">
        <v>96.98999999999999</v>
      </c>
      <c r="O902" t="n">
        <v>39831.64</v>
      </c>
      <c r="P902" t="n">
        <v>992.35</v>
      </c>
      <c r="Q902" t="n">
        <v>1367.45</v>
      </c>
      <c r="R902" t="n">
        <v>160.59</v>
      </c>
      <c r="S902" t="n">
        <v>104.26</v>
      </c>
      <c r="T902" t="n">
        <v>27056.19</v>
      </c>
      <c r="U902" t="n">
        <v>0.65</v>
      </c>
      <c r="V902" t="n">
        <v>0.88</v>
      </c>
      <c r="W902" t="n">
        <v>20.73</v>
      </c>
      <c r="X902" t="n">
        <v>1.66</v>
      </c>
      <c r="Y902" t="n">
        <v>1</v>
      </c>
      <c r="Z902" t="n">
        <v>10</v>
      </c>
    </row>
    <row r="903">
      <c r="A903" t="n">
        <v>46</v>
      </c>
      <c r="B903" t="n">
        <v>150</v>
      </c>
      <c r="C903" t="inlineStr">
        <is>
          <t xml:space="preserve">CONCLUIDO	</t>
        </is>
      </c>
      <c r="D903" t="n">
        <v>1.6548</v>
      </c>
      <c r="E903" t="n">
        <v>60.43</v>
      </c>
      <c r="F903" t="n">
        <v>54.21</v>
      </c>
      <c r="G903" t="n">
        <v>56.08</v>
      </c>
      <c r="H903" t="n">
        <v>0.6899999999999999</v>
      </c>
      <c r="I903" t="n">
        <v>58</v>
      </c>
      <c r="J903" t="n">
        <v>321.63</v>
      </c>
      <c r="K903" t="n">
        <v>61.82</v>
      </c>
      <c r="L903" t="n">
        <v>12.5</v>
      </c>
      <c r="M903" t="n">
        <v>56</v>
      </c>
      <c r="N903" t="n">
        <v>97.31</v>
      </c>
      <c r="O903" t="n">
        <v>39901.61</v>
      </c>
      <c r="P903" t="n">
        <v>992.34</v>
      </c>
      <c r="Q903" t="n">
        <v>1367.34</v>
      </c>
      <c r="R903" t="n">
        <v>159.27</v>
      </c>
      <c r="S903" t="n">
        <v>104.26</v>
      </c>
      <c r="T903" t="n">
        <v>26400.06</v>
      </c>
      <c r="U903" t="n">
        <v>0.65</v>
      </c>
      <c r="V903" t="n">
        <v>0.88</v>
      </c>
      <c r="W903" t="n">
        <v>20.74</v>
      </c>
      <c r="X903" t="n">
        <v>1.63</v>
      </c>
      <c r="Y903" t="n">
        <v>1</v>
      </c>
      <c r="Z903" t="n">
        <v>10</v>
      </c>
    </row>
    <row r="904">
      <c r="A904" t="n">
        <v>47</v>
      </c>
      <c r="B904" t="n">
        <v>150</v>
      </c>
      <c r="C904" t="inlineStr">
        <is>
          <t xml:space="preserve">CONCLUIDO	</t>
        </is>
      </c>
      <c r="D904" t="n">
        <v>1.6571</v>
      </c>
      <c r="E904" t="n">
        <v>60.34</v>
      </c>
      <c r="F904" t="n">
        <v>54.18</v>
      </c>
      <c r="G904" t="n">
        <v>57.03</v>
      </c>
      <c r="H904" t="n">
        <v>0.71</v>
      </c>
      <c r="I904" t="n">
        <v>57</v>
      </c>
      <c r="J904" t="n">
        <v>322.2</v>
      </c>
      <c r="K904" t="n">
        <v>61.82</v>
      </c>
      <c r="L904" t="n">
        <v>12.75</v>
      </c>
      <c r="M904" t="n">
        <v>55</v>
      </c>
      <c r="N904" t="n">
        <v>97.62</v>
      </c>
      <c r="O904" t="n">
        <v>39971.73</v>
      </c>
      <c r="P904" t="n">
        <v>991.79</v>
      </c>
      <c r="Q904" t="n">
        <v>1367.33</v>
      </c>
      <c r="R904" t="n">
        <v>158.59</v>
      </c>
      <c r="S904" t="n">
        <v>104.26</v>
      </c>
      <c r="T904" t="n">
        <v>26068.38</v>
      </c>
      <c r="U904" t="n">
        <v>0.66</v>
      </c>
      <c r="V904" t="n">
        <v>0.88</v>
      </c>
      <c r="W904" t="n">
        <v>20.74</v>
      </c>
      <c r="X904" t="n">
        <v>1.6</v>
      </c>
      <c r="Y904" t="n">
        <v>1</v>
      </c>
      <c r="Z904" t="n">
        <v>10</v>
      </c>
    </row>
    <row r="905">
      <c r="A905" t="n">
        <v>48</v>
      </c>
      <c r="B905" t="n">
        <v>150</v>
      </c>
      <c r="C905" t="inlineStr">
        <is>
          <t xml:space="preserve">CONCLUIDO	</t>
        </is>
      </c>
      <c r="D905" t="n">
        <v>1.6594</v>
      </c>
      <c r="E905" t="n">
        <v>60.26</v>
      </c>
      <c r="F905" t="n">
        <v>54.15</v>
      </c>
      <c r="G905" t="n">
        <v>58.02</v>
      </c>
      <c r="H905" t="n">
        <v>0.72</v>
      </c>
      <c r="I905" t="n">
        <v>56</v>
      </c>
      <c r="J905" t="n">
        <v>322.77</v>
      </c>
      <c r="K905" t="n">
        <v>61.82</v>
      </c>
      <c r="L905" t="n">
        <v>13</v>
      </c>
      <c r="M905" t="n">
        <v>54</v>
      </c>
      <c r="N905" t="n">
        <v>97.94</v>
      </c>
      <c r="O905" t="n">
        <v>40042</v>
      </c>
      <c r="P905" t="n">
        <v>991.02</v>
      </c>
      <c r="Q905" t="n">
        <v>1367.34</v>
      </c>
      <c r="R905" t="n">
        <v>157.6</v>
      </c>
      <c r="S905" t="n">
        <v>104.26</v>
      </c>
      <c r="T905" t="n">
        <v>25577.9</v>
      </c>
      <c r="U905" t="n">
        <v>0.66</v>
      </c>
      <c r="V905" t="n">
        <v>0.89</v>
      </c>
      <c r="W905" t="n">
        <v>20.74</v>
      </c>
      <c r="X905" t="n">
        <v>1.57</v>
      </c>
      <c r="Y905" t="n">
        <v>1</v>
      </c>
      <c r="Z905" t="n">
        <v>10</v>
      </c>
    </row>
    <row r="906">
      <c r="A906" t="n">
        <v>49</v>
      </c>
      <c r="B906" t="n">
        <v>150</v>
      </c>
      <c r="C906" t="inlineStr">
        <is>
          <t xml:space="preserve">CONCLUIDO	</t>
        </is>
      </c>
      <c r="D906" t="n">
        <v>1.6623</v>
      </c>
      <c r="E906" t="n">
        <v>60.16</v>
      </c>
      <c r="F906" t="n">
        <v>54.11</v>
      </c>
      <c r="G906" t="n">
        <v>59.02</v>
      </c>
      <c r="H906" t="n">
        <v>0.73</v>
      </c>
      <c r="I906" t="n">
        <v>55</v>
      </c>
      <c r="J906" t="n">
        <v>323.34</v>
      </c>
      <c r="K906" t="n">
        <v>61.82</v>
      </c>
      <c r="L906" t="n">
        <v>13.25</v>
      </c>
      <c r="M906" t="n">
        <v>53</v>
      </c>
      <c r="N906" t="n">
        <v>98.27</v>
      </c>
      <c r="O906" t="n">
        <v>40112.54</v>
      </c>
      <c r="P906" t="n">
        <v>990.08</v>
      </c>
      <c r="Q906" t="n">
        <v>1367.32</v>
      </c>
      <c r="R906" t="n">
        <v>156.22</v>
      </c>
      <c r="S906" t="n">
        <v>104.26</v>
      </c>
      <c r="T906" t="n">
        <v>24893.04</v>
      </c>
      <c r="U906" t="n">
        <v>0.67</v>
      </c>
      <c r="V906" t="n">
        <v>0.89</v>
      </c>
      <c r="W906" t="n">
        <v>20.73</v>
      </c>
      <c r="X906" t="n">
        <v>1.53</v>
      </c>
      <c r="Y906" t="n">
        <v>1</v>
      </c>
      <c r="Z906" t="n">
        <v>10</v>
      </c>
    </row>
    <row r="907">
      <c r="A907" t="n">
        <v>50</v>
      </c>
      <c r="B907" t="n">
        <v>150</v>
      </c>
      <c r="C907" t="inlineStr">
        <is>
          <t xml:space="preserve">CONCLUIDO	</t>
        </is>
      </c>
      <c r="D907" t="n">
        <v>1.6646</v>
      </c>
      <c r="E907" t="n">
        <v>60.08</v>
      </c>
      <c r="F907" t="n">
        <v>54.08</v>
      </c>
      <c r="G907" t="n">
        <v>60.09</v>
      </c>
      <c r="H907" t="n">
        <v>0.74</v>
      </c>
      <c r="I907" t="n">
        <v>54</v>
      </c>
      <c r="J907" t="n">
        <v>323.91</v>
      </c>
      <c r="K907" t="n">
        <v>61.82</v>
      </c>
      <c r="L907" t="n">
        <v>13.5</v>
      </c>
      <c r="M907" t="n">
        <v>52</v>
      </c>
      <c r="N907" t="n">
        <v>98.59</v>
      </c>
      <c r="O907" t="n">
        <v>40183.11</v>
      </c>
      <c r="P907" t="n">
        <v>989.28</v>
      </c>
      <c r="Q907" t="n">
        <v>1367.48</v>
      </c>
      <c r="R907" t="n">
        <v>155.39</v>
      </c>
      <c r="S907" t="n">
        <v>104.26</v>
      </c>
      <c r="T907" t="n">
        <v>24482.77</v>
      </c>
      <c r="U907" t="n">
        <v>0.67</v>
      </c>
      <c r="V907" t="n">
        <v>0.89</v>
      </c>
      <c r="W907" t="n">
        <v>20.73</v>
      </c>
      <c r="X907" t="n">
        <v>1.5</v>
      </c>
      <c r="Y907" t="n">
        <v>1</v>
      </c>
      <c r="Z907" t="n">
        <v>10</v>
      </c>
    </row>
    <row r="908">
      <c r="A908" t="n">
        <v>51</v>
      </c>
      <c r="B908" t="n">
        <v>150</v>
      </c>
      <c r="C908" t="inlineStr">
        <is>
          <t xml:space="preserve">CONCLUIDO	</t>
        </is>
      </c>
      <c r="D908" t="n">
        <v>1.6664</v>
      </c>
      <c r="E908" t="n">
        <v>60.01</v>
      </c>
      <c r="F908" t="n">
        <v>54.07</v>
      </c>
      <c r="G908" t="n">
        <v>61.21</v>
      </c>
      <c r="H908" t="n">
        <v>0.76</v>
      </c>
      <c r="I908" t="n">
        <v>53</v>
      </c>
      <c r="J908" t="n">
        <v>324.48</v>
      </c>
      <c r="K908" t="n">
        <v>61.82</v>
      </c>
      <c r="L908" t="n">
        <v>13.75</v>
      </c>
      <c r="M908" t="n">
        <v>51</v>
      </c>
      <c r="N908" t="n">
        <v>98.91</v>
      </c>
      <c r="O908" t="n">
        <v>40253.84</v>
      </c>
      <c r="P908" t="n">
        <v>989.08</v>
      </c>
      <c r="Q908" t="n">
        <v>1367.4</v>
      </c>
      <c r="R908" t="n">
        <v>155.01</v>
      </c>
      <c r="S908" t="n">
        <v>104.26</v>
      </c>
      <c r="T908" t="n">
        <v>24296.73</v>
      </c>
      <c r="U908" t="n">
        <v>0.67</v>
      </c>
      <c r="V908" t="n">
        <v>0.89</v>
      </c>
      <c r="W908" t="n">
        <v>20.73</v>
      </c>
      <c r="X908" t="n">
        <v>1.49</v>
      </c>
      <c r="Y908" t="n">
        <v>1</v>
      </c>
      <c r="Z908" t="n">
        <v>10</v>
      </c>
    </row>
    <row r="909">
      <c r="A909" t="n">
        <v>52</v>
      </c>
      <c r="B909" t="n">
        <v>150</v>
      </c>
      <c r="C909" t="inlineStr">
        <is>
          <t xml:space="preserve">CONCLUIDO	</t>
        </is>
      </c>
      <c r="D909" t="n">
        <v>1.669</v>
      </c>
      <c r="E909" t="n">
        <v>59.92</v>
      </c>
      <c r="F909" t="n">
        <v>54.03</v>
      </c>
      <c r="G909" t="n">
        <v>62.34</v>
      </c>
      <c r="H909" t="n">
        <v>0.77</v>
      </c>
      <c r="I909" t="n">
        <v>52</v>
      </c>
      <c r="J909" t="n">
        <v>325.06</v>
      </c>
      <c r="K909" t="n">
        <v>61.82</v>
      </c>
      <c r="L909" t="n">
        <v>14</v>
      </c>
      <c r="M909" t="n">
        <v>50</v>
      </c>
      <c r="N909" t="n">
        <v>99.23999999999999</v>
      </c>
      <c r="O909" t="n">
        <v>40324.71</v>
      </c>
      <c r="P909" t="n">
        <v>988.39</v>
      </c>
      <c r="Q909" t="n">
        <v>1367.29</v>
      </c>
      <c r="R909" t="n">
        <v>154.19</v>
      </c>
      <c r="S909" t="n">
        <v>104.26</v>
      </c>
      <c r="T909" t="n">
        <v>23892.62</v>
      </c>
      <c r="U909" t="n">
        <v>0.68</v>
      </c>
      <c r="V909" t="n">
        <v>0.89</v>
      </c>
      <c r="W909" t="n">
        <v>20.71</v>
      </c>
      <c r="X909" t="n">
        <v>1.45</v>
      </c>
      <c r="Y909" t="n">
        <v>1</v>
      </c>
      <c r="Z909" t="n">
        <v>10</v>
      </c>
    </row>
    <row r="910">
      <c r="A910" t="n">
        <v>53</v>
      </c>
      <c r="B910" t="n">
        <v>150</v>
      </c>
      <c r="C910" t="inlineStr">
        <is>
          <t xml:space="preserve">CONCLUIDO	</t>
        </is>
      </c>
      <c r="D910" t="n">
        <v>1.671</v>
      </c>
      <c r="E910" t="n">
        <v>59.84</v>
      </c>
      <c r="F910" t="n">
        <v>54.01</v>
      </c>
      <c r="G910" t="n">
        <v>63.54</v>
      </c>
      <c r="H910" t="n">
        <v>0.78</v>
      </c>
      <c r="I910" t="n">
        <v>51</v>
      </c>
      <c r="J910" t="n">
        <v>325.63</v>
      </c>
      <c r="K910" t="n">
        <v>61.82</v>
      </c>
      <c r="L910" t="n">
        <v>14.25</v>
      </c>
      <c r="M910" t="n">
        <v>49</v>
      </c>
      <c r="N910" t="n">
        <v>99.56</v>
      </c>
      <c r="O910" t="n">
        <v>40395.74</v>
      </c>
      <c r="P910" t="n">
        <v>987.58</v>
      </c>
      <c r="Q910" t="n">
        <v>1367.4</v>
      </c>
      <c r="R910" t="n">
        <v>153.3</v>
      </c>
      <c r="S910" t="n">
        <v>104.26</v>
      </c>
      <c r="T910" t="n">
        <v>23450.86</v>
      </c>
      <c r="U910" t="n">
        <v>0.68</v>
      </c>
      <c r="V910" t="n">
        <v>0.89</v>
      </c>
      <c r="W910" t="n">
        <v>20.72</v>
      </c>
      <c r="X910" t="n">
        <v>1.43</v>
      </c>
      <c r="Y910" t="n">
        <v>1</v>
      </c>
      <c r="Z910" t="n">
        <v>10</v>
      </c>
    </row>
    <row r="911">
      <c r="A911" t="n">
        <v>54</v>
      </c>
      <c r="B911" t="n">
        <v>150</v>
      </c>
      <c r="C911" t="inlineStr">
        <is>
          <t xml:space="preserve">CONCLUIDO	</t>
        </is>
      </c>
      <c r="D911" t="n">
        <v>1.6737</v>
      </c>
      <c r="E911" t="n">
        <v>59.75</v>
      </c>
      <c r="F911" t="n">
        <v>53.97</v>
      </c>
      <c r="G911" t="n">
        <v>64.77</v>
      </c>
      <c r="H911" t="n">
        <v>0.79</v>
      </c>
      <c r="I911" t="n">
        <v>50</v>
      </c>
      <c r="J911" t="n">
        <v>326.21</v>
      </c>
      <c r="K911" t="n">
        <v>61.82</v>
      </c>
      <c r="L911" t="n">
        <v>14.5</v>
      </c>
      <c r="M911" t="n">
        <v>48</v>
      </c>
      <c r="N911" t="n">
        <v>99.89</v>
      </c>
      <c r="O911" t="n">
        <v>40466.92</v>
      </c>
      <c r="P911" t="n">
        <v>987.0700000000001</v>
      </c>
      <c r="Q911" t="n">
        <v>1367.42</v>
      </c>
      <c r="R911" t="n">
        <v>151.63</v>
      </c>
      <c r="S911" t="n">
        <v>104.26</v>
      </c>
      <c r="T911" t="n">
        <v>22622.46</v>
      </c>
      <c r="U911" t="n">
        <v>0.6899999999999999</v>
      </c>
      <c r="V911" t="n">
        <v>0.89</v>
      </c>
      <c r="W911" t="n">
        <v>20.73</v>
      </c>
      <c r="X911" t="n">
        <v>1.39</v>
      </c>
      <c r="Y911" t="n">
        <v>1</v>
      </c>
      <c r="Z911" t="n">
        <v>10</v>
      </c>
    </row>
    <row r="912">
      <c r="A912" t="n">
        <v>55</v>
      </c>
      <c r="B912" t="n">
        <v>150</v>
      </c>
      <c r="C912" t="inlineStr">
        <is>
          <t xml:space="preserve">CONCLUIDO	</t>
        </is>
      </c>
      <c r="D912" t="n">
        <v>1.675</v>
      </c>
      <c r="E912" t="n">
        <v>59.7</v>
      </c>
      <c r="F912" t="n">
        <v>53.98</v>
      </c>
      <c r="G912" t="n">
        <v>66.09999999999999</v>
      </c>
      <c r="H912" t="n">
        <v>0.8</v>
      </c>
      <c r="I912" t="n">
        <v>49</v>
      </c>
      <c r="J912" t="n">
        <v>326.79</v>
      </c>
      <c r="K912" t="n">
        <v>61.82</v>
      </c>
      <c r="L912" t="n">
        <v>14.75</v>
      </c>
      <c r="M912" t="n">
        <v>47</v>
      </c>
      <c r="N912" t="n">
        <v>100.22</v>
      </c>
      <c r="O912" t="n">
        <v>40538.25</v>
      </c>
      <c r="P912" t="n">
        <v>987</v>
      </c>
      <c r="Q912" t="n">
        <v>1367.33</v>
      </c>
      <c r="R912" t="n">
        <v>151.92</v>
      </c>
      <c r="S912" t="n">
        <v>104.26</v>
      </c>
      <c r="T912" t="n">
        <v>22768.97</v>
      </c>
      <c r="U912" t="n">
        <v>0.6899999999999999</v>
      </c>
      <c r="V912" t="n">
        <v>0.89</v>
      </c>
      <c r="W912" t="n">
        <v>20.73</v>
      </c>
      <c r="X912" t="n">
        <v>1.4</v>
      </c>
      <c r="Y912" t="n">
        <v>1</v>
      </c>
      <c r="Z912" t="n">
        <v>10</v>
      </c>
    </row>
    <row r="913">
      <c r="A913" t="n">
        <v>56</v>
      </c>
      <c r="B913" t="n">
        <v>150</v>
      </c>
      <c r="C913" t="inlineStr">
        <is>
          <t xml:space="preserve">CONCLUIDO	</t>
        </is>
      </c>
      <c r="D913" t="n">
        <v>1.6756</v>
      </c>
      <c r="E913" t="n">
        <v>59.68</v>
      </c>
      <c r="F913" t="n">
        <v>53.96</v>
      </c>
      <c r="G913" t="n">
        <v>66.08</v>
      </c>
      <c r="H913" t="n">
        <v>0.82</v>
      </c>
      <c r="I913" t="n">
        <v>49</v>
      </c>
      <c r="J913" t="n">
        <v>327.37</v>
      </c>
      <c r="K913" t="n">
        <v>61.82</v>
      </c>
      <c r="L913" t="n">
        <v>15</v>
      </c>
      <c r="M913" t="n">
        <v>47</v>
      </c>
      <c r="N913" t="n">
        <v>100.55</v>
      </c>
      <c r="O913" t="n">
        <v>40609.74</v>
      </c>
      <c r="P913" t="n">
        <v>986.49</v>
      </c>
      <c r="Q913" t="n">
        <v>1367.4</v>
      </c>
      <c r="R913" t="n">
        <v>151.29</v>
      </c>
      <c r="S913" t="n">
        <v>104.26</v>
      </c>
      <c r="T913" t="n">
        <v>22454.23</v>
      </c>
      <c r="U913" t="n">
        <v>0.6899999999999999</v>
      </c>
      <c r="V913" t="n">
        <v>0.89</v>
      </c>
      <c r="W913" t="n">
        <v>20.73</v>
      </c>
      <c r="X913" t="n">
        <v>1.38</v>
      </c>
      <c r="Y913" t="n">
        <v>1</v>
      </c>
      <c r="Z913" t="n">
        <v>10</v>
      </c>
    </row>
    <row r="914">
      <c r="A914" t="n">
        <v>57</v>
      </c>
      <c r="B914" t="n">
        <v>150</v>
      </c>
      <c r="C914" t="inlineStr">
        <is>
          <t xml:space="preserve">CONCLUIDO	</t>
        </is>
      </c>
      <c r="D914" t="n">
        <v>1.6779</v>
      </c>
      <c r="E914" t="n">
        <v>59.6</v>
      </c>
      <c r="F914" t="n">
        <v>53.94</v>
      </c>
      <c r="G914" t="n">
        <v>67.42</v>
      </c>
      <c r="H914" t="n">
        <v>0.83</v>
      </c>
      <c r="I914" t="n">
        <v>48</v>
      </c>
      <c r="J914" t="n">
        <v>327.95</v>
      </c>
      <c r="K914" t="n">
        <v>61.82</v>
      </c>
      <c r="L914" t="n">
        <v>15.25</v>
      </c>
      <c r="M914" t="n">
        <v>46</v>
      </c>
      <c r="N914" t="n">
        <v>100.88</v>
      </c>
      <c r="O914" t="n">
        <v>40681.39</v>
      </c>
      <c r="P914" t="n">
        <v>985.88</v>
      </c>
      <c r="Q914" t="n">
        <v>1367.28</v>
      </c>
      <c r="R914" t="n">
        <v>150.78</v>
      </c>
      <c r="S914" t="n">
        <v>104.26</v>
      </c>
      <c r="T914" t="n">
        <v>22206.34</v>
      </c>
      <c r="U914" t="n">
        <v>0.6899999999999999</v>
      </c>
      <c r="V914" t="n">
        <v>0.89</v>
      </c>
      <c r="W914" t="n">
        <v>20.72</v>
      </c>
      <c r="X914" t="n">
        <v>1.36</v>
      </c>
      <c r="Y914" t="n">
        <v>1</v>
      </c>
      <c r="Z914" t="n">
        <v>10</v>
      </c>
    </row>
    <row r="915">
      <c r="A915" t="n">
        <v>58</v>
      </c>
      <c r="B915" t="n">
        <v>150</v>
      </c>
      <c r="C915" t="inlineStr">
        <is>
          <t xml:space="preserve">CONCLUIDO	</t>
        </is>
      </c>
      <c r="D915" t="n">
        <v>1.6805</v>
      </c>
      <c r="E915" t="n">
        <v>59.51</v>
      </c>
      <c r="F915" t="n">
        <v>53.9</v>
      </c>
      <c r="G915" t="n">
        <v>68.81</v>
      </c>
      <c r="H915" t="n">
        <v>0.84</v>
      </c>
      <c r="I915" t="n">
        <v>47</v>
      </c>
      <c r="J915" t="n">
        <v>328.53</v>
      </c>
      <c r="K915" t="n">
        <v>61.82</v>
      </c>
      <c r="L915" t="n">
        <v>15.5</v>
      </c>
      <c r="M915" t="n">
        <v>45</v>
      </c>
      <c r="N915" t="n">
        <v>101.21</v>
      </c>
      <c r="O915" t="n">
        <v>40753.2</v>
      </c>
      <c r="P915" t="n">
        <v>985.16</v>
      </c>
      <c r="Q915" t="n">
        <v>1367.35</v>
      </c>
      <c r="R915" t="n">
        <v>149.15</v>
      </c>
      <c r="S915" t="n">
        <v>104.26</v>
      </c>
      <c r="T915" t="n">
        <v>21396.74</v>
      </c>
      <c r="U915" t="n">
        <v>0.7</v>
      </c>
      <c r="V915" t="n">
        <v>0.89</v>
      </c>
      <c r="W915" t="n">
        <v>20.73</v>
      </c>
      <c r="X915" t="n">
        <v>1.32</v>
      </c>
      <c r="Y915" t="n">
        <v>1</v>
      </c>
      <c r="Z915" t="n">
        <v>10</v>
      </c>
    </row>
    <row r="916">
      <c r="A916" t="n">
        <v>59</v>
      </c>
      <c r="B916" t="n">
        <v>150</v>
      </c>
      <c r="C916" t="inlineStr">
        <is>
          <t xml:space="preserve">CONCLUIDO	</t>
        </is>
      </c>
      <c r="D916" t="n">
        <v>1.6824</v>
      </c>
      <c r="E916" t="n">
        <v>59.44</v>
      </c>
      <c r="F916" t="n">
        <v>53.89</v>
      </c>
      <c r="G916" t="n">
        <v>70.29000000000001</v>
      </c>
      <c r="H916" t="n">
        <v>0.85</v>
      </c>
      <c r="I916" t="n">
        <v>46</v>
      </c>
      <c r="J916" t="n">
        <v>329.12</v>
      </c>
      <c r="K916" t="n">
        <v>61.82</v>
      </c>
      <c r="L916" t="n">
        <v>15.75</v>
      </c>
      <c r="M916" t="n">
        <v>44</v>
      </c>
      <c r="N916" t="n">
        <v>101.54</v>
      </c>
      <c r="O916" t="n">
        <v>40825.16</v>
      </c>
      <c r="P916" t="n">
        <v>985.12</v>
      </c>
      <c r="Q916" t="n">
        <v>1367.32</v>
      </c>
      <c r="R916" t="n">
        <v>149.12</v>
      </c>
      <c r="S916" t="n">
        <v>104.26</v>
      </c>
      <c r="T916" t="n">
        <v>21385.64</v>
      </c>
      <c r="U916" t="n">
        <v>0.7</v>
      </c>
      <c r="V916" t="n">
        <v>0.89</v>
      </c>
      <c r="W916" t="n">
        <v>20.72</v>
      </c>
      <c r="X916" t="n">
        <v>1.31</v>
      </c>
      <c r="Y916" t="n">
        <v>1</v>
      </c>
      <c r="Z916" t="n">
        <v>10</v>
      </c>
    </row>
    <row r="917">
      <c r="A917" t="n">
        <v>60</v>
      </c>
      <c r="B917" t="n">
        <v>150</v>
      </c>
      <c r="C917" t="inlineStr">
        <is>
          <t xml:space="preserve">CONCLUIDO	</t>
        </is>
      </c>
      <c r="D917" t="n">
        <v>1.6857</v>
      </c>
      <c r="E917" t="n">
        <v>59.32</v>
      </c>
      <c r="F917" t="n">
        <v>53.83</v>
      </c>
      <c r="G917" t="n">
        <v>71.77</v>
      </c>
      <c r="H917" t="n">
        <v>0.86</v>
      </c>
      <c r="I917" t="n">
        <v>45</v>
      </c>
      <c r="J917" t="n">
        <v>329.7</v>
      </c>
      <c r="K917" t="n">
        <v>61.82</v>
      </c>
      <c r="L917" t="n">
        <v>16</v>
      </c>
      <c r="M917" t="n">
        <v>43</v>
      </c>
      <c r="N917" t="n">
        <v>101.88</v>
      </c>
      <c r="O917" t="n">
        <v>40897.29</v>
      </c>
      <c r="P917" t="n">
        <v>983.6</v>
      </c>
      <c r="Q917" t="n">
        <v>1367.28</v>
      </c>
      <c r="R917" t="n">
        <v>146.76</v>
      </c>
      <c r="S917" t="n">
        <v>104.26</v>
      </c>
      <c r="T917" t="n">
        <v>20208.77</v>
      </c>
      <c r="U917" t="n">
        <v>0.71</v>
      </c>
      <c r="V917" t="n">
        <v>0.89</v>
      </c>
      <c r="W917" t="n">
        <v>20.72</v>
      </c>
      <c r="X917" t="n">
        <v>1.25</v>
      </c>
      <c r="Y917" t="n">
        <v>1</v>
      </c>
      <c r="Z917" t="n">
        <v>10</v>
      </c>
    </row>
    <row r="918">
      <c r="A918" t="n">
        <v>61</v>
      </c>
      <c r="B918" t="n">
        <v>150</v>
      </c>
      <c r="C918" t="inlineStr">
        <is>
          <t xml:space="preserve">CONCLUIDO	</t>
        </is>
      </c>
      <c r="D918" t="n">
        <v>1.6851</v>
      </c>
      <c r="E918" t="n">
        <v>59.34</v>
      </c>
      <c r="F918" t="n">
        <v>53.85</v>
      </c>
      <c r="G918" t="n">
        <v>71.8</v>
      </c>
      <c r="H918" t="n">
        <v>0.88</v>
      </c>
      <c r="I918" t="n">
        <v>45</v>
      </c>
      <c r="J918" t="n">
        <v>330.29</v>
      </c>
      <c r="K918" t="n">
        <v>61.82</v>
      </c>
      <c r="L918" t="n">
        <v>16.25</v>
      </c>
      <c r="M918" t="n">
        <v>43</v>
      </c>
      <c r="N918" t="n">
        <v>102.21</v>
      </c>
      <c r="O918" t="n">
        <v>40969.57</v>
      </c>
      <c r="P918" t="n">
        <v>984.1</v>
      </c>
      <c r="Q918" t="n">
        <v>1367.33</v>
      </c>
      <c r="R918" t="n">
        <v>147.37</v>
      </c>
      <c r="S918" t="n">
        <v>104.26</v>
      </c>
      <c r="T918" t="n">
        <v>20514.63</v>
      </c>
      <c r="U918" t="n">
        <v>0.71</v>
      </c>
      <c r="V918" t="n">
        <v>0.89</v>
      </c>
      <c r="W918" t="n">
        <v>20.73</v>
      </c>
      <c r="X918" t="n">
        <v>1.27</v>
      </c>
      <c r="Y918" t="n">
        <v>1</v>
      </c>
      <c r="Z918" t="n">
        <v>10</v>
      </c>
    </row>
    <row r="919">
      <c r="A919" t="n">
        <v>62</v>
      </c>
      <c r="B919" t="n">
        <v>150</v>
      </c>
      <c r="C919" t="inlineStr">
        <is>
          <t xml:space="preserve">CONCLUIDO	</t>
        </is>
      </c>
      <c r="D919" t="n">
        <v>1.6871</v>
      </c>
      <c r="E919" t="n">
        <v>59.27</v>
      </c>
      <c r="F919" t="n">
        <v>53.83</v>
      </c>
      <c r="G919" t="n">
        <v>73.41</v>
      </c>
      <c r="H919" t="n">
        <v>0.89</v>
      </c>
      <c r="I919" t="n">
        <v>44</v>
      </c>
      <c r="J919" t="n">
        <v>330.87</v>
      </c>
      <c r="K919" t="n">
        <v>61.82</v>
      </c>
      <c r="L919" t="n">
        <v>16.5</v>
      </c>
      <c r="M919" t="n">
        <v>42</v>
      </c>
      <c r="N919" t="n">
        <v>102.55</v>
      </c>
      <c r="O919" t="n">
        <v>41042.02</v>
      </c>
      <c r="P919" t="n">
        <v>983.92</v>
      </c>
      <c r="Q919" t="n">
        <v>1367.45</v>
      </c>
      <c r="R919" t="n">
        <v>147.09</v>
      </c>
      <c r="S919" t="n">
        <v>104.26</v>
      </c>
      <c r="T919" t="n">
        <v>20383.01</v>
      </c>
      <c r="U919" t="n">
        <v>0.71</v>
      </c>
      <c r="V919" t="n">
        <v>0.89</v>
      </c>
      <c r="W919" t="n">
        <v>20.72</v>
      </c>
      <c r="X919" t="n">
        <v>1.25</v>
      </c>
      <c r="Y919" t="n">
        <v>1</v>
      </c>
      <c r="Z919" t="n">
        <v>10</v>
      </c>
    </row>
    <row r="920">
      <c r="A920" t="n">
        <v>63</v>
      </c>
      <c r="B920" t="n">
        <v>150</v>
      </c>
      <c r="C920" t="inlineStr">
        <is>
          <t xml:space="preserve">CONCLUIDO	</t>
        </is>
      </c>
      <c r="D920" t="n">
        <v>1.6905</v>
      </c>
      <c r="E920" t="n">
        <v>59.15</v>
      </c>
      <c r="F920" t="n">
        <v>53.77</v>
      </c>
      <c r="G920" t="n">
        <v>75.03</v>
      </c>
      <c r="H920" t="n">
        <v>0.9</v>
      </c>
      <c r="I920" t="n">
        <v>43</v>
      </c>
      <c r="J920" t="n">
        <v>331.46</v>
      </c>
      <c r="K920" t="n">
        <v>61.82</v>
      </c>
      <c r="L920" t="n">
        <v>16.75</v>
      </c>
      <c r="M920" t="n">
        <v>41</v>
      </c>
      <c r="N920" t="n">
        <v>102.89</v>
      </c>
      <c r="O920" t="n">
        <v>41114.63</v>
      </c>
      <c r="P920" t="n">
        <v>982.47</v>
      </c>
      <c r="Q920" t="n">
        <v>1367.22</v>
      </c>
      <c r="R920" t="n">
        <v>145.3</v>
      </c>
      <c r="S920" t="n">
        <v>104.26</v>
      </c>
      <c r="T920" t="n">
        <v>19493.5</v>
      </c>
      <c r="U920" t="n">
        <v>0.72</v>
      </c>
      <c r="V920" t="n">
        <v>0.89</v>
      </c>
      <c r="W920" t="n">
        <v>20.71</v>
      </c>
      <c r="X920" t="n">
        <v>1.19</v>
      </c>
      <c r="Y920" t="n">
        <v>1</v>
      </c>
      <c r="Z920" t="n">
        <v>10</v>
      </c>
    </row>
    <row r="921">
      <c r="A921" t="n">
        <v>64</v>
      </c>
      <c r="B921" t="n">
        <v>150</v>
      </c>
      <c r="C921" t="inlineStr">
        <is>
          <t xml:space="preserve">CONCLUIDO	</t>
        </is>
      </c>
      <c r="D921" t="n">
        <v>1.6905</v>
      </c>
      <c r="E921" t="n">
        <v>59.15</v>
      </c>
      <c r="F921" t="n">
        <v>53.77</v>
      </c>
      <c r="G921" t="n">
        <v>75.03</v>
      </c>
      <c r="H921" t="n">
        <v>0.91</v>
      </c>
      <c r="I921" t="n">
        <v>43</v>
      </c>
      <c r="J921" t="n">
        <v>332.05</v>
      </c>
      <c r="K921" t="n">
        <v>61.82</v>
      </c>
      <c r="L921" t="n">
        <v>17</v>
      </c>
      <c r="M921" t="n">
        <v>41</v>
      </c>
      <c r="N921" t="n">
        <v>103.23</v>
      </c>
      <c r="O921" t="n">
        <v>41187.41</v>
      </c>
      <c r="P921" t="n">
        <v>982.65</v>
      </c>
      <c r="Q921" t="n">
        <v>1367.35</v>
      </c>
      <c r="R921" t="n">
        <v>144.89</v>
      </c>
      <c r="S921" t="n">
        <v>104.26</v>
      </c>
      <c r="T921" t="n">
        <v>19284.52</v>
      </c>
      <c r="U921" t="n">
        <v>0.72</v>
      </c>
      <c r="V921" t="n">
        <v>0.89</v>
      </c>
      <c r="W921" t="n">
        <v>20.72</v>
      </c>
      <c r="X921" t="n">
        <v>1.19</v>
      </c>
      <c r="Y921" t="n">
        <v>1</v>
      </c>
      <c r="Z921" t="n">
        <v>10</v>
      </c>
    </row>
    <row r="922">
      <c r="A922" t="n">
        <v>65</v>
      </c>
      <c r="B922" t="n">
        <v>150</v>
      </c>
      <c r="C922" t="inlineStr">
        <is>
          <t xml:space="preserve">CONCLUIDO	</t>
        </is>
      </c>
      <c r="D922" t="n">
        <v>1.6931</v>
      </c>
      <c r="E922" t="n">
        <v>59.06</v>
      </c>
      <c r="F922" t="n">
        <v>53.73</v>
      </c>
      <c r="G922" t="n">
        <v>76.76000000000001</v>
      </c>
      <c r="H922" t="n">
        <v>0.92</v>
      </c>
      <c r="I922" t="n">
        <v>42</v>
      </c>
      <c r="J922" t="n">
        <v>332.64</v>
      </c>
      <c r="K922" t="n">
        <v>61.82</v>
      </c>
      <c r="L922" t="n">
        <v>17.25</v>
      </c>
      <c r="M922" t="n">
        <v>40</v>
      </c>
      <c r="N922" t="n">
        <v>103.57</v>
      </c>
      <c r="O922" t="n">
        <v>41260.35</v>
      </c>
      <c r="P922" t="n">
        <v>981.8099999999999</v>
      </c>
      <c r="Q922" t="n">
        <v>1367.29</v>
      </c>
      <c r="R922" t="n">
        <v>144.3</v>
      </c>
      <c r="S922" t="n">
        <v>104.26</v>
      </c>
      <c r="T922" t="n">
        <v>18997.72</v>
      </c>
      <c r="U922" t="n">
        <v>0.72</v>
      </c>
      <c r="V922" t="n">
        <v>0.89</v>
      </c>
      <c r="W922" t="n">
        <v>20.7</v>
      </c>
      <c r="X922" t="n">
        <v>1.15</v>
      </c>
      <c r="Y922" t="n">
        <v>1</v>
      </c>
      <c r="Z922" t="n">
        <v>10</v>
      </c>
    </row>
    <row r="923">
      <c r="A923" t="n">
        <v>66</v>
      </c>
      <c r="B923" t="n">
        <v>150</v>
      </c>
      <c r="C923" t="inlineStr">
        <is>
          <t xml:space="preserve">CONCLUIDO	</t>
        </is>
      </c>
      <c r="D923" t="n">
        <v>1.6927</v>
      </c>
      <c r="E923" t="n">
        <v>59.08</v>
      </c>
      <c r="F923" t="n">
        <v>53.75</v>
      </c>
      <c r="G923" t="n">
        <v>76.78</v>
      </c>
      <c r="H923" t="n">
        <v>0.9399999999999999</v>
      </c>
      <c r="I923" t="n">
        <v>42</v>
      </c>
      <c r="J923" t="n">
        <v>333.24</v>
      </c>
      <c r="K923" t="n">
        <v>61.82</v>
      </c>
      <c r="L923" t="n">
        <v>17.5</v>
      </c>
      <c r="M923" t="n">
        <v>40</v>
      </c>
      <c r="N923" t="n">
        <v>103.92</v>
      </c>
      <c r="O923" t="n">
        <v>41333.46</v>
      </c>
      <c r="P923" t="n">
        <v>981.76</v>
      </c>
      <c r="Q923" t="n">
        <v>1367.23</v>
      </c>
      <c r="R923" t="n">
        <v>144.56</v>
      </c>
      <c r="S923" t="n">
        <v>104.26</v>
      </c>
      <c r="T923" t="n">
        <v>19127.27</v>
      </c>
      <c r="U923" t="n">
        <v>0.72</v>
      </c>
      <c r="V923" t="n">
        <v>0.89</v>
      </c>
      <c r="W923" t="n">
        <v>20.71</v>
      </c>
      <c r="X923" t="n">
        <v>1.17</v>
      </c>
      <c r="Y923" t="n">
        <v>1</v>
      </c>
      <c r="Z923" t="n">
        <v>10</v>
      </c>
    </row>
    <row r="924">
      <c r="A924" t="n">
        <v>67</v>
      </c>
      <c r="B924" t="n">
        <v>150</v>
      </c>
      <c r="C924" t="inlineStr">
        <is>
          <t xml:space="preserve">CONCLUIDO	</t>
        </is>
      </c>
      <c r="D924" t="n">
        <v>1.6953</v>
      </c>
      <c r="E924" t="n">
        <v>58.99</v>
      </c>
      <c r="F924" t="n">
        <v>53.71</v>
      </c>
      <c r="G924" t="n">
        <v>78.59999999999999</v>
      </c>
      <c r="H924" t="n">
        <v>0.95</v>
      </c>
      <c r="I924" t="n">
        <v>41</v>
      </c>
      <c r="J924" t="n">
        <v>333.83</v>
      </c>
      <c r="K924" t="n">
        <v>61.82</v>
      </c>
      <c r="L924" t="n">
        <v>17.75</v>
      </c>
      <c r="M924" t="n">
        <v>39</v>
      </c>
      <c r="N924" t="n">
        <v>104.26</v>
      </c>
      <c r="O924" t="n">
        <v>41406.86</v>
      </c>
      <c r="P924" t="n">
        <v>981.3</v>
      </c>
      <c r="Q924" t="n">
        <v>1367.27</v>
      </c>
      <c r="R924" t="n">
        <v>143.24</v>
      </c>
      <c r="S924" t="n">
        <v>104.26</v>
      </c>
      <c r="T924" t="n">
        <v>18471.04</v>
      </c>
      <c r="U924" t="n">
        <v>0.73</v>
      </c>
      <c r="V924" t="n">
        <v>0.89</v>
      </c>
      <c r="W924" t="n">
        <v>20.71</v>
      </c>
      <c r="X924" t="n">
        <v>1.13</v>
      </c>
      <c r="Y924" t="n">
        <v>1</v>
      </c>
      <c r="Z924" t="n">
        <v>10</v>
      </c>
    </row>
    <row r="925">
      <c r="A925" t="n">
        <v>68</v>
      </c>
      <c r="B925" t="n">
        <v>150</v>
      </c>
      <c r="C925" t="inlineStr">
        <is>
          <t xml:space="preserve">CONCLUIDO	</t>
        </is>
      </c>
      <c r="D925" t="n">
        <v>1.6979</v>
      </c>
      <c r="E925" t="n">
        <v>58.9</v>
      </c>
      <c r="F925" t="n">
        <v>53.68</v>
      </c>
      <c r="G925" t="n">
        <v>80.52</v>
      </c>
      <c r="H925" t="n">
        <v>0.96</v>
      </c>
      <c r="I925" t="n">
        <v>40</v>
      </c>
      <c r="J925" t="n">
        <v>334.43</v>
      </c>
      <c r="K925" t="n">
        <v>61.82</v>
      </c>
      <c r="L925" t="n">
        <v>18</v>
      </c>
      <c r="M925" t="n">
        <v>38</v>
      </c>
      <c r="N925" t="n">
        <v>104.61</v>
      </c>
      <c r="O925" t="n">
        <v>41480.31</v>
      </c>
      <c r="P925" t="n">
        <v>980.6900000000001</v>
      </c>
      <c r="Q925" t="n">
        <v>1367.34</v>
      </c>
      <c r="R925" t="n">
        <v>141.97</v>
      </c>
      <c r="S925" t="n">
        <v>104.26</v>
      </c>
      <c r="T925" t="n">
        <v>17841.47</v>
      </c>
      <c r="U925" t="n">
        <v>0.73</v>
      </c>
      <c r="V925" t="n">
        <v>0.89</v>
      </c>
      <c r="W925" t="n">
        <v>20.72</v>
      </c>
      <c r="X925" t="n">
        <v>1.1</v>
      </c>
      <c r="Y925" t="n">
        <v>1</v>
      </c>
      <c r="Z925" t="n">
        <v>10</v>
      </c>
    </row>
    <row r="926">
      <c r="A926" t="n">
        <v>69</v>
      </c>
      <c r="B926" t="n">
        <v>150</v>
      </c>
      <c r="C926" t="inlineStr">
        <is>
          <t xml:space="preserve">CONCLUIDO	</t>
        </is>
      </c>
      <c r="D926" t="n">
        <v>1.6973</v>
      </c>
      <c r="E926" t="n">
        <v>58.92</v>
      </c>
      <c r="F926" t="n">
        <v>53.7</v>
      </c>
      <c r="G926" t="n">
        <v>80.55</v>
      </c>
      <c r="H926" t="n">
        <v>0.97</v>
      </c>
      <c r="I926" t="n">
        <v>40</v>
      </c>
      <c r="J926" t="n">
        <v>335.02</v>
      </c>
      <c r="K926" t="n">
        <v>61.82</v>
      </c>
      <c r="L926" t="n">
        <v>18.25</v>
      </c>
      <c r="M926" t="n">
        <v>38</v>
      </c>
      <c r="N926" t="n">
        <v>104.95</v>
      </c>
      <c r="O926" t="n">
        <v>41553.93</v>
      </c>
      <c r="P926" t="n">
        <v>981.61</v>
      </c>
      <c r="Q926" t="n">
        <v>1367.29</v>
      </c>
      <c r="R926" t="n">
        <v>142.94</v>
      </c>
      <c r="S926" t="n">
        <v>104.26</v>
      </c>
      <c r="T926" t="n">
        <v>18328.66</v>
      </c>
      <c r="U926" t="n">
        <v>0.73</v>
      </c>
      <c r="V926" t="n">
        <v>0.89</v>
      </c>
      <c r="W926" t="n">
        <v>20.71</v>
      </c>
      <c r="X926" t="n">
        <v>1.12</v>
      </c>
      <c r="Y926" t="n">
        <v>1</v>
      </c>
      <c r="Z926" t="n">
        <v>10</v>
      </c>
    </row>
    <row r="927">
      <c r="A927" t="n">
        <v>70</v>
      </c>
      <c r="B927" t="n">
        <v>150</v>
      </c>
      <c r="C927" t="inlineStr">
        <is>
          <t xml:space="preserve">CONCLUIDO	</t>
        </is>
      </c>
      <c r="D927" t="n">
        <v>1.7003</v>
      </c>
      <c r="E927" t="n">
        <v>58.81</v>
      </c>
      <c r="F927" t="n">
        <v>53.65</v>
      </c>
      <c r="G927" t="n">
        <v>82.54000000000001</v>
      </c>
      <c r="H927" t="n">
        <v>0.98</v>
      </c>
      <c r="I927" t="n">
        <v>39</v>
      </c>
      <c r="J927" t="n">
        <v>335.62</v>
      </c>
      <c r="K927" t="n">
        <v>61.82</v>
      </c>
      <c r="L927" t="n">
        <v>18.5</v>
      </c>
      <c r="M927" t="n">
        <v>37</v>
      </c>
      <c r="N927" t="n">
        <v>105.3</v>
      </c>
      <c r="O927" t="n">
        <v>41627.72</v>
      </c>
      <c r="P927" t="n">
        <v>980.01</v>
      </c>
      <c r="Q927" t="n">
        <v>1367.22</v>
      </c>
      <c r="R927" t="n">
        <v>141.34</v>
      </c>
      <c r="S927" t="n">
        <v>104.26</v>
      </c>
      <c r="T927" t="n">
        <v>17532.35</v>
      </c>
      <c r="U927" t="n">
        <v>0.74</v>
      </c>
      <c r="V927" t="n">
        <v>0.89</v>
      </c>
      <c r="W927" t="n">
        <v>20.71</v>
      </c>
      <c r="X927" t="n">
        <v>1.07</v>
      </c>
      <c r="Y927" t="n">
        <v>1</v>
      </c>
      <c r="Z927" t="n">
        <v>10</v>
      </c>
    </row>
    <row r="928">
      <c r="A928" t="n">
        <v>71</v>
      </c>
      <c r="B928" t="n">
        <v>150</v>
      </c>
      <c r="C928" t="inlineStr">
        <is>
          <t xml:space="preserve">CONCLUIDO	</t>
        </is>
      </c>
      <c r="D928" t="n">
        <v>1.6996</v>
      </c>
      <c r="E928" t="n">
        <v>58.84</v>
      </c>
      <c r="F928" t="n">
        <v>53.67</v>
      </c>
      <c r="G928" t="n">
        <v>82.56999999999999</v>
      </c>
      <c r="H928" t="n">
        <v>0.99</v>
      </c>
      <c r="I928" t="n">
        <v>39</v>
      </c>
      <c r="J928" t="n">
        <v>336.22</v>
      </c>
      <c r="K928" t="n">
        <v>61.82</v>
      </c>
      <c r="L928" t="n">
        <v>18.75</v>
      </c>
      <c r="M928" t="n">
        <v>37</v>
      </c>
      <c r="N928" t="n">
        <v>105.65</v>
      </c>
      <c r="O928" t="n">
        <v>41701.68</v>
      </c>
      <c r="P928" t="n">
        <v>980.85</v>
      </c>
      <c r="Q928" t="n">
        <v>1367.24</v>
      </c>
      <c r="R928" t="n">
        <v>142.44</v>
      </c>
      <c r="S928" t="n">
        <v>104.26</v>
      </c>
      <c r="T928" t="n">
        <v>18080.62</v>
      </c>
      <c r="U928" t="n">
        <v>0.73</v>
      </c>
      <c r="V928" t="n">
        <v>0.89</v>
      </c>
      <c r="W928" t="n">
        <v>20.7</v>
      </c>
      <c r="X928" t="n">
        <v>1.09</v>
      </c>
      <c r="Y928" t="n">
        <v>1</v>
      </c>
      <c r="Z928" t="n">
        <v>10</v>
      </c>
    </row>
    <row r="929">
      <c r="A929" t="n">
        <v>72</v>
      </c>
      <c r="B929" t="n">
        <v>150</v>
      </c>
      <c r="C929" t="inlineStr">
        <is>
          <t xml:space="preserve">CONCLUIDO	</t>
        </is>
      </c>
      <c r="D929" t="n">
        <v>1.7022</v>
      </c>
      <c r="E929" t="n">
        <v>58.75</v>
      </c>
      <c r="F929" t="n">
        <v>53.64</v>
      </c>
      <c r="G929" t="n">
        <v>84.69</v>
      </c>
      <c r="H929" t="n">
        <v>1.01</v>
      </c>
      <c r="I929" t="n">
        <v>38</v>
      </c>
      <c r="J929" t="n">
        <v>336.82</v>
      </c>
      <c r="K929" t="n">
        <v>61.82</v>
      </c>
      <c r="L929" t="n">
        <v>19</v>
      </c>
      <c r="M929" t="n">
        <v>36</v>
      </c>
      <c r="N929" t="n">
        <v>106</v>
      </c>
      <c r="O929" t="n">
        <v>41775.82</v>
      </c>
      <c r="P929" t="n">
        <v>979.8200000000001</v>
      </c>
      <c r="Q929" t="n">
        <v>1367.35</v>
      </c>
      <c r="R929" t="n">
        <v>140.9</v>
      </c>
      <c r="S929" t="n">
        <v>104.26</v>
      </c>
      <c r="T929" t="n">
        <v>17316.43</v>
      </c>
      <c r="U929" t="n">
        <v>0.74</v>
      </c>
      <c r="V929" t="n">
        <v>0.89</v>
      </c>
      <c r="W929" t="n">
        <v>20.71</v>
      </c>
      <c r="X929" t="n">
        <v>1.06</v>
      </c>
      <c r="Y929" t="n">
        <v>1</v>
      </c>
      <c r="Z929" t="n">
        <v>10</v>
      </c>
    </row>
    <row r="930">
      <c r="A930" t="n">
        <v>73</v>
      </c>
      <c r="B930" t="n">
        <v>150</v>
      </c>
      <c r="C930" t="inlineStr">
        <is>
          <t xml:space="preserve">CONCLUIDO	</t>
        </is>
      </c>
      <c r="D930" t="n">
        <v>1.7025</v>
      </c>
      <c r="E930" t="n">
        <v>58.74</v>
      </c>
      <c r="F930" t="n">
        <v>53.63</v>
      </c>
      <c r="G930" t="n">
        <v>84.68000000000001</v>
      </c>
      <c r="H930" t="n">
        <v>1.02</v>
      </c>
      <c r="I930" t="n">
        <v>38</v>
      </c>
      <c r="J930" t="n">
        <v>337.43</v>
      </c>
      <c r="K930" t="n">
        <v>61.82</v>
      </c>
      <c r="L930" t="n">
        <v>19.25</v>
      </c>
      <c r="M930" t="n">
        <v>36</v>
      </c>
      <c r="N930" t="n">
        <v>106.35</v>
      </c>
      <c r="O930" t="n">
        <v>41850.13</v>
      </c>
      <c r="P930" t="n">
        <v>979.88</v>
      </c>
      <c r="Q930" t="n">
        <v>1367.17</v>
      </c>
      <c r="R930" t="n">
        <v>140.35</v>
      </c>
      <c r="S930" t="n">
        <v>104.26</v>
      </c>
      <c r="T930" t="n">
        <v>17039.27</v>
      </c>
      <c r="U930" t="n">
        <v>0.74</v>
      </c>
      <c r="V930" t="n">
        <v>0.89</v>
      </c>
      <c r="W930" t="n">
        <v>20.71</v>
      </c>
      <c r="X930" t="n">
        <v>1.05</v>
      </c>
      <c r="Y930" t="n">
        <v>1</v>
      </c>
      <c r="Z930" t="n">
        <v>10</v>
      </c>
    </row>
    <row r="931">
      <c r="A931" t="n">
        <v>74</v>
      </c>
      <c r="B931" t="n">
        <v>150</v>
      </c>
      <c r="C931" t="inlineStr">
        <is>
          <t xml:space="preserve">CONCLUIDO	</t>
        </is>
      </c>
      <c r="D931" t="n">
        <v>1.7054</v>
      </c>
      <c r="E931" t="n">
        <v>58.64</v>
      </c>
      <c r="F931" t="n">
        <v>53.58</v>
      </c>
      <c r="G931" t="n">
        <v>86.89</v>
      </c>
      <c r="H931" t="n">
        <v>1.03</v>
      </c>
      <c r="I931" t="n">
        <v>37</v>
      </c>
      <c r="J931" t="n">
        <v>338.03</v>
      </c>
      <c r="K931" t="n">
        <v>61.82</v>
      </c>
      <c r="L931" t="n">
        <v>19.5</v>
      </c>
      <c r="M931" t="n">
        <v>35</v>
      </c>
      <c r="N931" t="n">
        <v>106.71</v>
      </c>
      <c r="O931" t="n">
        <v>41924.62</v>
      </c>
      <c r="P931" t="n">
        <v>978.35</v>
      </c>
      <c r="Q931" t="n">
        <v>1367.21</v>
      </c>
      <c r="R931" t="n">
        <v>139.4</v>
      </c>
      <c r="S931" t="n">
        <v>104.26</v>
      </c>
      <c r="T931" t="n">
        <v>16571.11</v>
      </c>
      <c r="U931" t="n">
        <v>0.75</v>
      </c>
      <c r="V931" t="n">
        <v>0.89</v>
      </c>
      <c r="W931" t="n">
        <v>20.7</v>
      </c>
      <c r="X931" t="n">
        <v>1.01</v>
      </c>
      <c r="Y931" t="n">
        <v>1</v>
      </c>
      <c r="Z931" t="n">
        <v>10</v>
      </c>
    </row>
    <row r="932">
      <c r="A932" t="n">
        <v>75</v>
      </c>
      <c r="B932" t="n">
        <v>150</v>
      </c>
      <c r="C932" t="inlineStr">
        <is>
          <t xml:space="preserve">CONCLUIDO	</t>
        </is>
      </c>
      <c r="D932" t="n">
        <v>1.7043</v>
      </c>
      <c r="E932" t="n">
        <v>58.68</v>
      </c>
      <c r="F932" t="n">
        <v>53.62</v>
      </c>
      <c r="G932" t="n">
        <v>86.95999999999999</v>
      </c>
      <c r="H932" t="n">
        <v>1.04</v>
      </c>
      <c r="I932" t="n">
        <v>37</v>
      </c>
      <c r="J932" t="n">
        <v>338.63</v>
      </c>
      <c r="K932" t="n">
        <v>61.82</v>
      </c>
      <c r="L932" t="n">
        <v>19.75</v>
      </c>
      <c r="M932" t="n">
        <v>35</v>
      </c>
      <c r="N932" t="n">
        <v>107.06</v>
      </c>
      <c r="O932" t="n">
        <v>41999.28</v>
      </c>
      <c r="P932" t="n">
        <v>979.84</v>
      </c>
      <c r="Q932" t="n">
        <v>1367.28</v>
      </c>
      <c r="R932" t="n">
        <v>140.46</v>
      </c>
      <c r="S932" t="n">
        <v>104.26</v>
      </c>
      <c r="T932" t="n">
        <v>17103.29</v>
      </c>
      <c r="U932" t="n">
        <v>0.74</v>
      </c>
      <c r="V932" t="n">
        <v>0.89</v>
      </c>
      <c r="W932" t="n">
        <v>20.71</v>
      </c>
      <c r="X932" t="n">
        <v>1.05</v>
      </c>
      <c r="Y932" t="n">
        <v>1</v>
      </c>
      <c r="Z932" t="n">
        <v>10</v>
      </c>
    </row>
    <row r="933">
      <c r="A933" t="n">
        <v>76</v>
      </c>
      <c r="B933" t="n">
        <v>150</v>
      </c>
      <c r="C933" t="inlineStr">
        <is>
          <t xml:space="preserve">CONCLUIDO	</t>
        </is>
      </c>
      <c r="D933" t="n">
        <v>1.7073</v>
      </c>
      <c r="E933" t="n">
        <v>58.57</v>
      </c>
      <c r="F933" t="n">
        <v>53.58</v>
      </c>
      <c r="G933" t="n">
        <v>89.29000000000001</v>
      </c>
      <c r="H933" t="n">
        <v>1.05</v>
      </c>
      <c r="I933" t="n">
        <v>36</v>
      </c>
      <c r="J933" t="n">
        <v>339.24</v>
      </c>
      <c r="K933" t="n">
        <v>61.82</v>
      </c>
      <c r="L933" t="n">
        <v>20</v>
      </c>
      <c r="M933" t="n">
        <v>34</v>
      </c>
      <c r="N933" t="n">
        <v>107.42</v>
      </c>
      <c r="O933" t="n">
        <v>42074.12</v>
      </c>
      <c r="P933" t="n">
        <v>978.12</v>
      </c>
      <c r="Q933" t="n">
        <v>1367.24</v>
      </c>
      <c r="R933" t="n">
        <v>138.83</v>
      </c>
      <c r="S933" t="n">
        <v>104.26</v>
      </c>
      <c r="T933" t="n">
        <v>16289.22</v>
      </c>
      <c r="U933" t="n">
        <v>0.75</v>
      </c>
      <c r="V933" t="n">
        <v>0.89</v>
      </c>
      <c r="W933" t="n">
        <v>20.71</v>
      </c>
      <c r="X933" t="n">
        <v>1</v>
      </c>
      <c r="Y933" t="n">
        <v>1</v>
      </c>
      <c r="Z933" t="n">
        <v>10</v>
      </c>
    </row>
    <row r="934">
      <c r="A934" t="n">
        <v>77</v>
      </c>
      <c r="B934" t="n">
        <v>150</v>
      </c>
      <c r="C934" t="inlineStr">
        <is>
          <t xml:space="preserve">CONCLUIDO	</t>
        </is>
      </c>
      <c r="D934" t="n">
        <v>1.7073</v>
      </c>
      <c r="E934" t="n">
        <v>58.57</v>
      </c>
      <c r="F934" t="n">
        <v>53.57</v>
      </c>
      <c r="G934" t="n">
        <v>89.29000000000001</v>
      </c>
      <c r="H934" t="n">
        <v>1.06</v>
      </c>
      <c r="I934" t="n">
        <v>36</v>
      </c>
      <c r="J934" t="n">
        <v>339.85</v>
      </c>
      <c r="K934" t="n">
        <v>61.82</v>
      </c>
      <c r="L934" t="n">
        <v>20.25</v>
      </c>
      <c r="M934" t="n">
        <v>34</v>
      </c>
      <c r="N934" t="n">
        <v>107.78</v>
      </c>
      <c r="O934" t="n">
        <v>42149.15</v>
      </c>
      <c r="P934" t="n">
        <v>978.75</v>
      </c>
      <c r="Q934" t="n">
        <v>1367.28</v>
      </c>
      <c r="R934" t="n">
        <v>138.97</v>
      </c>
      <c r="S934" t="n">
        <v>104.26</v>
      </c>
      <c r="T934" t="n">
        <v>16359.92</v>
      </c>
      <c r="U934" t="n">
        <v>0.75</v>
      </c>
      <c r="V934" t="n">
        <v>0.89</v>
      </c>
      <c r="W934" t="n">
        <v>20.7</v>
      </c>
      <c r="X934" t="n">
        <v>1</v>
      </c>
      <c r="Y934" t="n">
        <v>1</v>
      </c>
      <c r="Z934" t="n">
        <v>10</v>
      </c>
    </row>
    <row r="935">
      <c r="A935" t="n">
        <v>78</v>
      </c>
      <c r="B935" t="n">
        <v>150</v>
      </c>
      <c r="C935" t="inlineStr">
        <is>
          <t xml:space="preserve">CONCLUIDO	</t>
        </is>
      </c>
      <c r="D935" t="n">
        <v>1.7068</v>
      </c>
      <c r="E935" t="n">
        <v>58.59</v>
      </c>
      <c r="F935" t="n">
        <v>53.59</v>
      </c>
      <c r="G935" t="n">
        <v>89.31999999999999</v>
      </c>
      <c r="H935" t="n">
        <v>1.07</v>
      </c>
      <c r="I935" t="n">
        <v>36</v>
      </c>
      <c r="J935" t="n">
        <v>340.46</v>
      </c>
      <c r="K935" t="n">
        <v>61.82</v>
      </c>
      <c r="L935" t="n">
        <v>20.5</v>
      </c>
      <c r="M935" t="n">
        <v>34</v>
      </c>
      <c r="N935" t="n">
        <v>108.14</v>
      </c>
      <c r="O935" t="n">
        <v>42224.35</v>
      </c>
      <c r="P935" t="n">
        <v>978.59</v>
      </c>
      <c r="Q935" t="n">
        <v>1367.25</v>
      </c>
      <c r="R935" t="n">
        <v>139.46</v>
      </c>
      <c r="S935" t="n">
        <v>104.26</v>
      </c>
      <c r="T935" t="n">
        <v>16604.4</v>
      </c>
      <c r="U935" t="n">
        <v>0.75</v>
      </c>
      <c r="V935" t="n">
        <v>0.89</v>
      </c>
      <c r="W935" t="n">
        <v>20.7</v>
      </c>
      <c r="X935" t="n">
        <v>1.01</v>
      </c>
      <c r="Y935" t="n">
        <v>1</v>
      </c>
      <c r="Z935" t="n">
        <v>10</v>
      </c>
    </row>
    <row r="936">
      <c r="A936" t="n">
        <v>79</v>
      </c>
      <c r="B936" t="n">
        <v>150</v>
      </c>
      <c r="C936" t="inlineStr">
        <is>
          <t xml:space="preserve">CONCLUIDO	</t>
        </is>
      </c>
      <c r="D936" t="n">
        <v>1.7092</v>
      </c>
      <c r="E936" t="n">
        <v>58.51</v>
      </c>
      <c r="F936" t="n">
        <v>53.57</v>
      </c>
      <c r="G936" t="n">
        <v>91.83</v>
      </c>
      <c r="H936" t="n">
        <v>1.08</v>
      </c>
      <c r="I936" t="n">
        <v>35</v>
      </c>
      <c r="J936" t="n">
        <v>341.07</v>
      </c>
      <c r="K936" t="n">
        <v>61.82</v>
      </c>
      <c r="L936" t="n">
        <v>20.75</v>
      </c>
      <c r="M936" t="n">
        <v>33</v>
      </c>
      <c r="N936" t="n">
        <v>108.5</v>
      </c>
      <c r="O936" t="n">
        <v>42299.74</v>
      </c>
      <c r="P936" t="n">
        <v>977.9400000000001</v>
      </c>
      <c r="Q936" t="n">
        <v>1367.35</v>
      </c>
      <c r="R936" t="n">
        <v>138.46</v>
      </c>
      <c r="S936" t="n">
        <v>104.26</v>
      </c>
      <c r="T936" t="n">
        <v>16111.08</v>
      </c>
      <c r="U936" t="n">
        <v>0.75</v>
      </c>
      <c r="V936" t="n">
        <v>0.89</v>
      </c>
      <c r="W936" t="n">
        <v>20.71</v>
      </c>
      <c r="X936" t="n">
        <v>0.99</v>
      </c>
      <c r="Y936" t="n">
        <v>1</v>
      </c>
      <c r="Z936" t="n">
        <v>10</v>
      </c>
    </row>
    <row r="937">
      <c r="A937" t="n">
        <v>80</v>
      </c>
      <c r="B937" t="n">
        <v>150</v>
      </c>
      <c r="C937" t="inlineStr">
        <is>
          <t xml:space="preserve">CONCLUIDO	</t>
        </is>
      </c>
      <c r="D937" t="n">
        <v>1.7086</v>
      </c>
      <c r="E937" t="n">
        <v>58.53</v>
      </c>
      <c r="F937" t="n">
        <v>53.58</v>
      </c>
      <c r="G937" t="n">
        <v>91.86</v>
      </c>
      <c r="H937" t="n">
        <v>1.1</v>
      </c>
      <c r="I937" t="n">
        <v>35</v>
      </c>
      <c r="J937" t="n">
        <v>341.68</v>
      </c>
      <c r="K937" t="n">
        <v>61.82</v>
      </c>
      <c r="L937" t="n">
        <v>21</v>
      </c>
      <c r="M937" t="n">
        <v>33</v>
      </c>
      <c r="N937" t="n">
        <v>108.86</v>
      </c>
      <c r="O937" t="n">
        <v>42375.31</v>
      </c>
      <c r="P937" t="n">
        <v>978.83</v>
      </c>
      <c r="Q937" t="n">
        <v>1367.43</v>
      </c>
      <c r="R937" t="n">
        <v>139.42</v>
      </c>
      <c r="S937" t="n">
        <v>104.26</v>
      </c>
      <c r="T937" t="n">
        <v>16589.34</v>
      </c>
      <c r="U937" t="n">
        <v>0.75</v>
      </c>
      <c r="V937" t="n">
        <v>0.89</v>
      </c>
      <c r="W937" t="n">
        <v>20.7</v>
      </c>
      <c r="X937" t="n">
        <v>1.01</v>
      </c>
      <c r="Y937" t="n">
        <v>1</v>
      </c>
      <c r="Z937" t="n">
        <v>10</v>
      </c>
    </row>
    <row r="938">
      <c r="A938" t="n">
        <v>81</v>
      </c>
      <c r="B938" t="n">
        <v>150</v>
      </c>
      <c r="C938" t="inlineStr">
        <is>
          <t xml:space="preserve">CONCLUIDO	</t>
        </is>
      </c>
      <c r="D938" t="n">
        <v>1.7125</v>
      </c>
      <c r="E938" t="n">
        <v>58.4</v>
      </c>
      <c r="F938" t="n">
        <v>53.51</v>
      </c>
      <c r="G938" t="n">
        <v>94.43000000000001</v>
      </c>
      <c r="H938" t="n">
        <v>1.11</v>
      </c>
      <c r="I938" t="n">
        <v>34</v>
      </c>
      <c r="J938" t="n">
        <v>342.3</v>
      </c>
      <c r="K938" t="n">
        <v>61.82</v>
      </c>
      <c r="L938" t="n">
        <v>21.25</v>
      </c>
      <c r="M938" t="n">
        <v>32</v>
      </c>
      <c r="N938" t="n">
        <v>109.23</v>
      </c>
      <c r="O938" t="n">
        <v>42451.07</v>
      </c>
      <c r="P938" t="n">
        <v>976.86</v>
      </c>
      <c r="Q938" t="n">
        <v>1367.24</v>
      </c>
      <c r="R938" t="n">
        <v>137.13</v>
      </c>
      <c r="S938" t="n">
        <v>104.26</v>
      </c>
      <c r="T938" t="n">
        <v>15452.16</v>
      </c>
      <c r="U938" t="n">
        <v>0.76</v>
      </c>
      <c r="V938" t="n">
        <v>0.9</v>
      </c>
      <c r="W938" t="n">
        <v>20.69</v>
      </c>
      <c r="X938" t="n">
        <v>0.93</v>
      </c>
      <c r="Y938" t="n">
        <v>1</v>
      </c>
      <c r="Z938" t="n">
        <v>10</v>
      </c>
    </row>
    <row r="939">
      <c r="A939" t="n">
        <v>82</v>
      </c>
      <c r="B939" t="n">
        <v>150</v>
      </c>
      <c r="C939" t="inlineStr">
        <is>
          <t xml:space="preserve">CONCLUIDO	</t>
        </is>
      </c>
      <c r="D939" t="n">
        <v>1.7119</v>
      </c>
      <c r="E939" t="n">
        <v>58.41</v>
      </c>
      <c r="F939" t="n">
        <v>53.53</v>
      </c>
      <c r="G939" t="n">
        <v>94.45999999999999</v>
      </c>
      <c r="H939" t="n">
        <v>1.12</v>
      </c>
      <c r="I939" t="n">
        <v>34</v>
      </c>
      <c r="J939" t="n">
        <v>342.91</v>
      </c>
      <c r="K939" t="n">
        <v>61.82</v>
      </c>
      <c r="L939" t="n">
        <v>21.5</v>
      </c>
      <c r="M939" t="n">
        <v>32</v>
      </c>
      <c r="N939" t="n">
        <v>109.59</v>
      </c>
      <c r="O939" t="n">
        <v>42527.02</v>
      </c>
      <c r="P939" t="n">
        <v>977.4400000000001</v>
      </c>
      <c r="Q939" t="n">
        <v>1367.25</v>
      </c>
      <c r="R939" t="n">
        <v>137.41</v>
      </c>
      <c r="S939" t="n">
        <v>104.26</v>
      </c>
      <c r="T939" t="n">
        <v>15588.89</v>
      </c>
      <c r="U939" t="n">
        <v>0.76</v>
      </c>
      <c r="V939" t="n">
        <v>0.9</v>
      </c>
      <c r="W939" t="n">
        <v>20.7</v>
      </c>
      <c r="X939" t="n">
        <v>0.95</v>
      </c>
      <c r="Y939" t="n">
        <v>1</v>
      </c>
      <c r="Z939" t="n">
        <v>10</v>
      </c>
    </row>
    <row r="940">
      <c r="A940" t="n">
        <v>83</v>
      </c>
      <c r="B940" t="n">
        <v>150</v>
      </c>
      <c r="C940" t="inlineStr">
        <is>
          <t xml:space="preserve">CONCLUIDO	</t>
        </is>
      </c>
      <c r="D940" t="n">
        <v>1.7115</v>
      </c>
      <c r="E940" t="n">
        <v>58.43</v>
      </c>
      <c r="F940" t="n">
        <v>53.54</v>
      </c>
      <c r="G940" t="n">
        <v>94.48</v>
      </c>
      <c r="H940" t="n">
        <v>1.13</v>
      </c>
      <c r="I940" t="n">
        <v>34</v>
      </c>
      <c r="J940" t="n">
        <v>343.53</v>
      </c>
      <c r="K940" t="n">
        <v>61.82</v>
      </c>
      <c r="L940" t="n">
        <v>21.75</v>
      </c>
      <c r="M940" t="n">
        <v>32</v>
      </c>
      <c r="N940" t="n">
        <v>109.96</v>
      </c>
      <c r="O940" t="n">
        <v>42603.15</v>
      </c>
      <c r="P940" t="n">
        <v>977.9400000000001</v>
      </c>
      <c r="Q940" t="n">
        <v>1367.29</v>
      </c>
      <c r="R940" t="n">
        <v>137.66</v>
      </c>
      <c r="S940" t="n">
        <v>104.26</v>
      </c>
      <c r="T940" t="n">
        <v>15718.64</v>
      </c>
      <c r="U940" t="n">
        <v>0.76</v>
      </c>
      <c r="V940" t="n">
        <v>0.9</v>
      </c>
      <c r="W940" t="n">
        <v>20.7</v>
      </c>
      <c r="X940" t="n">
        <v>0.96</v>
      </c>
      <c r="Y940" t="n">
        <v>1</v>
      </c>
      <c r="Z940" t="n">
        <v>10</v>
      </c>
    </row>
    <row r="941">
      <c r="A941" t="n">
        <v>84</v>
      </c>
      <c r="B941" t="n">
        <v>150</v>
      </c>
      <c r="C941" t="inlineStr">
        <is>
          <t xml:space="preserve">CONCLUIDO	</t>
        </is>
      </c>
      <c r="D941" t="n">
        <v>1.7146</v>
      </c>
      <c r="E941" t="n">
        <v>58.32</v>
      </c>
      <c r="F941" t="n">
        <v>53.49</v>
      </c>
      <c r="G941" t="n">
        <v>97.26000000000001</v>
      </c>
      <c r="H941" t="n">
        <v>1.14</v>
      </c>
      <c r="I941" t="n">
        <v>33</v>
      </c>
      <c r="J941" t="n">
        <v>344.15</v>
      </c>
      <c r="K941" t="n">
        <v>61.82</v>
      </c>
      <c r="L941" t="n">
        <v>22</v>
      </c>
      <c r="M941" t="n">
        <v>31</v>
      </c>
      <c r="N941" t="n">
        <v>110.33</v>
      </c>
      <c r="O941" t="n">
        <v>42679.6</v>
      </c>
      <c r="P941" t="n">
        <v>977.02</v>
      </c>
      <c r="Q941" t="n">
        <v>1367.34</v>
      </c>
      <c r="R941" t="n">
        <v>136.3</v>
      </c>
      <c r="S941" t="n">
        <v>104.26</v>
      </c>
      <c r="T941" t="n">
        <v>15042.76</v>
      </c>
      <c r="U941" t="n">
        <v>0.76</v>
      </c>
      <c r="V941" t="n">
        <v>0.9</v>
      </c>
      <c r="W941" t="n">
        <v>20.7</v>
      </c>
      <c r="X941" t="n">
        <v>0.91</v>
      </c>
      <c r="Y941" t="n">
        <v>1</v>
      </c>
      <c r="Z941" t="n">
        <v>10</v>
      </c>
    </row>
    <row r="942">
      <c r="A942" t="n">
        <v>85</v>
      </c>
      <c r="B942" t="n">
        <v>150</v>
      </c>
      <c r="C942" t="inlineStr">
        <is>
          <t xml:space="preserve">CONCLUIDO	</t>
        </is>
      </c>
      <c r="D942" t="n">
        <v>1.715</v>
      </c>
      <c r="E942" t="n">
        <v>58.31</v>
      </c>
      <c r="F942" t="n">
        <v>53.48</v>
      </c>
      <c r="G942" t="n">
        <v>97.23999999999999</v>
      </c>
      <c r="H942" t="n">
        <v>1.15</v>
      </c>
      <c r="I942" t="n">
        <v>33</v>
      </c>
      <c r="J942" t="n">
        <v>344.77</v>
      </c>
      <c r="K942" t="n">
        <v>61.82</v>
      </c>
      <c r="L942" t="n">
        <v>22.25</v>
      </c>
      <c r="M942" t="n">
        <v>31</v>
      </c>
      <c r="N942" t="n">
        <v>110.7</v>
      </c>
      <c r="O942" t="n">
        <v>42756.12</v>
      </c>
      <c r="P942" t="n">
        <v>977.38</v>
      </c>
      <c r="Q942" t="n">
        <v>1367.32</v>
      </c>
      <c r="R942" t="n">
        <v>135.96</v>
      </c>
      <c r="S942" t="n">
        <v>104.26</v>
      </c>
      <c r="T942" t="n">
        <v>14872.73</v>
      </c>
      <c r="U942" t="n">
        <v>0.77</v>
      </c>
      <c r="V942" t="n">
        <v>0.9</v>
      </c>
      <c r="W942" t="n">
        <v>20.69</v>
      </c>
      <c r="X942" t="n">
        <v>0.9</v>
      </c>
      <c r="Y942" t="n">
        <v>1</v>
      </c>
      <c r="Z942" t="n">
        <v>10</v>
      </c>
    </row>
    <row r="943">
      <c r="A943" t="n">
        <v>86</v>
      </c>
      <c r="B943" t="n">
        <v>150</v>
      </c>
      <c r="C943" t="inlineStr">
        <is>
          <t xml:space="preserve">CONCLUIDO	</t>
        </is>
      </c>
      <c r="D943" t="n">
        <v>1.7146</v>
      </c>
      <c r="E943" t="n">
        <v>58.32</v>
      </c>
      <c r="F943" t="n">
        <v>53.49</v>
      </c>
      <c r="G943" t="n">
        <v>97.26000000000001</v>
      </c>
      <c r="H943" t="n">
        <v>1.16</v>
      </c>
      <c r="I943" t="n">
        <v>33</v>
      </c>
      <c r="J943" t="n">
        <v>345.39</v>
      </c>
      <c r="K943" t="n">
        <v>61.82</v>
      </c>
      <c r="L943" t="n">
        <v>22.5</v>
      </c>
      <c r="M943" t="n">
        <v>31</v>
      </c>
      <c r="N943" t="n">
        <v>111.07</v>
      </c>
      <c r="O943" t="n">
        <v>42832.82</v>
      </c>
      <c r="P943" t="n">
        <v>977.0599999999999</v>
      </c>
      <c r="Q943" t="n">
        <v>1367.33</v>
      </c>
      <c r="R943" t="n">
        <v>136.01</v>
      </c>
      <c r="S943" t="n">
        <v>104.26</v>
      </c>
      <c r="T943" t="n">
        <v>14897.82</v>
      </c>
      <c r="U943" t="n">
        <v>0.77</v>
      </c>
      <c r="V943" t="n">
        <v>0.9</v>
      </c>
      <c r="W943" t="n">
        <v>20.7</v>
      </c>
      <c r="X943" t="n">
        <v>0.91</v>
      </c>
      <c r="Y943" t="n">
        <v>1</v>
      </c>
      <c r="Z943" t="n">
        <v>10</v>
      </c>
    </row>
    <row r="944">
      <c r="A944" t="n">
        <v>87</v>
      </c>
      <c r="B944" t="n">
        <v>150</v>
      </c>
      <c r="C944" t="inlineStr">
        <is>
          <t xml:space="preserve">CONCLUIDO	</t>
        </is>
      </c>
      <c r="D944" t="n">
        <v>1.717</v>
      </c>
      <c r="E944" t="n">
        <v>58.24</v>
      </c>
      <c r="F944" t="n">
        <v>53.47</v>
      </c>
      <c r="G944" t="n">
        <v>100.25</v>
      </c>
      <c r="H944" t="n">
        <v>1.17</v>
      </c>
      <c r="I944" t="n">
        <v>32</v>
      </c>
      <c r="J944" t="n">
        <v>346.02</v>
      </c>
      <c r="K944" t="n">
        <v>61.82</v>
      </c>
      <c r="L944" t="n">
        <v>22.75</v>
      </c>
      <c r="M944" t="n">
        <v>30</v>
      </c>
      <c r="N944" t="n">
        <v>111.45</v>
      </c>
      <c r="O944" t="n">
        <v>42909.73</v>
      </c>
      <c r="P944" t="n">
        <v>977.02</v>
      </c>
      <c r="Q944" t="n">
        <v>1367.23</v>
      </c>
      <c r="R944" t="n">
        <v>135.46</v>
      </c>
      <c r="S944" t="n">
        <v>104.26</v>
      </c>
      <c r="T944" t="n">
        <v>14625.18</v>
      </c>
      <c r="U944" t="n">
        <v>0.77</v>
      </c>
      <c r="V944" t="n">
        <v>0.9</v>
      </c>
      <c r="W944" t="n">
        <v>20.69</v>
      </c>
      <c r="X944" t="n">
        <v>0.89</v>
      </c>
      <c r="Y944" t="n">
        <v>1</v>
      </c>
      <c r="Z944" t="n">
        <v>10</v>
      </c>
    </row>
    <row r="945">
      <c r="A945" t="n">
        <v>88</v>
      </c>
      <c r="B945" t="n">
        <v>150</v>
      </c>
      <c r="C945" t="inlineStr">
        <is>
          <t xml:space="preserve">CONCLUIDO	</t>
        </is>
      </c>
      <c r="D945" t="n">
        <v>1.7171</v>
      </c>
      <c r="E945" t="n">
        <v>58.24</v>
      </c>
      <c r="F945" t="n">
        <v>53.46</v>
      </c>
      <c r="G945" t="n">
        <v>100.24</v>
      </c>
      <c r="H945" t="n">
        <v>1.18</v>
      </c>
      <c r="I945" t="n">
        <v>32</v>
      </c>
      <c r="J945" t="n">
        <v>346.64</v>
      </c>
      <c r="K945" t="n">
        <v>61.82</v>
      </c>
      <c r="L945" t="n">
        <v>23</v>
      </c>
      <c r="M945" t="n">
        <v>30</v>
      </c>
      <c r="N945" t="n">
        <v>111.82</v>
      </c>
      <c r="O945" t="n">
        <v>42986.83</v>
      </c>
      <c r="P945" t="n">
        <v>976.79</v>
      </c>
      <c r="Q945" t="n">
        <v>1367.35</v>
      </c>
      <c r="R945" t="n">
        <v>135.31</v>
      </c>
      <c r="S945" t="n">
        <v>104.26</v>
      </c>
      <c r="T945" t="n">
        <v>14552.44</v>
      </c>
      <c r="U945" t="n">
        <v>0.77</v>
      </c>
      <c r="V945" t="n">
        <v>0.9</v>
      </c>
      <c r="W945" t="n">
        <v>20.69</v>
      </c>
      <c r="X945" t="n">
        <v>0.88</v>
      </c>
      <c r="Y945" t="n">
        <v>1</v>
      </c>
      <c r="Z945" t="n">
        <v>10</v>
      </c>
    </row>
    <row r="946">
      <c r="A946" t="n">
        <v>89</v>
      </c>
      <c r="B946" t="n">
        <v>150</v>
      </c>
      <c r="C946" t="inlineStr">
        <is>
          <t xml:space="preserve">CONCLUIDO	</t>
        </is>
      </c>
      <c r="D946" t="n">
        <v>1.7173</v>
      </c>
      <c r="E946" t="n">
        <v>58.23</v>
      </c>
      <c r="F946" t="n">
        <v>53.46</v>
      </c>
      <c r="G946" t="n">
        <v>100.23</v>
      </c>
      <c r="H946" t="n">
        <v>1.19</v>
      </c>
      <c r="I946" t="n">
        <v>32</v>
      </c>
      <c r="J946" t="n">
        <v>347.27</v>
      </c>
      <c r="K946" t="n">
        <v>61.82</v>
      </c>
      <c r="L946" t="n">
        <v>23.25</v>
      </c>
      <c r="M946" t="n">
        <v>30</v>
      </c>
      <c r="N946" t="n">
        <v>112.2</v>
      </c>
      <c r="O946" t="n">
        <v>43064.12</v>
      </c>
      <c r="P946" t="n">
        <v>975.92</v>
      </c>
      <c r="Q946" t="n">
        <v>1367.3</v>
      </c>
      <c r="R946" t="n">
        <v>135.33</v>
      </c>
      <c r="S946" t="n">
        <v>104.26</v>
      </c>
      <c r="T946" t="n">
        <v>14560.13</v>
      </c>
      <c r="U946" t="n">
        <v>0.77</v>
      </c>
      <c r="V946" t="n">
        <v>0.9</v>
      </c>
      <c r="W946" t="n">
        <v>20.69</v>
      </c>
      <c r="X946" t="n">
        <v>0.88</v>
      </c>
      <c r="Y946" t="n">
        <v>1</v>
      </c>
      <c r="Z946" t="n">
        <v>10</v>
      </c>
    </row>
    <row r="947">
      <c r="A947" t="n">
        <v>90</v>
      </c>
      <c r="B947" t="n">
        <v>150</v>
      </c>
      <c r="C947" t="inlineStr">
        <is>
          <t xml:space="preserve">CONCLUIDO	</t>
        </is>
      </c>
      <c r="D947" t="n">
        <v>1.7197</v>
      </c>
      <c r="E947" t="n">
        <v>58.15</v>
      </c>
      <c r="F947" t="n">
        <v>53.43</v>
      </c>
      <c r="G947" t="n">
        <v>103.41</v>
      </c>
      <c r="H947" t="n">
        <v>1.2</v>
      </c>
      <c r="I947" t="n">
        <v>31</v>
      </c>
      <c r="J947" t="n">
        <v>347.9</v>
      </c>
      <c r="K947" t="n">
        <v>61.82</v>
      </c>
      <c r="L947" t="n">
        <v>23.5</v>
      </c>
      <c r="M947" t="n">
        <v>29</v>
      </c>
      <c r="N947" t="n">
        <v>112.58</v>
      </c>
      <c r="O947" t="n">
        <v>43141.62</v>
      </c>
      <c r="P947" t="n">
        <v>976.61</v>
      </c>
      <c r="Q947" t="n">
        <v>1367.31</v>
      </c>
      <c r="R947" t="n">
        <v>134.21</v>
      </c>
      <c r="S947" t="n">
        <v>104.26</v>
      </c>
      <c r="T947" t="n">
        <v>14006.4</v>
      </c>
      <c r="U947" t="n">
        <v>0.78</v>
      </c>
      <c r="V947" t="n">
        <v>0.9</v>
      </c>
      <c r="W947" t="n">
        <v>20.7</v>
      </c>
      <c r="X947" t="n">
        <v>0.85</v>
      </c>
      <c r="Y947" t="n">
        <v>1</v>
      </c>
      <c r="Z947" t="n">
        <v>10</v>
      </c>
    </row>
    <row r="948">
      <c r="A948" t="n">
        <v>91</v>
      </c>
      <c r="B948" t="n">
        <v>150</v>
      </c>
      <c r="C948" t="inlineStr">
        <is>
          <t xml:space="preserve">CONCLUIDO	</t>
        </is>
      </c>
      <c r="D948" t="n">
        <v>1.7195</v>
      </c>
      <c r="E948" t="n">
        <v>58.16</v>
      </c>
      <c r="F948" t="n">
        <v>53.44</v>
      </c>
      <c r="G948" t="n">
        <v>103.43</v>
      </c>
      <c r="H948" t="n">
        <v>1.21</v>
      </c>
      <c r="I948" t="n">
        <v>31</v>
      </c>
      <c r="J948" t="n">
        <v>348.53</v>
      </c>
      <c r="K948" t="n">
        <v>61.82</v>
      </c>
      <c r="L948" t="n">
        <v>23.75</v>
      </c>
      <c r="M948" t="n">
        <v>29</v>
      </c>
      <c r="N948" t="n">
        <v>112.96</v>
      </c>
      <c r="O948" t="n">
        <v>43219.31</v>
      </c>
      <c r="P948" t="n">
        <v>976.78</v>
      </c>
      <c r="Q948" t="n">
        <v>1367.29</v>
      </c>
      <c r="R948" t="n">
        <v>134.47</v>
      </c>
      <c r="S948" t="n">
        <v>104.26</v>
      </c>
      <c r="T948" t="n">
        <v>14136.65</v>
      </c>
      <c r="U948" t="n">
        <v>0.78</v>
      </c>
      <c r="V948" t="n">
        <v>0.9</v>
      </c>
      <c r="W948" t="n">
        <v>20.7</v>
      </c>
      <c r="X948" t="n">
        <v>0.86</v>
      </c>
      <c r="Y948" t="n">
        <v>1</v>
      </c>
      <c r="Z948" t="n">
        <v>10</v>
      </c>
    </row>
    <row r="949">
      <c r="A949" t="n">
        <v>92</v>
      </c>
      <c r="B949" t="n">
        <v>150</v>
      </c>
      <c r="C949" t="inlineStr">
        <is>
          <t xml:space="preserve">CONCLUIDO	</t>
        </is>
      </c>
      <c r="D949" t="n">
        <v>1.7193</v>
      </c>
      <c r="E949" t="n">
        <v>58.16</v>
      </c>
      <c r="F949" t="n">
        <v>53.44</v>
      </c>
      <c r="G949" t="n">
        <v>103.44</v>
      </c>
      <c r="H949" t="n">
        <v>1.23</v>
      </c>
      <c r="I949" t="n">
        <v>31</v>
      </c>
      <c r="J949" t="n">
        <v>349.16</v>
      </c>
      <c r="K949" t="n">
        <v>61.82</v>
      </c>
      <c r="L949" t="n">
        <v>24</v>
      </c>
      <c r="M949" t="n">
        <v>29</v>
      </c>
      <c r="N949" t="n">
        <v>113.34</v>
      </c>
      <c r="O949" t="n">
        <v>43297.21</v>
      </c>
      <c r="P949" t="n">
        <v>976.37</v>
      </c>
      <c r="Q949" t="n">
        <v>1367.24</v>
      </c>
      <c r="R949" t="n">
        <v>134.42</v>
      </c>
      <c r="S949" t="n">
        <v>104.26</v>
      </c>
      <c r="T949" t="n">
        <v>14109.74</v>
      </c>
      <c r="U949" t="n">
        <v>0.78</v>
      </c>
      <c r="V949" t="n">
        <v>0.9</v>
      </c>
      <c r="W949" t="n">
        <v>20.7</v>
      </c>
      <c r="X949" t="n">
        <v>0.86</v>
      </c>
      <c r="Y949" t="n">
        <v>1</v>
      </c>
      <c r="Z949" t="n">
        <v>10</v>
      </c>
    </row>
    <row r="950">
      <c r="A950" t="n">
        <v>93</v>
      </c>
      <c r="B950" t="n">
        <v>150</v>
      </c>
      <c r="C950" t="inlineStr">
        <is>
          <t xml:space="preserve">CONCLUIDO	</t>
        </is>
      </c>
      <c r="D950" t="n">
        <v>1.7222</v>
      </c>
      <c r="E950" t="n">
        <v>58.07</v>
      </c>
      <c r="F950" t="n">
        <v>53.4</v>
      </c>
      <c r="G950" t="n">
        <v>106.81</v>
      </c>
      <c r="H950" t="n">
        <v>1.24</v>
      </c>
      <c r="I950" t="n">
        <v>30</v>
      </c>
      <c r="J950" t="n">
        <v>349.79</v>
      </c>
      <c r="K950" t="n">
        <v>61.82</v>
      </c>
      <c r="L950" t="n">
        <v>24.25</v>
      </c>
      <c r="M950" t="n">
        <v>28</v>
      </c>
      <c r="N950" t="n">
        <v>113.72</v>
      </c>
      <c r="O950" t="n">
        <v>43375.3</v>
      </c>
      <c r="P950" t="n">
        <v>975.89</v>
      </c>
      <c r="Q950" t="n">
        <v>1367.19</v>
      </c>
      <c r="R950" t="n">
        <v>133.38</v>
      </c>
      <c r="S950" t="n">
        <v>104.26</v>
      </c>
      <c r="T950" t="n">
        <v>13596.67</v>
      </c>
      <c r="U950" t="n">
        <v>0.78</v>
      </c>
      <c r="V950" t="n">
        <v>0.9</v>
      </c>
      <c r="W950" t="n">
        <v>20.69</v>
      </c>
      <c r="X950" t="n">
        <v>0.83</v>
      </c>
      <c r="Y950" t="n">
        <v>1</v>
      </c>
      <c r="Z950" t="n">
        <v>10</v>
      </c>
    </row>
    <row r="951">
      <c r="A951" t="n">
        <v>94</v>
      </c>
      <c r="B951" t="n">
        <v>150</v>
      </c>
      <c r="C951" t="inlineStr">
        <is>
          <t xml:space="preserve">CONCLUIDO	</t>
        </is>
      </c>
      <c r="D951" t="n">
        <v>1.7225</v>
      </c>
      <c r="E951" t="n">
        <v>58.06</v>
      </c>
      <c r="F951" t="n">
        <v>53.39</v>
      </c>
      <c r="G951" t="n">
        <v>106.78</v>
      </c>
      <c r="H951" t="n">
        <v>1.25</v>
      </c>
      <c r="I951" t="n">
        <v>30</v>
      </c>
      <c r="J951" t="n">
        <v>350.43</v>
      </c>
      <c r="K951" t="n">
        <v>61.82</v>
      </c>
      <c r="L951" t="n">
        <v>24.5</v>
      </c>
      <c r="M951" t="n">
        <v>28</v>
      </c>
      <c r="N951" t="n">
        <v>114.11</v>
      </c>
      <c r="O951" t="n">
        <v>43453.61</v>
      </c>
      <c r="P951" t="n">
        <v>976.23</v>
      </c>
      <c r="Q951" t="n">
        <v>1367.21</v>
      </c>
      <c r="R951" t="n">
        <v>133.01</v>
      </c>
      <c r="S951" t="n">
        <v>104.26</v>
      </c>
      <c r="T951" t="n">
        <v>13409.55</v>
      </c>
      <c r="U951" t="n">
        <v>0.78</v>
      </c>
      <c r="V951" t="n">
        <v>0.9</v>
      </c>
      <c r="W951" t="n">
        <v>20.69</v>
      </c>
      <c r="X951" t="n">
        <v>0.82</v>
      </c>
      <c r="Y951" t="n">
        <v>1</v>
      </c>
      <c r="Z951" t="n">
        <v>10</v>
      </c>
    </row>
    <row r="952">
      <c r="A952" t="n">
        <v>95</v>
      </c>
      <c r="B952" t="n">
        <v>150</v>
      </c>
      <c r="C952" t="inlineStr">
        <is>
          <t xml:space="preserve">CONCLUIDO	</t>
        </is>
      </c>
      <c r="D952" t="n">
        <v>1.7215</v>
      </c>
      <c r="E952" t="n">
        <v>58.09</v>
      </c>
      <c r="F952" t="n">
        <v>53.42</v>
      </c>
      <c r="G952" t="n">
        <v>106.85</v>
      </c>
      <c r="H952" t="n">
        <v>1.26</v>
      </c>
      <c r="I952" t="n">
        <v>30</v>
      </c>
      <c r="J952" t="n">
        <v>351.06</v>
      </c>
      <c r="K952" t="n">
        <v>61.82</v>
      </c>
      <c r="L952" t="n">
        <v>24.75</v>
      </c>
      <c r="M952" t="n">
        <v>28</v>
      </c>
      <c r="N952" t="n">
        <v>114.49</v>
      </c>
      <c r="O952" t="n">
        <v>43532.12</v>
      </c>
      <c r="P952" t="n">
        <v>976.39</v>
      </c>
      <c r="Q952" t="n">
        <v>1367.24</v>
      </c>
      <c r="R952" t="n">
        <v>133.87</v>
      </c>
      <c r="S952" t="n">
        <v>104.26</v>
      </c>
      <c r="T952" t="n">
        <v>13840.46</v>
      </c>
      <c r="U952" t="n">
        <v>0.78</v>
      </c>
      <c r="V952" t="n">
        <v>0.9</v>
      </c>
      <c r="W952" t="n">
        <v>20.7</v>
      </c>
      <c r="X952" t="n">
        <v>0.85</v>
      </c>
      <c r="Y952" t="n">
        <v>1</v>
      </c>
      <c r="Z952" t="n">
        <v>10</v>
      </c>
    </row>
    <row r="953">
      <c r="A953" t="n">
        <v>96</v>
      </c>
      <c r="B953" t="n">
        <v>150</v>
      </c>
      <c r="C953" t="inlineStr">
        <is>
          <t xml:space="preserve">CONCLUIDO	</t>
        </is>
      </c>
      <c r="D953" t="n">
        <v>1.7251</v>
      </c>
      <c r="E953" t="n">
        <v>57.97</v>
      </c>
      <c r="F953" t="n">
        <v>53.36</v>
      </c>
      <c r="G953" t="n">
        <v>110.4</v>
      </c>
      <c r="H953" t="n">
        <v>1.27</v>
      </c>
      <c r="I953" t="n">
        <v>29</v>
      </c>
      <c r="J953" t="n">
        <v>351.7</v>
      </c>
      <c r="K953" t="n">
        <v>61.82</v>
      </c>
      <c r="L953" t="n">
        <v>25</v>
      </c>
      <c r="M953" t="n">
        <v>27</v>
      </c>
      <c r="N953" t="n">
        <v>114.88</v>
      </c>
      <c r="O953" t="n">
        <v>43610.83</v>
      </c>
      <c r="P953" t="n">
        <v>975.1799999999999</v>
      </c>
      <c r="Q953" t="n">
        <v>1367.25</v>
      </c>
      <c r="R953" t="n">
        <v>132</v>
      </c>
      <c r="S953" t="n">
        <v>104.26</v>
      </c>
      <c r="T953" t="n">
        <v>12912.44</v>
      </c>
      <c r="U953" t="n">
        <v>0.79</v>
      </c>
      <c r="V953" t="n">
        <v>0.9</v>
      </c>
      <c r="W953" t="n">
        <v>20.69</v>
      </c>
      <c r="X953" t="n">
        <v>0.78</v>
      </c>
      <c r="Y953" t="n">
        <v>1</v>
      </c>
      <c r="Z953" t="n">
        <v>10</v>
      </c>
    </row>
    <row r="954">
      <c r="A954" t="n">
        <v>97</v>
      </c>
      <c r="B954" t="n">
        <v>150</v>
      </c>
      <c r="C954" t="inlineStr">
        <is>
          <t xml:space="preserve">CONCLUIDO	</t>
        </is>
      </c>
      <c r="D954" t="n">
        <v>1.7247</v>
      </c>
      <c r="E954" t="n">
        <v>57.98</v>
      </c>
      <c r="F954" t="n">
        <v>53.37</v>
      </c>
      <c r="G954" t="n">
        <v>110.43</v>
      </c>
      <c r="H954" t="n">
        <v>1.28</v>
      </c>
      <c r="I954" t="n">
        <v>29</v>
      </c>
      <c r="J954" t="n">
        <v>352.34</v>
      </c>
      <c r="K954" t="n">
        <v>61.82</v>
      </c>
      <c r="L954" t="n">
        <v>25.25</v>
      </c>
      <c r="M954" t="n">
        <v>27</v>
      </c>
      <c r="N954" t="n">
        <v>115.27</v>
      </c>
      <c r="O954" t="n">
        <v>43689.76</v>
      </c>
      <c r="P954" t="n">
        <v>975.87</v>
      </c>
      <c r="Q954" t="n">
        <v>1367.34</v>
      </c>
      <c r="R954" t="n">
        <v>132.6</v>
      </c>
      <c r="S954" t="n">
        <v>104.26</v>
      </c>
      <c r="T954" t="n">
        <v>13209.54</v>
      </c>
      <c r="U954" t="n">
        <v>0.79</v>
      </c>
      <c r="V954" t="n">
        <v>0.9</v>
      </c>
      <c r="W954" t="n">
        <v>20.68</v>
      </c>
      <c r="X954" t="n">
        <v>0.8</v>
      </c>
      <c r="Y954" t="n">
        <v>1</v>
      </c>
      <c r="Z954" t="n">
        <v>10</v>
      </c>
    </row>
    <row r="955">
      <c r="A955" t="n">
        <v>98</v>
      </c>
      <c r="B955" t="n">
        <v>150</v>
      </c>
      <c r="C955" t="inlineStr">
        <is>
          <t xml:space="preserve">CONCLUIDO	</t>
        </is>
      </c>
      <c r="D955" t="n">
        <v>1.7246</v>
      </c>
      <c r="E955" t="n">
        <v>57.98</v>
      </c>
      <c r="F955" t="n">
        <v>53.38</v>
      </c>
      <c r="G955" t="n">
        <v>110.43</v>
      </c>
      <c r="H955" t="n">
        <v>1.29</v>
      </c>
      <c r="I955" t="n">
        <v>29</v>
      </c>
      <c r="J955" t="n">
        <v>352.98</v>
      </c>
      <c r="K955" t="n">
        <v>61.82</v>
      </c>
      <c r="L955" t="n">
        <v>25.5</v>
      </c>
      <c r="M955" t="n">
        <v>27</v>
      </c>
      <c r="N955" t="n">
        <v>115.66</v>
      </c>
      <c r="O955" t="n">
        <v>43769.02</v>
      </c>
      <c r="P955" t="n">
        <v>976.45</v>
      </c>
      <c r="Q955" t="n">
        <v>1367.16</v>
      </c>
      <c r="R955" t="n">
        <v>132.54</v>
      </c>
      <c r="S955" t="n">
        <v>104.26</v>
      </c>
      <c r="T955" t="n">
        <v>13178.85</v>
      </c>
      <c r="U955" t="n">
        <v>0.79</v>
      </c>
      <c r="V955" t="n">
        <v>0.9</v>
      </c>
      <c r="W955" t="n">
        <v>20.69</v>
      </c>
      <c r="X955" t="n">
        <v>0.8</v>
      </c>
      <c r="Y955" t="n">
        <v>1</v>
      </c>
      <c r="Z955" t="n">
        <v>10</v>
      </c>
    </row>
    <row r="956">
      <c r="A956" t="n">
        <v>99</v>
      </c>
      <c r="B956" t="n">
        <v>150</v>
      </c>
      <c r="C956" t="inlineStr">
        <is>
          <t xml:space="preserve">CONCLUIDO	</t>
        </is>
      </c>
      <c r="D956" t="n">
        <v>1.7241</v>
      </c>
      <c r="E956" t="n">
        <v>58</v>
      </c>
      <c r="F956" t="n">
        <v>53.39</v>
      </c>
      <c r="G956" t="n">
        <v>110.47</v>
      </c>
      <c r="H956" t="n">
        <v>1.3</v>
      </c>
      <c r="I956" t="n">
        <v>29</v>
      </c>
      <c r="J956" t="n">
        <v>353.63</v>
      </c>
      <c r="K956" t="n">
        <v>61.82</v>
      </c>
      <c r="L956" t="n">
        <v>25.75</v>
      </c>
      <c r="M956" t="n">
        <v>27</v>
      </c>
      <c r="N956" t="n">
        <v>116.06</v>
      </c>
      <c r="O956" t="n">
        <v>43848.38</v>
      </c>
      <c r="P956" t="n">
        <v>975.79</v>
      </c>
      <c r="Q956" t="n">
        <v>1367.31</v>
      </c>
      <c r="R956" t="n">
        <v>133.06</v>
      </c>
      <c r="S956" t="n">
        <v>104.26</v>
      </c>
      <c r="T956" t="n">
        <v>13442.83</v>
      </c>
      <c r="U956" t="n">
        <v>0.78</v>
      </c>
      <c r="V956" t="n">
        <v>0.9</v>
      </c>
      <c r="W956" t="n">
        <v>20.69</v>
      </c>
      <c r="X956" t="n">
        <v>0.82</v>
      </c>
      <c r="Y956" t="n">
        <v>1</v>
      </c>
      <c r="Z956" t="n">
        <v>10</v>
      </c>
    </row>
    <row r="957">
      <c r="A957" t="n">
        <v>100</v>
      </c>
      <c r="B957" t="n">
        <v>150</v>
      </c>
      <c r="C957" t="inlineStr">
        <is>
          <t xml:space="preserve">CONCLUIDO	</t>
        </is>
      </c>
      <c r="D957" t="n">
        <v>1.7268</v>
      </c>
      <c r="E957" t="n">
        <v>57.91</v>
      </c>
      <c r="F957" t="n">
        <v>53.36</v>
      </c>
      <c r="G957" t="n">
        <v>114.34</v>
      </c>
      <c r="H957" t="n">
        <v>1.31</v>
      </c>
      <c r="I957" t="n">
        <v>28</v>
      </c>
      <c r="J957" t="n">
        <v>354.27</v>
      </c>
      <c r="K957" t="n">
        <v>61.82</v>
      </c>
      <c r="L957" t="n">
        <v>26</v>
      </c>
      <c r="M957" t="n">
        <v>26</v>
      </c>
      <c r="N957" t="n">
        <v>116.45</v>
      </c>
      <c r="O957" t="n">
        <v>43927.95</v>
      </c>
      <c r="P957" t="n">
        <v>975.6</v>
      </c>
      <c r="Q957" t="n">
        <v>1367.23</v>
      </c>
      <c r="R957" t="n">
        <v>131.95</v>
      </c>
      <c r="S957" t="n">
        <v>104.26</v>
      </c>
      <c r="T957" t="n">
        <v>12893.12</v>
      </c>
      <c r="U957" t="n">
        <v>0.79</v>
      </c>
      <c r="V957" t="n">
        <v>0.9</v>
      </c>
      <c r="W957" t="n">
        <v>20.69</v>
      </c>
      <c r="X957" t="n">
        <v>0.78</v>
      </c>
      <c r="Y957" t="n">
        <v>1</v>
      </c>
      <c r="Z957" t="n">
        <v>10</v>
      </c>
    </row>
    <row r="958">
      <c r="A958" t="n">
        <v>101</v>
      </c>
      <c r="B958" t="n">
        <v>150</v>
      </c>
      <c r="C958" t="inlineStr">
        <is>
          <t xml:space="preserve">CONCLUIDO	</t>
        </is>
      </c>
      <c r="D958" t="n">
        <v>1.7268</v>
      </c>
      <c r="E958" t="n">
        <v>57.91</v>
      </c>
      <c r="F958" t="n">
        <v>53.36</v>
      </c>
      <c r="G958" t="n">
        <v>114.34</v>
      </c>
      <c r="H958" t="n">
        <v>1.32</v>
      </c>
      <c r="I958" t="n">
        <v>28</v>
      </c>
      <c r="J958" t="n">
        <v>354.92</v>
      </c>
      <c r="K958" t="n">
        <v>61.82</v>
      </c>
      <c r="L958" t="n">
        <v>26.25</v>
      </c>
      <c r="M958" t="n">
        <v>26</v>
      </c>
      <c r="N958" t="n">
        <v>116.85</v>
      </c>
      <c r="O958" t="n">
        <v>44007.74</v>
      </c>
      <c r="P958" t="n">
        <v>975.73</v>
      </c>
      <c r="Q958" t="n">
        <v>1367.24</v>
      </c>
      <c r="R958" t="n">
        <v>131.85</v>
      </c>
      <c r="S958" t="n">
        <v>104.26</v>
      </c>
      <c r="T958" t="n">
        <v>12842.85</v>
      </c>
      <c r="U958" t="n">
        <v>0.79</v>
      </c>
      <c r="V958" t="n">
        <v>0.9</v>
      </c>
      <c r="W958" t="n">
        <v>20.69</v>
      </c>
      <c r="X958" t="n">
        <v>0.78</v>
      </c>
      <c r="Y958" t="n">
        <v>1</v>
      </c>
      <c r="Z958" t="n">
        <v>10</v>
      </c>
    </row>
    <row r="959">
      <c r="A959" t="n">
        <v>102</v>
      </c>
      <c r="B959" t="n">
        <v>150</v>
      </c>
      <c r="C959" t="inlineStr">
        <is>
          <t xml:space="preserve">CONCLUIDO	</t>
        </is>
      </c>
      <c r="D959" t="n">
        <v>1.7271</v>
      </c>
      <c r="E959" t="n">
        <v>57.9</v>
      </c>
      <c r="F959" t="n">
        <v>53.35</v>
      </c>
      <c r="G959" t="n">
        <v>114.31</v>
      </c>
      <c r="H959" t="n">
        <v>1.33</v>
      </c>
      <c r="I959" t="n">
        <v>28</v>
      </c>
      <c r="J959" t="n">
        <v>355.57</v>
      </c>
      <c r="K959" t="n">
        <v>61.82</v>
      </c>
      <c r="L959" t="n">
        <v>26.5</v>
      </c>
      <c r="M959" t="n">
        <v>26</v>
      </c>
      <c r="N959" t="n">
        <v>117.25</v>
      </c>
      <c r="O959" t="n">
        <v>44087.74</v>
      </c>
      <c r="P959" t="n">
        <v>975.76</v>
      </c>
      <c r="Q959" t="n">
        <v>1367.24</v>
      </c>
      <c r="R959" t="n">
        <v>131.4</v>
      </c>
      <c r="S959" t="n">
        <v>104.26</v>
      </c>
      <c r="T959" t="n">
        <v>12614.47</v>
      </c>
      <c r="U959" t="n">
        <v>0.79</v>
      </c>
      <c r="V959" t="n">
        <v>0.9</v>
      </c>
      <c r="W959" t="n">
        <v>20.69</v>
      </c>
      <c r="X959" t="n">
        <v>0.77</v>
      </c>
      <c r="Y959" t="n">
        <v>1</v>
      </c>
      <c r="Z959" t="n">
        <v>10</v>
      </c>
    </row>
    <row r="960">
      <c r="A960" t="n">
        <v>103</v>
      </c>
      <c r="B960" t="n">
        <v>150</v>
      </c>
      <c r="C960" t="inlineStr">
        <is>
          <t xml:space="preserve">CONCLUIDO	</t>
        </is>
      </c>
      <c r="D960" t="n">
        <v>1.727</v>
      </c>
      <c r="E960" t="n">
        <v>57.9</v>
      </c>
      <c r="F960" t="n">
        <v>53.35</v>
      </c>
      <c r="G960" t="n">
        <v>114.32</v>
      </c>
      <c r="H960" t="n">
        <v>1.34</v>
      </c>
      <c r="I960" t="n">
        <v>28</v>
      </c>
      <c r="J960" t="n">
        <v>356.22</v>
      </c>
      <c r="K960" t="n">
        <v>61.82</v>
      </c>
      <c r="L960" t="n">
        <v>26.75</v>
      </c>
      <c r="M960" t="n">
        <v>26</v>
      </c>
      <c r="N960" t="n">
        <v>117.65</v>
      </c>
      <c r="O960" t="n">
        <v>44167.96</v>
      </c>
      <c r="P960" t="n">
        <v>975.74</v>
      </c>
      <c r="Q960" t="n">
        <v>1367.26</v>
      </c>
      <c r="R960" t="n">
        <v>131.67</v>
      </c>
      <c r="S960" t="n">
        <v>104.26</v>
      </c>
      <c r="T960" t="n">
        <v>12750.38</v>
      </c>
      <c r="U960" t="n">
        <v>0.79</v>
      </c>
      <c r="V960" t="n">
        <v>0.9</v>
      </c>
      <c r="W960" t="n">
        <v>20.69</v>
      </c>
      <c r="X960" t="n">
        <v>0.77</v>
      </c>
      <c r="Y960" t="n">
        <v>1</v>
      </c>
      <c r="Z960" t="n">
        <v>10</v>
      </c>
    </row>
    <row r="961">
      <c r="A961" t="n">
        <v>104</v>
      </c>
      <c r="B961" t="n">
        <v>150</v>
      </c>
      <c r="C961" t="inlineStr">
        <is>
          <t xml:space="preserve">CONCLUIDO	</t>
        </is>
      </c>
      <c r="D961" t="n">
        <v>1.7295</v>
      </c>
      <c r="E961" t="n">
        <v>57.82</v>
      </c>
      <c r="F961" t="n">
        <v>53.32</v>
      </c>
      <c r="G961" t="n">
        <v>118.49</v>
      </c>
      <c r="H961" t="n">
        <v>1.35</v>
      </c>
      <c r="I961" t="n">
        <v>27</v>
      </c>
      <c r="J961" t="n">
        <v>356.87</v>
      </c>
      <c r="K961" t="n">
        <v>61.82</v>
      </c>
      <c r="L961" t="n">
        <v>27</v>
      </c>
      <c r="M961" t="n">
        <v>25</v>
      </c>
      <c r="N961" t="n">
        <v>118.05</v>
      </c>
      <c r="O961" t="n">
        <v>44248.41</v>
      </c>
      <c r="P961" t="n">
        <v>975.59</v>
      </c>
      <c r="Q961" t="n">
        <v>1367.27</v>
      </c>
      <c r="R961" t="n">
        <v>130.83</v>
      </c>
      <c r="S961" t="n">
        <v>104.26</v>
      </c>
      <c r="T961" t="n">
        <v>12334.08</v>
      </c>
      <c r="U961" t="n">
        <v>0.8</v>
      </c>
      <c r="V961" t="n">
        <v>0.9</v>
      </c>
      <c r="W961" t="n">
        <v>20.68</v>
      </c>
      <c r="X961" t="n">
        <v>0.75</v>
      </c>
      <c r="Y961" t="n">
        <v>1</v>
      </c>
      <c r="Z961" t="n">
        <v>10</v>
      </c>
    </row>
    <row r="962">
      <c r="A962" t="n">
        <v>105</v>
      </c>
      <c r="B962" t="n">
        <v>150</v>
      </c>
      <c r="C962" t="inlineStr">
        <is>
          <t xml:space="preserve">CONCLUIDO	</t>
        </is>
      </c>
      <c r="D962" t="n">
        <v>1.7296</v>
      </c>
      <c r="E962" t="n">
        <v>57.82</v>
      </c>
      <c r="F962" t="n">
        <v>53.32</v>
      </c>
      <c r="G962" t="n">
        <v>118.49</v>
      </c>
      <c r="H962" t="n">
        <v>1.36</v>
      </c>
      <c r="I962" t="n">
        <v>27</v>
      </c>
      <c r="J962" t="n">
        <v>357.52</v>
      </c>
      <c r="K962" t="n">
        <v>61.82</v>
      </c>
      <c r="L962" t="n">
        <v>27.25</v>
      </c>
      <c r="M962" t="n">
        <v>25</v>
      </c>
      <c r="N962" t="n">
        <v>118.45</v>
      </c>
      <c r="O962" t="n">
        <v>44329.08</v>
      </c>
      <c r="P962" t="n">
        <v>975.35</v>
      </c>
      <c r="Q962" t="n">
        <v>1367.24</v>
      </c>
      <c r="R962" t="n">
        <v>130.58</v>
      </c>
      <c r="S962" t="n">
        <v>104.26</v>
      </c>
      <c r="T962" t="n">
        <v>12211.98</v>
      </c>
      <c r="U962" t="n">
        <v>0.8</v>
      </c>
      <c r="V962" t="n">
        <v>0.9</v>
      </c>
      <c r="W962" t="n">
        <v>20.69</v>
      </c>
      <c r="X962" t="n">
        <v>0.74</v>
      </c>
      <c r="Y962" t="n">
        <v>1</v>
      </c>
      <c r="Z962" t="n">
        <v>10</v>
      </c>
    </row>
    <row r="963">
      <c r="A963" t="n">
        <v>106</v>
      </c>
      <c r="B963" t="n">
        <v>150</v>
      </c>
      <c r="C963" t="inlineStr">
        <is>
          <t xml:space="preserve">CONCLUIDO	</t>
        </is>
      </c>
      <c r="D963" t="n">
        <v>1.7299</v>
      </c>
      <c r="E963" t="n">
        <v>57.81</v>
      </c>
      <c r="F963" t="n">
        <v>53.31</v>
      </c>
      <c r="G963" t="n">
        <v>118.47</v>
      </c>
      <c r="H963" t="n">
        <v>1.37</v>
      </c>
      <c r="I963" t="n">
        <v>27</v>
      </c>
      <c r="J963" t="n">
        <v>358.18</v>
      </c>
      <c r="K963" t="n">
        <v>61.82</v>
      </c>
      <c r="L963" t="n">
        <v>27.5</v>
      </c>
      <c r="M963" t="n">
        <v>25</v>
      </c>
      <c r="N963" t="n">
        <v>118.86</v>
      </c>
      <c r="O963" t="n">
        <v>44409.98</v>
      </c>
      <c r="P963" t="n">
        <v>974.58</v>
      </c>
      <c r="Q963" t="n">
        <v>1367.28</v>
      </c>
      <c r="R963" t="n">
        <v>130.6</v>
      </c>
      <c r="S963" t="n">
        <v>104.26</v>
      </c>
      <c r="T963" t="n">
        <v>12220.85</v>
      </c>
      <c r="U963" t="n">
        <v>0.8</v>
      </c>
      <c r="V963" t="n">
        <v>0.9</v>
      </c>
      <c r="W963" t="n">
        <v>20.68</v>
      </c>
      <c r="X963" t="n">
        <v>0.73</v>
      </c>
      <c r="Y963" t="n">
        <v>1</v>
      </c>
      <c r="Z963" t="n">
        <v>10</v>
      </c>
    </row>
    <row r="964">
      <c r="A964" t="n">
        <v>107</v>
      </c>
      <c r="B964" t="n">
        <v>150</v>
      </c>
      <c r="C964" t="inlineStr">
        <is>
          <t xml:space="preserve">CONCLUIDO	</t>
        </is>
      </c>
      <c r="D964" t="n">
        <v>1.7296</v>
      </c>
      <c r="E964" t="n">
        <v>57.82</v>
      </c>
      <c r="F964" t="n">
        <v>53.32</v>
      </c>
      <c r="G964" t="n">
        <v>118.49</v>
      </c>
      <c r="H964" t="n">
        <v>1.38</v>
      </c>
      <c r="I964" t="n">
        <v>27</v>
      </c>
      <c r="J964" t="n">
        <v>358.84</v>
      </c>
      <c r="K964" t="n">
        <v>61.82</v>
      </c>
      <c r="L964" t="n">
        <v>27.75</v>
      </c>
      <c r="M964" t="n">
        <v>25</v>
      </c>
      <c r="N964" t="n">
        <v>119.27</v>
      </c>
      <c r="O964" t="n">
        <v>44491.1</v>
      </c>
      <c r="P964" t="n">
        <v>974.47</v>
      </c>
      <c r="Q964" t="n">
        <v>1367.26</v>
      </c>
      <c r="R964" t="n">
        <v>130.42</v>
      </c>
      <c r="S964" t="n">
        <v>104.26</v>
      </c>
      <c r="T964" t="n">
        <v>12129.09</v>
      </c>
      <c r="U964" t="n">
        <v>0.8</v>
      </c>
      <c r="V964" t="n">
        <v>0.9</v>
      </c>
      <c r="W964" t="n">
        <v>20.69</v>
      </c>
      <c r="X964" t="n">
        <v>0.74</v>
      </c>
      <c r="Y964" t="n">
        <v>1</v>
      </c>
      <c r="Z964" t="n">
        <v>10</v>
      </c>
    </row>
    <row r="965">
      <c r="A965" t="n">
        <v>108</v>
      </c>
      <c r="B965" t="n">
        <v>150</v>
      </c>
      <c r="C965" t="inlineStr">
        <is>
          <t xml:space="preserve">CONCLUIDO	</t>
        </is>
      </c>
      <c r="D965" t="n">
        <v>1.7319</v>
      </c>
      <c r="E965" t="n">
        <v>57.74</v>
      </c>
      <c r="F965" t="n">
        <v>53.3</v>
      </c>
      <c r="G965" t="n">
        <v>122.99</v>
      </c>
      <c r="H965" t="n">
        <v>1.39</v>
      </c>
      <c r="I965" t="n">
        <v>26</v>
      </c>
      <c r="J965" t="n">
        <v>359.5</v>
      </c>
      <c r="K965" t="n">
        <v>61.82</v>
      </c>
      <c r="L965" t="n">
        <v>28</v>
      </c>
      <c r="M965" t="n">
        <v>24</v>
      </c>
      <c r="N965" t="n">
        <v>119.68</v>
      </c>
      <c r="O965" t="n">
        <v>44572.45</v>
      </c>
      <c r="P965" t="n">
        <v>974.34</v>
      </c>
      <c r="Q965" t="n">
        <v>1367.29</v>
      </c>
      <c r="R965" t="n">
        <v>129.79</v>
      </c>
      <c r="S965" t="n">
        <v>104.26</v>
      </c>
      <c r="T965" t="n">
        <v>11820.56</v>
      </c>
      <c r="U965" t="n">
        <v>0.8</v>
      </c>
      <c r="V965" t="n">
        <v>0.9</v>
      </c>
      <c r="W965" t="n">
        <v>20.69</v>
      </c>
      <c r="X965" t="n">
        <v>0.72</v>
      </c>
      <c r="Y965" t="n">
        <v>1</v>
      </c>
      <c r="Z965" t="n">
        <v>10</v>
      </c>
    </row>
    <row r="966">
      <c r="A966" t="n">
        <v>109</v>
      </c>
      <c r="B966" t="n">
        <v>150</v>
      </c>
      <c r="C966" t="inlineStr">
        <is>
          <t xml:space="preserve">CONCLUIDO	</t>
        </is>
      </c>
      <c r="D966" t="n">
        <v>1.7324</v>
      </c>
      <c r="E966" t="n">
        <v>57.72</v>
      </c>
      <c r="F966" t="n">
        <v>53.28</v>
      </c>
      <c r="G966" t="n">
        <v>122.96</v>
      </c>
      <c r="H966" t="n">
        <v>1.4</v>
      </c>
      <c r="I966" t="n">
        <v>26</v>
      </c>
      <c r="J966" t="n">
        <v>360.16</v>
      </c>
      <c r="K966" t="n">
        <v>61.82</v>
      </c>
      <c r="L966" t="n">
        <v>28.25</v>
      </c>
      <c r="M966" t="n">
        <v>24</v>
      </c>
      <c r="N966" t="n">
        <v>120.09</v>
      </c>
      <c r="O966" t="n">
        <v>44654.04</v>
      </c>
      <c r="P966" t="n">
        <v>975.1</v>
      </c>
      <c r="Q966" t="n">
        <v>1367.33</v>
      </c>
      <c r="R966" t="n">
        <v>129.44</v>
      </c>
      <c r="S966" t="n">
        <v>104.26</v>
      </c>
      <c r="T966" t="n">
        <v>11648.42</v>
      </c>
      <c r="U966" t="n">
        <v>0.8100000000000001</v>
      </c>
      <c r="V966" t="n">
        <v>0.9</v>
      </c>
      <c r="W966" t="n">
        <v>20.68</v>
      </c>
      <c r="X966" t="n">
        <v>0.7</v>
      </c>
      <c r="Y966" t="n">
        <v>1</v>
      </c>
      <c r="Z966" t="n">
        <v>10</v>
      </c>
    </row>
    <row r="967">
      <c r="A967" t="n">
        <v>110</v>
      </c>
      <c r="B967" t="n">
        <v>150</v>
      </c>
      <c r="C967" t="inlineStr">
        <is>
          <t xml:space="preserve">CONCLUIDO	</t>
        </is>
      </c>
      <c r="D967" t="n">
        <v>1.7321</v>
      </c>
      <c r="E967" t="n">
        <v>57.73</v>
      </c>
      <c r="F967" t="n">
        <v>53.29</v>
      </c>
      <c r="G967" t="n">
        <v>122.98</v>
      </c>
      <c r="H967" t="n">
        <v>1.41</v>
      </c>
      <c r="I967" t="n">
        <v>26</v>
      </c>
      <c r="J967" t="n">
        <v>360.82</v>
      </c>
      <c r="K967" t="n">
        <v>61.82</v>
      </c>
      <c r="L967" t="n">
        <v>28.5</v>
      </c>
      <c r="M967" t="n">
        <v>24</v>
      </c>
      <c r="N967" t="n">
        <v>120.5</v>
      </c>
      <c r="O967" t="n">
        <v>44735.86</v>
      </c>
      <c r="P967" t="n">
        <v>975.74</v>
      </c>
      <c r="Q967" t="n">
        <v>1367.22</v>
      </c>
      <c r="R967" t="n">
        <v>129.62</v>
      </c>
      <c r="S967" t="n">
        <v>104.26</v>
      </c>
      <c r="T967" t="n">
        <v>11733.74</v>
      </c>
      <c r="U967" t="n">
        <v>0.8</v>
      </c>
      <c r="V967" t="n">
        <v>0.9</v>
      </c>
      <c r="W967" t="n">
        <v>20.69</v>
      </c>
      <c r="X967" t="n">
        <v>0.72</v>
      </c>
      <c r="Y967" t="n">
        <v>1</v>
      </c>
      <c r="Z967" t="n">
        <v>10</v>
      </c>
    </row>
    <row r="968">
      <c r="A968" t="n">
        <v>111</v>
      </c>
      <c r="B968" t="n">
        <v>150</v>
      </c>
      <c r="C968" t="inlineStr">
        <is>
          <t xml:space="preserve">CONCLUIDO	</t>
        </is>
      </c>
      <c r="D968" t="n">
        <v>1.7323</v>
      </c>
      <c r="E968" t="n">
        <v>57.73</v>
      </c>
      <c r="F968" t="n">
        <v>53.29</v>
      </c>
      <c r="G968" t="n">
        <v>122.97</v>
      </c>
      <c r="H968" t="n">
        <v>1.42</v>
      </c>
      <c r="I968" t="n">
        <v>26</v>
      </c>
      <c r="J968" t="n">
        <v>361.49</v>
      </c>
      <c r="K968" t="n">
        <v>61.82</v>
      </c>
      <c r="L968" t="n">
        <v>28.75</v>
      </c>
      <c r="M968" t="n">
        <v>24</v>
      </c>
      <c r="N968" t="n">
        <v>120.92</v>
      </c>
      <c r="O968" t="n">
        <v>44817.91</v>
      </c>
      <c r="P968" t="n">
        <v>975.5</v>
      </c>
      <c r="Q968" t="n">
        <v>1367.26</v>
      </c>
      <c r="R968" t="n">
        <v>129.54</v>
      </c>
      <c r="S968" t="n">
        <v>104.26</v>
      </c>
      <c r="T968" t="n">
        <v>11695.97</v>
      </c>
      <c r="U968" t="n">
        <v>0.8</v>
      </c>
      <c r="V968" t="n">
        <v>0.9</v>
      </c>
      <c r="W968" t="n">
        <v>20.69</v>
      </c>
      <c r="X968" t="n">
        <v>0.71</v>
      </c>
      <c r="Y968" t="n">
        <v>1</v>
      </c>
      <c r="Z968" t="n">
        <v>10</v>
      </c>
    </row>
    <row r="969">
      <c r="A969" t="n">
        <v>112</v>
      </c>
      <c r="B969" t="n">
        <v>150</v>
      </c>
      <c r="C969" t="inlineStr">
        <is>
          <t xml:space="preserve">CONCLUIDO	</t>
        </is>
      </c>
      <c r="D969" t="n">
        <v>1.7318</v>
      </c>
      <c r="E969" t="n">
        <v>57.74</v>
      </c>
      <c r="F969" t="n">
        <v>53.3</v>
      </c>
      <c r="G969" t="n">
        <v>123</v>
      </c>
      <c r="H969" t="n">
        <v>1.43</v>
      </c>
      <c r="I969" t="n">
        <v>26</v>
      </c>
      <c r="J969" t="n">
        <v>362.16</v>
      </c>
      <c r="K969" t="n">
        <v>61.82</v>
      </c>
      <c r="L969" t="n">
        <v>29</v>
      </c>
      <c r="M969" t="n">
        <v>24</v>
      </c>
      <c r="N969" t="n">
        <v>121.34</v>
      </c>
      <c r="O969" t="n">
        <v>44900.33</v>
      </c>
      <c r="P969" t="n">
        <v>974.5700000000001</v>
      </c>
      <c r="Q969" t="n">
        <v>1367.17</v>
      </c>
      <c r="R969" t="n">
        <v>130.19</v>
      </c>
      <c r="S969" t="n">
        <v>104.26</v>
      </c>
      <c r="T969" t="n">
        <v>12022.05</v>
      </c>
      <c r="U969" t="n">
        <v>0.8</v>
      </c>
      <c r="V969" t="n">
        <v>0.9</v>
      </c>
      <c r="W969" t="n">
        <v>20.68</v>
      </c>
      <c r="X969" t="n">
        <v>0.73</v>
      </c>
      <c r="Y969" t="n">
        <v>1</v>
      </c>
      <c r="Z969" t="n">
        <v>10</v>
      </c>
    </row>
    <row r="970">
      <c r="A970" t="n">
        <v>113</v>
      </c>
      <c r="B970" t="n">
        <v>150</v>
      </c>
      <c r="C970" t="inlineStr">
        <is>
          <t xml:space="preserve">CONCLUIDO	</t>
        </is>
      </c>
      <c r="D970" t="n">
        <v>1.7347</v>
      </c>
      <c r="E970" t="n">
        <v>57.65</v>
      </c>
      <c r="F970" t="n">
        <v>53.26</v>
      </c>
      <c r="G970" t="n">
        <v>127.82</v>
      </c>
      <c r="H970" t="n">
        <v>1.44</v>
      </c>
      <c r="I970" t="n">
        <v>25</v>
      </c>
      <c r="J970" t="n">
        <v>362.83</v>
      </c>
      <c r="K970" t="n">
        <v>61.82</v>
      </c>
      <c r="L970" t="n">
        <v>29.25</v>
      </c>
      <c r="M970" t="n">
        <v>23</v>
      </c>
      <c r="N970" t="n">
        <v>121.75</v>
      </c>
      <c r="O970" t="n">
        <v>44982.86</v>
      </c>
      <c r="P970" t="n">
        <v>974.86</v>
      </c>
      <c r="Q970" t="n">
        <v>1367.17</v>
      </c>
      <c r="R970" t="n">
        <v>129.01</v>
      </c>
      <c r="S970" t="n">
        <v>104.26</v>
      </c>
      <c r="T970" t="n">
        <v>11438.1</v>
      </c>
      <c r="U970" t="n">
        <v>0.8100000000000001</v>
      </c>
      <c r="V970" t="n">
        <v>0.9</v>
      </c>
      <c r="W970" t="n">
        <v>20.68</v>
      </c>
      <c r="X970" t="n">
        <v>0.68</v>
      </c>
      <c r="Y970" t="n">
        <v>1</v>
      </c>
      <c r="Z970" t="n">
        <v>10</v>
      </c>
    </row>
    <row r="971">
      <c r="A971" t="n">
        <v>114</v>
      </c>
      <c r="B971" t="n">
        <v>150</v>
      </c>
      <c r="C971" t="inlineStr">
        <is>
          <t xml:space="preserve">CONCLUIDO	</t>
        </is>
      </c>
      <c r="D971" t="n">
        <v>1.7348</v>
      </c>
      <c r="E971" t="n">
        <v>57.64</v>
      </c>
      <c r="F971" t="n">
        <v>53.26</v>
      </c>
      <c r="G971" t="n">
        <v>127.82</v>
      </c>
      <c r="H971" t="n">
        <v>1.45</v>
      </c>
      <c r="I971" t="n">
        <v>25</v>
      </c>
      <c r="J971" t="n">
        <v>363.5</v>
      </c>
      <c r="K971" t="n">
        <v>61.82</v>
      </c>
      <c r="L971" t="n">
        <v>29.5</v>
      </c>
      <c r="M971" t="n">
        <v>23</v>
      </c>
      <c r="N971" t="n">
        <v>122.18</v>
      </c>
      <c r="O971" t="n">
        <v>45065.64</v>
      </c>
      <c r="P971" t="n">
        <v>975.75</v>
      </c>
      <c r="Q971" t="n">
        <v>1367.29</v>
      </c>
      <c r="R971" t="n">
        <v>128.74</v>
      </c>
      <c r="S971" t="n">
        <v>104.26</v>
      </c>
      <c r="T971" t="n">
        <v>11299.82</v>
      </c>
      <c r="U971" t="n">
        <v>0.8100000000000001</v>
      </c>
      <c r="V971" t="n">
        <v>0.9</v>
      </c>
      <c r="W971" t="n">
        <v>20.68</v>
      </c>
      <c r="X971" t="n">
        <v>0.68</v>
      </c>
      <c r="Y971" t="n">
        <v>1</v>
      </c>
      <c r="Z971" t="n">
        <v>10</v>
      </c>
    </row>
    <row r="972">
      <c r="A972" t="n">
        <v>115</v>
      </c>
      <c r="B972" t="n">
        <v>150</v>
      </c>
      <c r="C972" t="inlineStr">
        <is>
          <t xml:space="preserve">CONCLUIDO	</t>
        </is>
      </c>
      <c r="D972" t="n">
        <v>1.7345</v>
      </c>
      <c r="E972" t="n">
        <v>57.65</v>
      </c>
      <c r="F972" t="n">
        <v>53.27</v>
      </c>
      <c r="G972" t="n">
        <v>127.84</v>
      </c>
      <c r="H972" t="n">
        <v>1.46</v>
      </c>
      <c r="I972" t="n">
        <v>25</v>
      </c>
      <c r="J972" t="n">
        <v>364.17</v>
      </c>
      <c r="K972" t="n">
        <v>61.82</v>
      </c>
      <c r="L972" t="n">
        <v>29.75</v>
      </c>
      <c r="M972" t="n">
        <v>23</v>
      </c>
      <c r="N972" t="n">
        <v>122.6</v>
      </c>
      <c r="O972" t="n">
        <v>45148.66</v>
      </c>
      <c r="P972" t="n">
        <v>976.59</v>
      </c>
      <c r="Q972" t="n">
        <v>1367.2</v>
      </c>
      <c r="R972" t="n">
        <v>129</v>
      </c>
      <c r="S972" t="n">
        <v>104.26</v>
      </c>
      <c r="T972" t="n">
        <v>11430.43</v>
      </c>
      <c r="U972" t="n">
        <v>0.8100000000000001</v>
      </c>
      <c r="V972" t="n">
        <v>0.9</v>
      </c>
      <c r="W972" t="n">
        <v>20.69</v>
      </c>
      <c r="X972" t="n">
        <v>0.6899999999999999</v>
      </c>
      <c r="Y972" t="n">
        <v>1</v>
      </c>
      <c r="Z972" t="n">
        <v>10</v>
      </c>
    </row>
    <row r="973">
      <c r="A973" t="n">
        <v>116</v>
      </c>
      <c r="B973" t="n">
        <v>150</v>
      </c>
      <c r="C973" t="inlineStr">
        <is>
          <t xml:space="preserve">CONCLUIDO	</t>
        </is>
      </c>
      <c r="D973" t="n">
        <v>1.7345</v>
      </c>
      <c r="E973" t="n">
        <v>57.65</v>
      </c>
      <c r="F973" t="n">
        <v>53.27</v>
      </c>
      <c r="G973" t="n">
        <v>127.84</v>
      </c>
      <c r="H973" t="n">
        <v>1.47</v>
      </c>
      <c r="I973" t="n">
        <v>25</v>
      </c>
      <c r="J973" t="n">
        <v>364.85</v>
      </c>
      <c r="K973" t="n">
        <v>61.82</v>
      </c>
      <c r="L973" t="n">
        <v>30</v>
      </c>
      <c r="M973" t="n">
        <v>23</v>
      </c>
      <c r="N973" t="n">
        <v>123.02</v>
      </c>
      <c r="O973" t="n">
        <v>45231.92</v>
      </c>
      <c r="P973" t="n">
        <v>975.23</v>
      </c>
      <c r="Q973" t="n">
        <v>1367.18</v>
      </c>
      <c r="R973" t="n">
        <v>128.92</v>
      </c>
      <c r="S973" t="n">
        <v>104.26</v>
      </c>
      <c r="T973" t="n">
        <v>11392.67</v>
      </c>
      <c r="U973" t="n">
        <v>0.8100000000000001</v>
      </c>
      <c r="V973" t="n">
        <v>0.9</v>
      </c>
      <c r="W973" t="n">
        <v>20.69</v>
      </c>
      <c r="X973" t="n">
        <v>0.6899999999999999</v>
      </c>
      <c r="Y973" t="n">
        <v>1</v>
      </c>
      <c r="Z973" t="n">
        <v>10</v>
      </c>
    </row>
    <row r="974">
      <c r="A974" t="n">
        <v>117</v>
      </c>
      <c r="B974" t="n">
        <v>150</v>
      </c>
      <c r="C974" t="inlineStr">
        <is>
          <t xml:space="preserve">CONCLUIDO	</t>
        </is>
      </c>
      <c r="D974" t="n">
        <v>1.7344</v>
      </c>
      <c r="E974" t="n">
        <v>57.66</v>
      </c>
      <c r="F974" t="n">
        <v>53.27</v>
      </c>
      <c r="G974" t="n">
        <v>127.85</v>
      </c>
      <c r="H974" t="n">
        <v>1.48</v>
      </c>
      <c r="I974" t="n">
        <v>25</v>
      </c>
      <c r="J974" t="n">
        <v>365.52</v>
      </c>
      <c r="K974" t="n">
        <v>61.82</v>
      </c>
      <c r="L974" t="n">
        <v>30.25</v>
      </c>
      <c r="M974" t="n">
        <v>23</v>
      </c>
      <c r="N974" t="n">
        <v>123.45</v>
      </c>
      <c r="O974" t="n">
        <v>45315.43</v>
      </c>
      <c r="P974" t="n">
        <v>974.36</v>
      </c>
      <c r="Q974" t="n">
        <v>1367.19</v>
      </c>
      <c r="R974" t="n">
        <v>129.11</v>
      </c>
      <c r="S974" t="n">
        <v>104.26</v>
      </c>
      <c r="T974" t="n">
        <v>11486.6</v>
      </c>
      <c r="U974" t="n">
        <v>0.8100000000000001</v>
      </c>
      <c r="V974" t="n">
        <v>0.9</v>
      </c>
      <c r="W974" t="n">
        <v>20.68</v>
      </c>
      <c r="X974" t="n">
        <v>0.6899999999999999</v>
      </c>
      <c r="Y974" t="n">
        <v>1</v>
      </c>
      <c r="Z974" t="n">
        <v>10</v>
      </c>
    </row>
    <row r="975">
      <c r="A975" t="n">
        <v>118</v>
      </c>
      <c r="B975" t="n">
        <v>150</v>
      </c>
      <c r="C975" t="inlineStr">
        <is>
          <t xml:space="preserve">CONCLUIDO	</t>
        </is>
      </c>
      <c r="D975" t="n">
        <v>1.7375</v>
      </c>
      <c r="E975" t="n">
        <v>57.55</v>
      </c>
      <c r="F975" t="n">
        <v>53.22</v>
      </c>
      <c r="G975" t="n">
        <v>133.05</v>
      </c>
      <c r="H975" t="n">
        <v>1.49</v>
      </c>
      <c r="I975" t="n">
        <v>24</v>
      </c>
      <c r="J975" t="n">
        <v>366.2</v>
      </c>
      <c r="K975" t="n">
        <v>61.82</v>
      </c>
      <c r="L975" t="n">
        <v>30.5</v>
      </c>
      <c r="M975" t="n">
        <v>22</v>
      </c>
      <c r="N975" t="n">
        <v>123.88</v>
      </c>
      <c r="O975" t="n">
        <v>45399.2</v>
      </c>
      <c r="P975" t="n">
        <v>974.41</v>
      </c>
      <c r="Q975" t="n">
        <v>1367.25</v>
      </c>
      <c r="R975" t="n">
        <v>127.33</v>
      </c>
      <c r="S975" t="n">
        <v>104.26</v>
      </c>
      <c r="T975" t="n">
        <v>10600.48</v>
      </c>
      <c r="U975" t="n">
        <v>0.82</v>
      </c>
      <c r="V975" t="n">
        <v>0.9</v>
      </c>
      <c r="W975" t="n">
        <v>20.69</v>
      </c>
      <c r="X975" t="n">
        <v>0.65</v>
      </c>
      <c r="Y975" t="n">
        <v>1</v>
      </c>
      <c r="Z975" t="n">
        <v>10</v>
      </c>
    </row>
    <row r="976">
      <c r="A976" t="n">
        <v>119</v>
      </c>
      <c r="B976" t="n">
        <v>150</v>
      </c>
      <c r="C976" t="inlineStr">
        <is>
          <t xml:space="preserve">CONCLUIDO	</t>
        </is>
      </c>
      <c r="D976" t="n">
        <v>1.7376</v>
      </c>
      <c r="E976" t="n">
        <v>57.55</v>
      </c>
      <c r="F976" t="n">
        <v>53.22</v>
      </c>
      <c r="G976" t="n">
        <v>133.05</v>
      </c>
      <c r="H976" t="n">
        <v>1.49</v>
      </c>
      <c r="I976" t="n">
        <v>24</v>
      </c>
      <c r="J976" t="n">
        <v>366.88</v>
      </c>
      <c r="K976" t="n">
        <v>61.82</v>
      </c>
      <c r="L976" t="n">
        <v>30.75</v>
      </c>
      <c r="M976" t="n">
        <v>22</v>
      </c>
      <c r="N976" t="n">
        <v>124.31</v>
      </c>
      <c r="O976" t="n">
        <v>45483.22</v>
      </c>
      <c r="P976" t="n">
        <v>975.63</v>
      </c>
      <c r="Q976" t="n">
        <v>1367.23</v>
      </c>
      <c r="R976" t="n">
        <v>127.37</v>
      </c>
      <c r="S976" t="n">
        <v>104.26</v>
      </c>
      <c r="T976" t="n">
        <v>10621.47</v>
      </c>
      <c r="U976" t="n">
        <v>0.82</v>
      </c>
      <c r="V976" t="n">
        <v>0.9</v>
      </c>
      <c r="W976" t="n">
        <v>20.68</v>
      </c>
      <c r="X976" t="n">
        <v>0.64</v>
      </c>
      <c r="Y976" t="n">
        <v>1</v>
      </c>
      <c r="Z976" t="n">
        <v>10</v>
      </c>
    </row>
    <row r="977">
      <c r="A977" t="n">
        <v>120</v>
      </c>
      <c r="B977" t="n">
        <v>150</v>
      </c>
      <c r="C977" t="inlineStr">
        <is>
          <t xml:space="preserve">CONCLUIDO	</t>
        </is>
      </c>
      <c r="D977" t="n">
        <v>1.7373</v>
      </c>
      <c r="E977" t="n">
        <v>57.56</v>
      </c>
      <c r="F977" t="n">
        <v>53.23</v>
      </c>
      <c r="G977" t="n">
        <v>133.08</v>
      </c>
      <c r="H977" t="n">
        <v>1.5</v>
      </c>
      <c r="I977" t="n">
        <v>24</v>
      </c>
      <c r="J977" t="n">
        <v>367.57</v>
      </c>
      <c r="K977" t="n">
        <v>61.82</v>
      </c>
      <c r="L977" t="n">
        <v>31</v>
      </c>
      <c r="M977" t="n">
        <v>22</v>
      </c>
      <c r="N977" t="n">
        <v>124.74</v>
      </c>
      <c r="O977" t="n">
        <v>45567.49</v>
      </c>
      <c r="P977" t="n">
        <v>976.36</v>
      </c>
      <c r="Q977" t="n">
        <v>1367.19</v>
      </c>
      <c r="R977" t="n">
        <v>127.89</v>
      </c>
      <c r="S977" t="n">
        <v>104.26</v>
      </c>
      <c r="T977" t="n">
        <v>10882.69</v>
      </c>
      <c r="U977" t="n">
        <v>0.82</v>
      </c>
      <c r="V977" t="n">
        <v>0.9</v>
      </c>
      <c r="W977" t="n">
        <v>20.68</v>
      </c>
      <c r="X977" t="n">
        <v>0.65</v>
      </c>
      <c r="Y977" t="n">
        <v>1</v>
      </c>
      <c r="Z977" t="n">
        <v>10</v>
      </c>
    </row>
    <row r="978">
      <c r="A978" t="n">
        <v>121</v>
      </c>
      <c r="B978" t="n">
        <v>150</v>
      </c>
      <c r="C978" t="inlineStr">
        <is>
          <t xml:space="preserve">CONCLUIDO	</t>
        </is>
      </c>
      <c r="D978" t="n">
        <v>1.7367</v>
      </c>
      <c r="E978" t="n">
        <v>57.58</v>
      </c>
      <c r="F978" t="n">
        <v>53.25</v>
      </c>
      <c r="G978" t="n">
        <v>133.13</v>
      </c>
      <c r="H978" t="n">
        <v>1.51</v>
      </c>
      <c r="I978" t="n">
        <v>24</v>
      </c>
      <c r="J978" t="n">
        <v>368.25</v>
      </c>
      <c r="K978" t="n">
        <v>61.82</v>
      </c>
      <c r="L978" t="n">
        <v>31.25</v>
      </c>
      <c r="M978" t="n">
        <v>22</v>
      </c>
      <c r="N978" t="n">
        <v>125.18</v>
      </c>
      <c r="O978" t="n">
        <v>45652.02</v>
      </c>
      <c r="P978" t="n">
        <v>977.5599999999999</v>
      </c>
      <c r="Q978" t="n">
        <v>1367.19</v>
      </c>
      <c r="R978" t="n">
        <v>128.4</v>
      </c>
      <c r="S978" t="n">
        <v>104.26</v>
      </c>
      <c r="T978" t="n">
        <v>11137.04</v>
      </c>
      <c r="U978" t="n">
        <v>0.8100000000000001</v>
      </c>
      <c r="V978" t="n">
        <v>0.9</v>
      </c>
      <c r="W978" t="n">
        <v>20.68</v>
      </c>
      <c r="X978" t="n">
        <v>0.67</v>
      </c>
      <c r="Y978" t="n">
        <v>1</v>
      </c>
      <c r="Z978" t="n">
        <v>10</v>
      </c>
    </row>
    <row r="979">
      <c r="A979" t="n">
        <v>122</v>
      </c>
      <c r="B979" t="n">
        <v>150</v>
      </c>
      <c r="C979" t="inlineStr">
        <is>
          <t xml:space="preserve">CONCLUIDO	</t>
        </is>
      </c>
      <c r="D979" t="n">
        <v>1.7369</v>
      </c>
      <c r="E979" t="n">
        <v>57.58</v>
      </c>
      <c r="F979" t="n">
        <v>53.24</v>
      </c>
      <c r="G979" t="n">
        <v>133.11</v>
      </c>
      <c r="H979" t="n">
        <v>1.52</v>
      </c>
      <c r="I979" t="n">
        <v>24</v>
      </c>
      <c r="J979" t="n">
        <v>368.94</v>
      </c>
      <c r="K979" t="n">
        <v>61.82</v>
      </c>
      <c r="L979" t="n">
        <v>31.5</v>
      </c>
      <c r="M979" t="n">
        <v>22</v>
      </c>
      <c r="N979" t="n">
        <v>125.62</v>
      </c>
      <c r="O979" t="n">
        <v>45736.8</v>
      </c>
      <c r="P979" t="n">
        <v>976.78</v>
      </c>
      <c r="Q979" t="n">
        <v>1367.18</v>
      </c>
      <c r="R979" t="n">
        <v>128.29</v>
      </c>
      <c r="S979" t="n">
        <v>104.26</v>
      </c>
      <c r="T979" t="n">
        <v>11080.25</v>
      </c>
      <c r="U979" t="n">
        <v>0.8100000000000001</v>
      </c>
      <c r="V979" t="n">
        <v>0.9</v>
      </c>
      <c r="W979" t="n">
        <v>20.68</v>
      </c>
      <c r="X979" t="n">
        <v>0.67</v>
      </c>
      <c r="Y979" t="n">
        <v>1</v>
      </c>
      <c r="Z979" t="n">
        <v>10</v>
      </c>
    </row>
    <row r="980">
      <c r="A980" t="n">
        <v>123</v>
      </c>
      <c r="B980" t="n">
        <v>150</v>
      </c>
      <c r="C980" t="inlineStr">
        <is>
          <t xml:space="preserve">CONCLUIDO	</t>
        </is>
      </c>
      <c r="D980" t="n">
        <v>1.7398</v>
      </c>
      <c r="E980" t="n">
        <v>57.48</v>
      </c>
      <c r="F980" t="n">
        <v>53.2</v>
      </c>
      <c r="G980" t="n">
        <v>138.79</v>
      </c>
      <c r="H980" t="n">
        <v>1.53</v>
      </c>
      <c r="I980" t="n">
        <v>23</v>
      </c>
      <c r="J980" t="n">
        <v>369.63</v>
      </c>
      <c r="K980" t="n">
        <v>61.82</v>
      </c>
      <c r="L980" t="n">
        <v>31.75</v>
      </c>
      <c r="M980" t="n">
        <v>21</v>
      </c>
      <c r="N980" t="n">
        <v>126.06</v>
      </c>
      <c r="O980" t="n">
        <v>45821.85</v>
      </c>
      <c r="P980" t="n">
        <v>975.67</v>
      </c>
      <c r="Q980" t="n">
        <v>1367.24</v>
      </c>
      <c r="R980" t="n">
        <v>127.01</v>
      </c>
      <c r="S980" t="n">
        <v>104.26</v>
      </c>
      <c r="T980" t="n">
        <v>10445.71</v>
      </c>
      <c r="U980" t="n">
        <v>0.82</v>
      </c>
      <c r="V980" t="n">
        <v>0.9</v>
      </c>
      <c r="W980" t="n">
        <v>20.68</v>
      </c>
      <c r="X980" t="n">
        <v>0.63</v>
      </c>
      <c r="Y980" t="n">
        <v>1</v>
      </c>
      <c r="Z980" t="n">
        <v>10</v>
      </c>
    </row>
    <row r="981">
      <c r="A981" t="n">
        <v>124</v>
      </c>
      <c r="B981" t="n">
        <v>150</v>
      </c>
      <c r="C981" t="inlineStr">
        <is>
          <t xml:space="preserve">CONCLUIDO	</t>
        </is>
      </c>
      <c r="D981" t="n">
        <v>1.7399</v>
      </c>
      <c r="E981" t="n">
        <v>57.47</v>
      </c>
      <c r="F981" t="n">
        <v>53.2</v>
      </c>
      <c r="G981" t="n">
        <v>138.78</v>
      </c>
      <c r="H981" t="n">
        <v>1.54</v>
      </c>
      <c r="I981" t="n">
        <v>23</v>
      </c>
      <c r="J981" t="n">
        <v>370.32</v>
      </c>
      <c r="K981" t="n">
        <v>61.82</v>
      </c>
      <c r="L981" t="n">
        <v>32</v>
      </c>
      <c r="M981" t="n">
        <v>21</v>
      </c>
      <c r="N981" t="n">
        <v>126.5</v>
      </c>
      <c r="O981" t="n">
        <v>45907.3</v>
      </c>
      <c r="P981" t="n">
        <v>977.1</v>
      </c>
      <c r="Q981" t="n">
        <v>1367.25</v>
      </c>
      <c r="R981" t="n">
        <v>126.72</v>
      </c>
      <c r="S981" t="n">
        <v>104.26</v>
      </c>
      <c r="T981" t="n">
        <v>10302.56</v>
      </c>
      <c r="U981" t="n">
        <v>0.82</v>
      </c>
      <c r="V981" t="n">
        <v>0.9</v>
      </c>
      <c r="W981" t="n">
        <v>20.68</v>
      </c>
      <c r="X981" t="n">
        <v>0.62</v>
      </c>
      <c r="Y981" t="n">
        <v>1</v>
      </c>
      <c r="Z981" t="n">
        <v>10</v>
      </c>
    </row>
    <row r="982">
      <c r="A982" t="n">
        <v>125</v>
      </c>
      <c r="B982" t="n">
        <v>150</v>
      </c>
      <c r="C982" t="inlineStr">
        <is>
          <t xml:space="preserve">CONCLUIDO	</t>
        </is>
      </c>
      <c r="D982" t="n">
        <v>1.7393</v>
      </c>
      <c r="E982" t="n">
        <v>57.5</v>
      </c>
      <c r="F982" t="n">
        <v>53.22</v>
      </c>
      <c r="G982" t="n">
        <v>138.84</v>
      </c>
      <c r="H982" t="n">
        <v>1.55</v>
      </c>
      <c r="I982" t="n">
        <v>23</v>
      </c>
      <c r="J982" t="n">
        <v>371.02</v>
      </c>
      <c r="K982" t="n">
        <v>61.82</v>
      </c>
      <c r="L982" t="n">
        <v>32.25</v>
      </c>
      <c r="M982" t="n">
        <v>21</v>
      </c>
      <c r="N982" t="n">
        <v>126.94</v>
      </c>
      <c r="O982" t="n">
        <v>45992.88</v>
      </c>
      <c r="P982" t="n">
        <v>977.6</v>
      </c>
      <c r="Q982" t="n">
        <v>1367.22</v>
      </c>
      <c r="R982" t="n">
        <v>127.4</v>
      </c>
      <c r="S982" t="n">
        <v>104.26</v>
      </c>
      <c r="T982" t="n">
        <v>10640.49</v>
      </c>
      <c r="U982" t="n">
        <v>0.82</v>
      </c>
      <c r="V982" t="n">
        <v>0.9</v>
      </c>
      <c r="W982" t="n">
        <v>20.68</v>
      </c>
      <c r="X982" t="n">
        <v>0.64</v>
      </c>
      <c r="Y982" t="n">
        <v>1</v>
      </c>
      <c r="Z982" t="n">
        <v>10</v>
      </c>
    </row>
    <row r="983">
      <c r="A983" t="n">
        <v>126</v>
      </c>
      <c r="B983" t="n">
        <v>150</v>
      </c>
      <c r="C983" t="inlineStr">
        <is>
          <t xml:space="preserve">CONCLUIDO	</t>
        </is>
      </c>
      <c r="D983" t="n">
        <v>1.7394</v>
      </c>
      <c r="E983" t="n">
        <v>57.49</v>
      </c>
      <c r="F983" t="n">
        <v>53.22</v>
      </c>
      <c r="G983" t="n">
        <v>138.83</v>
      </c>
      <c r="H983" t="n">
        <v>1.56</v>
      </c>
      <c r="I983" t="n">
        <v>23</v>
      </c>
      <c r="J983" t="n">
        <v>371.71</v>
      </c>
      <c r="K983" t="n">
        <v>61.82</v>
      </c>
      <c r="L983" t="n">
        <v>32.5</v>
      </c>
      <c r="M983" t="n">
        <v>21</v>
      </c>
      <c r="N983" t="n">
        <v>127.39</v>
      </c>
      <c r="O983" t="n">
        <v>46078.74</v>
      </c>
      <c r="P983" t="n">
        <v>977.5700000000001</v>
      </c>
      <c r="Q983" t="n">
        <v>1367.22</v>
      </c>
      <c r="R983" t="n">
        <v>127.24</v>
      </c>
      <c r="S983" t="n">
        <v>104.26</v>
      </c>
      <c r="T983" t="n">
        <v>10563.55</v>
      </c>
      <c r="U983" t="n">
        <v>0.82</v>
      </c>
      <c r="V983" t="n">
        <v>0.9</v>
      </c>
      <c r="W983" t="n">
        <v>20.68</v>
      </c>
      <c r="X983" t="n">
        <v>0.64</v>
      </c>
      <c r="Y983" t="n">
        <v>1</v>
      </c>
      <c r="Z983" t="n">
        <v>10</v>
      </c>
    </row>
    <row r="984">
      <c r="A984" t="n">
        <v>127</v>
      </c>
      <c r="B984" t="n">
        <v>150</v>
      </c>
      <c r="C984" t="inlineStr">
        <is>
          <t xml:space="preserve">CONCLUIDO	</t>
        </is>
      </c>
      <c r="D984" t="n">
        <v>1.7396</v>
      </c>
      <c r="E984" t="n">
        <v>57.48</v>
      </c>
      <c r="F984" t="n">
        <v>53.21</v>
      </c>
      <c r="G984" t="n">
        <v>138.8</v>
      </c>
      <c r="H984" t="n">
        <v>1.57</v>
      </c>
      <c r="I984" t="n">
        <v>23</v>
      </c>
      <c r="J984" t="n">
        <v>372.41</v>
      </c>
      <c r="K984" t="n">
        <v>61.82</v>
      </c>
      <c r="L984" t="n">
        <v>32.75</v>
      </c>
      <c r="M984" t="n">
        <v>21</v>
      </c>
      <c r="N984" t="n">
        <v>127.84</v>
      </c>
      <c r="O984" t="n">
        <v>46164.87</v>
      </c>
      <c r="P984" t="n">
        <v>977.79</v>
      </c>
      <c r="Q984" t="n">
        <v>1367.17</v>
      </c>
      <c r="R984" t="n">
        <v>127.32</v>
      </c>
      <c r="S984" t="n">
        <v>104.26</v>
      </c>
      <c r="T984" t="n">
        <v>10602</v>
      </c>
      <c r="U984" t="n">
        <v>0.82</v>
      </c>
      <c r="V984" t="n">
        <v>0.9</v>
      </c>
      <c r="W984" t="n">
        <v>20.67</v>
      </c>
      <c r="X984" t="n">
        <v>0.63</v>
      </c>
      <c r="Y984" t="n">
        <v>1</v>
      </c>
      <c r="Z984" t="n">
        <v>10</v>
      </c>
    </row>
    <row r="985">
      <c r="A985" t="n">
        <v>128</v>
      </c>
      <c r="B985" t="n">
        <v>150</v>
      </c>
      <c r="C985" t="inlineStr">
        <is>
          <t xml:space="preserve">CONCLUIDO	</t>
        </is>
      </c>
      <c r="D985" t="n">
        <v>1.7388</v>
      </c>
      <c r="E985" t="n">
        <v>57.51</v>
      </c>
      <c r="F985" t="n">
        <v>53.24</v>
      </c>
      <c r="G985" t="n">
        <v>138.88</v>
      </c>
      <c r="H985" t="n">
        <v>1.58</v>
      </c>
      <c r="I985" t="n">
        <v>23</v>
      </c>
      <c r="J985" t="n">
        <v>373.11</v>
      </c>
      <c r="K985" t="n">
        <v>61.82</v>
      </c>
      <c r="L985" t="n">
        <v>33</v>
      </c>
      <c r="M985" t="n">
        <v>21</v>
      </c>
      <c r="N985" t="n">
        <v>128.29</v>
      </c>
      <c r="O985" t="n">
        <v>46251.27</v>
      </c>
      <c r="P985" t="n">
        <v>977.59</v>
      </c>
      <c r="Q985" t="n">
        <v>1367.26</v>
      </c>
      <c r="R985" t="n">
        <v>127.87</v>
      </c>
      <c r="S985" t="n">
        <v>104.26</v>
      </c>
      <c r="T985" t="n">
        <v>10874.82</v>
      </c>
      <c r="U985" t="n">
        <v>0.82</v>
      </c>
      <c r="V985" t="n">
        <v>0.9</v>
      </c>
      <c r="W985" t="n">
        <v>20.69</v>
      </c>
      <c r="X985" t="n">
        <v>0.66</v>
      </c>
      <c r="Y985" t="n">
        <v>1</v>
      </c>
      <c r="Z985" t="n">
        <v>10</v>
      </c>
    </row>
    <row r="986">
      <c r="A986" t="n">
        <v>129</v>
      </c>
      <c r="B986" t="n">
        <v>150</v>
      </c>
      <c r="C986" t="inlineStr">
        <is>
          <t xml:space="preserve">CONCLUIDO	</t>
        </is>
      </c>
      <c r="D986" t="n">
        <v>1.7423</v>
      </c>
      <c r="E986" t="n">
        <v>57.4</v>
      </c>
      <c r="F986" t="n">
        <v>53.18</v>
      </c>
      <c r="G986" t="n">
        <v>145.02</v>
      </c>
      <c r="H986" t="n">
        <v>1.59</v>
      </c>
      <c r="I986" t="n">
        <v>22</v>
      </c>
      <c r="J986" t="n">
        <v>373.81</v>
      </c>
      <c r="K986" t="n">
        <v>61.82</v>
      </c>
      <c r="L986" t="n">
        <v>33.25</v>
      </c>
      <c r="M986" t="n">
        <v>20</v>
      </c>
      <c r="N986" t="n">
        <v>128.74</v>
      </c>
      <c r="O986" t="n">
        <v>46337.95</v>
      </c>
      <c r="P986" t="n">
        <v>975.8099999999999</v>
      </c>
      <c r="Q986" t="n">
        <v>1367.27</v>
      </c>
      <c r="R986" t="n">
        <v>126.12</v>
      </c>
      <c r="S986" t="n">
        <v>104.26</v>
      </c>
      <c r="T986" t="n">
        <v>10004.04</v>
      </c>
      <c r="U986" t="n">
        <v>0.83</v>
      </c>
      <c r="V986" t="n">
        <v>0.9</v>
      </c>
      <c r="W986" t="n">
        <v>20.68</v>
      </c>
      <c r="X986" t="n">
        <v>0.6</v>
      </c>
      <c r="Y986" t="n">
        <v>1</v>
      </c>
      <c r="Z986" t="n">
        <v>10</v>
      </c>
    </row>
    <row r="987">
      <c r="A987" t="n">
        <v>130</v>
      </c>
      <c r="B987" t="n">
        <v>150</v>
      </c>
      <c r="C987" t="inlineStr">
        <is>
          <t xml:space="preserve">CONCLUIDO	</t>
        </is>
      </c>
      <c r="D987" t="n">
        <v>1.7423</v>
      </c>
      <c r="E987" t="n">
        <v>57.4</v>
      </c>
      <c r="F987" t="n">
        <v>53.18</v>
      </c>
      <c r="G987" t="n">
        <v>145.03</v>
      </c>
      <c r="H987" t="n">
        <v>1.6</v>
      </c>
      <c r="I987" t="n">
        <v>22</v>
      </c>
      <c r="J987" t="n">
        <v>374.52</v>
      </c>
      <c r="K987" t="n">
        <v>61.82</v>
      </c>
      <c r="L987" t="n">
        <v>33.5</v>
      </c>
      <c r="M987" t="n">
        <v>20</v>
      </c>
      <c r="N987" t="n">
        <v>129.2</v>
      </c>
      <c r="O987" t="n">
        <v>46424.91</v>
      </c>
      <c r="P987" t="n">
        <v>977.2</v>
      </c>
      <c r="Q987" t="n">
        <v>1367.22</v>
      </c>
      <c r="R987" t="n">
        <v>125.87</v>
      </c>
      <c r="S987" t="n">
        <v>104.26</v>
      </c>
      <c r="T987" t="n">
        <v>9880.17</v>
      </c>
      <c r="U987" t="n">
        <v>0.83</v>
      </c>
      <c r="V987" t="n">
        <v>0.9</v>
      </c>
      <c r="W987" t="n">
        <v>20.68</v>
      </c>
      <c r="X987" t="n">
        <v>0.6</v>
      </c>
      <c r="Y987" t="n">
        <v>1</v>
      </c>
      <c r="Z987" t="n">
        <v>10</v>
      </c>
    </row>
    <row r="988">
      <c r="A988" t="n">
        <v>131</v>
      </c>
      <c r="B988" t="n">
        <v>150</v>
      </c>
      <c r="C988" t="inlineStr">
        <is>
          <t xml:space="preserve">CONCLUIDO	</t>
        </is>
      </c>
      <c r="D988" t="n">
        <v>1.7428</v>
      </c>
      <c r="E988" t="n">
        <v>57.38</v>
      </c>
      <c r="F988" t="n">
        <v>53.16</v>
      </c>
      <c r="G988" t="n">
        <v>144.98</v>
      </c>
      <c r="H988" t="n">
        <v>1.6</v>
      </c>
      <c r="I988" t="n">
        <v>22</v>
      </c>
      <c r="J988" t="n">
        <v>375.23</v>
      </c>
      <c r="K988" t="n">
        <v>61.82</v>
      </c>
      <c r="L988" t="n">
        <v>33.75</v>
      </c>
      <c r="M988" t="n">
        <v>20</v>
      </c>
      <c r="N988" t="n">
        <v>129.65</v>
      </c>
      <c r="O988" t="n">
        <v>46512.15</v>
      </c>
      <c r="P988" t="n">
        <v>977.25</v>
      </c>
      <c r="Q988" t="n">
        <v>1367.25</v>
      </c>
      <c r="R988" t="n">
        <v>125.41</v>
      </c>
      <c r="S988" t="n">
        <v>104.26</v>
      </c>
      <c r="T988" t="n">
        <v>9653.25</v>
      </c>
      <c r="U988" t="n">
        <v>0.83</v>
      </c>
      <c r="V988" t="n">
        <v>0.9</v>
      </c>
      <c r="W988" t="n">
        <v>20.68</v>
      </c>
      <c r="X988" t="n">
        <v>0.58</v>
      </c>
      <c r="Y988" t="n">
        <v>1</v>
      </c>
      <c r="Z988" t="n">
        <v>10</v>
      </c>
    </row>
    <row r="989">
      <c r="A989" t="n">
        <v>132</v>
      </c>
      <c r="B989" t="n">
        <v>150</v>
      </c>
      <c r="C989" t="inlineStr">
        <is>
          <t xml:space="preserve">CONCLUIDO	</t>
        </is>
      </c>
      <c r="D989" t="n">
        <v>1.7424</v>
      </c>
      <c r="E989" t="n">
        <v>57.39</v>
      </c>
      <c r="F989" t="n">
        <v>53.17</v>
      </c>
      <c r="G989" t="n">
        <v>145.02</v>
      </c>
      <c r="H989" t="n">
        <v>1.61</v>
      </c>
      <c r="I989" t="n">
        <v>22</v>
      </c>
      <c r="J989" t="n">
        <v>375.93</v>
      </c>
      <c r="K989" t="n">
        <v>61.82</v>
      </c>
      <c r="L989" t="n">
        <v>34</v>
      </c>
      <c r="M989" t="n">
        <v>20</v>
      </c>
      <c r="N989" t="n">
        <v>130.11</v>
      </c>
      <c r="O989" t="n">
        <v>46599.68</v>
      </c>
      <c r="P989" t="n">
        <v>978.4400000000001</v>
      </c>
      <c r="Q989" t="n">
        <v>1367.28</v>
      </c>
      <c r="R989" t="n">
        <v>125.88</v>
      </c>
      <c r="S989" t="n">
        <v>104.26</v>
      </c>
      <c r="T989" t="n">
        <v>9886.07</v>
      </c>
      <c r="U989" t="n">
        <v>0.83</v>
      </c>
      <c r="V989" t="n">
        <v>0.9</v>
      </c>
      <c r="W989" t="n">
        <v>20.68</v>
      </c>
      <c r="X989" t="n">
        <v>0.6</v>
      </c>
      <c r="Y989" t="n">
        <v>1</v>
      </c>
      <c r="Z989" t="n">
        <v>10</v>
      </c>
    </row>
    <row r="990">
      <c r="A990" t="n">
        <v>133</v>
      </c>
      <c r="B990" t="n">
        <v>150</v>
      </c>
      <c r="C990" t="inlineStr">
        <is>
          <t xml:space="preserve">CONCLUIDO	</t>
        </is>
      </c>
      <c r="D990" t="n">
        <v>1.7424</v>
      </c>
      <c r="E990" t="n">
        <v>57.39</v>
      </c>
      <c r="F990" t="n">
        <v>53.17</v>
      </c>
      <c r="G990" t="n">
        <v>145.02</v>
      </c>
      <c r="H990" t="n">
        <v>1.62</v>
      </c>
      <c r="I990" t="n">
        <v>22</v>
      </c>
      <c r="J990" t="n">
        <v>376.65</v>
      </c>
      <c r="K990" t="n">
        <v>61.82</v>
      </c>
      <c r="L990" t="n">
        <v>34.25</v>
      </c>
      <c r="M990" t="n">
        <v>20</v>
      </c>
      <c r="N990" t="n">
        <v>130.58</v>
      </c>
      <c r="O990" t="n">
        <v>46687.5</v>
      </c>
      <c r="P990" t="n">
        <v>978.4299999999999</v>
      </c>
      <c r="Q990" t="n">
        <v>1367.19</v>
      </c>
      <c r="R990" t="n">
        <v>125.78</v>
      </c>
      <c r="S990" t="n">
        <v>104.26</v>
      </c>
      <c r="T990" t="n">
        <v>9837.73</v>
      </c>
      <c r="U990" t="n">
        <v>0.83</v>
      </c>
      <c r="V990" t="n">
        <v>0.9</v>
      </c>
      <c r="W990" t="n">
        <v>20.68</v>
      </c>
      <c r="X990" t="n">
        <v>0.6</v>
      </c>
      <c r="Y990" t="n">
        <v>1</v>
      </c>
      <c r="Z990" t="n">
        <v>10</v>
      </c>
    </row>
    <row r="991">
      <c r="A991" t="n">
        <v>134</v>
      </c>
      <c r="B991" t="n">
        <v>150</v>
      </c>
      <c r="C991" t="inlineStr">
        <is>
          <t xml:space="preserve">CONCLUIDO	</t>
        </is>
      </c>
      <c r="D991" t="n">
        <v>1.7425</v>
      </c>
      <c r="E991" t="n">
        <v>57.39</v>
      </c>
      <c r="F991" t="n">
        <v>53.17</v>
      </c>
      <c r="G991" t="n">
        <v>145.01</v>
      </c>
      <c r="H991" t="n">
        <v>1.63</v>
      </c>
      <c r="I991" t="n">
        <v>22</v>
      </c>
      <c r="J991" t="n">
        <v>377.36</v>
      </c>
      <c r="K991" t="n">
        <v>61.82</v>
      </c>
      <c r="L991" t="n">
        <v>34.5</v>
      </c>
      <c r="M991" t="n">
        <v>20</v>
      </c>
      <c r="N991" t="n">
        <v>131.04</v>
      </c>
      <c r="O991" t="n">
        <v>46775.73</v>
      </c>
      <c r="P991" t="n">
        <v>978.55</v>
      </c>
      <c r="Q991" t="n">
        <v>1367.24</v>
      </c>
      <c r="R991" t="n">
        <v>125.92</v>
      </c>
      <c r="S991" t="n">
        <v>104.26</v>
      </c>
      <c r="T991" t="n">
        <v>9904.85</v>
      </c>
      <c r="U991" t="n">
        <v>0.83</v>
      </c>
      <c r="V991" t="n">
        <v>0.9</v>
      </c>
      <c r="W991" t="n">
        <v>20.68</v>
      </c>
      <c r="X991" t="n">
        <v>0.59</v>
      </c>
      <c r="Y991" t="n">
        <v>1</v>
      </c>
      <c r="Z991" t="n">
        <v>10</v>
      </c>
    </row>
    <row r="992">
      <c r="A992" t="n">
        <v>135</v>
      </c>
      <c r="B992" t="n">
        <v>150</v>
      </c>
      <c r="C992" t="inlineStr">
        <is>
          <t xml:space="preserve">CONCLUIDO	</t>
        </is>
      </c>
      <c r="D992" t="n">
        <v>1.7423</v>
      </c>
      <c r="E992" t="n">
        <v>57.4</v>
      </c>
      <c r="F992" t="n">
        <v>53.18</v>
      </c>
      <c r="G992" t="n">
        <v>145.03</v>
      </c>
      <c r="H992" t="n">
        <v>1.64</v>
      </c>
      <c r="I992" t="n">
        <v>22</v>
      </c>
      <c r="J992" t="n">
        <v>378.08</v>
      </c>
      <c r="K992" t="n">
        <v>61.82</v>
      </c>
      <c r="L992" t="n">
        <v>34.75</v>
      </c>
      <c r="M992" t="n">
        <v>20</v>
      </c>
      <c r="N992" t="n">
        <v>131.51</v>
      </c>
      <c r="O992" t="n">
        <v>46864.14</v>
      </c>
      <c r="P992" t="n">
        <v>978.13</v>
      </c>
      <c r="Q992" t="n">
        <v>1367.25</v>
      </c>
      <c r="R992" t="n">
        <v>126.07</v>
      </c>
      <c r="S992" t="n">
        <v>104.26</v>
      </c>
      <c r="T992" t="n">
        <v>9978.75</v>
      </c>
      <c r="U992" t="n">
        <v>0.83</v>
      </c>
      <c r="V992" t="n">
        <v>0.9</v>
      </c>
      <c r="W992" t="n">
        <v>20.68</v>
      </c>
      <c r="X992" t="n">
        <v>0.6</v>
      </c>
      <c r="Y992" t="n">
        <v>1</v>
      </c>
      <c r="Z992" t="n">
        <v>10</v>
      </c>
    </row>
    <row r="993">
      <c r="A993" t="n">
        <v>136</v>
      </c>
      <c r="B993" t="n">
        <v>150</v>
      </c>
      <c r="C993" t="inlineStr">
        <is>
          <t xml:space="preserve">CONCLUIDO	</t>
        </is>
      </c>
      <c r="D993" t="n">
        <v>1.7447</v>
      </c>
      <c r="E993" t="n">
        <v>57.32</v>
      </c>
      <c r="F993" t="n">
        <v>53.15</v>
      </c>
      <c r="G993" t="n">
        <v>151.86</v>
      </c>
      <c r="H993" t="n">
        <v>1.65</v>
      </c>
      <c r="I993" t="n">
        <v>21</v>
      </c>
      <c r="J993" t="n">
        <v>378.8</v>
      </c>
      <c r="K993" t="n">
        <v>61.82</v>
      </c>
      <c r="L993" t="n">
        <v>35</v>
      </c>
      <c r="M993" t="n">
        <v>19</v>
      </c>
      <c r="N993" t="n">
        <v>131.98</v>
      </c>
      <c r="O993" t="n">
        <v>46952.84</v>
      </c>
      <c r="P993" t="n">
        <v>977.15</v>
      </c>
      <c r="Q993" t="n">
        <v>1367.19</v>
      </c>
      <c r="R993" t="n">
        <v>125.24</v>
      </c>
      <c r="S993" t="n">
        <v>104.26</v>
      </c>
      <c r="T993" t="n">
        <v>9572.32</v>
      </c>
      <c r="U993" t="n">
        <v>0.83</v>
      </c>
      <c r="V993" t="n">
        <v>0.9</v>
      </c>
      <c r="W993" t="n">
        <v>20.68</v>
      </c>
      <c r="X993" t="n">
        <v>0.58</v>
      </c>
      <c r="Y993" t="n">
        <v>1</v>
      </c>
      <c r="Z993" t="n">
        <v>10</v>
      </c>
    </row>
    <row r="994">
      <c r="A994" t="n">
        <v>137</v>
      </c>
      <c r="B994" t="n">
        <v>150</v>
      </c>
      <c r="C994" t="inlineStr">
        <is>
          <t xml:space="preserve">CONCLUIDO	</t>
        </is>
      </c>
      <c r="D994" t="n">
        <v>1.7455</v>
      </c>
      <c r="E994" t="n">
        <v>57.29</v>
      </c>
      <c r="F994" t="n">
        <v>53.13</v>
      </c>
      <c r="G994" t="n">
        <v>151.79</v>
      </c>
      <c r="H994" t="n">
        <v>1.66</v>
      </c>
      <c r="I994" t="n">
        <v>21</v>
      </c>
      <c r="J994" t="n">
        <v>379.52</v>
      </c>
      <c r="K994" t="n">
        <v>61.82</v>
      </c>
      <c r="L994" t="n">
        <v>35.25</v>
      </c>
      <c r="M994" t="n">
        <v>19</v>
      </c>
      <c r="N994" t="n">
        <v>132.45</v>
      </c>
      <c r="O994" t="n">
        <v>47041.84</v>
      </c>
      <c r="P994" t="n">
        <v>977.3200000000001</v>
      </c>
      <c r="Q994" t="n">
        <v>1367.2</v>
      </c>
      <c r="R994" t="n">
        <v>124.69</v>
      </c>
      <c r="S994" t="n">
        <v>104.26</v>
      </c>
      <c r="T994" t="n">
        <v>9296.25</v>
      </c>
      <c r="U994" t="n">
        <v>0.84</v>
      </c>
      <c r="V994" t="n">
        <v>0.9</v>
      </c>
      <c r="W994" t="n">
        <v>20.67</v>
      </c>
      <c r="X994" t="n">
        <v>0.55</v>
      </c>
      <c r="Y994" t="n">
        <v>1</v>
      </c>
      <c r="Z994" t="n">
        <v>10</v>
      </c>
    </row>
    <row r="995">
      <c r="A995" t="n">
        <v>138</v>
      </c>
      <c r="B995" t="n">
        <v>150</v>
      </c>
      <c r="C995" t="inlineStr">
        <is>
          <t xml:space="preserve">CONCLUIDO	</t>
        </is>
      </c>
      <c r="D995" t="n">
        <v>1.7451</v>
      </c>
      <c r="E995" t="n">
        <v>57.3</v>
      </c>
      <c r="F995" t="n">
        <v>53.14</v>
      </c>
      <c r="G995" t="n">
        <v>151.82</v>
      </c>
      <c r="H995" t="n">
        <v>1.67</v>
      </c>
      <c r="I995" t="n">
        <v>21</v>
      </c>
      <c r="J995" t="n">
        <v>380.24</v>
      </c>
      <c r="K995" t="n">
        <v>61.82</v>
      </c>
      <c r="L995" t="n">
        <v>35.5</v>
      </c>
      <c r="M995" t="n">
        <v>19</v>
      </c>
      <c r="N995" t="n">
        <v>132.92</v>
      </c>
      <c r="O995" t="n">
        <v>47131.15</v>
      </c>
      <c r="P995" t="n">
        <v>978.28</v>
      </c>
      <c r="Q995" t="n">
        <v>1367.22</v>
      </c>
      <c r="R995" t="n">
        <v>124.77</v>
      </c>
      <c r="S995" t="n">
        <v>104.26</v>
      </c>
      <c r="T995" t="n">
        <v>9335.65</v>
      </c>
      <c r="U995" t="n">
        <v>0.84</v>
      </c>
      <c r="V995" t="n">
        <v>0.9</v>
      </c>
      <c r="W995" t="n">
        <v>20.68</v>
      </c>
      <c r="X995" t="n">
        <v>0.5600000000000001</v>
      </c>
      <c r="Y995" t="n">
        <v>1</v>
      </c>
      <c r="Z995" t="n">
        <v>10</v>
      </c>
    </row>
    <row r="996">
      <c r="A996" t="n">
        <v>139</v>
      </c>
      <c r="B996" t="n">
        <v>150</v>
      </c>
      <c r="C996" t="inlineStr">
        <is>
          <t xml:space="preserve">CONCLUIDO	</t>
        </is>
      </c>
      <c r="D996" t="n">
        <v>1.7453</v>
      </c>
      <c r="E996" t="n">
        <v>57.3</v>
      </c>
      <c r="F996" t="n">
        <v>53.13</v>
      </c>
      <c r="G996" t="n">
        <v>151.81</v>
      </c>
      <c r="H996" t="n">
        <v>1.67</v>
      </c>
      <c r="I996" t="n">
        <v>21</v>
      </c>
      <c r="J996" t="n">
        <v>380.97</v>
      </c>
      <c r="K996" t="n">
        <v>61.82</v>
      </c>
      <c r="L996" t="n">
        <v>35.75</v>
      </c>
      <c r="M996" t="n">
        <v>19</v>
      </c>
      <c r="N996" t="n">
        <v>133.4</v>
      </c>
      <c r="O996" t="n">
        <v>47220.77</v>
      </c>
      <c r="P996" t="n">
        <v>979.38</v>
      </c>
      <c r="Q996" t="n">
        <v>1367.27</v>
      </c>
      <c r="R996" t="n">
        <v>124.68</v>
      </c>
      <c r="S996" t="n">
        <v>104.26</v>
      </c>
      <c r="T996" t="n">
        <v>9291.51</v>
      </c>
      <c r="U996" t="n">
        <v>0.84</v>
      </c>
      <c r="V996" t="n">
        <v>0.9</v>
      </c>
      <c r="W996" t="n">
        <v>20.67</v>
      </c>
      <c r="X996" t="n">
        <v>0.5600000000000001</v>
      </c>
      <c r="Y996" t="n">
        <v>1</v>
      </c>
      <c r="Z996" t="n">
        <v>10</v>
      </c>
    </row>
    <row r="997">
      <c r="A997" t="n">
        <v>140</v>
      </c>
      <c r="B997" t="n">
        <v>150</v>
      </c>
      <c r="C997" t="inlineStr">
        <is>
          <t xml:space="preserve">CONCLUIDO	</t>
        </is>
      </c>
      <c r="D997" t="n">
        <v>1.7453</v>
      </c>
      <c r="E997" t="n">
        <v>57.3</v>
      </c>
      <c r="F997" t="n">
        <v>53.13</v>
      </c>
      <c r="G997" t="n">
        <v>151.81</v>
      </c>
      <c r="H997" t="n">
        <v>1.68</v>
      </c>
      <c r="I997" t="n">
        <v>21</v>
      </c>
      <c r="J997" t="n">
        <v>381.7</v>
      </c>
      <c r="K997" t="n">
        <v>61.82</v>
      </c>
      <c r="L997" t="n">
        <v>36</v>
      </c>
      <c r="M997" t="n">
        <v>19</v>
      </c>
      <c r="N997" t="n">
        <v>133.88</v>
      </c>
      <c r="O997" t="n">
        <v>47310.69</v>
      </c>
      <c r="P997" t="n">
        <v>979.8200000000001</v>
      </c>
      <c r="Q997" t="n">
        <v>1367.21</v>
      </c>
      <c r="R997" t="n">
        <v>124.47</v>
      </c>
      <c r="S997" t="n">
        <v>104.26</v>
      </c>
      <c r="T997" t="n">
        <v>9186.809999999999</v>
      </c>
      <c r="U997" t="n">
        <v>0.84</v>
      </c>
      <c r="V997" t="n">
        <v>0.9</v>
      </c>
      <c r="W997" t="n">
        <v>20.68</v>
      </c>
      <c r="X997" t="n">
        <v>0.5600000000000001</v>
      </c>
      <c r="Y997" t="n">
        <v>1</v>
      </c>
      <c r="Z997" t="n">
        <v>10</v>
      </c>
    </row>
    <row r="998">
      <c r="A998" t="n">
        <v>141</v>
      </c>
      <c r="B998" t="n">
        <v>150</v>
      </c>
      <c r="C998" t="inlineStr">
        <is>
          <t xml:space="preserve">CONCLUIDO	</t>
        </is>
      </c>
      <c r="D998" t="n">
        <v>1.7448</v>
      </c>
      <c r="E998" t="n">
        <v>57.31</v>
      </c>
      <c r="F998" t="n">
        <v>53.15</v>
      </c>
      <c r="G998" t="n">
        <v>151.85</v>
      </c>
      <c r="H998" t="n">
        <v>1.69</v>
      </c>
      <c r="I998" t="n">
        <v>21</v>
      </c>
      <c r="J998" t="n">
        <v>382.43</v>
      </c>
      <c r="K998" t="n">
        <v>61.82</v>
      </c>
      <c r="L998" t="n">
        <v>36.25</v>
      </c>
      <c r="M998" t="n">
        <v>19</v>
      </c>
      <c r="N998" t="n">
        <v>134.36</v>
      </c>
      <c r="O998" t="n">
        <v>47400.92</v>
      </c>
      <c r="P998" t="n">
        <v>979.6</v>
      </c>
      <c r="Q998" t="n">
        <v>1367.26</v>
      </c>
      <c r="R998" t="n">
        <v>125.11</v>
      </c>
      <c r="S998" t="n">
        <v>104.26</v>
      </c>
      <c r="T998" t="n">
        <v>9506.33</v>
      </c>
      <c r="U998" t="n">
        <v>0.83</v>
      </c>
      <c r="V998" t="n">
        <v>0.9</v>
      </c>
      <c r="W998" t="n">
        <v>20.68</v>
      </c>
      <c r="X998" t="n">
        <v>0.57</v>
      </c>
      <c r="Y998" t="n">
        <v>1</v>
      </c>
      <c r="Z998" t="n">
        <v>10</v>
      </c>
    </row>
    <row r="999">
      <c r="A999" t="n">
        <v>142</v>
      </c>
      <c r="B999" t="n">
        <v>150</v>
      </c>
      <c r="C999" t="inlineStr">
        <is>
          <t xml:space="preserve">CONCLUIDO	</t>
        </is>
      </c>
      <c r="D999" t="n">
        <v>1.7447</v>
      </c>
      <c r="E999" t="n">
        <v>57.32</v>
      </c>
      <c r="F999" t="n">
        <v>53.15</v>
      </c>
      <c r="G999" t="n">
        <v>151.86</v>
      </c>
      <c r="H999" t="n">
        <v>1.7</v>
      </c>
      <c r="I999" t="n">
        <v>21</v>
      </c>
      <c r="J999" t="n">
        <v>383.17</v>
      </c>
      <c r="K999" t="n">
        <v>61.82</v>
      </c>
      <c r="L999" t="n">
        <v>36.5</v>
      </c>
      <c r="M999" t="n">
        <v>19</v>
      </c>
      <c r="N999" t="n">
        <v>134.84</v>
      </c>
      <c r="O999" t="n">
        <v>47491.48</v>
      </c>
      <c r="P999" t="n">
        <v>979.37</v>
      </c>
      <c r="Q999" t="n">
        <v>1367.16</v>
      </c>
      <c r="R999" t="n">
        <v>125.07</v>
      </c>
      <c r="S999" t="n">
        <v>104.26</v>
      </c>
      <c r="T999" t="n">
        <v>9487.85</v>
      </c>
      <c r="U999" t="n">
        <v>0.83</v>
      </c>
      <c r="V999" t="n">
        <v>0.9</v>
      </c>
      <c r="W999" t="n">
        <v>20.68</v>
      </c>
      <c r="X999" t="n">
        <v>0.58</v>
      </c>
      <c r="Y999" t="n">
        <v>1</v>
      </c>
      <c r="Z999" t="n">
        <v>10</v>
      </c>
    </row>
    <row r="1000">
      <c r="A1000" t="n">
        <v>143</v>
      </c>
      <c r="B1000" t="n">
        <v>150</v>
      </c>
      <c r="C1000" t="inlineStr">
        <is>
          <t xml:space="preserve">CONCLUIDO	</t>
        </is>
      </c>
      <c r="D1000" t="n">
        <v>1.7451</v>
      </c>
      <c r="E1000" t="n">
        <v>57.3</v>
      </c>
      <c r="F1000" t="n">
        <v>53.14</v>
      </c>
      <c r="G1000" t="n">
        <v>151.82</v>
      </c>
      <c r="H1000" t="n">
        <v>1.71</v>
      </c>
      <c r="I1000" t="n">
        <v>21</v>
      </c>
      <c r="J1000" t="n">
        <v>383.9</v>
      </c>
      <c r="K1000" t="n">
        <v>61.82</v>
      </c>
      <c r="L1000" t="n">
        <v>36.75</v>
      </c>
      <c r="M1000" t="n">
        <v>19</v>
      </c>
      <c r="N1000" t="n">
        <v>135.33</v>
      </c>
      <c r="O1000" t="n">
        <v>47582.35</v>
      </c>
      <c r="P1000" t="n">
        <v>978.1799999999999</v>
      </c>
      <c r="Q1000" t="n">
        <v>1367.15</v>
      </c>
      <c r="R1000" t="n">
        <v>124.91</v>
      </c>
      <c r="S1000" t="n">
        <v>104.26</v>
      </c>
      <c r="T1000" t="n">
        <v>9406.059999999999</v>
      </c>
      <c r="U1000" t="n">
        <v>0.83</v>
      </c>
      <c r="V1000" t="n">
        <v>0.9</v>
      </c>
      <c r="W1000" t="n">
        <v>20.67</v>
      </c>
      <c r="X1000" t="n">
        <v>0.5600000000000001</v>
      </c>
      <c r="Y1000" t="n">
        <v>1</v>
      </c>
      <c r="Z1000" t="n">
        <v>10</v>
      </c>
    </row>
    <row r="1001">
      <c r="A1001" t="n">
        <v>144</v>
      </c>
      <c r="B1001" t="n">
        <v>150</v>
      </c>
      <c r="C1001" t="inlineStr">
        <is>
          <t xml:space="preserve">CONCLUIDO	</t>
        </is>
      </c>
      <c r="D1001" t="n">
        <v>1.7477</v>
      </c>
      <c r="E1001" t="n">
        <v>57.22</v>
      </c>
      <c r="F1001" t="n">
        <v>53.11</v>
      </c>
      <c r="G1001" t="n">
        <v>159.33</v>
      </c>
      <c r="H1001" t="n">
        <v>1.72</v>
      </c>
      <c r="I1001" t="n">
        <v>20</v>
      </c>
      <c r="J1001" t="n">
        <v>384.64</v>
      </c>
      <c r="K1001" t="n">
        <v>61.82</v>
      </c>
      <c r="L1001" t="n">
        <v>37</v>
      </c>
      <c r="M1001" t="n">
        <v>18</v>
      </c>
      <c r="N1001" t="n">
        <v>135.82</v>
      </c>
      <c r="O1001" t="n">
        <v>47673.67</v>
      </c>
      <c r="P1001" t="n">
        <v>979.21</v>
      </c>
      <c r="Q1001" t="n">
        <v>1367.21</v>
      </c>
      <c r="R1001" t="n">
        <v>123.79</v>
      </c>
      <c r="S1001" t="n">
        <v>104.26</v>
      </c>
      <c r="T1001" t="n">
        <v>8852.530000000001</v>
      </c>
      <c r="U1001" t="n">
        <v>0.84</v>
      </c>
      <c r="V1001" t="n">
        <v>0.9</v>
      </c>
      <c r="W1001" t="n">
        <v>20.68</v>
      </c>
      <c r="X1001" t="n">
        <v>0.54</v>
      </c>
      <c r="Y1001" t="n">
        <v>1</v>
      </c>
      <c r="Z1001" t="n">
        <v>10</v>
      </c>
    </row>
    <row r="1002">
      <c r="A1002" t="n">
        <v>145</v>
      </c>
      <c r="B1002" t="n">
        <v>150</v>
      </c>
      <c r="C1002" t="inlineStr">
        <is>
          <t xml:space="preserve">CONCLUIDO	</t>
        </is>
      </c>
      <c r="D1002" t="n">
        <v>1.7478</v>
      </c>
      <c r="E1002" t="n">
        <v>57.22</v>
      </c>
      <c r="F1002" t="n">
        <v>53.11</v>
      </c>
      <c r="G1002" t="n">
        <v>159.32</v>
      </c>
      <c r="H1002" t="n">
        <v>1.72</v>
      </c>
      <c r="I1002" t="n">
        <v>20</v>
      </c>
      <c r="J1002" t="n">
        <v>385.38</v>
      </c>
      <c r="K1002" t="n">
        <v>61.82</v>
      </c>
      <c r="L1002" t="n">
        <v>37.25</v>
      </c>
      <c r="M1002" t="n">
        <v>18</v>
      </c>
      <c r="N1002" t="n">
        <v>136.31</v>
      </c>
      <c r="O1002" t="n">
        <v>47765.19</v>
      </c>
      <c r="P1002" t="n">
        <v>980.55</v>
      </c>
      <c r="Q1002" t="n">
        <v>1367.23</v>
      </c>
      <c r="R1002" t="n">
        <v>123.76</v>
      </c>
      <c r="S1002" t="n">
        <v>104.26</v>
      </c>
      <c r="T1002" t="n">
        <v>8837.76</v>
      </c>
      <c r="U1002" t="n">
        <v>0.84</v>
      </c>
      <c r="V1002" t="n">
        <v>0.9</v>
      </c>
      <c r="W1002" t="n">
        <v>20.68</v>
      </c>
      <c r="X1002" t="n">
        <v>0.53</v>
      </c>
      <c r="Y1002" t="n">
        <v>1</v>
      </c>
      <c r="Z1002" t="n">
        <v>10</v>
      </c>
    </row>
    <row r="1003">
      <c r="A1003" t="n">
        <v>146</v>
      </c>
      <c r="B1003" t="n">
        <v>150</v>
      </c>
      <c r="C1003" t="inlineStr">
        <is>
          <t xml:space="preserve">CONCLUIDO	</t>
        </is>
      </c>
      <c r="D1003" t="n">
        <v>1.7474</v>
      </c>
      <c r="E1003" t="n">
        <v>57.23</v>
      </c>
      <c r="F1003" t="n">
        <v>53.12</v>
      </c>
      <c r="G1003" t="n">
        <v>159.35</v>
      </c>
      <c r="H1003" t="n">
        <v>1.73</v>
      </c>
      <c r="I1003" t="n">
        <v>20</v>
      </c>
      <c r="J1003" t="n">
        <v>386.13</v>
      </c>
      <c r="K1003" t="n">
        <v>61.82</v>
      </c>
      <c r="L1003" t="n">
        <v>37.5</v>
      </c>
      <c r="M1003" t="n">
        <v>18</v>
      </c>
      <c r="N1003" t="n">
        <v>136.81</v>
      </c>
      <c r="O1003" t="n">
        <v>47857.05</v>
      </c>
      <c r="P1003" t="n">
        <v>982.4299999999999</v>
      </c>
      <c r="Q1003" t="n">
        <v>1367.21</v>
      </c>
      <c r="R1003" t="n">
        <v>123.97</v>
      </c>
      <c r="S1003" t="n">
        <v>104.26</v>
      </c>
      <c r="T1003" t="n">
        <v>8939.549999999999</v>
      </c>
      <c r="U1003" t="n">
        <v>0.84</v>
      </c>
      <c r="V1003" t="n">
        <v>0.9</v>
      </c>
      <c r="W1003" t="n">
        <v>20.68</v>
      </c>
      <c r="X1003" t="n">
        <v>0.54</v>
      </c>
      <c r="Y1003" t="n">
        <v>1</v>
      </c>
      <c r="Z1003" t="n">
        <v>10</v>
      </c>
    </row>
    <row r="1004">
      <c r="A1004" t="n">
        <v>147</v>
      </c>
      <c r="B1004" t="n">
        <v>150</v>
      </c>
      <c r="C1004" t="inlineStr">
        <is>
          <t xml:space="preserve">CONCLUIDO	</t>
        </is>
      </c>
      <c r="D1004" t="n">
        <v>1.7479</v>
      </c>
      <c r="E1004" t="n">
        <v>57.21</v>
      </c>
      <c r="F1004" t="n">
        <v>53.1</v>
      </c>
      <c r="G1004" t="n">
        <v>159.31</v>
      </c>
      <c r="H1004" t="n">
        <v>1.74</v>
      </c>
      <c r="I1004" t="n">
        <v>20</v>
      </c>
      <c r="J1004" t="n">
        <v>386.88</v>
      </c>
      <c r="K1004" t="n">
        <v>61.82</v>
      </c>
      <c r="L1004" t="n">
        <v>37.75</v>
      </c>
      <c r="M1004" t="n">
        <v>18</v>
      </c>
      <c r="N1004" t="n">
        <v>137.31</v>
      </c>
      <c r="O1004" t="n">
        <v>47949.23</v>
      </c>
      <c r="P1004" t="n">
        <v>983.01</v>
      </c>
      <c r="Q1004" t="n">
        <v>1367.14</v>
      </c>
      <c r="R1004" t="n">
        <v>123.59</v>
      </c>
      <c r="S1004" t="n">
        <v>104.26</v>
      </c>
      <c r="T1004" t="n">
        <v>8749.280000000001</v>
      </c>
      <c r="U1004" t="n">
        <v>0.84</v>
      </c>
      <c r="V1004" t="n">
        <v>0.9</v>
      </c>
      <c r="W1004" t="n">
        <v>20.68</v>
      </c>
      <c r="X1004" t="n">
        <v>0.53</v>
      </c>
      <c r="Y1004" t="n">
        <v>1</v>
      </c>
      <c r="Z1004" t="n">
        <v>10</v>
      </c>
    </row>
    <row r="1005">
      <c r="A1005" t="n">
        <v>148</v>
      </c>
      <c r="B1005" t="n">
        <v>150</v>
      </c>
      <c r="C1005" t="inlineStr">
        <is>
          <t xml:space="preserve">CONCLUIDO	</t>
        </is>
      </c>
      <c r="D1005" t="n">
        <v>1.7475</v>
      </c>
      <c r="E1005" t="n">
        <v>57.22</v>
      </c>
      <c r="F1005" t="n">
        <v>53.12</v>
      </c>
      <c r="G1005" t="n">
        <v>159.35</v>
      </c>
      <c r="H1005" t="n">
        <v>1.75</v>
      </c>
      <c r="I1005" t="n">
        <v>20</v>
      </c>
      <c r="J1005" t="n">
        <v>387.63</v>
      </c>
      <c r="K1005" t="n">
        <v>61.82</v>
      </c>
      <c r="L1005" t="n">
        <v>38</v>
      </c>
      <c r="M1005" t="n">
        <v>18</v>
      </c>
      <c r="N1005" t="n">
        <v>137.81</v>
      </c>
      <c r="O1005" t="n">
        <v>48041.76</v>
      </c>
      <c r="P1005" t="n">
        <v>983.75</v>
      </c>
      <c r="Q1005" t="n">
        <v>1367.2</v>
      </c>
      <c r="R1005" t="n">
        <v>124.07</v>
      </c>
      <c r="S1005" t="n">
        <v>104.26</v>
      </c>
      <c r="T1005" t="n">
        <v>8990.219999999999</v>
      </c>
      <c r="U1005" t="n">
        <v>0.84</v>
      </c>
      <c r="V1005" t="n">
        <v>0.9</v>
      </c>
      <c r="W1005" t="n">
        <v>20.68</v>
      </c>
      <c r="X1005" t="n">
        <v>0.54</v>
      </c>
      <c r="Y1005" t="n">
        <v>1</v>
      </c>
      <c r="Z1005" t="n">
        <v>10</v>
      </c>
    </row>
    <row r="1006">
      <c r="A1006" t="n">
        <v>149</v>
      </c>
      <c r="B1006" t="n">
        <v>150</v>
      </c>
      <c r="C1006" t="inlineStr">
        <is>
          <t xml:space="preserve">CONCLUIDO	</t>
        </is>
      </c>
      <c r="D1006" t="n">
        <v>1.7477</v>
      </c>
      <c r="E1006" t="n">
        <v>57.22</v>
      </c>
      <c r="F1006" t="n">
        <v>53.11</v>
      </c>
      <c r="G1006" t="n">
        <v>159.33</v>
      </c>
      <c r="H1006" t="n">
        <v>1.76</v>
      </c>
      <c r="I1006" t="n">
        <v>20</v>
      </c>
      <c r="J1006" t="n">
        <v>388.38</v>
      </c>
      <c r="K1006" t="n">
        <v>61.82</v>
      </c>
      <c r="L1006" t="n">
        <v>38.25</v>
      </c>
      <c r="M1006" t="n">
        <v>18</v>
      </c>
      <c r="N1006" t="n">
        <v>138.31</v>
      </c>
      <c r="O1006" t="n">
        <v>48134.63</v>
      </c>
      <c r="P1006" t="n">
        <v>983.47</v>
      </c>
      <c r="Q1006" t="n">
        <v>1367.24</v>
      </c>
      <c r="R1006" t="n">
        <v>124.12</v>
      </c>
      <c r="S1006" t="n">
        <v>104.26</v>
      </c>
      <c r="T1006" t="n">
        <v>9017.950000000001</v>
      </c>
      <c r="U1006" t="n">
        <v>0.84</v>
      </c>
      <c r="V1006" t="n">
        <v>0.9</v>
      </c>
      <c r="W1006" t="n">
        <v>20.67</v>
      </c>
      <c r="X1006" t="n">
        <v>0.53</v>
      </c>
      <c r="Y1006" t="n">
        <v>1</v>
      </c>
      <c r="Z1006" t="n">
        <v>10</v>
      </c>
    </row>
    <row r="1007">
      <c r="A1007" t="n">
        <v>150</v>
      </c>
      <c r="B1007" t="n">
        <v>150</v>
      </c>
      <c r="C1007" t="inlineStr">
        <is>
          <t xml:space="preserve">CONCLUIDO	</t>
        </is>
      </c>
      <c r="D1007" t="n">
        <v>1.7476</v>
      </c>
      <c r="E1007" t="n">
        <v>57.22</v>
      </c>
      <c r="F1007" t="n">
        <v>53.11</v>
      </c>
      <c r="G1007" t="n">
        <v>159.34</v>
      </c>
      <c r="H1007" t="n">
        <v>1.76</v>
      </c>
      <c r="I1007" t="n">
        <v>20</v>
      </c>
      <c r="J1007" t="n">
        <v>389.14</v>
      </c>
      <c r="K1007" t="n">
        <v>61.82</v>
      </c>
      <c r="L1007" t="n">
        <v>38.5</v>
      </c>
      <c r="M1007" t="n">
        <v>18</v>
      </c>
      <c r="N1007" t="n">
        <v>138.81</v>
      </c>
      <c r="O1007" t="n">
        <v>48227.84</v>
      </c>
      <c r="P1007" t="n">
        <v>983.3200000000001</v>
      </c>
      <c r="Q1007" t="n">
        <v>1367.19</v>
      </c>
      <c r="R1007" t="n">
        <v>124.08</v>
      </c>
      <c r="S1007" t="n">
        <v>104.26</v>
      </c>
      <c r="T1007" t="n">
        <v>8995.24</v>
      </c>
      <c r="U1007" t="n">
        <v>0.84</v>
      </c>
      <c r="V1007" t="n">
        <v>0.9</v>
      </c>
      <c r="W1007" t="n">
        <v>20.67</v>
      </c>
      <c r="X1007" t="n">
        <v>0.54</v>
      </c>
      <c r="Y1007" t="n">
        <v>1</v>
      </c>
      <c r="Z1007" t="n">
        <v>10</v>
      </c>
    </row>
    <row r="1008">
      <c r="A1008" t="n">
        <v>151</v>
      </c>
      <c r="B1008" t="n">
        <v>150</v>
      </c>
      <c r="C1008" t="inlineStr">
        <is>
          <t xml:space="preserve">CONCLUIDO	</t>
        </is>
      </c>
      <c r="D1008" t="n">
        <v>1.7474</v>
      </c>
      <c r="E1008" t="n">
        <v>57.23</v>
      </c>
      <c r="F1008" t="n">
        <v>53.12</v>
      </c>
      <c r="G1008" t="n">
        <v>159.35</v>
      </c>
      <c r="H1008" t="n">
        <v>1.77</v>
      </c>
      <c r="I1008" t="n">
        <v>20</v>
      </c>
      <c r="J1008" t="n">
        <v>389.89</v>
      </c>
      <c r="K1008" t="n">
        <v>61.82</v>
      </c>
      <c r="L1008" t="n">
        <v>38.75</v>
      </c>
      <c r="M1008" t="n">
        <v>18</v>
      </c>
      <c r="N1008" t="n">
        <v>139.32</v>
      </c>
      <c r="O1008" t="n">
        <v>48321.4</v>
      </c>
      <c r="P1008" t="n">
        <v>982.2</v>
      </c>
      <c r="Q1008" t="n">
        <v>1367.2</v>
      </c>
      <c r="R1008" t="n">
        <v>124.22</v>
      </c>
      <c r="S1008" t="n">
        <v>104.26</v>
      </c>
      <c r="T1008" t="n">
        <v>9067.74</v>
      </c>
      <c r="U1008" t="n">
        <v>0.84</v>
      </c>
      <c r="V1008" t="n">
        <v>0.9</v>
      </c>
      <c r="W1008" t="n">
        <v>20.67</v>
      </c>
      <c r="X1008" t="n">
        <v>0.54</v>
      </c>
      <c r="Y1008" t="n">
        <v>1</v>
      </c>
      <c r="Z1008" t="n">
        <v>10</v>
      </c>
    </row>
    <row r="1009">
      <c r="A1009" t="n">
        <v>152</v>
      </c>
      <c r="B1009" t="n">
        <v>150</v>
      </c>
      <c r="C1009" t="inlineStr">
        <is>
          <t xml:space="preserve">CONCLUIDO	</t>
        </is>
      </c>
      <c r="D1009" t="n">
        <v>1.7499</v>
      </c>
      <c r="E1009" t="n">
        <v>57.15</v>
      </c>
      <c r="F1009" t="n">
        <v>53.09</v>
      </c>
      <c r="G1009" t="n">
        <v>167.66</v>
      </c>
      <c r="H1009" t="n">
        <v>1.78</v>
      </c>
      <c r="I1009" t="n">
        <v>19</v>
      </c>
      <c r="J1009" t="n">
        <v>390.66</v>
      </c>
      <c r="K1009" t="n">
        <v>61.82</v>
      </c>
      <c r="L1009" t="n">
        <v>39</v>
      </c>
      <c r="M1009" t="n">
        <v>17</v>
      </c>
      <c r="N1009" t="n">
        <v>139.83</v>
      </c>
      <c r="O1009" t="n">
        <v>48415.31</v>
      </c>
      <c r="P1009" t="n">
        <v>980.6</v>
      </c>
      <c r="Q1009" t="n">
        <v>1367.21</v>
      </c>
      <c r="R1009" t="n">
        <v>123.12</v>
      </c>
      <c r="S1009" t="n">
        <v>104.26</v>
      </c>
      <c r="T1009" t="n">
        <v>8523.02</v>
      </c>
      <c r="U1009" t="n">
        <v>0.85</v>
      </c>
      <c r="V1009" t="n">
        <v>0.9</v>
      </c>
      <c r="W1009" t="n">
        <v>20.68</v>
      </c>
      <c r="X1009" t="n">
        <v>0.52</v>
      </c>
      <c r="Y1009" t="n">
        <v>1</v>
      </c>
      <c r="Z1009" t="n">
        <v>10</v>
      </c>
    </row>
    <row r="1010">
      <c r="A1010" t="n">
        <v>153</v>
      </c>
      <c r="B1010" t="n">
        <v>150</v>
      </c>
      <c r="C1010" t="inlineStr">
        <is>
          <t xml:space="preserve">CONCLUIDO	</t>
        </is>
      </c>
      <c r="D1010" t="n">
        <v>1.7501</v>
      </c>
      <c r="E1010" t="n">
        <v>57.14</v>
      </c>
      <c r="F1010" t="n">
        <v>53.09</v>
      </c>
      <c r="G1010" t="n">
        <v>167.64</v>
      </c>
      <c r="H1010" t="n">
        <v>1.79</v>
      </c>
      <c r="I1010" t="n">
        <v>19</v>
      </c>
      <c r="J1010" t="n">
        <v>391.42</v>
      </c>
      <c r="K1010" t="n">
        <v>61.82</v>
      </c>
      <c r="L1010" t="n">
        <v>39.25</v>
      </c>
      <c r="M1010" t="n">
        <v>17</v>
      </c>
      <c r="N1010" t="n">
        <v>140.35</v>
      </c>
      <c r="O1010" t="n">
        <v>48509.7</v>
      </c>
      <c r="P1010" t="n">
        <v>982.01</v>
      </c>
      <c r="Q1010" t="n">
        <v>1367.28</v>
      </c>
      <c r="R1010" t="n">
        <v>123.13</v>
      </c>
      <c r="S1010" t="n">
        <v>104.26</v>
      </c>
      <c r="T1010" t="n">
        <v>8528.290000000001</v>
      </c>
      <c r="U1010" t="n">
        <v>0.85</v>
      </c>
      <c r="V1010" t="n">
        <v>0.9</v>
      </c>
      <c r="W1010" t="n">
        <v>20.67</v>
      </c>
      <c r="X1010" t="n">
        <v>0.51</v>
      </c>
      <c r="Y1010" t="n">
        <v>1</v>
      </c>
      <c r="Z1010" t="n">
        <v>10</v>
      </c>
    </row>
    <row r="1011">
      <c r="A1011" t="n">
        <v>154</v>
      </c>
      <c r="B1011" t="n">
        <v>150</v>
      </c>
      <c r="C1011" t="inlineStr">
        <is>
          <t xml:space="preserve">CONCLUIDO	</t>
        </is>
      </c>
      <c r="D1011" t="n">
        <v>1.7499</v>
      </c>
      <c r="E1011" t="n">
        <v>57.15</v>
      </c>
      <c r="F1011" t="n">
        <v>53.09</v>
      </c>
      <c r="G1011" t="n">
        <v>167.66</v>
      </c>
      <c r="H1011" t="n">
        <v>1.8</v>
      </c>
      <c r="I1011" t="n">
        <v>19</v>
      </c>
      <c r="J1011" t="n">
        <v>392.19</v>
      </c>
      <c r="K1011" t="n">
        <v>61.82</v>
      </c>
      <c r="L1011" t="n">
        <v>39.5</v>
      </c>
      <c r="M1011" t="n">
        <v>17</v>
      </c>
      <c r="N1011" t="n">
        <v>140.87</v>
      </c>
      <c r="O1011" t="n">
        <v>48604.33</v>
      </c>
      <c r="P1011" t="n">
        <v>982.98</v>
      </c>
      <c r="Q1011" t="n">
        <v>1367.21</v>
      </c>
      <c r="R1011" t="n">
        <v>123.36</v>
      </c>
      <c r="S1011" t="n">
        <v>104.26</v>
      </c>
      <c r="T1011" t="n">
        <v>8639.74</v>
      </c>
      <c r="U1011" t="n">
        <v>0.85</v>
      </c>
      <c r="V1011" t="n">
        <v>0.9</v>
      </c>
      <c r="W1011" t="n">
        <v>20.67</v>
      </c>
      <c r="X1011" t="n">
        <v>0.52</v>
      </c>
      <c r="Y1011" t="n">
        <v>1</v>
      </c>
      <c r="Z1011" t="n">
        <v>10</v>
      </c>
    </row>
    <row r="1012">
      <c r="A1012" t="n">
        <v>155</v>
      </c>
      <c r="B1012" t="n">
        <v>150</v>
      </c>
      <c r="C1012" t="inlineStr">
        <is>
          <t xml:space="preserve">CONCLUIDO	</t>
        </is>
      </c>
      <c r="D1012" t="n">
        <v>1.7499</v>
      </c>
      <c r="E1012" t="n">
        <v>57.15</v>
      </c>
      <c r="F1012" t="n">
        <v>53.09</v>
      </c>
      <c r="G1012" t="n">
        <v>167.66</v>
      </c>
      <c r="H1012" t="n">
        <v>1.8</v>
      </c>
      <c r="I1012" t="n">
        <v>19</v>
      </c>
      <c r="J1012" t="n">
        <v>392.96</v>
      </c>
      <c r="K1012" t="n">
        <v>61.82</v>
      </c>
      <c r="L1012" t="n">
        <v>39.75</v>
      </c>
      <c r="M1012" t="n">
        <v>17</v>
      </c>
      <c r="N1012" t="n">
        <v>141.39</v>
      </c>
      <c r="O1012" t="n">
        <v>48699.33</v>
      </c>
      <c r="P1012" t="n">
        <v>983.76</v>
      </c>
      <c r="Q1012" t="n">
        <v>1367.16</v>
      </c>
      <c r="R1012" t="n">
        <v>123.49</v>
      </c>
      <c r="S1012" t="n">
        <v>104.26</v>
      </c>
      <c r="T1012" t="n">
        <v>8703.969999999999</v>
      </c>
      <c r="U1012" t="n">
        <v>0.84</v>
      </c>
      <c r="V1012" t="n">
        <v>0.9</v>
      </c>
      <c r="W1012" t="n">
        <v>20.67</v>
      </c>
      <c r="X1012" t="n">
        <v>0.52</v>
      </c>
      <c r="Y1012" t="n">
        <v>1</v>
      </c>
      <c r="Z1012" t="n">
        <v>10</v>
      </c>
    </row>
    <row r="1013">
      <c r="A1013" t="n">
        <v>156</v>
      </c>
      <c r="B1013" t="n">
        <v>150</v>
      </c>
      <c r="C1013" t="inlineStr">
        <is>
          <t xml:space="preserve">CONCLUIDO	</t>
        </is>
      </c>
      <c r="D1013" t="n">
        <v>1.75</v>
      </c>
      <c r="E1013" t="n">
        <v>57.14</v>
      </c>
      <c r="F1013" t="n">
        <v>53.09</v>
      </c>
      <c r="G1013" t="n">
        <v>167.65</v>
      </c>
      <c r="H1013" t="n">
        <v>1.81</v>
      </c>
      <c r="I1013" t="n">
        <v>19</v>
      </c>
      <c r="J1013" t="n">
        <v>393.73</v>
      </c>
      <c r="K1013" t="n">
        <v>61.82</v>
      </c>
      <c r="L1013" t="n">
        <v>40</v>
      </c>
      <c r="M1013" t="n">
        <v>17</v>
      </c>
      <c r="N1013" t="n">
        <v>141.91</v>
      </c>
      <c r="O1013" t="n">
        <v>48794.7</v>
      </c>
      <c r="P1013" t="n">
        <v>984.61</v>
      </c>
      <c r="Q1013" t="n">
        <v>1367.22</v>
      </c>
      <c r="R1013" t="n">
        <v>123.35</v>
      </c>
      <c r="S1013" t="n">
        <v>104.26</v>
      </c>
      <c r="T1013" t="n">
        <v>8638.370000000001</v>
      </c>
      <c r="U1013" t="n">
        <v>0.85</v>
      </c>
      <c r="V1013" t="n">
        <v>0.9</v>
      </c>
      <c r="W1013" t="n">
        <v>20.67</v>
      </c>
      <c r="X1013" t="n">
        <v>0.51</v>
      </c>
      <c r="Y1013" t="n">
        <v>1</v>
      </c>
      <c r="Z1013" t="n">
        <v>10</v>
      </c>
    </row>
    <row r="1014">
      <c r="A1014" t="n">
        <v>0</v>
      </c>
      <c r="B1014" t="n">
        <v>10</v>
      </c>
      <c r="C1014" t="inlineStr">
        <is>
          <t xml:space="preserve">CONCLUIDO	</t>
        </is>
      </c>
      <c r="D1014" t="n">
        <v>1.6692</v>
      </c>
      <c r="E1014" t="n">
        <v>59.91</v>
      </c>
      <c r="F1014" t="n">
        <v>56.72</v>
      </c>
      <c r="G1014" t="n">
        <v>24.48</v>
      </c>
      <c r="H1014" t="n">
        <v>0.64</v>
      </c>
      <c r="I1014" t="n">
        <v>139</v>
      </c>
      <c r="J1014" t="n">
        <v>26.11</v>
      </c>
      <c r="K1014" t="n">
        <v>12.1</v>
      </c>
      <c r="L1014" t="n">
        <v>1</v>
      </c>
      <c r="M1014" t="n">
        <v>4</v>
      </c>
      <c r="N1014" t="n">
        <v>3.01</v>
      </c>
      <c r="O1014" t="n">
        <v>3454.41</v>
      </c>
      <c r="P1014" t="n">
        <v>164.67</v>
      </c>
      <c r="Q1014" t="n">
        <v>1368.45</v>
      </c>
      <c r="R1014" t="n">
        <v>234.92</v>
      </c>
      <c r="S1014" t="n">
        <v>104.26</v>
      </c>
      <c r="T1014" t="n">
        <v>63823.23</v>
      </c>
      <c r="U1014" t="n">
        <v>0.44</v>
      </c>
      <c r="V1014" t="n">
        <v>0.85</v>
      </c>
      <c r="W1014" t="n">
        <v>21.05</v>
      </c>
      <c r="X1014" t="n">
        <v>4.12</v>
      </c>
      <c r="Y1014" t="n">
        <v>1</v>
      </c>
      <c r="Z1014" t="n">
        <v>10</v>
      </c>
    </row>
    <row r="1015">
      <c r="A1015" t="n">
        <v>1</v>
      </c>
      <c r="B1015" t="n">
        <v>10</v>
      </c>
      <c r="C1015" t="inlineStr">
        <is>
          <t xml:space="preserve">CONCLUIDO	</t>
        </is>
      </c>
      <c r="D1015" t="n">
        <v>1.6704</v>
      </c>
      <c r="E1015" t="n">
        <v>59.87</v>
      </c>
      <c r="F1015" t="n">
        <v>56.69</v>
      </c>
      <c r="G1015" t="n">
        <v>24.65</v>
      </c>
      <c r="H1015" t="n">
        <v>0.79</v>
      </c>
      <c r="I1015" t="n">
        <v>138</v>
      </c>
      <c r="J1015" t="n">
        <v>26.38</v>
      </c>
      <c r="K1015" t="n">
        <v>12.1</v>
      </c>
      <c r="L1015" t="n">
        <v>1.25</v>
      </c>
      <c r="M1015" t="n">
        <v>0</v>
      </c>
      <c r="N1015" t="n">
        <v>3.04</v>
      </c>
      <c r="O1015" t="n">
        <v>3487.87</v>
      </c>
      <c r="P1015" t="n">
        <v>166.01</v>
      </c>
      <c r="Q1015" t="n">
        <v>1368.49</v>
      </c>
      <c r="R1015" t="n">
        <v>233.47</v>
      </c>
      <c r="S1015" t="n">
        <v>104.26</v>
      </c>
      <c r="T1015" t="n">
        <v>63103.29</v>
      </c>
      <c r="U1015" t="n">
        <v>0.45</v>
      </c>
      <c r="V1015" t="n">
        <v>0.85</v>
      </c>
      <c r="W1015" t="n">
        <v>21.06</v>
      </c>
      <c r="X1015" t="n">
        <v>4.1</v>
      </c>
      <c r="Y1015" t="n">
        <v>1</v>
      </c>
      <c r="Z1015" t="n">
        <v>10</v>
      </c>
    </row>
    <row r="1016">
      <c r="A1016" t="n">
        <v>0</v>
      </c>
      <c r="B1016" t="n">
        <v>45</v>
      </c>
      <c r="C1016" t="inlineStr">
        <is>
          <t xml:space="preserve">CONCLUIDO	</t>
        </is>
      </c>
      <c r="D1016" t="n">
        <v>1.321</v>
      </c>
      <c r="E1016" t="n">
        <v>75.7</v>
      </c>
      <c r="F1016" t="n">
        <v>65</v>
      </c>
      <c r="G1016" t="n">
        <v>9.199999999999999</v>
      </c>
      <c r="H1016" t="n">
        <v>0.18</v>
      </c>
      <c r="I1016" t="n">
        <v>424</v>
      </c>
      <c r="J1016" t="n">
        <v>98.70999999999999</v>
      </c>
      <c r="K1016" t="n">
        <v>39.72</v>
      </c>
      <c r="L1016" t="n">
        <v>1</v>
      </c>
      <c r="M1016" t="n">
        <v>422</v>
      </c>
      <c r="N1016" t="n">
        <v>12.99</v>
      </c>
      <c r="O1016" t="n">
        <v>12407.75</v>
      </c>
      <c r="P1016" t="n">
        <v>587.85</v>
      </c>
      <c r="Q1016" t="n">
        <v>1369.28</v>
      </c>
      <c r="R1016" t="n">
        <v>510.71</v>
      </c>
      <c r="S1016" t="n">
        <v>104.26</v>
      </c>
      <c r="T1016" t="n">
        <v>200289.51</v>
      </c>
      <c r="U1016" t="n">
        <v>0.2</v>
      </c>
      <c r="V1016" t="n">
        <v>0.74</v>
      </c>
      <c r="W1016" t="n">
        <v>21.32</v>
      </c>
      <c r="X1016" t="n">
        <v>12.38</v>
      </c>
      <c r="Y1016" t="n">
        <v>1</v>
      </c>
      <c r="Z1016" t="n">
        <v>10</v>
      </c>
    </row>
    <row r="1017">
      <c r="A1017" t="n">
        <v>1</v>
      </c>
      <c r="B1017" t="n">
        <v>45</v>
      </c>
      <c r="C1017" t="inlineStr">
        <is>
          <t xml:space="preserve">CONCLUIDO	</t>
        </is>
      </c>
      <c r="D1017" t="n">
        <v>1.4175</v>
      </c>
      <c r="E1017" t="n">
        <v>70.55</v>
      </c>
      <c r="F1017" t="n">
        <v>61.94</v>
      </c>
      <c r="G1017" t="n">
        <v>11.54</v>
      </c>
      <c r="H1017" t="n">
        <v>0.22</v>
      </c>
      <c r="I1017" t="n">
        <v>322</v>
      </c>
      <c r="J1017" t="n">
        <v>99.02</v>
      </c>
      <c r="K1017" t="n">
        <v>39.72</v>
      </c>
      <c r="L1017" t="n">
        <v>1.25</v>
      </c>
      <c r="M1017" t="n">
        <v>320</v>
      </c>
      <c r="N1017" t="n">
        <v>13.05</v>
      </c>
      <c r="O1017" t="n">
        <v>12446.14</v>
      </c>
      <c r="P1017" t="n">
        <v>558.09</v>
      </c>
      <c r="Q1017" t="n">
        <v>1368.7</v>
      </c>
      <c r="R1017" t="n">
        <v>411.02</v>
      </c>
      <c r="S1017" t="n">
        <v>104.26</v>
      </c>
      <c r="T1017" t="n">
        <v>150953.86</v>
      </c>
      <c r="U1017" t="n">
        <v>0.25</v>
      </c>
      <c r="V1017" t="n">
        <v>0.77</v>
      </c>
      <c r="W1017" t="n">
        <v>21.16</v>
      </c>
      <c r="X1017" t="n">
        <v>9.33</v>
      </c>
      <c r="Y1017" t="n">
        <v>1</v>
      </c>
      <c r="Z1017" t="n">
        <v>10</v>
      </c>
    </row>
    <row r="1018">
      <c r="A1018" t="n">
        <v>2</v>
      </c>
      <c r="B1018" t="n">
        <v>45</v>
      </c>
      <c r="C1018" t="inlineStr">
        <is>
          <t xml:space="preserve">CONCLUIDO	</t>
        </is>
      </c>
      <c r="D1018" t="n">
        <v>1.4837</v>
      </c>
      <c r="E1018" t="n">
        <v>67.40000000000001</v>
      </c>
      <c r="F1018" t="n">
        <v>60.09</v>
      </c>
      <c r="G1018" t="n">
        <v>13.92</v>
      </c>
      <c r="H1018" t="n">
        <v>0.27</v>
      </c>
      <c r="I1018" t="n">
        <v>259</v>
      </c>
      <c r="J1018" t="n">
        <v>99.33</v>
      </c>
      <c r="K1018" t="n">
        <v>39.72</v>
      </c>
      <c r="L1018" t="n">
        <v>1.5</v>
      </c>
      <c r="M1018" t="n">
        <v>257</v>
      </c>
      <c r="N1018" t="n">
        <v>13.11</v>
      </c>
      <c r="O1018" t="n">
        <v>12484.55</v>
      </c>
      <c r="P1018" t="n">
        <v>539.1799999999999</v>
      </c>
      <c r="Q1018" t="n">
        <v>1368.38</v>
      </c>
      <c r="R1018" t="n">
        <v>350.24</v>
      </c>
      <c r="S1018" t="n">
        <v>104.26</v>
      </c>
      <c r="T1018" t="n">
        <v>120881.22</v>
      </c>
      <c r="U1018" t="n">
        <v>0.3</v>
      </c>
      <c r="V1018" t="n">
        <v>0.8</v>
      </c>
      <c r="W1018" t="n">
        <v>21.07</v>
      </c>
      <c r="X1018" t="n">
        <v>7.49</v>
      </c>
      <c r="Y1018" t="n">
        <v>1</v>
      </c>
      <c r="Z1018" t="n">
        <v>10</v>
      </c>
    </row>
    <row r="1019">
      <c r="A1019" t="n">
        <v>3</v>
      </c>
      <c r="B1019" t="n">
        <v>45</v>
      </c>
      <c r="C1019" t="inlineStr">
        <is>
          <t xml:space="preserve">CONCLUIDO	</t>
        </is>
      </c>
      <c r="D1019" t="n">
        <v>1.5314</v>
      </c>
      <c r="E1019" t="n">
        <v>65.3</v>
      </c>
      <c r="F1019" t="n">
        <v>58.85</v>
      </c>
      <c r="G1019" t="n">
        <v>16.27</v>
      </c>
      <c r="H1019" t="n">
        <v>0.31</v>
      </c>
      <c r="I1019" t="n">
        <v>217</v>
      </c>
      <c r="J1019" t="n">
        <v>99.64</v>
      </c>
      <c r="K1019" t="n">
        <v>39.72</v>
      </c>
      <c r="L1019" t="n">
        <v>1.75</v>
      </c>
      <c r="M1019" t="n">
        <v>215</v>
      </c>
      <c r="N1019" t="n">
        <v>13.18</v>
      </c>
      <c r="O1019" t="n">
        <v>12522.99</v>
      </c>
      <c r="P1019" t="n">
        <v>525.92</v>
      </c>
      <c r="Q1019" t="n">
        <v>1367.85</v>
      </c>
      <c r="R1019" t="n">
        <v>309.5</v>
      </c>
      <c r="S1019" t="n">
        <v>104.26</v>
      </c>
      <c r="T1019" t="n">
        <v>100721.57</v>
      </c>
      <c r="U1019" t="n">
        <v>0.34</v>
      </c>
      <c r="V1019" t="n">
        <v>0.8100000000000001</v>
      </c>
      <c r="W1019" t="n">
        <v>21.02</v>
      </c>
      <c r="X1019" t="n">
        <v>6.26</v>
      </c>
      <c r="Y1019" t="n">
        <v>1</v>
      </c>
      <c r="Z1019" t="n">
        <v>10</v>
      </c>
    </row>
    <row r="1020">
      <c r="A1020" t="n">
        <v>4</v>
      </c>
      <c r="B1020" t="n">
        <v>45</v>
      </c>
      <c r="C1020" t="inlineStr">
        <is>
          <t xml:space="preserve">CONCLUIDO	</t>
        </is>
      </c>
      <c r="D1020" t="n">
        <v>1.5684</v>
      </c>
      <c r="E1020" t="n">
        <v>63.76</v>
      </c>
      <c r="F1020" t="n">
        <v>57.95</v>
      </c>
      <c r="G1020" t="n">
        <v>18.69</v>
      </c>
      <c r="H1020" t="n">
        <v>0.35</v>
      </c>
      <c r="I1020" t="n">
        <v>186</v>
      </c>
      <c r="J1020" t="n">
        <v>99.95</v>
      </c>
      <c r="K1020" t="n">
        <v>39.72</v>
      </c>
      <c r="L1020" t="n">
        <v>2</v>
      </c>
      <c r="M1020" t="n">
        <v>184</v>
      </c>
      <c r="N1020" t="n">
        <v>13.24</v>
      </c>
      <c r="O1020" t="n">
        <v>12561.45</v>
      </c>
      <c r="P1020" t="n">
        <v>515.48</v>
      </c>
      <c r="Q1020" t="n">
        <v>1367.99</v>
      </c>
      <c r="R1020" t="n">
        <v>280.77</v>
      </c>
      <c r="S1020" t="n">
        <v>104.26</v>
      </c>
      <c r="T1020" t="n">
        <v>86513.44</v>
      </c>
      <c r="U1020" t="n">
        <v>0.37</v>
      </c>
      <c r="V1020" t="n">
        <v>0.83</v>
      </c>
      <c r="W1020" t="n">
        <v>20.95</v>
      </c>
      <c r="X1020" t="n">
        <v>5.36</v>
      </c>
      <c r="Y1020" t="n">
        <v>1</v>
      </c>
      <c r="Z1020" t="n">
        <v>10</v>
      </c>
    </row>
    <row r="1021">
      <c r="A1021" t="n">
        <v>5</v>
      </c>
      <c r="B1021" t="n">
        <v>45</v>
      </c>
      <c r="C1021" t="inlineStr">
        <is>
          <t xml:space="preserve">CONCLUIDO	</t>
        </is>
      </c>
      <c r="D1021" t="n">
        <v>1.5977</v>
      </c>
      <c r="E1021" t="n">
        <v>62.59</v>
      </c>
      <c r="F1021" t="n">
        <v>57.25</v>
      </c>
      <c r="G1021" t="n">
        <v>21.07</v>
      </c>
      <c r="H1021" t="n">
        <v>0.39</v>
      </c>
      <c r="I1021" t="n">
        <v>163</v>
      </c>
      <c r="J1021" t="n">
        <v>100.27</v>
      </c>
      <c r="K1021" t="n">
        <v>39.72</v>
      </c>
      <c r="L1021" t="n">
        <v>2.25</v>
      </c>
      <c r="M1021" t="n">
        <v>161</v>
      </c>
      <c r="N1021" t="n">
        <v>13.3</v>
      </c>
      <c r="O1021" t="n">
        <v>12599.94</v>
      </c>
      <c r="P1021" t="n">
        <v>506.85</v>
      </c>
      <c r="Q1021" t="n">
        <v>1367.9</v>
      </c>
      <c r="R1021" t="n">
        <v>258.86</v>
      </c>
      <c r="S1021" t="n">
        <v>104.26</v>
      </c>
      <c r="T1021" t="n">
        <v>75670.25</v>
      </c>
      <c r="U1021" t="n">
        <v>0.4</v>
      </c>
      <c r="V1021" t="n">
        <v>0.84</v>
      </c>
      <c r="W1021" t="n">
        <v>20.89</v>
      </c>
      <c r="X1021" t="n">
        <v>4.66</v>
      </c>
      <c r="Y1021" t="n">
        <v>1</v>
      </c>
      <c r="Z1021" t="n">
        <v>10</v>
      </c>
    </row>
    <row r="1022">
      <c r="A1022" t="n">
        <v>6</v>
      </c>
      <c r="B1022" t="n">
        <v>45</v>
      </c>
      <c r="C1022" t="inlineStr">
        <is>
          <t xml:space="preserve">CONCLUIDO	</t>
        </is>
      </c>
      <c r="D1022" t="n">
        <v>1.6205</v>
      </c>
      <c r="E1022" t="n">
        <v>61.71</v>
      </c>
      <c r="F1022" t="n">
        <v>56.74</v>
      </c>
      <c r="G1022" t="n">
        <v>23.48</v>
      </c>
      <c r="H1022" t="n">
        <v>0.44</v>
      </c>
      <c r="I1022" t="n">
        <v>145</v>
      </c>
      <c r="J1022" t="n">
        <v>100.58</v>
      </c>
      <c r="K1022" t="n">
        <v>39.72</v>
      </c>
      <c r="L1022" t="n">
        <v>2.5</v>
      </c>
      <c r="M1022" t="n">
        <v>143</v>
      </c>
      <c r="N1022" t="n">
        <v>13.36</v>
      </c>
      <c r="O1022" t="n">
        <v>12638.45</v>
      </c>
      <c r="P1022" t="n">
        <v>500.2</v>
      </c>
      <c r="Q1022" t="n">
        <v>1367.72</v>
      </c>
      <c r="R1022" t="n">
        <v>241.63</v>
      </c>
      <c r="S1022" t="n">
        <v>104.26</v>
      </c>
      <c r="T1022" t="n">
        <v>67146.35000000001</v>
      </c>
      <c r="U1022" t="n">
        <v>0.43</v>
      </c>
      <c r="V1022" t="n">
        <v>0.84</v>
      </c>
      <c r="W1022" t="n">
        <v>20.88</v>
      </c>
      <c r="X1022" t="n">
        <v>4.15</v>
      </c>
      <c r="Y1022" t="n">
        <v>1</v>
      </c>
      <c r="Z1022" t="n">
        <v>10</v>
      </c>
    </row>
    <row r="1023">
      <c r="A1023" t="n">
        <v>7</v>
      </c>
      <c r="B1023" t="n">
        <v>45</v>
      </c>
      <c r="C1023" t="inlineStr">
        <is>
          <t xml:space="preserve">CONCLUIDO	</t>
        </is>
      </c>
      <c r="D1023" t="n">
        <v>1.6394</v>
      </c>
      <c r="E1023" t="n">
        <v>61</v>
      </c>
      <c r="F1023" t="n">
        <v>56.34</v>
      </c>
      <c r="G1023" t="n">
        <v>26</v>
      </c>
      <c r="H1023" t="n">
        <v>0.48</v>
      </c>
      <c r="I1023" t="n">
        <v>130</v>
      </c>
      <c r="J1023" t="n">
        <v>100.89</v>
      </c>
      <c r="K1023" t="n">
        <v>39.72</v>
      </c>
      <c r="L1023" t="n">
        <v>2.75</v>
      </c>
      <c r="M1023" t="n">
        <v>128</v>
      </c>
      <c r="N1023" t="n">
        <v>13.42</v>
      </c>
      <c r="O1023" t="n">
        <v>12676.98</v>
      </c>
      <c r="P1023" t="n">
        <v>494.26</v>
      </c>
      <c r="Q1023" t="n">
        <v>1367.65</v>
      </c>
      <c r="R1023" t="n">
        <v>228.4</v>
      </c>
      <c r="S1023" t="n">
        <v>104.26</v>
      </c>
      <c r="T1023" t="n">
        <v>60605.87</v>
      </c>
      <c r="U1023" t="n">
        <v>0.46</v>
      </c>
      <c r="V1023" t="n">
        <v>0.85</v>
      </c>
      <c r="W1023" t="n">
        <v>20.87</v>
      </c>
      <c r="X1023" t="n">
        <v>3.75</v>
      </c>
      <c r="Y1023" t="n">
        <v>1</v>
      </c>
      <c r="Z1023" t="n">
        <v>10</v>
      </c>
    </row>
    <row r="1024">
      <c r="A1024" t="n">
        <v>8</v>
      </c>
      <c r="B1024" t="n">
        <v>45</v>
      </c>
      <c r="C1024" t="inlineStr">
        <is>
          <t xml:space="preserve">CONCLUIDO	</t>
        </is>
      </c>
      <c r="D1024" t="n">
        <v>1.6561</v>
      </c>
      <c r="E1024" t="n">
        <v>60.38</v>
      </c>
      <c r="F1024" t="n">
        <v>55.97</v>
      </c>
      <c r="G1024" t="n">
        <v>28.46</v>
      </c>
      <c r="H1024" t="n">
        <v>0.52</v>
      </c>
      <c r="I1024" t="n">
        <v>118</v>
      </c>
      <c r="J1024" t="n">
        <v>101.2</v>
      </c>
      <c r="K1024" t="n">
        <v>39.72</v>
      </c>
      <c r="L1024" t="n">
        <v>3</v>
      </c>
      <c r="M1024" t="n">
        <v>116</v>
      </c>
      <c r="N1024" t="n">
        <v>13.49</v>
      </c>
      <c r="O1024" t="n">
        <v>12715.54</v>
      </c>
      <c r="P1024" t="n">
        <v>488.64</v>
      </c>
      <c r="Q1024" t="n">
        <v>1367.67</v>
      </c>
      <c r="R1024" t="n">
        <v>216.33</v>
      </c>
      <c r="S1024" t="n">
        <v>104.26</v>
      </c>
      <c r="T1024" t="n">
        <v>54633.44</v>
      </c>
      <c r="U1024" t="n">
        <v>0.48</v>
      </c>
      <c r="V1024" t="n">
        <v>0.86</v>
      </c>
      <c r="W1024" t="n">
        <v>20.85</v>
      </c>
      <c r="X1024" t="n">
        <v>3.38</v>
      </c>
      <c r="Y1024" t="n">
        <v>1</v>
      </c>
      <c r="Z1024" t="n">
        <v>10</v>
      </c>
    </row>
    <row r="1025">
      <c r="A1025" t="n">
        <v>9</v>
      </c>
      <c r="B1025" t="n">
        <v>45</v>
      </c>
      <c r="C1025" t="inlineStr">
        <is>
          <t xml:space="preserve">CONCLUIDO	</t>
        </is>
      </c>
      <c r="D1025" t="n">
        <v>1.6699</v>
      </c>
      <c r="E1025" t="n">
        <v>59.88</v>
      </c>
      <c r="F1025" t="n">
        <v>55.68</v>
      </c>
      <c r="G1025" t="n">
        <v>30.93</v>
      </c>
      <c r="H1025" t="n">
        <v>0.5600000000000001</v>
      </c>
      <c r="I1025" t="n">
        <v>108</v>
      </c>
      <c r="J1025" t="n">
        <v>101.52</v>
      </c>
      <c r="K1025" t="n">
        <v>39.72</v>
      </c>
      <c r="L1025" t="n">
        <v>3.25</v>
      </c>
      <c r="M1025" t="n">
        <v>106</v>
      </c>
      <c r="N1025" t="n">
        <v>13.55</v>
      </c>
      <c r="O1025" t="n">
        <v>12754.13</v>
      </c>
      <c r="P1025" t="n">
        <v>484.03</v>
      </c>
      <c r="Q1025" t="n">
        <v>1367.61</v>
      </c>
      <c r="R1025" t="n">
        <v>206.91</v>
      </c>
      <c r="S1025" t="n">
        <v>104.26</v>
      </c>
      <c r="T1025" t="n">
        <v>49973.14</v>
      </c>
      <c r="U1025" t="n">
        <v>0.5</v>
      </c>
      <c r="V1025" t="n">
        <v>0.86</v>
      </c>
      <c r="W1025" t="n">
        <v>20.82</v>
      </c>
      <c r="X1025" t="n">
        <v>3.09</v>
      </c>
      <c r="Y1025" t="n">
        <v>1</v>
      </c>
      <c r="Z1025" t="n">
        <v>10</v>
      </c>
    </row>
    <row r="1026">
      <c r="A1026" t="n">
        <v>10</v>
      </c>
      <c r="B1026" t="n">
        <v>45</v>
      </c>
      <c r="C1026" t="inlineStr">
        <is>
          <t xml:space="preserve">CONCLUIDO	</t>
        </is>
      </c>
      <c r="D1026" t="n">
        <v>1.6837</v>
      </c>
      <c r="E1026" t="n">
        <v>59.39</v>
      </c>
      <c r="F1026" t="n">
        <v>55.37</v>
      </c>
      <c r="G1026" t="n">
        <v>33.56</v>
      </c>
      <c r="H1026" t="n">
        <v>0.6</v>
      </c>
      <c r="I1026" t="n">
        <v>99</v>
      </c>
      <c r="J1026" t="n">
        <v>101.83</v>
      </c>
      <c r="K1026" t="n">
        <v>39.72</v>
      </c>
      <c r="L1026" t="n">
        <v>3.5</v>
      </c>
      <c r="M1026" t="n">
        <v>97</v>
      </c>
      <c r="N1026" t="n">
        <v>13.61</v>
      </c>
      <c r="O1026" t="n">
        <v>12792.74</v>
      </c>
      <c r="P1026" t="n">
        <v>478.61</v>
      </c>
      <c r="Q1026" t="n">
        <v>1367.49</v>
      </c>
      <c r="R1026" t="n">
        <v>197.69</v>
      </c>
      <c r="S1026" t="n">
        <v>104.26</v>
      </c>
      <c r="T1026" t="n">
        <v>45404.67</v>
      </c>
      <c r="U1026" t="n">
        <v>0.53</v>
      </c>
      <c r="V1026" t="n">
        <v>0.87</v>
      </c>
      <c r="W1026" t="n">
        <v>20.79</v>
      </c>
      <c r="X1026" t="n">
        <v>2.79</v>
      </c>
      <c r="Y1026" t="n">
        <v>1</v>
      </c>
      <c r="Z1026" t="n">
        <v>10</v>
      </c>
    </row>
    <row r="1027">
      <c r="A1027" t="n">
        <v>11</v>
      </c>
      <c r="B1027" t="n">
        <v>45</v>
      </c>
      <c r="C1027" t="inlineStr">
        <is>
          <t xml:space="preserve">CONCLUIDO	</t>
        </is>
      </c>
      <c r="D1027" t="n">
        <v>1.6923</v>
      </c>
      <c r="E1027" t="n">
        <v>59.09</v>
      </c>
      <c r="F1027" t="n">
        <v>55.21</v>
      </c>
      <c r="G1027" t="n">
        <v>36.01</v>
      </c>
      <c r="H1027" t="n">
        <v>0.65</v>
      </c>
      <c r="I1027" t="n">
        <v>92</v>
      </c>
      <c r="J1027" t="n">
        <v>102.14</v>
      </c>
      <c r="K1027" t="n">
        <v>39.72</v>
      </c>
      <c r="L1027" t="n">
        <v>3.75</v>
      </c>
      <c r="M1027" t="n">
        <v>90</v>
      </c>
      <c r="N1027" t="n">
        <v>13.68</v>
      </c>
      <c r="O1027" t="n">
        <v>12831.37</v>
      </c>
      <c r="P1027" t="n">
        <v>474.69</v>
      </c>
      <c r="Q1027" t="n">
        <v>1367.51</v>
      </c>
      <c r="R1027" t="n">
        <v>192.04</v>
      </c>
      <c r="S1027" t="n">
        <v>104.26</v>
      </c>
      <c r="T1027" t="n">
        <v>42616.68</v>
      </c>
      <c r="U1027" t="n">
        <v>0.54</v>
      </c>
      <c r="V1027" t="n">
        <v>0.87</v>
      </c>
      <c r="W1027" t="n">
        <v>20.8</v>
      </c>
      <c r="X1027" t="n">
        <v>2.63</v>
      </c>
      <c r="Y1027" t="n">
        <v>1</v>
      </c>
      <c r="Z1027" t="n">
        <v>10</v>
      </c>
    </row>
    <row r="1028">
      <c r="A1028" t="n">
        <v>12</v>
      </c>
      <c r="B1028" t="n">
        <v>45</v>
      </c>
      <c r="C1028" t="inlineStr">
        <is>
          <t xml:space="preserve">CONCLUIDO	</t>
        </is>
      </c>
      <c r="D1028" t="n">
        <v>1.7017</v>
      </c>
      <c r="E1028" t="n">
        <v>58.77</v>
      </c>
      <c r="F1028" t="n">
        <v>55.01</v>
      </c>
      <c r="G1028" t="n">
        <v>38.38</v>
      </c>
      <c r="H1028" t="n">
        <v>0.6899999999999999</v>
      </c>
      <c r="I1028" t="n">
        <v>86</v>
      </c>
      <c r="J1028" t="n">
        <v>102.45</v>
      </c>
      <c r="K1028" t="n">
        <v>39.72</v>
      </c>
      <c r="L1028" t="n">
        <v>4</v>
      </c>
      <c r="M1028" t="n">
        <v>84</v>
      </c>
      <c r="N1028" t="n">
        <v>13.74</v>
      </c>
      <c r="O1028" t="n">
        <v>12870.03</v>
      </c>
      <c r="P1028" t="n">
        <v>470.64</v>
      </c>
      <c r="Q1028" t="n">
        <v>1367.54</v>
      </c>
      <c r="R1028" t="n">
        <v>185.2</v>
      </c>
      <c r="S1028" t="n">
        <v>104.26</v>
      </c>
      <c r="T1028" t="n">
        <v>39227.29</v>
      </c>
      <c r="U1028" t="n">
        <v>0.5600000000000001</v>
      </c>
      <c r="V1028" t="n">
        <v>0.87</v>
      </c>
      <c r="W1028" t="n">
        <v>20.79</v>
      </c>
      <c r="X1028" t="n">
        <v>2.43</v>
      </c>
      <c r="Y1028" t="n">
        <v>1</v>
      </c>
      <c r="Z1028" t="n">
        <v>10</v>
      </c>
    </row>
    <row r="1029">
      <c r="A1029" t="n">
        <v>13</v>
      </c>
      <c r="B1029" t="n">
        <v>45</v>
      </c>
      <c r="C1029" t="inlineStr">
        <is>
          <t xml:space="preserve">CONCLUIDO	</t>
        </is>
      </c>
      <c r="D1029" t="n">
        <v>1.7095</v>
      </c>
      <c r="E1029" t="n">
        <v>58.5</v>
      </c>
      <c r="F1029" t="n">
        <v>54.87</v>
      </c>
      <c r="G1029" t="n">
        <v>41.15</v>
      </c>
      <c r="H1029" t="n">
        <v>0.73</v>
      </c>
      <c r="I1029" t="n">
        <v>80</v>
      </c>
      <c r="J1029" t="n">
        <v>102.77</v>
      </c>
      <c r="K1029" t="n">
        <v>39.72</v>
      </c>
      <c r="L1029" t="n">
        <v>4.25</v>
      </c>
      <c r="M1029" t="n">
        <v>78</v>
      </c>
      <c r="N1029" t="n">
        <v>13.8</v>
      </c>
      <c r="O1029" t="n">
        <v>12908.71</v>
      </c>
      <c r="P1029" t="n">
        <v>467.08</v>
      </c>
      <c r="Q1029" t="n">
        <v>1367.48</v>
      </c>
      <c r="R1029" t="n">
        <v>180.43</v>
      </c>
      <c r="S1029" t="n">
        <v>104.26</v>
      </c>
      <c r="T1029" t="n">
        <v>36870.15</v>
      </c>
      <c r="U1029" t="n">
        <v>0.58</v>
      </c>
      <c r="V1029" t="n">
        <v>0.87</v>
      </c>
      <c r="W1029" t="n">
        <v>20.79</v>
      </c>
      <c r="X1029" t="n">
        <v>2.28</v>
      </c>
      <c r="Y1029" t="n">
        <v>1</v>
      </c>
      <c r="Z1029" t="n">
        <v>10</v>
      </c>
    </row>
    <row r="1030">
      <c r="A1030" t="n">
        <v>14</v>
      </c>
      <c r="B1030" t="n">
        <v>45</v>
      </c>
      <c r="C1030" t="inlineStr">
        <is>
          <t xml:space="preserve">CONCLUIDO	</t>
        </is>
      </c>
      <c r="D1030" t="n">
        <v>1.7169</v>
      </c>
      <c r="E1030" t="n">
        <v>58.25</v>
      </c>
      <c r="F1030" t="n">
        <v>54.72</v>
      </c>
      <c r="G1030" t="n">
        <v>43.77</v>
      </c>
      <c r="H1030" t="n">
        <v>0.77</v>
      </c>
      <c r="I1030" t="n">
        <v>75</v>
      </c>
      <c r="J1030" t="n">
        <v>103.08</v>
      </c>
      <c r="K1030" t="n">
        <v>39.72</v>
      </c>
      <c r="L1030" t="n">
        <v>4.5</v>
      </c>
      <c r="M1030" t="n">
        <v>73</v>
      </c>
      <c r="N1030" t="n">
        <v>13.87</v>
      </c>
      <c r="O1030" t="n">
        <v>12947.42</v>
      </c>
      <c r="P1030" t="n">
        <v>463.03</v>
      </c>
      <c r="Q1030" t="n">
        <v>1367.33</v>
      </c>
      <c r="R1030" t="n">
        <v>175.68</v>
      </c>
      <c r="S1030" t="n">
        <v>104.26</v>
      </c>
      <c r="T1030" t="n">
        <v>34523.18</v>
      </c>
      <c r="U1030" t="n">
        <v>0.59</v>
      </c>
      <c r="V1030" t="n">
        <v>0.88</v>
      </c>
      <c r="W1030" t="n">
        <v>20.77</v>
      </c>
      <c r="X1030" t="n">
        <v>2.14</v>
      </c>
      <c r="Y1030" t="n">
        <v>1</v>
      </c>
      <c r="Z1030" t="n">
        <v>10</v>
      </c>
    </row>
    <row r="1031">
      <c r="A1031" t="n">
        <v>15</v>
      </c>
      <c r="B1031" t="n">
        <v>45</v>
      </c>
      <c r="C1031" t="inlineStr">
        <is>
          <t xml:space="preserve">CONCLUIDO	</t>
        </is>
      </c>
      <c r="D1031" t="n">
        <v>1.723</v>
      </c>
      <c r="E1031" t="n">
        <v>58.04</v>
      </c>
      <c r="F1031" t="n">
        <v>54.59</v>
      </c>
      <c r="G1031" t="n">
        <v>46.13</v>
      </c>
      <c r="H1031" t="n">
        <v>0.8100000000000001</v>
      </c>
      <c r="I1031" t="n">
        <v>71</v>
      </c>
      <c r="J1031" t="n">
        <v>103.4</v>
      </c>
      <c r="K1031" t="n">
        <v>39.72</v>
      </c>
      <c r="L1031" t="n">
        <v>4.75</v>
      </c>
      <c r="M1031" t="n">
        <v>69</v>
      </c>
      <c r="N1031" t="n">
        <v>13.93</v>
      </c>
      <c r="O1031" t="n">
        <v>12986.15</v>
      </c>
      <c r="P1031" t="n">
        <v>459.94</v>
      </c>
      <c r="Q1031" t="n">
        <v>1367.46</v>
      </c>
      <c r="R1031" t="n">
        <v>171.72</v>
      </c>
      <c r="S1031" t="n">
        <v>104.26</v>
      </c>
      <c r="T1031" t="n">
        <v>32563.66</v>
      </c>
      <c r="U1031" t="n">
        <v>0.61</v>
      </c>
      <c r="V1031" t="n">
        <v>0.88</v>
      </c>
      <c r="W1031" t="n">
        <v>20.77</v>
      </c>
      <c r="X1031" t="n">
        <v>2.01</v>
      </c>
      <c r="Y1031" t="n">
        <v>1</v>
      </c>
      <c r="Z1031" t="n">
        <v>10</v>
      </c>
    </row>
    <row r="1032">
      <c r="A1032" t="n">
        <v>16</v>
      </c>
      <c r="B1032" t="n">
        <v>45</v>
      </c>
      <c r="C1032" t="inlineStr">
        <is>
          <t xml:space="preserve">CONCLUIDO	</t>
        </is>
      </c>
      <c r="D1032" t="n">
        <v>1.7285</v>
      </c>
      <c r="E1032" t="n">
        <v>57.85</v>
      </c>
      <c r="F1032" t="n">
        <v>54.49</v>
      </c>
      <c r="G1032" t="n">
        <v>48.8</v>
      </c>
      <c r="H1032" t="n">
        <v>0.85</v>
      </c>
      <c r="I1032" t="n">
        <v>67</v>
      </c>
      <c r="J1032" t="n">
        <v>103.71</v>
      </c>
      <c r="K1032" t="n">
        <v>39.72</v>
      </c>
      <c r="L1032" t="n">
        <v>5</v>
      </c>
      <c r="M1032" t="n">
        <v>65</v>
      </c>
      <c r="N1032" t="n">
        <v>14</v>
      </c>
      <c r="O1032" t="n">
        <v>13024.91</v>
      </c>
      <c r="P1032" t="n">
        <v>456.13</v>
      </c>
      <c r="Q1032" t="n">
        <v>1367.35</v>
      </c>
      <c r="R1032" t="n">
        <v>168.71</v>
      </c>
      <c r="S1032" t="n">
        <v>104.26</v>
      </c>
      <c r="T1032" t="n">
        <v>31075.08</v>
      </c>
      <c r="U1032" t="n">
        <v>0.62</v>
      </c>
      <c r="V1032" t="n">
        <v>0.88</v>
      </c>
      <c r="W1032" t="n">
        <v>20.75</v>
      </c>
      <c r="X1032" t="n">
        <v>1.91</v>
      </c>
      <c r="Y1032" t="n">
        <v>1</v>
      </c>
      <c r="Z1032" t="n">
        <v>10</v>
      </c>
    </row>
    <row r="1033">
      <c r="A1033" t="n">
        <v>17</v>
      </c>
      <c r="B1033" t="n">
        <v>45</v>
      </c>
      <c r="C1033" t="inlineStr">
        <is>
          <t xml:space="preserve">CONCLUIDO	</t>
        </is>
      </c>
      <c r="D1033" t="n">
        <v>1.7344</v>
      </c>
      <c r="E1033" t="n">
        <v>57.66</v>
      </c>
      <c r="F1033" t="n">
        <v>54.37</v>
      </c>
      <c r="G1033" t="n">
        <v>51.78</v>
      </c>
      <c r="H1033" t="n">
        <v>0.89</v>
      </c>
      <c r="I1033" t="n">
        <v>63</v>
      </c>
      <c r="J1033" t="n">
        <v>104.03</v>
      </c>
      <c r="K1033" t="n">
        <v>39.72</v>
      </c>
      <c r="L1033" t="n">
        <v>5.25</v>
      </c>
      <c r="M1033" t="n">
        <v>61</v>
      </c>
      <c r="N1033" t="n">
        <v>14.06</v>
      </c>
      <c r="O1033" t="n">
        <v>13063.69</v>
      </c>
      <c r="P1033" t="n">
        <v>452.88</v>
      </c>
      <c r="Q1033" t="n">
        <v>1367.33</v>
      </c>
      <c r="R1033" t="n">
        <v>164.9</v>
      </c>
      <c r="S1033" t="n">
        <v>104.26</v>
      </c>
      <c r="T1033" t="n">
        <v>29190.7</v>
      </c>
      <c r="U1033" t="n">
        <v>0.63</v>
      </c>
      <c r="V1033" t="n">
        <v>0.88</v>
      </c>
      <c r="W1033" t="n">
        <v>20.75</v>
      </c>
      <c r="X1033" t="n">
        <v>1.79</v>
      </c>
      <c r="Y1033" t="n">
        <v>1</v>
      </c>
      <c r="Z1033" t="n">
        <v>10</v>
      </c>
    </row>
    <row r="1034">
      <c r="A1034" t="n">
        <v>18</v>
      </c>
      <c r="B1034" t="n">
        <v>45</v>
      </c>
      <c r="C1034" t="inlineStr">
        <is>
          <t xml:space="preserve">CONCLUIDO	</t>
        </is>
      </c>
      <c r="D1034" t="n">
        <v>1.7397</v>
      </c>
      <c r="E1034" t="n">
        <v>57.48</v>
      </c>
      <c r="F1034" t="n">
        <v>54.26</v>
      </c>
      <c r="G1034" t="n">
        <v>54.26</v>
      </c>
      <c r="H1034" t="n">
        <v>0.93</v>
      </c>
      <c r="I1034" t="n">
        <v>60</v>
      </c>
      <c r="J1034" t="n">
        <v>104.34</v>
      </c>
      <c r="K1034" t="n">
        <v>39.72</v>
      </c>
      <c r="L1034" t="n">
        <v>5.5</v>
      </c>
      <c r="M1034" t="n">
        <v>58</v>
      </c>
      <c r="N1034" t="n">
        <v>14.12</v>
      </c>
      <c r="O1034" t="n">
        <v>13102.5</v>
      </c>
      <c r="P1034" t="n">
        <v>449.21</v>
      </c>
      <c r="Q1034" t="n">
        <v>1367.35</v>
      </c>
      <c r="R1034" t="n">
        <v>161.25</v>
      </c>
      <c r="S1034" t="n">
        <v>104.26</v>
      </c>
      <c r="T1034" t="n">
        <v>27383.72</v>
      </c>
      <c r="U1034" t="n">
        <v>0.65</v>
      </c>
      <c r="V1034" t="n">
        <v>0.88</v>
      </c>
      <c r="W1034" t="n">
        <v>20.74</v>
      </c>
      <c r="X1034" t="n">
        <v>1.68</v>
      </c>
      <c r="Y1034" t="n">
        <v>1</v>
      </c>
      <c r="Z1034" t="n">
        <v>10</v>
      </c>
    </row>
    <row r="1035">
      <c r="A1035" t="n">
        <v>19</v>
      </c>
      <c r="B1035" t="n">
        <v>45</v>
      </c>
      <c r="C1035" t="inlineStr">
        <is>
          <t xml:space="preserve">CONCLUIDO	</t>
        </is>
      </c>
      <c r="D1035" t="n">
        <v>1.7432</v>
      </c>
      <c r="E1035" t="n">
        <v>57.36</v>
      </c>
      <c r="F1035" t="n">
        <v>54.21</v>
      </c>
      <c r="G1035" t="n">
        <v>57.06</v>
      </c>
      <c r="H1035" t="n">
        <v>0.97</v>
      </c>
      <c r="I1035" t="n">
        <v>57</v>
      </c>
      <c r="J1035" t="n">
        <v>104.65</v>
      </c>
      <c r="K1035" t="n">
        <v>39.72</v>
      </c>
      <c r="L1035" t="n">
        <v>5.75</v>
      </c>
      <c r="M1035" t="n">
        <v>55</v>
      </c>
      <c r="N1035" t="n">
        <v>14.19</v>
      </c>
      <c r="O1035" t="n">
        <v>13141.33</v>
      </c>
      <c r="P1035" t="n">
        <v>445.89</v>
      </c>
      <c r="Q1035" t="n">
        <v>1367.44</v>
      </c>
      <c r="R1035" t="n">
        <v>159.43</v>
      </c>
      <c r="S1035" t="n">
        <v>104.26</v>
      </c>
      <c r="T1035" t="n">
        <v>26485.2</v>
      </c>
      <c r="U1035" t="n">
        <v>0.65</v>
      </c>
      <c r="V1035" t="n">
        <v>0.88</v>
      </c>
      <c r="W1035" t="n">
        <v>20.74</v>
      </c>
      <c r="X1035" t="n">
        <v>1.63</v>
      </c>
      <c r="Y1035" t="n">
        <v>1</v>
      </c>
      <c r="Z1035" t="n">
        <v>10</v>
      </c>
    </row>
    <row r="1036">
      <c r="A1036" t="n">
        <v>20</v>
      </c>
      <c r="B1036" t="n">
        <v>45</v>
      </c>
      <c r="C1036" t="inlineStr">
        <is>
          <t xml:space="preserve">CONCLUIDO	</t>
        </is>
      </c>
      <c r="D1036" t="n">
        <v>1.7484</v>
      </c>
      <c r="E1036" t="n">
        <v>57.2</v>
      </c>
      <c r="F1036" t="n">
        <v>54.1</v>
      </c>
      <c r="G1036" t="n">
        <v>60.11</v>
      </c>
      <c r="H1036" t="n">
        <v>1.01</v>
      </c>
      <c r="I1036" t="n">
        <v>54</v>
      </c>
      <c r="J1036" t="n">
        <v>104.97</v>
      </c>
      <c r="K1036" t="n">
        <v>39.72</v>
      </c>
      <c r="L1036" t="n">
        <v>6</v>
      </c>
      <c r="M1036" t="n">
        <v>52</v>
      </c>
      <c r="N1036" t="n">
        <v>14.25</v>
      </c>
      <c r="O1036" t="n">
        <v>13180.19</v>
      </c>
      <c r="P1036" t="n">
        <v>442.77</v>
      </c>
      <c r="Q1036" t="n">
        <v>1367.32</v>
      </c>
      <c r="R1036" t="n">
        <v>155.75</v>
      </c>
      <c r="S1036" t="n">
        <v>104.26</v>
      </c>
      <c r="T1036" t="n">
        <v>24662.51</v>
      </c>
      <c r="U1036" t="n">
        <v>0.67</v>
      </c>
      <c r="V1036" t="n">
        <v>0.89</v>
      </c>
      <c r="W1036" t="n">
        <v>20.74</v>
      </c>
      <c r="X1036" t="n">
        <v>1.52</v>
      </c>
      <c r="Y1036" t="n">
        <v>1</v>
      </c>
      <c r="Z1036" t="n">
        <v>10</v>
      </c>
    </row>
    <row r="1037">
      <c r="A1037" t="n">
        <v>21</v>
      </c>
      <c r="B1037" t="n">
        <v>45</v>
      </c>
      <c r="C1037" t="inlineStr">
        <is>
          <t xml:space="preserve">CONCLUIDO	</t>
        </is>
      </c>
      <c r="D1037" t="n">
        <v>1.7515</v>
      </c>
      <c r="E1037" t="n">
        <v>57.09</v>
      </c>
      <c r="F1037" t="n">
        <v>54.04</v>
      </c>
      <c r="G1037" t="n">
        <v>62.35</v>
      </c>
      <c r="H1037" t="n">
        <v>1.05</v>
      </c>
      <c r="I1037" t="n">
        <v>52</v>
      </c>
      <c r="J1037" t="n">
        <v>105.28</v>
      </c>
      <c r="K1037" t="n">
        <v>39.72</v>
      </c>
      <c r="L1037" t="n">
        <v>6.25</v>
      </c>
      <c r="M1037" t="n">
        <v>50</v>
      </c>
      <c r="N1037" t="n">
        <v>14.32</v>
      </c>
      <c r="O1037" t="n">
        <v>13219.07</v>
      </c>
      <c r="P1037" t="n">
        <v>439.17</v>
      </c>
      <c r="Q1037" t="n">
        <v>1367.36</v>
      </c>
      <c r="R1037" t="n">
        <v>154.05</v>
      </c>
      <c r="S1037" t="n">
        <v>104.26</v>
      </c>
      <c r="T1037" t="n">
        <v>23820.58</v>
      </c>
      <c r="U1037" t="n">
        <v>0.68</v>
      </c>
      <c r="V1037" t="n">
        <v>0.89</v>
      </c>
      <c r="W1037" t="n">
        <v>20.72</v>
      </c>
      <c r="X1037" t="n">
        <v>1.46</v>
      </c>
      <c r="Y1037" t="n">
        <v>1</v>
      </c>
      <c r="Z1037" t="n">
        <v>10</v>
      </c>
    </row>
    <row r="1038">
      <c r="A1038" t="n">
        <v>22</v>
      </c>
      <c r="B1038" t="n">
        <v>45</v>
      </c>
      <c r="C1038" t="inlineStr">
        <is>
          <t xml:space="preserve">CONCLUIDO	</t>
        </is>
      </c>
      <c r="D1038" t="n">
        <v>1.7549</v>
      </c>
      <c r="E1038" t="n">
        <v>56.98</v>
      </c>
      <c r="F1038" t="n">
        <v>53.99</v>
      </c>
      <c r="G1038" t="n">
        <v>66.11</v>
      </c>
      <c r="H1038" t="n">
        <v>1.08</v>
      </c>
      <c r="I1038" t="n">
        <v>49</v>
      </c>
      <c r="J1038" t="n">
        <v>105.6</v>
      </c>
      <c r="K1038" t="n">
        <v>39.72</v>
      </c>
      <c r="L1038" t="n">
        <v>6.5</v>
      </c>
      <c r="M1038" t="n">
        <v>47</v>
      </c>
      <c r="N1038" t="n">
        <v>14.39</v>
      </c>
      <c r="O1038" t="n">
        <v>13257.98</v>
      </c>
      <c r="P1038" t="n">
        <v>436.05</v>
      </c>
      <c r="Q1038" t="n">
        <v>1367.34</v>
      </c>
      <c r="R1038" t="n">
        <v>152.02</v>
      </c>
      <c r="S1038" t="n">
        <v>104.26</v>
      </c>
      <c r="T1038" t="n">
        <v>22819.76</v>
      </c>
      <c r="U1038" t="n">
        <v>0.6899999999999999</v>
      </c>
      <c r="V1038" t="n">
        <v>0.89</v>
      </c>
      <c r="W1038" t="n">
        <v>20.73</v>
      </c>
      <c r="X1038" t="n">
        <v>1.41</v>
      </c>
      <c r="Y1038" t="n">
        <v>1</v>
      </c>
      <c r="Z1038" t="n">
        <v>10</v>
      </c>
    </row>
    <row r="1039">
      <c r="A1039" t="n">
        <v>23</v>
      </c>
      <c r="B1039" t="n">
        <v>45</v>
      </c>
      <c r="C1039" t="inlineStr">
        <is>
          <t xml:space="preserve">CONCLUIDO	</t>
        </is>
      </c>
      <c r="D1039" t="n">
        <v>1.7586</v>
      </c>
      <c r="E1039" t="n">
        <v>56.86</v>
      </c>
      <c r="F1039" t="n">
        <v>53.91</v>
      </c>
      <c r="G1039" t="n">
        <v>68.81999999999999</v>
      </c>
      <c r="H1039" t="n">
        <v>1.12</v>
      </c>
      <c r="I1039" t="n">
        <v>47</v>
      </c>
      <c r="J1039" t="n">
        <v>105.92</v>
      </c>
      <c r="K1039" t="n">
        <v>39.72</v>
      </c>
      <c r="L1039" t="n">
        <v>6.75</v>
      </c>
      <c r="M1039" t="n">
        <v>45</v>
      </c>
      <c r="N1039" t="n">
        <v>14.45</v>
      </c>
      <c r="O1039" t="n">
        <v>13296.91</v>
      </c>
      <c r="P1039" t="n">
        <v>432.65</v>
      </c>
      <c r="Q1039" t="n">
        <v>1367.36</v>
      </c>
      <c r="R1039" t="n">
        <v>149.73</v>
      </c>
      <c r="S1039" t="n">
        <v>104.26</v>
      </c>
      <c r="T1039" t="n">
        <v>21688.67</v>
      </c>
      <c r="U1039" t="n">
        <v>0.7</v>
      </c>
      <c r="V1039" t="n">
        <v>0.89</v>
      </c>
      <c r="W1039" t="n">
        <v>20.72</v>
      </c>
      <c r="X1039" t="n">
        <v>1.33</v>
      </c>
      <c r="Y1039" t="n">
        <v>1</v>
      </c>
      <c r="Z1039" t="n">
        <v>10</v>
      </c>
    </row>
    <row r="1040">
      <c r="A1040" t="n">
        <v>24</v>
      </c>
      <c r="B1040" t="n">
        <v>45</v>
      </c>
      <c r="C1040" t="inlineStr">
        <is>
          <t xml:space="preserve">CONCLUIDO	</t>
        </is>
      </c>
      <c r="D1040" t="n">
        <v>1.7624</v>
      </c>
      <c r="E1040" t="n">
        <v>56.74</v>
      </c>
      <c r="F1040" t="n">
        <v>53.83</v>
      </c>
      <c r="G1040" t="n">
        <v>71.77</v>
      </c>
      <c r="H1040" t="n">
        <v>1.16</v>
      </c>
      <c r="I1040" t="n">
        <v>45</v>
      </c>
      <c r="J1040" t="n">
        <v>106.23</v>
      </c>
      <c r="K1040" t="n">
        <v>39.72</v>
      </c>
      <c r="L1040" t="n">
        <v>7</v>
      </c>
      <c r="M1040" t="n">
        <v>43</v>
      </c>
      <c r="N1040" t="n">
        <v>14.52</v>
      </c>
      <c r="O1040" t="n">
        <v>13335.87</v>
      </c>
      <c r="P1040" t="n">
        <v>429.72</v>
      </c>
      <c r="Q1040" t="n">
        <v>1367.33</v>
      </c>
      <c r="R1040" t="n">
        <v>147</v>
      </c>
      <c r="S1040" t="n">
        <v>104.26</v>
      </c>
      <c r="T1040" t="n">
        <v>20332.61</v>
      </c>
      <c r="U1040" t="n">
        <v>0.71</v>
      </c>
      <c r="V1040" t="n">
        <v>0.89</v>
      </c>
      <c r="W1040" t="n">
        <v>20.72</v>
      </c>
      <c r="X1040" t="n">
        <v>1.25</v>
      </c>
      <c r="Y1040" t="n">
        <v>1</v>
      </c>
      <c r="Z1040" t="n">
        <v>10</v>
      </c>
    </row>
    <row r="1041">
      <c r="A1041" t="n">
        <v>25</v>
      </c>
      <c r="B1041" t="n">
        <v>45</v>
      </c>
      <c r="C1041" t="inlineStr">
        <is>
          <t xml:space="preserve">CONCLUIDO	</t>
        </is>
      </c>
      <c r="D1041" t="n">
        <v>1.7634</v>
      </c>
      <c r="E1041" t="n">
        <v>56.71</v>
      </c>
      <c r="F1041" t="n">
        <v>53.82</v>
      </c>
      <c r="G1041" t="n">
        <v>73.39</v>
      </c>
      <c r="H1041" t="n">
        <v>1.2</v>
      </c>
      <c r="I1041" t="n">
        <v>44</v>
      </c>
      <c r="J1041" t="n">
        <v>106.55</v>
      </c>
      <c r="K1041" t="n">
        <v>39.72</v>
      </c>
      <c r="L1041" t="n">
        <v>7.25</v>
      </c>
      <c r="M1041" t="n">
        <v>42</v>
      </c>
      <c r="N1041" t="n">
        <v>14.58</v>
      </c>
      <c r="O1041" t="n">
        <v>13374.86</v>
      </c>
      <c r="P1041" t="n">
        <v>426.53</v>
      </c>
      <c r="Q1041" t="n">
        <v>1367.34</v>
      </c>
      <c r="R1041" t="n">
        <v>146.68</v>
      </c>
      <c r="S1041" t="n">
        <v>104.26</v>
      </c>
      <c r="T1041" t="n">
        <v>20177.13</v>
      </c>
      <c r="U1041" t="n">
        <v>0.71</v>
      </c>
      <c r="V1041" t="n">
        <v>0.89</v>
      </c>
      <c r="W1041" t="n">
        <v>20.72</v>
      </c>
      <c r="X1041" t="n">
        <v>1.24</v>
      </c>
      <c r="Y1041" t="n">
        <v>1</v>
      </c>
      <c r="Z1041" t="n">
        <v>10</v>
      </c>
    </row>
    <row r="1042">
      <c r="A1042" t="n">
        <v>26</v>
      </c>
      <c r="B1042" t="n">
        <v>45</v>
      </c>
      <c r="C1042" t="inlineStr">
        <is>
          <t xml:space="preserve">CONCLUIDO	</t>
        </is>
      </c>
      <c r="D1042" t="n">
        <v>1.7666</v>
      </c>
      <c r="E1042" t="n">
        <v>56.6</v>
      </c>
      <c r="F1042" t="n">
        <v>53.75</v>
      </c>
      <c r="G1042" t="n">
        <v>76.79000000000001</v>
      </c>
      <c r="H1042" t="n">
        <v>1.24</v>
      </c>
      <c r="I1042" t="n">
        <v>42</v>
      </c>
      <c r="J1042" t="n">
        <v>106.86</v>
      </c>
      <c r="K1042" t="n">
        <v>39.72</v>
      </c>
      <c r="L1042" t="n">
        <v>7.5</v>
      </c>
      <c r="M1042" t="n">
        <v>40</v>
      </c>
      <c r="N1042" t="n">
        <v>14.65</v>
      </c>
      <c r="O1042" t="n">
        <v>13413.87</v>
      </c>
      <c r="P1042" t="n">
        <v>423.79</v>
      </c>
      <c r="Q1042" t="n">
        <v>1367.33</v>
      </c>
      <c r="R1042" t="n">
        <v>144.86</v>
      </c>
      <c r="S1042" t="n">
        <v>104.26</v>
      </c>
      <c r="T1042" t="n">
        <v>19277.49</v>
      </c>
      <c r="U1042" t="n">
        <v>0.72</v>
      </c>
      <c r="V1042" t="n">
        <v>0.89</v>
      </c>
      <c r="W1042" t="n">
        <v>20.71</v>
      </c>
      <c r="X1042" t="n">
        <v>1.18</v>
      </c>
      <c r="Y1042" t="n">
        <v>1</v>
      </c>
      <c r="Z1042" t="n">
        <v>10</v>
      </c>
    </row>
    <row r="1043">
      <c r="A1043" t="n">
        <v>27</v>
      </c>
      <c r="B1043" t="n">
        <v>45</v>
      </c>
      <c r="C1043" t="inlineStr">
        <is>
          <t xml:space="preserve">CONCLUIDO	</t>
        </is>
      </c>
      <c r="D1043" t="n">
        <v>1.7705</v>
      </c>
      <c r="E1043" t="n">
        <v>56.48</v>
      </c>
      <c r="F1043" t="n">
        <v>53.67</v>
      </c>
      <c r="G1043" t="n">
        <v>80.51000000000001</v>
      </c>
      <c r="H1043" t="n">
        <v>1.27</v>
      </c>
      <c r="I1043" t="n">
        <v>40</v>
      </c>
      <c r="J1043" t="n">
        <v>107.18</v>
      </c>
      <c r="K1043" t="n">
        <v>39.72</v>
      </c>
      <c r="L1043" t="n">
        <v>7.75</v>
      </c>
      <c r="M1043" t="n">
        <v>38</v>
      </c>
      <c r="N1043" t="n">
        <v>14.72</v>
      </c>
      <c r="O1043" t="n">
        <v>13452.9</v>
      </c>
      <c r="P1043" t="n">
        <v>420.46</v>
      </c>
      <c r="Q1043" t="n">
        <v>1367.41</v>
      </c>
      <c r="R1043" t="n">
        <v>142.19</v>
      </c>
      <c r="S1043" t="n">
        <v>104.26</v>
      </c>
      <c r="T1043" t="n">
        <v>17951.72</v>
      </c>
      <c r="U1043" t="n">
        <v>0.73</v>
      </c>
      <c r="V1043" t="n">
        <v>0.89</v>
      </c>
      <c r="W1043" t="n">
        <v>20.7</v>
      </c>
      <c r="X1043" t="n">
        <v>1.09</v>
      </c>
      <c r="Y1043" t="n">
        <v>1</v>
      </c>
      <c r="Z1043" t="n">
        <v>10</v>
      </c>
    </row>
    <row r="1044">
      <c r="A1044" t="n">
        <v>28</v>
      </c>
      <c r="B1044" t="n">
        <v>45</v>
      </c>
      <c r="C1044" t="inlineStr">
        <is>
          <t xml:space="preserve">CONCLUIDO	</t>
        </is>
      </c>
      <c r="D1044" t="n">
        <v>1.7708</v>
      </c>
      <c r="E1044" t="n">
        <v>56.47</v>
      </c>
      <c r="F1044" t="n">
        <v>53.68</v>
      </c>
      <c r="G1044" t="n">
        <v>82.59</v>
      </c>
      <c r="H1044" t="n">
        <v>1.31</v>
      </c>
      <c r="I1044" t="n">
        <v>39</v>
      </c>
      <c r="J1044" t="n">
        <v>107.5</v>
      </c>
      <c r="K1044" t="n">
        <v>39.72</v>
      </c>
      <c r="L1044" t="n">
        <v>8</v>
      </c>
      <c r="M1044" t="n">
        <v>37</v>
      </c>
      <c r="N1044" t="n">
        <v>14.78</v>
      </c>
      <c r="O1044" t="n">
        <v>13491.96</v>
      </c>
      <c r="P1044" t="n">
        <v>417.91</v>
      </c>
      <c r="Q1044" t="n">
        <v>1367.22</v>
      </c>
      <c r="R1044" t="n">
        <v>142.26</v>
      </c>
      <c r="S1044" t="n">
        <v>104.26</v>
      </c>
      <c r="T1044" t="n">
        <v>17992.56</v>
      </c>
      <c r="U1044" t="n">
        <v>0.73</v>
      </c>
      <c r="V1044" t="n">
        <v>0.89</v>
      </c>
      <c r="W1044" t="n">
        <v>20.71</v>
      </c>
      <c r="X1044" t="n">
        <v>1.11</v>
      </c>
      <c r="Y1044" t="n">
        <v>1</v>
      </c>
      <c r="Z1044" t="n">
        <v>10</v>
      </c>
    </row>
    <row r="1045">
      <c r="A1045" t="n">
        <v>29</v>
      </c>
      <c r="B1045" t="n">
        <v>45</v>
      </c>
      <c r="C1045" t="inlineStr">
        <is>
          <t xml:space="preserve">CONCLUIDO	</t>
        </is>
      </c>
      <c r="D1045" t="n">
        <v>1.7747</v>
      </c>
      <c r="E1045" t="n">
        <v>56.35</v>
      </c>
      <c r="F1045" t="n">
        <v>53.6</v>
      </c>
      <c r="G1045" t="n">
        <v>86.92</v>
      </c>
      <c r="H1045" t="n">
        <v>1.35</v>
      </c>
      <c r="I1045" t="n">
        <v>37</v>
      </c>
      <c r="J1045" t="n">
        <v>107.81</v>
      </c>
      <c r="K1045" t="n">
        <v>39.72</v>
      </c>
      <c r="L1045" t="n">
        <v>8.25</v>
      </c>
      <c r="M1045" t="n">
        <v>35</v>
      </c>
      <c r="N1045" t="n">
        <v>14.85</v>
      </c>
      <c r="O1045" t="n">
        <v>13531.05</v>
      </c>
      <c r="P1045" t="n">
        <v>413.48</v>
      </c>
      <c r="Q1045" t="n">
        <v>1367.32</v>
      </c>
      <c r="R1045" t="n">
        <v>139.62</v>
      </c>
      <c r="S1045" t="n">
        <v>104.26</v>
      </c>
      <c r="T1045" t="n">
        <v>16681.68</v>
      </c>
      <c r="U1045" t="n">
        <v>0.75</v>
      </c>
      <c r="V1045" t="n">
        <v>0.89</v>
      </c>
      <c r="W1045" t="n">
        <v>20.71</v>
      </c>
      <c r="X1045" t="n">
        <v>1.02</v>
      </c>
      <c r="Y1045" t="n">
        <v>1</v>
      </c>
      <c r="Z1045" t="n">
        <v>10</v>
      </c>
    </row>
    <row r="1046">
      <c r="A1046" t="n">
        <v>30</v>
      </c>
      <c r="B1046" t="n">
        <v>45</v>
      </c>
      <c r="C1046" t="inlineStr">
        <is>
          <t xml:space="preserve">CONCLUIDO	</t>
        </is>
      </c>
      <c r="D1046" t="n">
        <v>1.7759</v>
      </c>
      <c r="E1046" t="n">
        <v>56.31</v>
      </c>
      <c r="F1046" t="n">
        <v>53.58</v>
      </c>
      <c r="G1046" t="n">
        <v>89.3</v>
      </c>
      <c r="H1046" t="n">
        <v>1.38</v>
      </c>
      <c r="I1046" t="n">
        <v>36</v>
      </c>
      <c r="J1046" t="n">
        <v>108.13</v>
      </c>
      <c r="K1046" t="n">
        <v>39.72</v>
      </c>
      <c r="L1046" t="n">
        <v>8.5</v>
      </c>
      <c r="M1046" t="n">
        <v>34</v>
      </c>
      <c r="N1046" t="n">
        <v>14.92</v>
      </c>
      <c r="O1046" t="n">
        <v>13570.16</v>
      </c>
      <c r="P1046" t="n">
        <v>410.36</v>
      </c>
      <c r="Q1046" t="n">
        <v>1367.3</v>
      </c>
      <c r="R1046" t="n">
        <v>138.89</v>
      </c>
      <c r="S1046" t="n">
        <v>104.26</v>
      </c>
      <c r="T1046" t="n">
        <v>16320.06</v>
      </c>
      <c r="U1046" t="n">
        <v>0.75</v>
      </c>
      <c r="V1046" t="n">
        <v>0.89</v>
      </c>
      <c r="W1046" t="n">
        <v>20.71</v>
      </c>
      <c r="X1046" t="n">
        <v>1</v>
      </c>
      <c r="Y1046" t="n">
        <v>1</v>
      </c>
      <c r="Z1046" t="n">
        <v>10</v>
      </c>
    </row>
    <row r="1047">
      <c r="A1047" t="n">
        <v>31</v>
      </c>
      <c r="B1047" t="n">
        <v>45</v>
      </c>
      <c r="C1047" t="inlineStr">
        <is>
          <t xml:space="preserve">CONCLUIDO	</t>
        </is>
      </c>
      <c r="D1047" t="n">
        <v>1.7762</v>
      </c>
      <c r="E1047" t="n">
        <v>56.3</v>
      </c>
      <c r="F1047" t="n">
        <v>53.59</v>
      </c>
      <c r="G1047" t="n">
        <v>91.87</v>
      </c>
      <c r="H1047" t="n">
        <v>1.42</v>
      </c>
      <c r="I1047" t="n">
        <v>35</v>
      </c>
      <c r="J1047" t="n">
        <v>108.45</v>
      </c>
      <c r="K1047" t="n">
        <v>39.72</v>
      </c>
      <c r="L1047" t="n">
        <v>8.75</v>
      </c>
      <c r="M1047" t="n">
        <v>30</v>
      </c>
      <c r="N1047" t="n">
        <v>14.98</v>
      </c>
      <c r="O1047" t="n">
        <v>13609.42</v>
      </c>
      <c r="P1047" t="n">
        <v>407.09</v>
      </c>
      <c r="Q1047" t="n">
        <v>1367.33</v>
      </c>
      <c r="R1047" t="n">
        <v>139.33</v>
      </c>
      <c r="S1047" t="n">
        <v>104.26</v>
      </c>
      <c r="T1047" t="n">
        <v>16545.25</v>
      </c>
      <c r="U1047" t="n">
        <v>0.75</v>
      </c>
      <c r="V1047" t="n">
        <v>0.89</v>
      </c>
      <c r="W1047" t="n">
        <v>20.71</v>
      </c>
      <c r="X1047" t="n">
        <v>1.02</v>
      </c>
      <c r="Y1047" t="n">
        <v>1</v>
      </c>
      <c r="Z1047" t="n">
        <v>10</v>
      </c>
    </row>
    <row r="1048">
      <c r="A1048" t="n">
        <v>32</v>
      </c>
      <c r="B1048" t="n">
        <v>45</v>
      </c>
      <c r="C1048" t="inlineStr">
        <is>
          <t xml:space="preserve">CONCLUIDO	</t>
        </is>
      </c>
      <c r="D1048" t="n">
        <v>1.7784</v>
      </c>
      <c r="E1048" t="n">
        <v>56.23</v>
      </c>
      <c r="F1048" t="n">
        <v>53.54</v>
      </c>
      <c r="G1048" t="n">
        <v>94.48999999999999</v>
      </c>
      <c r="H1048" t="n">
        <v>1.46</v>
      </c>
      <c r="I1048" t="n">
        <v>34</v>
      </c>
      <c r="J1048" t="n">
        <v>108.77</v>
      </c>
      <c r="K1048" t="n">
        <v>39.72</v>
      </c>
      <c r="L1048" t="n">
        <v>9</v>
      </c>
      <c r="M1048" t="n">
        <v>27</v>
      </c>
      <c r="N1048" t="n">
        <v>15.05</v>
      </c>
      <c r="O1048" t="n">
        <v>13648.58</v>
      </c>
      <c r="P1048" t="n">
        <v>404.46</v>
      </c>
      <c r="Q1048" t="n">
        <v>1367.33</v>
      </c>
      <c r="R1048" t="n">
        <v>137.64</v>
      </c>
      <c r="S1048" t="n">
        <v>104.26</v>
      </c>
      <c r="T1048" t="n">
        <v>15707.96</v>
      </c>
      <c r="U1048" t="n">
        <v>0.76</v>
      </c>
      <c r="V1048" t="n">
        <v>0.9</v>
      </c>
      <c r="W1048" t="n">
        <v>20.71</v>
      </c>
      <c r="X1048" t="n">
        <v>0.97</v>
      </c>
      <c r="Y1048" t="n">
        <v>1</v>
      </c>
      <c r="Z1048" t="n">
        <v>10</v>
      </c>
    </row>
    <row r="1049">
      <c r="A1049" t="n">
        <v>33</v>
      </c>
      <c r="B1049" t="n">
        <v>45</v>
      </c>
      <c r="C1049" t="inlineStr">
        <is>
          <t xml:space="preserve">CONCLUIDO	</t>
        </is>
      </c>
      <c r="D1049" t="n">
        <v>1.7806</v>
      </c>
      <c r="E1049" t="n">
        <v>56.16</v>
      </c>
      <c r="F1049" t="n">
        <v>53.5</v>
      </c>
      <c r="G1049" t="n">
        <v>97.26000000000001</v>
      </c>
      <c r="H1049" t="n">
        <v>1.49</v>
      </c>
      <c r="I1049" t="n">
        <v>33</v>
      </c>
      <c r="J1049" t="n">
        <v>109.09</v>
      </c>
      <c r="K1049" t="n">
        <v>39.72</v>
      </c>
      <c r="L1049" t="n">
        <v>9.25</v>
      </c>
      <c r="M1049" t="n">
        <v>20</v>
      </c>
      <c r="N1049" t="n">
        <v>15.12</v>
      </c>
      <c r="O1049" t="n">
        <v>13687.77</v>
      </c>
      <c r="P1049" t="n">
        <v>402.91</v>
      </c>
      <c r="Q1049" t="n">
        <v>1367.18</v>
      </c>
      <c r="R1049" t="n">
        <v>135.98</v>
      </c>
      <c r="S1049" t="n">
        <v>104.26</v>
      </c>
      <c r="T1049" t="n">
        <v>14879.62</v>
      </c>
      <c r="U1049" t="n">
        <v>0.77</v>
      </c>
      <c r="V1049" t="n">
        <v>0.9</v>
      </c>
      <c r="W1049" t="n">
        <v>20.71</v>
      </c>
      <c r="X1049" t="n">
        <v>0.92</v>
      </c>
      <c r="Y1049" t="n">
        <v>1</v>
      </c>
      <c r="Z1049" t="n">
        <v>10</v>
      </c>
    </row>
    <row r="1050">
      <c r="A1050" t="n">
        <v>34</v>
      </c>
      <c r="B1050" t="n">
        <v>45</v>
      </c>
      <c r="C1050" t="inlineStr">
        <is>
          <t xml:space="preserve">CONCLUIDO	</t>
        </is>
      </c>
      <c r="D1050" t="n">
        <v>1.7814</v>
      </c>
      <c r="E1050" t="n">
        <v>56.13</v>
      </c>
      <c r="F1050" t="n">
        <v>53.49</v>
      </c>
      <c r="G1050" t="n">
        <v>100.29</v>
      </c>
      <c r="H1050" t="n">
        <v>1.53</v>
      </c>
      <c r="I1050" t="n">
        <v>32</v>
      </c>
      <c r="J1050" t="n">
        <v>109.4</v>
      </c>
      <c r="K1050" t="n">
        <v>39.72</v>
      </c>
      <c r="L1050" t="n">
        <v>9.5</v>
      </c>
      <c r="M1050" t="n">
        <v>14</v>
      </c>
      <c r="N1050" t="n">
        <v>15.19</v>
      </c>
      <c r="O1050" t="n">
        <v>13726.99</v>
      </c>
      <c r="P1050" t="n">
        <v>401.83</v>
      </c>
      <c r="Q1050" t="n">
        <v>1367.37</v>
      </c>
      <c r="R1050" t="n">
        <v>135.62</v>
      </c>
      <c r="S1050" t="n">
        <v>104.26</v>
      </c>
      <c r="T1050" t="n">
        <v>14704.21</v>
      </c>
      <c r="U1050" t="n">
        <v>0.77</v>
      </c>
      <c r="V1050" t="n">
        <v>0.9</v>
      </c>
      <c r="W1050" t="n">
        <v>20.71</v>
      </c>
      <c r="X1050" t="n">
        <v>0.91</v>
      </c>
      <c r="Y1050" t="n">
        <v>1</v>
      </c>
      <c r="Z1050" t="n">
        <v>10</v>
      </c>
    </row>
    <row r="1051">
      <c r="A1051" t="n">
        <v>35</v>
      </c>
      <c r="B1051" t="n">
        <v>45</v>
      </c>
      <c r="C1051" t="inlineStr">
        <is>
          <t xml:space="preserve">CONCLUIDO	</t>
        </is>
      </c>
      <c r="D1051" t="n">
        <v>1.7812</v>
      </c>
      <c r="E1051" t="n">
        <v>56.14</v>
      </c>
      <c r="F1051" t="n">
        <v>53.49</v>
      </c>
      <c r="G1051" t="n">
        <v>100.3</v>
      </c>
      <c r="H1051" t="n">
        <v>1.57</v>
      </c>
      <c r="I1051" t="n">
        <v>32</v>
      </c>
      <c r="J1051" t="n">
        <v>109.72</v>
      </c>
      <c r="K1051" t="n">
        <v>39.72</v>
      </c>
      <c r="L1051" t="n">
        <v>9.75</v>
      </c>
      <c r="M1051" t="n">
        <v>6</v>
      </c>
      <c r="N1051" t="n">
        <v>15.26</v>
      </c>
      <c r="O1051" t="n">
        <v>13766.23</v>
      </c>
      <c r="P1051" t="n">
        <v>401.92</v>
      </c>
      <c r="Q1051" t="n">
        <v>1367.31</v>
      </c>
      <c r="R1051" t="n">
        <v>135.45</v>
      </c>
      <c r="S1051" t="n">
        <v>104.26</v>
      </c>
      <c r="T1051" t="n">
        <v>14621.06</v>
      </c>
      <c r="U1051" t="n">
        <v>0.77</v>
      </c>
      <c r="V1051" t="n">
        <v>0.9</v>
      </c>
      <c r="W1051" t="n">
        <v>20.73</v>
      </c>
      <c r="X1051" t="n">
        <v>0.92</v>
      </c>
      <c r="Y1051" t="n">
        <v>1</v>
      </c>
      <c r="Z1051" t="n">
        <v>10</v>
      </c>
    </row>
    <row r="1052">
      <c r="A1052" t="n">
        <v>36</v>
      </c>
      <c r="B1052" t="n">
        <v>45</v>
      </c>
      <c r="C1052" t="inlineStr">
        <is>
          <t xml:space="preserve">CONCLUIDO	</t>
        </is>
      </c>
      <c r="D1052" t="n">
        <v>1.7806</v>
      </c>
      <c r="E1052" t="n">
        <v>56.16</v>
      </c>
      <c r="F1052" t="n">
        <v>53.52</v>
      </c>
      <c r="G1052" t="n">
        <v>100.34</v>
      </c>
      <c r="H1052" t="n">
        <v>1.6</v>
      </c>
      <c r="I1052" t="n">
        <v>32</v>
      </c>
      <c r="J1052" t="n">
        <v>110.04</v>
      </c>
      <c r="K1052" t="n">
        <v>39.72</v>
      </c>
      <c r="L1052" t="n">
        <v>10</v>
      </c>
      <c r="M1052" t="n">
        <v>1</v>
      </c>
      <c r="N1052" t="n">
        <v>15.32</v>
      </c>
      <c r="O1052" t="n">
        <v>13805.5</v>
      </c>
      <c r="P1052" t="n">
        <v>402.63</v>
      </c>
      <c r="Q1052" t="n">
        <v>1367.31</v>
      </c>
      <c r="R1052" t="n">
        <v>135.71</v>
      </c>
      <c r="S1052" t="n">
        <v>104.26</v>
      </c>
      <c r="T1052" t="n">
        <v>14749.94</v>
      </c>
      <c r="U1052" t="n">
        <v>0.77</v>
      </c>
      <c r="V1052" t="n">
        <v>0.9</v>
      </c>
      <c r="W1052" t="n">
        <v>20.74</v>
      </c>
      <c r="X1052" t="n">
        <v>0.9399999999999999</v>
      </c>
      <c r="Y1052" t="n">
        <v>1</v>
      </c>
      <c r="Z1052" t="n">
        <v>10</v>
      </c>
    </row>
    <row r="1053">
      <c r="A1053" t="n">
        <v>37</v>
      </c>
      <c r="B1053" t="n">
        <v>45</v>
      </c>
      <c r="C1053" t="inlineStr">
        <is>
          <t xml:space="preserve">CONCLUIDO	</t>
        </is>
      </c>
      <c r="D1053" t="n">
        <v>1.7806</v>
      </c>
      <c r="E1053" t="n">
        <v>56.16</v>
      </c>
      <c r="F1053" t="n">
        <v>53.51</v>
      </c>
      <c r="G1053" t="n">
        <v>100.34</v>
      </c>
      <c r="H1053" t="n">
        <v>1.64</v>
      </c>
      <c r="I1053" t="n">
        <v>32</v>
      </c>
      <c r="J1053" t="n">
        <v>110.36</v>
      </c>
      <c r="K1053" t="n">
        <v>39.72</v>
      </c>
      <c r="L1053" t="n">
        <v>10.25</v>
      </c>
      <c r="M1053" t="n">
        <v>0</v>
      </c>
      <c r="N1053" t="n">
        <v>15.39</v>
      </c>
      <c r="O1053" t="n">
        <v>13844.79</v>
      </c>
      <c r="P1053" t="n">
        <v>403.71</v>
      </c>
      <c r="Q1053" t="n">
        <v>1367.38</v>
      </c>
      <c r="R1053" t="n">
        <v>135.69</v>
      </c>
      <c r="S1053" t="n">
        <v>104.26</v>
      </c>
      <c r="T1053" t="n">
        <v>14739.96</v>
      </c>
      <c r="U1053" t="n">
        <v>0.77</v>
      </c>
      <c r="V1053" t="n">
        <v>0.9</v>
      </c>
      <c r="W1053" t="n">
        <v>20.73</v>
      </c>
      <c r="X1053" t="n">
        <v>0.9399999999999999</v>
      </c>
      <c r="Y1053" t="n">
        <v>1</v>
      </c>
      <c r="Z1053" t="n">
        <v>10</v>
      </c>
    </row>
    <row r="1054">
      <c r="A1054" t="n">
        <v>0</v>
      </c>
      <c r="B1054" t="n">
        <v>105</v>
      </c>
      <c r="C1054" t="inlineStr">
        <is>
          <t xml:space="preserve">CONCLUIDO	</t>
        </is>
      </c>
      <c r="D1054" t="n">
        <v>0.8908</v>
      </c>
      <c r="E1054" t="n">
        <v>112.26</v>
      </c>
      <c r="F1054" t="n">
        <v>76.88</v>
      </c>
      <c r="G1054" t="n">
        <v>5.7</v>
      </c>
      <c r="H1054" t="n">
        <v>0.09</v>
      </c>
      <c r="I1054" t="n">
        <v>809</v>
      </c>
      <c r="J1054" t="n">
        <v>204</v>
      </c>
      <c r="K1054" t="n">
        <v>55.27</v>
      </c>
      <c r="L1054" t="n">
        <v>1</v>
      </c>
      <c r="M1054" t="n">
        <v>807</v>
      </c>
      <c r="N1054" t="n">
        <v>42.72</v>
      </c>
      <c r="O1054" t="n">
        <v>25393.6</v>
      </c>
      <c r="P1054" t="n">
        <v>1118.9</v>
      </c>
      <c r="Q1054" t="n">
        <v>1370.62</v>
      </c>
      <c r="R1054" t="n">
        <v>898.53</v>
      </c>
      <c r="S1054" t="n">
        <v>104.26</v>
      </c>
      <c r="T1054" t="n">
        <v>392274.37</v>
      </c>
      <c r="U1054" t="n">
        <v>0.12</v>
      </c>
      <c r="V1054" t="n">
        <v>0.62</v>
      </c>
      <c r="W1054" t="n">
        <v>21.98</v>
      </c>
      <c r="X1054" t="n">
        <v>24.23</v>
      </c>
      <c r="Y1054" t="n">
        <v>1</v>
      </c>
      <c r="Z1054" t="n">
        <v>10</v>
      </c>
    </row>
    <row r="1055">
      <c r="A1055" t="n">
        <v>1</v>
      </c>
      <c r="B1055" t="n">
        <v>105</v>
      </c>
      <c r="C1055" t="inlineStr">
        <is>
          <t xml:space="preserve">CONCLUIDO	</t>
        </is>
      </c>
      <c r="D1055" t="n">
        <v>1.0373</v>
      </c>
      <c r="E1055" t="n">
        <v>96.40000000000001</v>
      </c>
      <c r="F1055" t="n">
        <v>69.98999999999999</v>
      </c>
      <c r="G1055" t="n">
        <v>7.14</v>
      </c>
      <c r="H1055" t="n">
        <v>0.11</v>
      </c>
      <c r="I1055" t="n">
        <v>588</v>
      </c>
      <c r="J1055" t="n">
        <v>204.39</v>
      </c>
      <c r="K1055" t="n">
        <v>55.27</v>
      </c>
      <c r="L1055" t="n">
        <v>1.25</v>
      </c>
      <c r="M1055" t="n">
        <v>586</v>
      </c>
      <c r="N1055" t="n">
        <v>42.87</v>
      </c>
      <c r="O1055" t="n">
        <v>25442.42</v>
      </c>
      <c r="P1055" t="n">
        <v>1018.65</v>
      </c>
      <c r="Q1055" t="n">
        <v>1369.3</v>
      </c>
      <c r="R1055" t="n">
        <v>672.92</v>
      </c>
      <c r="S1055" t="n">
        <v>104.26</v>
      </c>
      <c r="T1055" t="n">
        <v>280575.98</v>
      </c>
      <c r="U1055" t="n">
        <v>0.15</v>
      </c>
      <c r="V1055" t="n">
        <v>0.6899999999999999</v>
      </c>
      <c r="W1055" t="n">
        <v>21.63</v>
      </c>
      <c r="X1055" t="n">
        <v>17.37</v>
      </c>
      <c r="Y1055" t="n">
        <v>1</v>
      </c>
      <c r="Z1055" t="n">
        <v>10</v>
      </c>
    </row>
    <row r="1056">
      <c r="A1056" t="n">
        <v>2</v>
      </c>
      <c r="B1056" t="n">
        <v>105</v>
      </c>
      <c r="C1056" t="inlineStr">
        <is>
          <t xml:space="preserve">CONCLUIDO	</t>
        </is>
      </c>
      <c r="D1056" t="n">
        <v>1.1426</v>
      </c>
      <c r="E1056" t="n">
        <v>87.52</v>
      </c>
      <c r="F1056" t="n">
        <v>66.18000000000001</v>
      </c>
      <c r="G1056" t="n">
        <v>8.58</v>
      </c>
      <c r="H1056" t="n">
        <v>0.13</v>
      </c>
      <c r="I1056" t="n">
        <v>463</v>
      </c>
      <c r="J1056" t="n">
        <v>204.79</v>
      </c>
      <c r="K1056" t="n">
        <v>55.27</v>
      </c>
      <c r="L1056" t="n">
        <v>1.5</v>
      </c>
      <c r="M1056" t="n">
        <v>461</v>
      </c>
      <c r="N1056" t="n">
        <v>43.02</v>
      </c>
      <c r="O1056" t="n">
        <v>25491.3</v>
      </c>
      <c r="P1056" t="n">
        <v>962.8</v>
      </c>
      <c r="Q1056" t="n">
        <v>1369.26</v>
      </c>
      <c r="R1056" t="n">
        <v>548.9400000000001</v>
      </c>
      <c r="S1056" t="n">
        <v>104.26</v>
      </c>
      <c r="T1056" t="n">
        <v>219212.98</v>
      </c>
      <c r="U1056" t="n">
        <v>0.19</v>
      </c>
      <c r="V1056" t="n">
        <v>0.72</v>
      </c>
      <c r="W1056" t="n">
        <v>21.4</v>
      </c>
      <c r="X1056" t="n">
        <v>13.56</v>
      </c>
      <c r="Y1056" t="n">
        <v>1</v>
      </c>
      <c r="Z1056" t="n">
        <v>10</v>
      </c>
    </row>
    <row r="1057">
      <c r="A1057" t="n">
        <v>3</v>
      </c>
      <c r="B1057" t="n">
        <v>105</v>
      </c>
      <c r="C1057" t="inlineStr">
        <is>
          <t xml:space="preserve">CONCLUIDO	</t>
        </is>
      </c>
      <c r="D1057" t="n">
        <v>1.2225</v>
      </c>
      <c r="E1057" t="n">
        <v>81.8</v>
      </c>
      <c r="F1057" t="n">
        <v>63.74</v>
      </c>
      <c r="G1057" t="n">
        <v>10.01</v>
      </c>
      <c r="H1057" t="n">
        <v>0.15</v>
      </c>
      <c r="I1057" t="n">
        <v>382</v>
      </c>
      <c r="J1057" t="n">
        <v>205.18</v>
      </c>
      <c r="K1057" t="n">
        <v>55.27</v>
      </c>
      <c r="L1057" t="n">
        <v>1.75</v>
      </c>
      <c r="M1057" t="n">
        <v>380</v>
      </c>
      <c r="N1057" t="n">
        <v>43.16</v>
      </c>
      <c r="O1057" t="n">
        <v>25540.22</v>
      </c>
      <c r="P1057" t="n">
        <v>926.8</v>
      </c>
      <c r="Q1057" t="n">
        <v>1369.01</v>
      </c>
      <c r="R1057" t="n">
        <v>469.45</v>
      </c>
      <c r="S1057" t="n">
        <v>104.26</v>
      </c>
      <c r="T1057" t="n">
        <v>179872.12</v>
      </c>
      <c r="U1057" t="n">
        <v>0.22</v>
      </c>
      <c r="V1057" t="n">
        <v>0.75</v>
      </c>
      <c r="W1057" t="n">
        <v>21.26</v>
      </c>
      <c r="X1057" t="n">
        <v>11.13</v>
      </c>
      <c r="Y1057" t="n">
        <v>1</v>
      </c>
      <c r="Z1057" t="n">
        <v>10</v>
      </c>
    </row>
    <row r="1058">
      <c r="A1058" t="n">
        <v>4</v>
      </c>
      <c r="B1058" t="n">
        <v>105</v>
      </c>
      <c r="C1058" t="inlineStr">
        <is>
          <t xml:space="preserve">CONCLUIDO	</t>
        </is>
      </c>
      <c r="D1058" t="n">
        <v>1.2858</v>
      </c>
      <c r="E1058" t="n">
        <v>77.78</v>
      </c>
      <c r="F1058" t="n">
        <v>62.03</v>
      </c>
      <c r="G1058" t="n">
        <v>11.45</v>
      </c>
      <c r="H1058" t="n">
        <v>0.17</v>
      </c>
      <c r="I1058" t="n">
        <v>325</v>
      </c>
      <c r="J1058" t="n">
        <v>205.58</v>
      </c>
      <c r="K1058" t="n">
        <v>55.27</v>
      </c>
      <c r="L1058" t="n">
        <v>2</v>
      </c>
      <c r="M1058" t="n">
        <v>323</v>
      </c>
      <c r="N1058" t="n">
        <v>43.31</v>
      </c>
      <c r="O1058" t="n">
        <v>25589.2</v>
      </c>
      <c r="P1058" t="n">
        <v>901.3</v>
      </c>
      <c r="Q1058" t="n">
        <v>1368.53</v>
      </c>
      <c r="R1058" t="n">
        <v>413.83</v>
      </c>
      <c r="S1058" t="n">
        <v>104.26</v>
      </c>
      <c r="T1058" t="n">
        <v>152347.65</v>
      </c>
      <c r="U1058" t="n">
        <v>0.25</v>
      </c>
      <c r="V1058" t="n">
        <v>0.77</v>
      </c>
      <c r="W1058" t="n">
        <v>21.17</v>
      </c>
      <c r="X1058" t="n">
        <v>9.42</v>
      </c>
      <c r="Y1058" t="n">
        <v>1</v>
      </c>
      <c r="Z1058" t="n">
        <v>10</v>
      </c>
    </row>
    <row r="1059">
      <c r="A1059" t="n">
        <v>5</v>
      </c>
      <c r="B1059" t="n">
        <v>105</v>
      </c>
      <c r="C1059" t="inlineStr">
        <is>
          <t xml:space="preserve">CONCLUIDO	</t>
        </is>
      </c>
      <c r="D1059" t="n">
        <v>1.3363</v>
      </c>
      <c r="E1059" t="n">
        <v>74.83</v>
      </c>
      <c r="F1059" t="n">
        <v>60.79</v>
      </c>
      <c r="G1059" t="n">
        <v>12.89</v>
      </c>
      <c r="H1059" t="n">
        <v>0.19</v>
      </c>
      <c r="I1059" t="n">
        <v>283</v>
      </c>
      <c r="J1059" t="n">
        <v>205.98</v>
      </c>
      <c r="K1059" t="n">
        <v>55.27</v>
      </c>
      <c r="L1059" t="n">
        <v>2.25</v>
      </c>
      <c r="M1059" t="n">
        <v>281</v>
      </c>
      <c r="N1059" t="n">
        <v>43.46</v>
      </c>
      <c r="O1059" t="n">
        <v>25638.22</v>
      </c>
      <c r="P1059" t="n">
        <v>882.6</v>
      </c>
      <c r="Q1059" t="n">
        <v>1368.39</v>
      </c>
      <c r="R1059" t="n">
        <v>373.19</v>
      </c>
      <c r="S1059" t="n">
        <v>104.26</v>
      </c>
      <c r="T1059" t="n">
        <v>132236.06</v>
      </c>
      <c r="U1059" t="n">
        <v>0.28</v>
      </c>
      <c r="V1059" t="n">
        <v>0.79</v>
      </c>
      <c r="W1059" t="n">
        <v>21.11</v>
      </c>
      <c r="X1059" t="n">
        <v>8.19</v>
      </c>
      <c r="Y1059" t="n">
        <v>1</v>
      </c>
      <c r="Z1059" t="n">
        <v>10</v>
      </c>
    </row>
    <row r="1060">
      <c r="A1060" t="n">
        <v>6</v>
      </c>
      <c r="B1060" t="n">
        <v>105</v>
      </c>
      <c r="C1060" t="inlineStr">
        <is>
          <t xml:space="preserve">CONCLUIDO	</t>
        </is>
      </c>
      <c r="D1060" t="n">
        <v>1.3788</v>
      </c>
      <c r="E1060" t="n">
        <v>72.53</v>
      </c>
      <c r="F1060" t="n">
        <v>59.82</v>
      </c>
      <c r="G1060" t="n">
        <v>14.36</v>
      </c>
      <c r="H1060" t="n">
        <v>0.22</v>
      </c>
      <c r="I1060" t="n">
        <v>250</v>
      </c>
      <c r="J1060" t="n">
        <v>206.38</v>
      </c>
      <c r="K1060" t="n">
        <v>55.27</v>
      </c>
      <c r="L1060" t="n">
        <v>2.5</v>
      </c>
      <c r="M1060" t="n">
        <v>248</v>
      </c>
      <c r="N1060" t="n">
        <v>43.6</v>
      </c>
      <c r="O1060" t="n">
        <v>25687.3</v>
      </c>
      <c r="P1060" t="n">
        <v>867.76</v>
      </c>
      <c r="Q1060" t="n">
        <v>1368.21</v>
      </c>
      <c r="R1060" t="n">
        <v>341.91</v>
      </c>
      <c r="S1060" t="n">
        <v>104.26</v>
      </c>
      <c r="T1060" t="n">
        <v>116760.92</v>
      </c>
      <c r="U1060" t="n">
        <v>0.3</v>
      </c>
      <c r="V1060" t="n">
        <v>0.8</v>
      </c>
      <c r="W1060" t="n">
        <v>21.05</v>
      </c>
      <c r="X1060" t="n">
        <v>7.22</v>
      </c>
      <c r="Y1060" t="n">
        <v>1</v>
      </c>
      <c r="Z1060" t="n">
        <v>10</v>
      </c>
    </row>
    <row r="1061">
      <c r="A1061" t="n">
        <v>7</v>
      </c>
      <c r="B1061" t="n">
        <v>105</v>
      </c>
      <c r="C1061" t="inlineStr">
        <is>
          <t xml:space="preserve">CONCLUIDO	</t>
        </is>
      </c>
      <c r="D1061" t="n">
        <v>1.4128</v>
      </c>
      <c r="E1061" t="n">
        <v>70.78</v>
      </c>
      <c r="F1061" t="n">
        <v>59.09</v>
      </c>
      <c r="G1061" t="n">
        <v>15.76</v>
      </c>
      <c r="H1061" t="n">
        <v>0.24</v>
      </c>
      <c r="I1061" t="n">
        <v>225</v>
      </c>
      <c r="J1061" t="n">
        <v>206.78</v>
      </c>
      <c r="K1061" t="n">
        <v>55.27</v>
      </c>
      <c r="L1061" t="n">
        <v>2.75</v>
      </c>
      <c r="M1061" t="n">
        <v>223</v>
      </c>
      <c r="N1061" t="n">
        <v>43.75</v>
      </c>
      <c r="O1061" t="n">
        <v>25736.42</v>
      </c>
      <c r="P1061" t="n">
        <v>856.55</v>
      </c>
      <c r="Q1061" t="n">
        <v>1368.18</v>
      </c>
      <c r="R1061" t="n">
        <v>317.34</v>
      </c>
      <c r="S1061" t="n">
        <v>104.26</v>
      </c>
      <c r="T1061" t="n">
        <v>104601.73</v>
      </c>
      <c r="U1061" t="n">
        <v>0.33</v>
      </c>
      <c r="V1061" t="n">
        <v>0.8100000000000001</v>
      </c>
      <c r="W1061" t="n">
        <v>21.03</v>
      </c>
      <c r="X1061" t="n">
        <v>6.49</v>
      </c>
      <c r="Y1061" t="n">
        <v>1</v>
      </c>
      <c r="Z1061" t="n">
        <v>10</v>
      </c>
    </row>
    <row r="1062">
      <c r="A1062" t="n">
        <v>8</v>
      </c>
      <c r="B1062" t="n">
        <v>105</v>
      </c>
      <c r="C1062" t="inlineStr">
        <is>
          <t xml:space="preserve">CONCLUIDO	</t>
        </is>
      </c>
      <c r="D1062" t="n">
        <v>1.4425</v>
      </c>
      <c r="E1062" t="n">
        <v>69.33</v>
      </c>
      <c r="F1062" t="n">
        <v>58.49</v>
      </c>
      <c r="G1062" t="n">
        <v>17.2</v>
      </c>
      <c r="H1062" t="n">
        <v>0.26</v>
      </c>
      <c r="I1062" t="n">
        <v>204</v>
      </c>
      <c r="J1062" t="n">
        <v>207.17</v>
      </c>
      <c r="K1062" t="n">
        <v>55.27</v>
      </c>
      <c r="L1062" t="n">
        <v>3</v>
      </c>
      <c r="M1062" t="n">
        <v>202</v>
      </c>
      <c r="N1062" t="n">
        <v>43.9</v>
      </c>
      <c r="O1062" t="n">
        <v>25785.6</v>
      </c>
      <c r="P1062" t="n">
        <v>847.03</v>
      </c>
      <c r="Q1062" t="n">
        <v>1367.8</v>
      </c>
      <c r="R1062" t="n">
        <v>297.98</v>
      </c>
      <c r="S1062" t="n">
        <v>104.26</v>
      </c>
      <c r="T1062" t="n">
        <v>95028.44</v>
      </c>
      <c r="U1062" t="n">
        <v>0.35</v>
      </c>
      <c r="V1062" t="n">
        <v>0.82</v>
      </c>
      <c r="W1062" t="n">
        <v>21</v>
      </c>
      <c r="X1062" t="n">
        <v>5.9</v>
      </c>
      <c r="Y1062" t="n">
        <v>1</v>
      </c>
      <c r="Z1062" t="n">
        <v>10</v>
      </c>
    </row>
    <row r="1063">
      <c r="A1063" t="n">
        <v>9</v>
      </c>
      <c r="B1063" t="n">
        <v>105</v>
      </c>
      <c r="C1063" t="inlineStr">
        <is>
          <t xml:space="preserve">CONCLUIDO	</t>
        </is>
      </c>
      <c r="D1063" t="n">
        <v>1.4696</v>
      </c>
      <c r="E1063" t="n">
        <v>68.05</v>
      </c>
      <c r="F1063" t="n">
        <v>57.94</v>
      </c>
      <c r="G1063" t="n">
        <v>18.69</v>
      </c>
      <c r="H1063" t="n">
        <v>0.28</v>
      </c>
      <c r="I1063" t="n">
        <v>186</v>
      </c>
      <c r="J1063" t="n">
        <v>207.57</v>
      </c>
      <c r="K1063" t="n">
        <v>55.27</v>
      </c>
      <c r="L1063" t="n">
        <v>3.25</v>
      </c>
      <c r="M1063" t="n">
        <v>184</v>
      </c>
      <c r="N1063" t="n">
        <v>44.05</v>
      </c>
      <c r="O1063" t="n">
        <v>25834.83</v>
      </c>
      <c r="P1063" t="n">
        <v>838.2</v>
      </c>
      <c r="Q1063" t="n">
        <v>1367.87</v>
      </c>
      <c r="R1063" t="n">
        <v>280.59</v>
      </c>
      <c r="S1063" t="n">
        <v>104.26</v>
      </c>
      <c r="T1063" t="n">
        <v>86419.62</v>
      </c>
      <c r="U1063" t="n">
        <v>0.37</v>
      </c>
      <c r="V1063" t="n">
        <v>0.83</v>
      </c>
      <c r="W1063" t="n">
        <v>20.95</v>
      </c>
      <c r="X1063" t="n">
        <v>5.35</v>
      </c>
      <c r="Y1063" t="n">
        <v>1</v>
      </c>
      <c r="Z1063" t="n">
        <v>10</v>
      </c>
    </row>
    <row r="1064">
      <c r="A1064" t="n">
        <v>10</v>
      </c>
      <c r="B1064" t="n">
        <v>105</v>
      </c>
      <c r="C1064" t="inlineStr">
        <is>
          <t xml:space="preserve">CONCLUIDO	</t>
        </is>
      </c>
      <c r="D1064" t="n">
        <v>1.4909</v>
      </c>
      <c r="E1064" t="n">
        <v>67.06999999999999</v>
      </c>
      <c r="F1064" t="n">
        <v>57.53</v>
      </c>
      <c r="G1064" t="n">
        <v>20.07</v>
      </c>
      <c r="H1064" t="n">
        <v>0.3</v>
      </c>
      <c r="I1064" t="n">
        <v>172</v>
      </c>
      <c r="J1064" t="n">
        <v>207.97</v>
      </c>
      <c r="K1064" t="n">
        <v>55.27</v>
      </c>
      <c r="L1064" t="n">
        <v>3.5</v>
      </c>
      <c r="M1064" t="n">
        <v>170</v>
      </c>
      <c r="N1064" t="n">
        <v>44.2</v>
      </c>
      <c r="O1064" t="n">
        <v>25884.1</v>
      </c>
      <c r="P1064" t="n">
        <v>831.72</v>
      </c>
      <c r="Q1064" t="n">
        <v>1368.07</v>
      </c>
      <c r="R1064" t="n">
        <v>266.89</v>
      </c>
      <c r="S1064" t="n">
        <v>104.26</v>
      </c>
      <c r="T1064" t="n">
        <v>79640.84</v>
      </c>
      <c r="U1064" t="n">
        <v>0.39</v>
      </c>
      <c r="V1064" t="n">
        <v>0.83</v>
      </c>
      <c r="W1064" t="n">
        <v>20.93</v>
      </c>
      <c r="X1064" t="n">
        <v>4.94</v>
      </c>
      <c r="Y1064" t="n">
        <v>1</v>
      </c>
      <c r="Z1064" t="n">
        <v>10</v>
      </c>
    </row>
    <row r="1065">
      <c r="A1065" t="n">
        <v>11</v>
      </c>
      <c r="B1065" t="n">
        <v>105</v>
      </c>
      <c r="C1065" t="inlineStr">
        <is>
          <t xml:space="preserve">CONCLUIDO	</t>
        </is>
      </c>
      <c r="D1065" t="n">
        <v>1.511</v>
      </c>
      <c r="E1065" t="n">
        <v>66.18000000000001</v>
      </c>
      <c r="F1065" t="n">
        <v>57.17</v>
      </c>
      <c r="G1065" t="n">
        <v>21.57</v>
      </c>
      <c r="H1065" t="n">
        <v>0.32</v>
      </c>
      <c r="I1065" t="n">
        <v>159</v>
      </c>
      <c r="J1065" t="n">
        <v>208.37</v>
      </c>
      <c r="K1065" t="n">
        <v>55.27</v>
      </c>
      <c r="L1065" t="n">
        <v>3.75</v>
      </c>
      <c r="M1065" t="n">
        <v>157</v>
      </c>
      <c r="N1065" t="n">
        <v>44.35</v>
      </c>
      <c r="O1065" t="n">
        <v>25933.43</v>
      </c>
      <c r="P1065" t="n">
        <v>825.6900000000001</v>
      </c>
      <c r="Q1065" t="n">
        <v>1367.89</v>
      </c>
      <c r="R1065" t="n">
        <v>255.47</v>
      </c>
      <c r="S1065" t="n">
        <v>104.26</v>
      </c>
      <c r="T1065" t="n">
        <v>73996.33</v>
      </c>
      <c r="U1065" t="n">
        <v>0.41</v>
      </c>
      <c r="V1065" t="n">
        <v>0.84</v>
      </c>
      <c r="W1065" t="n">
        <v>20.91</v>
      </c>
      <c r="X1065" t="n">
        <v>4.58</v>
      </c>
      <c r="Y1065" t="n">
        <v>1</v>
      </c>
      <c r="Z1065" t="n">
        <v>10</v>
      </c>
    </row>
    <row r="1066">
      <c r="A1066" t="n">
        <v>12</v>
      </c>
      <c r="B1066" t="n">
        <v>105</v>
      </c>
      <c r="C1066" t="inlineStr">
        <is>
          <t xml:space="preserve">CONCLUIDO	</t>
        </is>
      </c>
      <c r="D1066" t="n">
        <v>1.5296</v>
      </c>
      <c r="E1066" t="n">
        <v>65.37</v>
      </c>
      <c r="F1066" t="n">
        <v>56.81</v>
      </c>
      <c r="G1066" t="n">
        <v>23.03</v>
      </c>
      <c r="H1066" t="n">
        <v>0.34</v>
      </c>
      <c r="I1066" t="n">
        <v>148</v>
      </c>
      <c r="J1066" t="n">
        <v>208.77</v>
      </c>
      <c r="K1066" t="n">
        <v>55.27</v>
      </c>
      <c r="L1066" t="n">
        <v>4</v>
      </c>
      <c r="M1066" t="n">
        <v>146</v>
      </c>
      <c r="N1066" t="n">
        <v>44.5</v>
      </c>
      <c r="O1066" t="n">
        <v>25982.82</v>
      </c>
      <c r="P1066" t="n">
        <v>819.74</v>
      </c>
      <c r="Q1066" t="n">
        <v>1367.91</v>
      </c>
      <c r="R1066" t="n">
        <v>243.96</v>
      </c>
      <c r="S1066" t="n">
        <v>104.26</v>
      </c>
      <c r="T1066" t="n">
        <v>68296.41</v>
      </c>
      <c r="U1066" t="n">
        <v>0.43</v>
      </c>
      <c r="V1066" t="n">
        <v>0.84</v>
      </c>
      <c r="W1066" t="n">
        <v>20.88</v>
      </c>
      <c r="X1066" t="n">
        <v>4.22</v>
      </c>
      <c r="Y1066" t="n">
        <v>1</v>
      </c>
      <c r="Z1066" t="n">
        <v>10</v>
      </c>
    </row>
    <row r="1067">
      <c r="A1067" t="n">
        <v>13</v>
      </c>
      <c r="B1067" t="n">
        <v>105</v>
      </c>
      <c r="C1067" t="inlineStr">
        <is>
          <t xml:space="preserve">CONCLUIDO	</t>
        </is>
      </c>
      <c r="D1067" t="n">
        <v>1.5441</v>
      </c>
      <c r="E1067" t="n">
        <v>64.76000000000001</v>
      </c>
      <c r="F1067" t="n">
        <v>56.56</v>
      </c>
      <c r="G1067" t="n">
        <v>24.41</v>
      </c>
      <c r="H1067" t="n">
        <v>0.36</v>
      </c>
      <c r="I1067" t="n">
        <v>139</v>
      </c>
      <c r="J1067" t="n">
        <v>209.17</v>
      </c>
      <c r="K1067" t="n">
        <v>55.27</v>
      </c>
      <c r="L1067" t="n">
        <v>4.25</v>
      </c>
      <c r="M1067" t="n">
        <v>137</v>
      </c>
      <c r="N1067" t="n">
        <v>44.65</v>
      </c>
      <c r="O1067" t="n">
        <v>26032.25</v>
      </c>
      <c r="P1067" t="n">
        <v>815.28</v>
      </c>
      <c r="Q1067" t="n">
        <v>1367.87</v>
      </c>
      <c r="R1067" t="n">
        <v>236.19</v>
      </c>
      <c r="S1067" t="n">
        <v>104.26</v>
      </c>
      <c r="T1067" t="n">
        <v>64454.48</v>
      </c>
      <c r="U1067" t="n">
        <v>0.44</v>
      </c>
      <c r="V1067" t="n">
        <v>0.85</v>
      </c>
      <c r="W1067" t="n">
        <v>20.86</v>
      </c>
      <c r="X1067" t="n">
        <v>3.97</v>
      </c>
      <c r="Y1067" t="n">
        <v>1</v>
      </c>
      <c r="Z1067" t="n">
        <v>10</v>
      </c>
    </row>
    <row r="1068">
      <c r="A1068" t="n">
        <v>14</v>
      </c>
      <c r="B1068" t="n">
        <v>105</v>
      </c>
      <c r="C1068" t="inlineStr">
        <is>
          <t xml:space="preserve">CONCLUIDO	</t>
        </is>
      </c>
      <c r="D1068" t="n">
        <v>1.5573</v>
      </c>
      <c r="E1068" t="n">
        <v>64.20999999999999</v>
      </c>
      <c r="F1068" t="n">
        <v>56.34</v>
      </c>
      <c r="G1068" t="n">
        <v>25.8</v>
      </c>
      <c r="H1068" t="n">
        <v>0.38</v>
      </c>
      <c r="I1068" t="n">
        <v>131</v>
      </c>
      <c r="J1068" t="n">
        <v>209.58</v>
      </c>
      <c r="K1068" t="n">
        <v>55.27</v>
      </c>
      <c r="L1068" t="n">
        <v>4.5</v>
      </c>
      <c r="M1068" t="n">
        <v>129</v>
      </c>
      <c r="N1068" t="n">
        <v>44.8</v>
      </c>
      <c r="O1068" t="n">
        <v>26081.73</v>
      </c>
      <c r="P1068" t="n">
        <v>811.3</v>
      </c>
      <c r="Q1068" t="n">
        <v>1367.81</v>
      </c>
      <c r="R1068" t="n">
        <v>228.29</v>
      </c>
      <c r="S1068" t="n">
        <v>104.26</v>
      </c>
      <c r="T1068" t="n">
        <v>60547.54</v>
      </c>
      <c r="U1068" t="n">
        <v>0.46</v>
      </c>
      <c r="V1068" t="n">
        <v>0.85</v>
      </c>
      <c r="W1068" t="n">
        <v>20.87</v>
      </c>
      <c r="X1068" t="n">
        <v>3.75</v>
      </c>
      <c r="Y1068" t="n">
        <v>1</v>
      </c>
      <c r="Z1068" t="n">
        <v>10</v>
      </c>
    </row>
    <row r="1069">
      <c r="A1069" t="n">
        <v>15</v>
      </c>
      <c r="B1069" t="n">
        <v>105</v>
      </c>
      <c r="C1069" t="inlineStr">
        <is>
          <t xml:space="preserve">CONCLUIDO	</t>
        </is>
      </c>
      <c r="D1069" t="n">
        <v>1.5705</v>
      </c>
      <c r="E1069" t="n">
        <v>63.67</v>
      </c>
      <c r="F1069" t="n">
        <v>56.12</v>
      </c>
      <c r="G1069" t="n">
        <v>27.38</v>
      </c>
      <c r="H1069" t="n">
        <v>0.4</v>
      </c>
      <c r="I1069" t="n">
        <v>123</v>
      </c>
      <c r="J1069" t="n">
        <v>209.98</v>
      </c>
      <c r="K1069" t="n">
        <v>55.27</v>
      </c>
      <c r="L1069" t="n">
        <v>4.75</v>
      </c>
      <c r="M1069" t="n">
        <v>121</v>
      </c>
      <c r="N1069" t="n">
        <v>44.95</v>
      </c>
      <c r="O1069" t="n">
        <v>26131.27</v>
      </c>
      <c r="P1069" t="n">
        <v>807.33</v>
      </c>
      <c r="Q1069" t="n">
        <v>1367.66</v>
      </c>
      <c r="R1069" t="n">
        <v>221.43</v>
      </c>
      <c r="S1069" t="n">
        <v>104.26</v>
      </c>
      <c r="T1069" t="n">
        <v>57155.13</v>
      </c>
      <c r="U1069" t="n">
        <v>0.47</v>
      </c>
      <c r="V1069" t="n">
        <v>0.85</v>
      </c>
      <c r="W1069" t="n">
        <v>20.85</v>
      </c>
      <c r="X1069" t="n">
        <v>3.53</v>
      </c>
      <c r="Y1069" t="n">
        <v>1</v>
      </c>
      <c r="Z1069" t="n">
        <v>10</v>
      </c>
    </row>
    <row r="1070">
      <c r="A1070" t="n">
        <v>16</v>
      </c>
      <c r="B1070" t="n">
        <v>105</v>
      </c>
      <c r="C1070" t="inlineStr">
        <is>
          <t xml:space="preserve">CONCLUIDO	</t>
        </is>
      </c>
      <c r="D1070" t="n">
        <v>1.5819</v>
      </c>
      <c r="E1070" t="n">
        <v>63.22</v>
      </c>
      <c r="F1070" t="n">
        <v>55.91</v>
      </c>
      <c r="G1070" t="n">
        <v>28.67</v>
      </c>
      <c r="H1070" t="n">
        <v>0.42</v>
      </c>
      <c r="I1070" t="n">
        <v>117</v>
      </c>
      <c r="J1070" t="n">
        <v>210.38</v>
      </c>
      <c r="K1070" t="n">
        <v>55.27</v>
      </c>
      <c r="L1070" t="n">
        <v>5</v>
      </c>
      <c r="M1070" t="n">
        <v>115</v>
      </c>
      <c r="N1070" t="n">
        <v>45.11</v>
      </c>
      <c r="O1070" t="n">
        <v>26180.86</v>
      </c>
      <c r="P1070" t="n">
        <v>803.5599999999999</v>
      </c>
      <c r="Q1070" t="n">
        <v>1367.63</v>
      </c>
      <c r="R1070" t="n">
        <v>214.56</v>
      </c>
      <c r="S1070" t="n">
        <v>104.26</v>
      </c>
      <c r="T1070" t="n">
        <v>53751.18</v>
      </c>
      <c r="U1070" t="n">
        <v>0.49</v>
      </c>
      <c r="V1070" t="n">
        <v>0.86</v>
      </c>
      <c r="W1070" t="n">
        <v>20.84</v>
      </c>
      <c r="X1070" t="n">
        <v>3.32</v>
      </c>
      <c r="Y1070" t="n">
        <v>1</v>
      </c>
      <c r="Z1070" t="n">
        <v>10</v>
      </c>
    </row>
    <row r="1071">
      <c r="A1071" t="n">
        <v>17</v>
      </c>
      <c r="B1071" t="n">
        <v>105</v>
      </c>
      <c r="C1071" t="inlineStr">
        <is>
          <t xml:space="preserve">CONCLUIDO	</t>
        </is>
      </c>
      <c r="D1071" t="n">
        <v>1.592</v>
      </c>
      <c r="E1071" t="n">
        <v>62.81</v>
      </c>
      <c r="F1071" t="n">
        <v>55.75</v>
      </c>
      <c r="G1071" t="n">
        <v>30.13</v>
      </c>
      <c r="H1071" t="n">
        <v>0.44</v>
      </c>
      <c r="I1071" t="n">
        <v>111</v>
      </c>
      <c r="J1071" t="n">
        <v>210.78</v>
      </c>
      <c r="K1071" t="n">
        <v>55.27</v>
      </c>
      <c r="L1071" t="n">
        <v>5.25</v>
      </c>
      <c r="M1071" t="n">
        <v>109</v>
      </c>
      <c r="N1071" t="n">
        <v>45.26</v>
      </c>
      <c r="O1071" t="n">
        <v>26230.5</v>
      </c>
      <c r="P1071" t="n">
        <v>800.36</v>
      </c>
      <c r="Q1071" t="n">
        <v>1367.81</v>
      </c>
      <c r="R1071" t="n">
        <v>209.76</v>
      </c>
      <c r="S1071" t="n">
        <v>104.26</v>
      </c>
      <c r="T1071" t="n">
        <v>51383.13</v>
      </c>
      <c r="U1071" t="n">
        <v>0.5</v>
      </c>
      <c r="V1071" t="n">
        <v>0.86</v>
      </c>
      <c r="W1071" t="n">
        <v>20.82</v>
      </c>
      <c r="X1071" t="n">
        <v>3.16</v>
      </c>
      <c r="Y1071" t="n">
        <v>1</v>
      </c>
      <c r="Z1071" t="n">
        <v>10</v>
      </c>
    </row>
    <row r="1072">
      <c r="A1072" t="n">
        <v>18</v>
      </c>
      <c r="B1072" t="n">
        <v>105</v>
      </c>
      <c r="C1072" t="inlineStr">
        <is>
          <t xml:space="preserve">CONCLUIDO	</t>
        </is>
      </c>
      <c r="D1072" t="n">
        <v>1.6029</v>
      </c>
      <c r="E1072" t="n">
        <v>62.39</v>
      </c>
      <c r="F1072" t="n">
        <v>55.56</v>
      </c>
      <c r="G1072" t="n">
        <v>31.75</v>
      </c>
      <c r="H1072" t="n">
        <v>0.46</v>
      </c>
      <c r="I1072" t="n">
        <v>105</v>
      </c>
      <c r="J1072" t="n">
        <v>211.18</v>
      </c>
      <c r="K1072" t="n">
        <v>55.27</v>
      </c>
      <c r="L1072" t="n">
        <v>5.5</v>
      </c>
      <c r="M1072" t="n">
        <v>103</v>
      </c>
      <c r="N1072" t="n">
        <v>45.41</v>
      </c>
      <c r="O1072" t="n">
        <v>26280.2</v>
      </c>
      <c r="P1072" t="n">
        <v>796.9299999999999</v>
      </c>
      <c r="Q1072" t="n">
        <v>1367.64</v>
      </c>
      <c r="R1072" t="n">
        <v>203.4</v>
      </c>
      <c r="S1072" t="n">
        <v>104.26</v>
      </c>
      <c r="T1072" t="n">
        <v>48233.68</v>
      </c>
      <c r="U1072" t="n">
        <v>0.51</v>
      </c>
      <c r="V1072" t="n">
        <v>0.86</v>
      </c>
      <c r="W1072" t="n">
        <v>20.82</v>
      </c>
      <c r="X1072" t="n">
        <v>2.98</v>
      </c>
      <c r="Y1072" t="n">
        <v>1</v>
      </c>
      <c r="Z1072" t="n">
        <v>10</v>
      </c>
    </row>
    <row r="1073">
      <c r="A1073" t="n">
        <v>19</v>
      </c>
      <c r="B1073" t="n">
        <v>105</v>
      </c>
      <c r="C1073" t="inlineStr">
        <is>
          <t xml:space="preserve">CONCLUIDO	</t>
        </is>
      </c>
      <c r="D1073" t="n">
        <v>1.6115</v>
      </c>
      <c r="E1073" t="n">
        <v>62.05</v>
      </c>
      <c r="F1073" t="n">
        <v>55.43</v>
      </c>
      <c r="G1073" t="n">
        <v>33.26</v>
      </c>
      <c r="H1073" t="n">
        <v>0.48</v>
      </c>
      <c r="I1073" t="n">
        <v>100</v>
      </c>
      <c r="J1073" t="n">
        <v>211.59</v>
      </c>
      <c r="K1073" t="n">
        <v>55.27</v>
      </c>
      <c r="L1073" t="n">
        <v>5.75</v>
      </c>
      <c r="M1073" t="n">
        <v>98</v>
      </c>
      <c r="N1073" t="n">
        <v>45.57</v>
      </c>
      <c r="O1073" t="n">
        <v>26329.94</v>
      </c>
      <c r="P1073" t="n">
        <v>794.2</v>
      </c>
      <c r="Q1073" t="n">
        <v>1367.57</v>
      </c>
      <c r="R1073" t="n">
        <v>199.45</v>
      </c>
      <c r="S1073" t="n">
        <v>104.26</v>
      </c>
      <c r="T1073" t="n">
        <v>46282.96</v>
      </c>
      <c r="U1073" t="n">
        <v>0.52</v>
      </c>
      <c r="V1073" t="n">
        <v>0.86</v>
      </c>
      <c r="W1073" t="n">
        <v>20.81</v>
      </c>
      <c r="X1073" t="n">
        <v>2.85</v>
      </c>
      <c r="Y1073" t="n">
        <v>1</v>
      </c>
      <c r="Z1073" t="n">
        <v>10</v>
      </c>
    </row>
    <row r="1074">
      <c r="A1074" t="n">
        <v>20</v>
      </c>
      <c r="B1074" t="n">
        <v>105</v>
      </c>
      <c r="C1074" t="inlineStr">
        <is>
          <t xml:space="preserve">CONCLUIDO	</t>
        </is>
      </c>
      <c r="D1074" t="n">
        <v>1.6191</v>
      </c>
      <c r="E1074" t="n">
        <v>61.76</v>
      </c>
      <c r="F1074" t="n">
        <v>55.3</v>
      </c>
      <c r="G1074" t="n">
        <v>34.57</v>
      </c>
      <c r="H1074" t="n">
        <v>0.5</v>
      </c>
      <c r="I1074" t="n">
        <v>96</v>
      </c>
      <c r="J1074" t="n">
        <v>211.99</v>
      </c>
      <c r="K1074" t="n">
        <v>55.27</v>
      </c>
      <c r="L1074" t="n">
        <v>6</v>
      </c>
      <c r="M1074" t="n">
        <v>94</v>
      </c>
      <c r="N1074" t="n">
        <v>45.72</v>
      </c>
      <c r="O1074" t="n">
        <v>26379.74</v>
      </c>
      <c r="P1074" t="n">
        <v>791.54</v>
      </c>
      <c r="Q1074" t="n">
        <v>1367.49</v>
      </c>
      <c r="R1074" t="n">
        <v>195</v>
      </c>
      <c r="S1074" t="n">
        <v>104.26</v>
      </c>
      <c r="T1074" t="n">
        <v>44076.23</v>
      </c>
      <c r="U1074" t="n">
        <v>0.53</v>
      </c>
      <c r="V1074" t="n">
        <v>0.87</v>
      </c>
      <c r="W1074" t="n">
        <v>20.8</v>
      </c>
      <c r="X1074" t="n">
        <v>2.72</v>
      </c>
      <c r="Y1074" t="n">
        <v>1</v>
      </c>
      <c r="Z1074" t="n">
        <v>10</v>
      </c>
    </row>
    <row r="1075">
      <c r="A1075" t="n">
        <v>21</v>
      </c>
      <c r="B1075" t="n">
        <v>105</v>
      </c>
      <c r="C1075" t="inlineStr">
        <is>
          <t xml:space="preserve">CONCLUIDO	</t>
        </is>
      </c>
      <c r="D1075" t="n">
        <v>1.626</v>
      </c>
      <c r="E1075" t="n">
        <v>61.5</v>
      </c>
      <c r="F1075" t="n">
        <v>55.2</v>
      </c>
      <c r="G1075" t="n">
        <v>36</v>
      </c>
      <c r="H1075" t="n">
        <v>0.52</v>
      </c>
      <c r="I1075" t="n">
        <v>92</v>
      </c>
      <c r="J1075" t="n">
        <v>212.4</v>
      </c>
      <c r="K1075" t="n">
        <v>55.27</v>
      </c>
      <c r="L1075" t="n">
        <v>6.25</v>
      </c>
      <c r="M1075" t="n">
        <v>90</v>
      </c>
      <c r="N1075" t="n">
        <v>45.87</v>
      </c>
      <c r="O1075" t="n">
        <v>26429.59</v>
      </c>
      <c r="P1075" t="n">
        <v>789.3200000000001</v>
      </c>
      <c r="Q1075" t="n">
        <v>1367.53</v>
      </c>
      <c r="R1075" t="n">
        <v>191.77</v>
      </c>
      <c r="S1075" t="n">
        <v>104.26</v>
      </c>
      <c r="T1075" t="n">
        <v>42482.44</v>
      </c>
      <c r="U1075" t="n">
        <v>0.54</v>
      </c>
      <c r="V1075" t="n">
        <v>0.87</v>
      </c>
      <c r="W1075" t="n">
        <v>20.8</v>
      </c>
      <c r="X1075" t="n">
        <v>2.62</v>
      </c>
      <c r="Y1075" t="n">
        <v>1</v>
      </c>
      <c r="Z1075" t="n">
        <v>10</v>
      </c>
    </row>
    <row r="1076">
      <c r="A1076" t="n">
        <v>22</v>
      </c>
      <c r="B1076" t="n">
        <v>105</v>
      </c>
      <c r="C1076" t="inlineStr">
        <is>
          <t xml:space="preserve">CONCLUIDO	</t>
        </is>
      </c>
      <c r="D1076" t="n">
        <v>1.6332</v>
      </c>
      <c r="E1076" t="n">
        <v>61.23</v>
      </c>
      <c r="F1076" t="n">
        <v>55.1</v>
      </c>
      <c r="G1076" t="n">
        <v>37.57</v>
      </c>
      <c r="H1076" t="n">
        <v>0.54</v>
      </c>
      <c r="I1076" t="n">
        <v>88</v>
      </c>
      <c r="J1076" t="n">
        <v>212.8</v>
      </c>
      <c r="K1076" t="n">
        <v>55.27</v>
      </c>
      <c r="L1076" t="n">
        <v>6.5</v>
      </c>
      <c r="M1076" t="n">
        <v>86</v>
      </c>
      <c r="N1076" t="n">
        <v>46.03</v>
      </c>
      <c r="O1076" t="n">
        <v>26479.5</v>
      </c>
      <c r="P1076" t="n">
        <v>787.0599999999999</v>
      </c>
      <c r="Q1076" t="n">
        <v>1367.55</v>
      </c>
      <c r="R1076" t="n">
        <v>187.76</v>
      </c>
      <c r="S1076" t="n">
        <v>104.26</v>
      </c>
      <c r="T1076" t="n">
        <v>40494.3</v>
      </c>
      <c r="U1076" t="n">
        <v>0.5600000000000001</v>
      </c>
      <c r="V1076" t="n">
        <v>0.87</v>
      </c>
      <c r="W1076" t="n">
        <v>20.8</v>
      </c>
      <c r="X1076" t="n">
        <v>2.51</v>
      </c>
      <c r="Y1076" t="n">
        <v>1</v>
      </c>
      <c r="Z1076" t="n">
        <v>10</v>
      </c>
    </row>
    <row r="1077">
      <c r="A1077" t="n">
        <v>23</v>
      </c>
      <c r="B1077" t="n">
        <v>105</v>
      </c>
      <c r="C1077" t="inlineStr">
        <is>
          <t xml:space="preserve">CONCLUIDO	</t>
        </is>
      </c>
      <c r="D1077" t="n">
        <v>1.6391</v>
      </c>
      <c r="E1077" t="n">
        <v>61.01</v>
      </c>
      <c r="F1077" t="n">
        <v>55</v>
      </c>
      <c r="G1077" t="n">
        <v>38.82</v>
      </c>
      <c r="H1077" t="n">
        <v>0.5600000000000001</v>
      </c>
      <c r="I1077" t="n">
        <v>85</v>
      </c>
      <c r="J1077" t="n">
        <v>213.21</v>
      </c>
      <c r="K1077" t="n">
        <v>55.27</v>
      </c>
      <c r="L1077" t="n">
        <v>6.75</v>
      </c>
      <c r="M1077" t="n">
        <v>83</v>
      </c>
      <c r="N1077" t="n">
        <v>46.18</v>
      </c>
      <c r="O1077" t="n">
        <v>26529.46</v>
      </c>
      <c r="P1077" t="n">
        <v>784.64</v>
      </c>
      <c r="Q1077" t="n">
        <v>1367.51</v>
      </c>
      <c r="R1077" t="n">
        <v>184.82</v>
      </c>
      <c r="S1077" t="n">
        <v>104.26</v>
      </c>
      <c r="T1077" t="n">
        <v>39041.55</v>
      </c>
      <c r="U1077" t="n">
        <v>0.5600000000000001</v>
      </c>
      <c r="V1077" t="n">
        <v>0.87</v>
      </c>
      <c r="W1077" t="n">
        <v>20.79</v>
      </c>
      <c r="X1077" t="n">
        <v>2.41</v>
      </c>
      <c r="Y1077" t="n">
        <v>1</v>
      </c>
      <c r="Z1077" t="n">
        <v>10</v>
      </c>
    </row>
    <row r="1078">
      <c r="A1078" t="n">
        <v>24</v>
      </c>
      <c r="B1078" t="n">
        <v>105</v>
      </c>
      <c r="C1078" t="inlineStr">
        <is>
          <t xml:space="preserve">CONCLUIDO	</t>
        </is>
      </c>
      <c r="D1078" t="n">
        <v>1.6466</v>
      </c>
      <c r="E1078" t="n">
        <v>60.73</v>
      </c>
      <c r="F1078" t="n">
        <v>54.88</v>
      </c>
      <c r="G1078" t="n">
        <v>40.65</v>
      </c>
      <c r="H1078" t="n">
        <v>0.58</v>
      </c>
      <c r="I1078" t="n">
        <v>81</v>
      </c>
      <c r="J1078" t="n">
        <v>213.61</v>
      </c>
      <c r="K1078" t="n">
        <v>55.27</v>
      </c>
      <c r="L1078" t="n">
        <v>7</v>
      </c>
      <c r="M1078" t="n">
        <v>79</v>
      </c>
      <c r="N1078" t="n">
        <v>46.34</v>
      </c>
      <c r="O1078" t="n">
        <v>26579.47</v>
      </c>
      <c r="P1078" t="n">
        <v>782.0599999999999</v>
      </c>
      <c r="Q1078" t="n">
        <v>1367.53</v>
      </c>
      <c r="R1078" t="n">
        <v>181.34</v>
      </c>
      <c r="S1078" t="n">
        <v>104.26</v>
      </c>
      <c r="T1078" t="n">
        <v>37321.17</v>
      </c>
      <c r="U1078" t="n">
        <v>0.57</v>
      </c>
      <c r="V1078" t="n">
        <v>0.87</v>
      </c>
      <c r="W1078" t="n">
        <v>20.77</v>
      </c>
      <c r="X1078" t="n">
        <v>2.3</v>
      </c>
      <c r="Y1078" t="n">
        <v>1</v>
      </c>
      <c r="Z1078" t="n">
        <v>10</v>
      </c>
    </row>
    <row r="1079">
      <c r="A1079" t="n">
        <v>25</v>
      </c>
      <c r="B1079" t="n">
        <v>105</v>
      </c>
      <c r="C1079" t="inlineStr">
        <is>
          <t xml:space="preserve">CONCLUIDO	</t>
        </is>
      </c>
      <c r="D1079" t="n">
        <v>1.653</v>
      </c>
      <c r="E1079" t="n">
        <v>60.5</v>
      </c>
      <c r="F1079" t="n">
        <v>54.77</v>
      </c>
      <c r="G1079" t="n">
        <v>42.13</v>
      </c>
      <c r="H1079" t="n">
        <v>0.6</v>
      </c>
      <c r="I1079" t="n">
        <v>78</v>
      </c>
      <c r="J1079" t="n">
        <v>214.02</v>
      </c>
      <c r="K1079" t="n">
        <v>55.27</v>
      </c>
      <c r="L1079" t="n">
        <v>7.25</v>
      </c>
      <c r="M1079" t="n">
        <v>76</v>
      </c>
      <c r="N1079" t="n">
        <v>46.49</v>
      </c>
      <c r="O1079" t="n">
        <v>26629.54</v>
      </c>
      <c r="P1079" t="n">
        <v>779.83</v>
      </c>
      <c r="Q1079" t="n">
        <v>1367.48</v>
      </c>
      <c r="R1079" t="n">
        <v>177.59</v>
      </c>
      <c r="S1079" t="n">
        <v>104.26</v>
      </c>
      <c r="T1079" t="n">
        <v>35460.71</v>
      </c>
      <c r="U1079" t="n">
        <v>0.59</v>
      </c>
      <c r="V1079" t="n">
        <v>0.88</v>
      </c>
      <c r="W1079" t="n">
        <v>20.77</v>
      </c>
      <c r="X1079" t="n">
        <v>2.19</v>
      </c>
      <c r="Y1079" t="n">
        <v>1</v>
      </c>
      <c r="Z1079" t="n">
        <v>10</v>
      </c>
    </row>
    <row r="1080">
      <c r="A1080" t="n">
        <v>26</v>
      </c>
      <c r="B1080" t="n">
        <v>105</v>
      </c>
      <c r="C1080" t="inlineStr">
        <is>
          <t xml:space="preserve">CONCLUIDO	</t>
        </is>
      </c>
      <c r="D1080" t="n">
        <v>1.6568</v>
      </c>
      <c r="E1080" t="n">
        <v>60.36</v>
      </c>
      <c r="F1080" t="n">
        <v>54.71</v>
      </c>
      <c r="G1080" t="n">
        <v>43.19</v>
      </c>
      <c r="H1080" t="n">
        <v>0.62</v>
      </c>
      <c r="I1080" t="n">
        <v>76</v>
      </c>
      <c r="J1080" t="n">
        <v>214.42</v>
      </c>
      <c r="K1080" t="n">
        <v>55.27</v>
      </c>
      <c r="L1080" t="n">
        <v>7.5</v>
      </c>
      <c r="M1080" t="n">
        <v>74</v>
      </c>
      <c r="N1080" t="n">
        <v>46.65</v>
      </c>
      <c r="O1080" t="n">
        <v>26679.66</v>
      </c>
      <c r="P1080" t="n">
        <v>778.12</v>
      </c>
      <c r="Q1080" t="n">
        <v>1367.45</v>
      </c>
      <c r="R1080" t="n">
        <v>175.66</v>
      </c>
      <c r="S1080" t="n">
        <v>104.26</v>
      </c>
      <c r="T1080" t="n">
        <v>34507.82</v>
      </c>
      <c r="U1080" t="n">
        <v>0.59</v>
      </c>
      <c r="V1080" t="n">
        <v>0.88</v>
      </c>
      <c r="W1080" t="n">
        <v>20.77</v>
      </c>
      <c r="X1080" t="n">
        <v>2.13</v>
      </c>
      <c r="Y1080" t="n">
        <v>1</v>
      </c>
      <c r="Z1080" t="n">
        <v>10</v>
      </c>
    </row>
    <row r="1081">
      <c r="A1081" t="n">
        <v>27</v>
      </c>
      <c r="B1081" t="n">
        <v>105</v>
      </c>
      <c r="C1081" t="inlineStr">
        <is>
          <t xml:space="preserve">CONCLUIDO	</t>
        </is>
      </c>
      <c r="D1081" t="n">
        <v>1.6621</v>
      </c>
      <c r="E1081" t="n">
        <v>60.16</v>
      </c>
      <c r="F1081" t="n">
        <v>54.64</v>
      </c>
      <c r="G1081" t="n">
        <v>44.91</v>
      </c>
      <c r="H1081" t="n">
        <v>0.64</v>
      </c>
      <c r="I1081" t="n">
        <v>73</v>
      </c>
      <c r="J1081" t="n">
        <v>214.83</v>
      </c>
      <c r="K1081" t="n">
        <v>55.27</v>
      </c>
      <c r="L1081" t="n">
        <v>7.75</v>
      </c>
      <c r="M1081" t="n">
        <v>71</v>
      </c>
      <c r="N1081" t="n">
        <v>46.81</v>
      </c>
      <c r="O1081" t="n">
        <v>26729.83</v>
      </c>
      <c r="P1081" t="n">
        <v>776.62</v>
      </c>
      <c r="Q1081" t="n">
        <v>1367.53</v>
      </c>
      <c r="R1081" t="n">
        <v>173.23</v>
      </c>
      <c r="S1081" t="n">
        <v>104.26</v>
      </c>
      <c r="T1081" t="n">
        <v>33308.17</v>
      </c>
      <c r="U1081" t="n">
        <v>0.6</v>
      </c>
      <c r="V1081" t="n">
        <v>0.88</v>
      </c>
      <c r="W1081" t="n">
        <v>20.77</v>
      </c>
      <c r="X1081" t="n">
        <v>2.06</v>
      </c>
      <c r="Y1081" t="n">
        <v>1</v>
      </c>
      <c r="Z1081" t="n">
        <v>10</v>
      </c>
    </row>
    <row r="1082">
      <c r="A1082" t="n">
        <v>28</v>
      </c>
      <c r="B1082" t="n">
        <v>105</v>
      </c>
      <c r="C1082" t="inlineStr">
        <is>
          <t xml:space="preserve">CONCLUIDO	</t>
        </is>
      </c>
      <c r="D1082" t="n">
        <v>1.666</v>
      </c>
      <c r="E1082" t="n">
        <v>60.03</v>
      </c>
      <c r="F1082" t="n">
        <v>54.58</v>
      </c>
      <c r="G1082" t="n">
        <v>46.13</v>
      </c>
      <c r="H1082" t="n">
        <v>0.66</v>
      </c>
      <c r="I1082" t="n">
        <v>71</v>
      </c>
      <c r="J1082" t="n">
        <v>215.24</v>
      </c>
      <c r="K1082" t="n">
        <v>55.27</v>
      </c>
      <c r="L1082" t="n">
        <v>8</v>
      </c>
      <c r="M1082" t="n">
        <v>69</v>
      </c>
      <c r="N1082" t="n">
        <v>46.97</v>
      </c>
      <c r="O1082" t="n">
        <v>26780.06</v>
      </c>
      <c r="P1082" t="n">
        <v>774.96</v>
      </c>
      <c r="Q1082" t="n">
        <v>1367.47</v>
      </c>
      <c r="R1082" t="n">
        <v>171.48</v>
      </c>
      <c r="S1082" t="n">
        <v>104.26</v>
      </c>
      <c r="T1082" t="n">
        <v>32440.3</v>
      </c>
      <c r="U1082" t="n">
        <v>0.61</v>
      </c>
      <c r="V1082" t="n">
        <v>0.88</v>
      </c>
      <c r="W1082" t="n">
        <v>20.76</v>
      </c>
      <c r="X1082" t="n">
        <v>2</v>
      </c>
      <c r="Y1082" t="n">
        <v>1</v>
      </c>
      <c r="Z1082" t="n">
        <v>10</v>
      </c>
    </row>
    <row r="1083">
      <c r="A1083" t="n">
        <v>29</v>
      </c>
      <c r="B1083" t="n">
        <v>105</v>
      </c>
      <c r="C1083" t="inlineStr">
        <is>
          <t xml:space="preserve">CONCLUIDO	</t>
        </is>
      </c>
      <c r="D1083" t="n">
        <v>1.6689</v>
      </c>
      <c r="E1083" t="n">
        <v>59.92</v>
      </c>
      <c r="F1083" t="n">
        <v>54.56</v>
      </c>
      <c r="G1083" t="n">
        <v>47.44</v>
      </c>
      <c r="H1083" t="n">
        <v>0.68</v>
      </c>
      <c r="I1083" t="n">
        <v>69</v>
      </c>
      <c r="J1083" t="n">
        <v>215.65</v>
      </c>
      <c r="K1083" t="n">
        <v>55.27</v>
      </c>
      <c r="L1083" t="n">
        <v>8.25</v>
      </c>
      <c r="M1083" t="n">
        <v>67</v>
      </c>
      <c r="N1083" t="n">
        <v>47.12</v>
      </c>
      <c r="O1083" t="n">
        <v>26830.34</v>
      </c>
      <c r="P1083" t="n">
        <v>773.8</v>
      </c>
      <c r="Q1083" t="n">
        <v>1367.57</v>
      </c>
      <c r="R1083" t="n">
        <v>170.98</v>
      </c>
      <c r="S1083" t="n">
        <v>104.26</v>
      </c>
      <c r="T1083" t="n">
        <v>32200.14</v>
      </c>
      <c r="U1083" t="n">
        <v>0.61</v>
      </c>
      <c r="V1083" t="n">
        <v>0.88</v>
      </c>
      <c r="W1083" t="n">
        <v>20.75</v>
      </c>
      <c r="X1083" t="n">
        <v>1.97</v>
      </c>
      <c r="Y1083" t="n">
        <v>1</v>
      </c>
      <c r="Z1083" t="n">
        <v>10</v>
      </c>
    </row>
    <row r="1084">
      <c r="A1084" t="n">
        <v>30</v>
      </c>
      <c r="B1084" t="n">
        <v>105</v>
      </c>
      <c r="C1084" t="inlineStr">
        <is>
          <t xml:space="preserve">CONCLUIDO	</t>
        </is>
      </c>
      <c r="D1084" t="n">
        <v>1.6749</v>
      </c>
      <c r="E1084" t="n">
        <v>59.71</v>
      </c>
      <c r="F1084" t="n">
        <v>54.46</v>
      </c>
      <c r="G1084" t="n">
        <v>49.51</v>
      </c>
      <c r="H1084" t="n">
        <v>0.7</v>
      </c>
      <c r="I1084" t="n">
        <v>66</v>
      </c>
      <c r="J1084" t="n">
        <v>216.05</v>
      </c>
      <c r="K1084" t="n">
        <v>55.27</v>
      </c>
      <c r="L1084" t="n">
        <v>8.5</v>
      </c>
      <c r="M1084" t="n">
        <v>64</v>
      </c>
      <c r="N1084" t="n">
        <v>47.28</v>
      </c>
      <c r="O1084" t="n">
        <v>26880.68</v>
      </c>
      <c r="P1084" t="n">
        <v>771.6</v>
      </c>
      <c r="Q1084" t="n">
        <v>1367.4</v>
      </c>
      <c r="R1084" t="n">
        <v>167.81</v>
      </c>
      <c r="S1084" t="n">
        <v>104.26</v>
      </c>
      <c r="T1084" t="n">
        <v>30629.3</v>
      </c>
      <c r="U1084" t="n">
        <v>0.62</v>
      </c>
      <c r="V1084" t="n">
        <v>0.88</v>
      </c>
      <c r="W1084" t="n">
        <v>20.75</v>
      </c>
      <c r="X1084" t="n">
        <v>1.88</v>
      </c>
      <c r="Y1084" t="n">
        <v>1</v>
      </c>
      <c r="Z1084" t="n">
        <v>10</v>
      </c>
    </row>
    <row r="1085">
      <c r="A1085" t="n">
        <v>31</v>
      </c>
      <c r="B1085" t="n">
        <v>105</v>
      </c>
      <c r="C1085" t="inlineStr">
        <is>
          <t xml:space="preserve">CONCLUIDO	</t>
        </is>
      </c>
      <c r="D1085" t="n">
        <v>1.6796</v>
      </c>
      <c r="E1085" t="n">
        <v>59.54</v>
      </c>
      <c r="F1085" t="n">
        <v>54.38</v>
      </c>
      <c r="G1085" t="n">
        <v>50.98</v>
      </c>
      <c r="H1085" t="n">
        <v>0.72</v>
      </c>
      <c r="I1085" t="n">
        <v>64</v>
      </c>
      <c r="J1085" t="n">
        <v>216.46</v>
      </c>
      <c r="K1085" t="n">
        <v>55.27</v>
      </c>
      <c r="L1085" t="n">
        <v>8.75</v>
      </c>
      <c r="M1085" t="n">
        <v>62</v>
      </c>
      <c r="N1085" t="n">
        <v>47.44</v>
      </c>
      <c r="O1085" t="n">
        <v>26931.07</v>
      </c>
      <c r="P1085" t="n">
        <v>769.8</v>
      </c>
      <c r="Q1085" t="n">
        <v>1367.3</v>
      </c>
      <c r="R1085" t="n">
        <v>164.72</v>
      </c>
      <c r="S1085" t="n">
        <v>104.26</v>
      </c>
      <c r="T1085" t="n">
        <v>29096.12</v>
      </c>
      <c r="U1085" t="n">
        <v>0.63</v>
      </c>
      <c r="V1085" t="n">
        <v>0.88</v>
      </c>
      <c r="W1085" t="n">
        <v>20.75</v>
      </c>
      <c r="X1085" t="n">
        <v>1.8</v>
      </c>
      <c r="Y1085" t="n">
        <v>1</v>
      </c>
      <c r="Z1085" t="n">
        <v>10</v>
      </c>
    </row>
    <row r="1086">
      <c r="A1086" t="n">
        <v>32</v>
      </c>
      <c r="B1086" t="n">
        <v>105</v>
      </c>
      <c r="C1086" t="inlineStr">
        <is>
          <t xml:space="preserve">CONCLUIDO	</t>
        </is>
      </c>
      <c r="D1086" t="n">
        <v>1.6812</v>
      </c>
      <c r="E1086" t="n">
        <v>59.48</v>
      </c>
      <c r="F1086" t="n">
        <v>54.36</v>
      </c>
      <c r="G1086" t="n">
        <v>51.77</v>
      </c>
      <c r="H1086" t="n">
        <v>0.74</v>
      </c>
      <c r="I1086" t="n">
        <v>63</v>
      </c>
      <c r="J1086" t="n">
        <v>216.87</v>
      </c>
      <c r="K1086" t="n">
        <v>55.27</v>
      </c>
      <c r="L1086" t="n">
        <v>9</v>
      </c>
      <c r="M1086" t="n">
        <v>61</v>
      </c>
      <c r="N1086" t="n">
        <v>47.6</v>
      </c>
      <c r="O1086" t="n">
        <v>26981.51</v>
      </c>
      <c r="P1086" t="n">
        <v>768.54</v>
      </c>
      <c r="Q1086" t="n">
        <v>1367.33</v>
      </c>
      <c r="R1086" t="n">
        <v>164.5</v>
      </c>
      <c r="S1086" t="n">
        <v>104.26</v>
      </c>
      <c r="T1086" t="n">
        <v>28992.94</v>
      </c>
      <c r="U1086" t="n">
        <v>0.63</v>
      </c>
      <c r="V1086" t="n">
        <v>0.88</v>
      </c>
      <c r="W1086" t="n">
        <v>20.74</v>
      </c>
      <c r="X1086" t="n">
        <v>1.78</v>
      </c>
      <c r="Y1086" t="n">
        <v>1</v>
      </c>
      <c r="Z1086" t="n">
        <v>10</v>
      </c>
    </row>
    <row r="1087">
      <c r="A1087" t="n">
        <v>33</v>
      </c>
      <c r="B1087" t="n">
        <v>105</v>
      </c>
      <c r="C1087" t="inlineStr">
        <is>
          <t xml:space="preserve">CONCLUIDO	</t>
        </is>
      </c>
      <c r="D1087" t="n">
        <v>1.6863</v>
      </c>
      <c r="E1087" t="n">
        <v>59.3</v>
      </c>
      <c r="F1087" t="n">
        <v>54.26</v>
      </c>
      <c r="G1087" t="n">
        <v>53.37</v>
      </c>
      <c r="H1087" t="n">
        <v>0.76</v>
      </c>
      <c r="I1087" t="n">
        <v>61</v>
      </c>
      <c r="J1087" t="n">
        <v>217.28</v>
      </c>
      <c r="K1087" t="n">
        <v>55.27</v>
      </c>
      <c r="L1087" t="n">
        <v>9.25</v>
      </c>
      <c r="M1087" t="n">
        <v>59</v>
      </c>
      <c r="N1087" t="n">
        <v>47.76</v>
      </c>
      <c r="O1087" t="n">
        <v>27032.02</v>
      </c>
      <c r="P1087" t="n">
        <v>766.21</v>
      </c>
      <c r="Q1087" t="n">
        <v>1367.29</v>
      </c>
      <c r="R1087" t="n">
        <v>161.61</v>
      </c>
      <c r="S1087" t="n">
        <v>104.26</v>
      </c>
      <c r="T1087" t="n">
        <v>27557.6</v>
      </c>
      <c r="U1087" t="n">
        <v>0.65</v>
      </c>
      <c r="V1087" t="n">
        <v>0.88</v>
      </c>
      <c r="W1087" t="n">
        <v>20.73</v>
      </c>
      <c r="X1087" t="n">
        <v>1.68</v>
      </c>
      <c r="Y1087" t="n">
        <v>1</v>
      </c>
      <c r="Z1087" t="n">
        <v>10</v>
      </c>
    </row>
    <row r="1088">
      <c r="A1088" t="n">
        <v>34</v>
      </c>
      <c r="B1088" t="n">
        <v>105</v>
      </c>
      <c r="C1088" t="inlineStr">
        <is>
          <t xml:space="preserve">CONCLUIDO	</t>
        </is>
      </c>
      <c r="D1088" t="n">
        <v>1.6897</v>
      </c>
      <c r="E1088" t="n">
        <v>59.18</v>
      </c>
      <c r="F1088" t="n">
        <v>54.22</v>
      </c>
      <c r="G1088" t="n">
        <v>55.14</v>
      </c>
      <c r="H1088" t="n">
        <v>0.78</v>
      </c>
      <c r="I1088" t="n">
        <v>59</v>
      </c>
      <c r="J1088" t="n">
        <v>217.69</v>
      </c>
      <c r="K1088" t="n">
        <v>55.27</v>
      </c>
      <c r="L1088" t="n">
        <v>9.5</v>
      </c>
      <c r="M1088" t="n">
        <v>57</v>
      </c>
      <c r="N1088" t="n">
        <v>47.92</v>
      </c>
      <c r="O1088" t="n">
        <v>27082.57</v>
      </c>
      <c r="P1088" t="n">
        <v>765.12</v>
      </c>
      <c r="Q1088" t="n">
        <v>1367.37</v>
      </c>
      <c r="R1088" t="n">
        <v>160.03</v>
      </c>
      <c r="S1088" t="n">
        <v>104.26</v>
      </c>
      <c r="T1088" t="n">
        <v>26774.48</v>
      </c>
      <c r="U1088" t="n">
        <v>0.65</v>
      </c>
      <c r="V1088" t="n">
        <v>0.88</v>
      </c>
      <c r="W1088" t="n">
        <v>20.74</v>
      </c>
      <c r="X1088" t="n">
        <v>1.64</v>
      </c>
      <c r="Y1088" t="n">
        <v>1</v>
      </c>
      <c r="Z1088" t="n">
        <v>10</v>
      </c>
    </row>
    <row r="1089">
      <c r="A1089" t="n">
        <v>35</v>
      </c>
      <c r="B1089" t="n">
        <v>105</v>
      </c>
      <c r="C1089" t="inlineStr">
        <is>
          <t xml:space="preserve">CONCLUIDO	</t>
        </is>
      </c>
      <c r="D1089" t="n">
        <v>1.6923</v>
      </c>
      <c r="E1089" t="n">
        <v>59.09</v>
      </c>
      <c r="F1089" t="n">
        <v>54.17</v>
      </c>
      <c r="G1089" t="n">
        <v>56.04</v>
      </c>
      <c r="H1089" t="n">
        <v>0.79</v>
      </c>
      <c r="I1089" t="n">
        <v>58</v>
      </c>
      <c r="J1089" t="n">
        <v>218.1</v>
      </c>
      <c r="K1089" t="n">
        <v>55.27</v>
      </c>
      <c r="L1089" t="n">
        <v>9.75</v>
      </c>
      <c r="M1089" t="n">
        <v>56</v>
      </c>
      <c r="N1089" t="n">
        <v>48.08</v>
      </c>
      <c r="O1089" t="n">
        <v>27133.18</v>
      </c>
      <c r="P1089" t="n">
        <v>763.6799999999999</v>
      </c>
      <c r="Q1089" t="n">
        <v>1367.41</v>
      </c>
      <c r="R1089" t="n">
        <v>158.47</v>
      </c>
      <c r="S1089" t="n">
        <v>104.26</v>
      </c>
      <c r="T1089" t="n">
        <v>25999.96</v>
      </c>
      <c r="U1089" t="n">
        <v>0.66</v>
      </c>
      <c r="V1089" t="n">
        <v>0.88</v>
      </c>
      <c r="W1089" t="n">
        <v>20.74</v>
      </c>
      <c r="X1089" t="n">
        <v>1.6</v>
      </c>
      <c r="Y1089" t="n">
        <v>1</v>
      </c>
      <c r="Z1089" t="n">
        <v>10</v>
      </c>
    </row>
    <row r="1090">
      <c r="A1090" t="n">
        <v>36</v>
      </c>
      <c r="B1090" t="n">
        <v>105</v>
      </c>
      <c r="C1090" t="inlineStr">
        <is>
          <t xml:space="preserve">CONCLUIDO	</t>
        </is>
      </c>
      <c r="D1090" t="n">
        <v>1.695</v>
      </c>
      <c r="E1090" t="n">
        <v>59</v>
      </c>
      <c r="F1090" t="n">
        <v>54.16</v>
      </c>
      <c r="G1090" t="n">
        <v>58.03</v>
      </c>
      <c r="H1090" t="n">
        <v>0.8100000000000001</v>
      </c>
      <c r="I1090" t="n">
        <v>56</v>
      </c>
      <c r="J1090" t="n">
        <v>218.51</v>
      </c>
      <c r="K1090" t="n">
        <v>55.27</v>
      </c>
      <c r="L1090" t="n">
        <v>10</v>
      </c>
      <c r="M1090" t="n">
        <v>54</v>
      </c>
      <c r="N1090" t="n">
        <v>48.24</v>
      </c>
      <c r="O1090" t="n">
        <v>27183.85</v>
      </c>
      <c r="P1090" t="n">
        <v>762.77</v>
      </c>
      <c r="Q1090" t="n">
        <v>1367.25</v>
      </c>
      <c r="R1090" t="n">
        <v>157.81</v>
      </c>
      <c r="S1090" t="n">
        <v>104.26</v>
      </c>
      <c r="T1090" t="n">
        <v>25680.26</v>
      </c>
      <c r="U1090" t="n">
        <v>0.66</v>
      </c>
      <c r="V1090" t="n">
        <v>0.88</v>
      </c>
      <c r="W1090" t="n">
        <v>20.74</v>
      </c>
      <c r="X1090" t="n">
        <v>1.58</v>
      </c>
      <c r="Y1090" t="n">
        <v>1</v>
      </c>
      <c r="Z1090" t="n">
        <v>10</v>
      </c>
    </row>
    <row r="1091">
      <c r="A1091" t="n">
        <v>37</v>
      </c>
      <c r="B1091" t="n">
        <v>105</v>
      </c>
      <c r="C1091" t="inlineStr">
        <is>
          <t xml:space="preserve">CONCLUIDO	</t>
        </is>
      </c>
      <c r="D1091" t="n">
        <v>1.6975</v>
      </c>
      <c r="E1091" t="n">
        <v>58.91</v>
      </c>
      <c r="F1091" t="n">
        <v>54.12</v>
      </c>
      <c r="G1091" t="n">
        <v>59.04</v>
      </c>
      <c r="H1091" t="n">
        <v>0.83</v>
      </c>
      <c r="I1091" t="n">
        <v>55</v>
      </c>
      <c r="J1091" t="n">
        <v>218.92</v>
      </c>
      <c r="K1091" t="n">
        <v>55.27</v>
      </c>
      <c r="L1091" t="n">
        <v>10.25</v>
      </c>
      <c r="M1091" t="n">
        <v>53</v>
      </c>
      <c r="N1091" t="n">
        <v>48.4</v>
      </c>
      <c r="O1091" t="n">
        <v>27234.57</v>
      </c>
      <c r="P1091" t="n">
        <v>760.98</v>
      </c>
      <c r="Q1091" t="n">
        <v>1367.34</v>
      </c>
      <c r="R1091" t="n">
        <v>156.88</v>
      </c>
      <c r="S1091" t="n">
        <v>104.26</v>
      </c>
      <c r="T1091" t="n">
        <v>25219.64</v>
      </c>
      <c r="U1091" t="n">
        <v>0.66</v>
      </c>
      <c r="V1091" t="n">
        <v>0.89</v>
      </c>
      <c r="W1091" t="n">
        <v>20.72</v>
      </c>
      <c r="X1091" t="n">
        <v>1.54</v>
      </c>
      <c r="Y1091" t="n">
        <v>1</v>
      </c>
      <c r="Z1091" t="n">
        <v>10</v>
      </c>
    </row>
    <row r="1092">
      <c r="A1092" t="n">
        <v>38</v>
      </c>
      <c r="B1092" t="n">
        <v>105</v>
      </c>
      <c r="C1092" t="inlineStr">
        <is>
          <t xml:space="preserve">CONCLUIDO	</t>
        </is>
      </c>
      <c r="D1092" t="n">
        <v>1.7011</v>
      </c>
      <c r="E1092" t="n">
        <v>58.79</v>
      </c>
      <c r="F1092" t="n">
        <v>54.07</v>
      </c>
      <c r="G1092" t="n">
        <v>61.21</v>
      </c>
      <c r="H1092" t="n">
        <v>0.85</v>
      </c>
      <c r="I1092" t="n">
        <v>53</v>
      </c>
      <c r="J1092" t="n">
        <v>219.33</v>
      </c>
      <c r="K1092" t="n">
        <v>55.27</v>
      </c>
      <c r="L1092" t="n">
        <v>10.5</v>
      </c>
      <c r="M1092" t="n">
        <v>51</v>
      </c>
      <c r="N1092" t="n">
        <v>48.56</v>
      </c>
      <c r="O1092" t="n">
        <v>27285.35</v>
      </c>
      <c r="P1092" t="n">
        <v>759.55</v>
      </c>
      <c r="Q1092" t="n">
        <v>1367.39</v>
      </c>
      <c r="R1092" t="n">
        <v>155.17</v>
      </c>
      <c r="S1092" t="n">
        <v>104.26</v>
      </c>
      <c r="T1092" t="n">
        <v>24378.25</v>
      </c>
      <c r="U1092" t="n">
        <v>0.67</v>
      </c>
      <c r="V1092" t="n">
        <v>0.89</v>
      </c>
      <c r="W1092" t="n">
        <v>20.73</v>
      </c>
      <c r="X1092" t="n">
        <v>1.49</v>
      </c>
      <c r="Y1092" t="n">
        <v>1</v>
      </c>
      <c r="Z1092" t="n">
        <v>10</v>
      </c>
    </row>
    <row r="1093">
      <c r="A1093" t="n">
        <v>39</v>
      </c>
      <c r="B1093" t="n">
        <v>105</v>
      </c>
      <c r="C1093" t="inlineStr">
        <is>
          <t xml:space="preserve">CONCLUIDO	</t>
        </is>
      </c>
      <c r="D1093" t="n">
        <v>1.7028</v>
      </c>
      <c r="E1093" t="n">
        <v>58.73</v>
      </c>
      <c r="F1093" t="n">
        <v>54.05</v>
      </c>
      <c r="G1093" t="n">
        <v>62.37</v>
      </c>
      <c r="H1093" t="n">
        <v>0.87</v>
      </c>
      <c r="I1093" t="n">
        <v>52</v>
      </c>
      <c r="J1093" t="n">
        <v>219.75</v>
      </c>
      <c r="K1093" t="n">
        <v>55.27</v>
      </c>
      <c r="L1093" t="n">
        <v>10.75</v>
      </c>
      <c r="M1093" t="n">
        <v>50</v>
      </c>
      <c r="N1093" t="n">
        <v>48.72</v>
      </c>
      <c r="O1093" t="n">
        <v>27336.19</v>
      </c>
      <c r="P1093" t="n">
        <v>758.89</v>
      </c>
      <c r="Q1093" t="n">
        <v>1367.28</v>
      </c>
      <c r="R1093" t="n">
        <v>154.25</v>
      </c>
      <c r="S1093" t="n">
        <v>104.26</v>
      </c>
      <c r="T1093" t="n">
        <v>23920.2</v>
      </c>
      <c r="U1093" t="n">
        <v>0.68</v>
      </c>
      <c r="V1093" t="n">
        <v>0.89</v>
      </c>
      <c r="W1093" t="n">
        <v>20.73</v>
      </c>
      <c r="X1093" t="n">
        <v>1.47</v>
      </c>
      <c r="Y1093" t="n">
        <v>1</v>
      </c>
      <c r="Z1093" t="n">
        <v>10</v>
      </c>
    </row>
    <row r="1094">
      <c r="A1094" t="n">
        <v>40</v>
      </c>
      <c r="B1094" t="n">
        <v>105</v>
      </c>
      <c r="C1094" t="inlineStr">
        <is>
          <t xml:space="preserve">CONCLUIDO	</t>
        </is>
      </c>
      <c r="D1094" t="n">
        <v>1.7048</v>
      </c>
      <c r="E1094" t="n">
        <v>58.66</v>
      </c>
      <c r="F1094" t="n">
        <v>54.02</v>
      </c>
      <c r="G1094" t="n">
        <v>63.56</v>
      </c>
      <c r="H1094" t="n">
        <v>0.89</v>
      </c>
      <c r="I1094" t="n">
        <v>51</v>
      </c>
      <c r="J1094" t="n">
        <v>220.16</v>
      </c>
      <c r="K1094" t="n">
        <v>55.27</v>
      </c>
      <c r="L1094" t="n">
        <v>11</v>
      </c>
      <c r="M1094" t="n">
        <v>49</v>
      </c>
      <c r="N1094" t="n">
        <v>48.89</v>
      </c>
      <c r="O1094" t="n">
        <v>27387.08</v>
      </c>
      <c r="P1094" t="n">
        <v>757.5700000000001</v>
      </c>
      <c r="Q1094" t="n">
        <v>1367.38</v>
      </c>
      <c r="R1094" t="n">
        <v>153.73</v>
      </c>
      <c r="S1094" t="n">
        <v>104.26</v>
      </c>
      <c r="T1094" t="n">
        <v>23664.57</v>
      </c>
      <c r="U1094" t="n">
        <v>0.68</v>
      </c>
      <c r="V1094" t="n">
        <v>0.89</v>
      </c>
      <c r="W1094" t="n">
        <v>20.72</v>
      </c>
      <c r="X1094" t="n">
        <v>1.44</v>
      </c>
      <c r="Y1094" t="n">
        <v>1</v>
      </c>
      <c r="Z1094" t="n">
        <v>10</v>
      </c>
    </row>
    <row r="1095">
      <c r="A1095" t="n">
        <v>41</v>
      </c>
      <c r="B1095" t="n">
        <v>105</v>
      </c>
      <c r="C1095" t="inlineStr">
        <is>
          <t xml:space="preserve">CONCLUIDO	</t>
        </is>
      </c>
      <c r="D1095" t="n">
        <v>1.7064</v>
      </c>
      <c r="E1095" t="n">
        <v>58.6</v>
      </c>
      <c r="F1095" t="n">
        <v>54.01</v>
      </c>
      <c r="G1095" t="n">
        <v>64.81</v>
      </c>
      <c r="H1095" t="n">
        <v>0.91</v>
      </c>
      <c r="I1095" t="n">
        <v>50</v>
      </c>
      <c r="J1095" t="n">
        <v>220.57</v>
      </c>
      <c r="K1095" t="n">
        <v>55.27</v>
      </c>
      <c r="L1095" t="n">
        <v>11.25</v>
      </c>
      <c r="M1095" t="n">
        <v>48</v>
      </c>
      <c r="N1095" t="n">
        <v>49.05</v>
      </c>
      <c r="O1095" t="n">
        <v>27438.03</v>
      </c>
      <c r="P1095" t="n">
        <v>756.58</v>
      </c>
      <c r="Q1095" t="n">
        <v>1367.35</v>
      </c>
      <c r="R1095" t="n">
        <v>152.96</v>
      </c>
      <c r="S1095" t="n">
        <v>104.26</v>
      </c>
      <c r="T1095" t="n">
        <v>23287.38</v>
      </c>
      <c r="U1095" t="n">
        <v>0.68</v>
      </c>
      <c r="V1095" t="n">
        <v>0.89</v>
      </c>
      <c r="W1095" t="n">
        <v>20.73</v>
      </c>
      <c r="X1095" t="n">
        <v>1.43</v>
      </c>
      <c r="Y1095" t="n">
        <v>1</v>
      </c>
      <c r="Z1095" t="n">
        <v>10</v>
      </c>
    </row>
    <row r="1096">
      <c r="A1096" t="n">
        <v>42</v>
      </c>
      <c r="B1096" t="n">
        <v>105</v>
      </c>
      <c r="C1096" t="inlineStr">
        <is>
          <t xml:space="preserve">CONCLUIDO	</t>
        </is>
      </c>
      <c r="D1096" t="n">
        <v>1.7114</v>
      </c>
      <c r="E1096" t="n">
        <v>58.43</v>
      </c>
      <c r="F1096" t="n">
        <v>53.92</v>
      </c>
      <c r="G1096" t="n">
        <v>67.40000000000001</v>
      </c>
      <c r="H1096" t="n">
        <v>0.92</v>
      </c>
      <c r="I1096" t="n">
        <v>48</v>
      </c>
      <c r="J1096" t="n">
        <v>220.99</v>
      </c>
      <c r="K1096" t="n">
        <v>55.27</v>
      </c>
      <c r="L1096" t="n">
        <v>11.5</v>
      </c>
      <c r="M1096" t="n">
        <v>46</v>
      </c>
      <c r="N1096" t="n">
        <v>49.21</v>
      </c>
      <c r="O1096" t="n">
        <v>27489.03</v>
      </c>
      <c r="P1096" t="n">
        <v>754.37</v>
      </c>
      <c r="Q1096" t="n">
        <v>1367.27</v>
      </c>
      <c r="R1096" t="n">
        <v>150.18</v>
      </c>
      <c r="S1096" t="n">
        <v>104.26</v>
      </c>
      <c r="T1096" t="n">
        <v>21905.78</v>
      </c>
      <c r="U1096" t="n">
        <v>0.6899999999999999</v>
      </c>
      <c r="V1096" t="n">
        <v>0.89</v>
      </c>
      <c r="W1096" t="n">
        <v>20.72</v>
      </c>
      <c r="X1096" t="n">
        <v>1.34</v>
      </c>
      <c r="Y1096" t="n">
        <v>1</v>
      </c>
      <c r="Z1096" t="n">
        <v>10</v>
      </c>
    </row>
    <row r="1097">
      <c r="A1097" t="n">
        <v>43</v>
      </c>
      <c r="B1097" t="n">
        <v>105</v>
      </c>
      <c r="C1097" t="inlineStr">
        <is>
          <t xml:space="preserve">CONCLUIDO	</t>
        </is>
      </c>
      <c r="D1097" t="n">
        <v>1.7129</v>
      </c>
      <c r="E1097" t="n">
        <v>58.38</v>
      </c>
      <c r="F1097" t="n">
        <v>53.91</v>
      </c>
      <c r="G1097" t="n">
        <v>68.81999999999999</v>
      </c>
      <c r="H1097" t="n">
        <v>0.9399999999999999</v>
      </c>
      <c r="I1097" t="n">
        <v>47</v>
      </c>
      <c r="J1097" t="n">
        <v>221.4</v>
      </c>
      <c r="K1097" t="n">
        <v>55.27</v>
      </c>
      <c r="L1097" t="n">
        <v>11.75</v>
      </c>
      <c r="M1097" t="n">
        <v>45</v>
      </c>
      <c r="N1097" t="n">
        <v>49.38</v>
      </c>
      <c r="O1097" t="n">
        <v>27540.09</v>
      </c>
      <c r="P1097" t="n">
        <v>753.28</v>
      </c>
      <c r="Q1097" t="n">
        <v>1367.33</v>
      </c>
      <c r="R1097" t="n">
        <v>149.81</v>
      </c>
      <c r="S1097" t="n">
        <v>104.26</v>
      </c>
      <c r="T1097" t="n">
        <v>21725.39</v>
      </c>
      <c r="U1097" t="n">
        <v>0.7</v>
      </c>
      <c r="V1097" t="n">
        <v>0.89</v>
      </c>
      <c r="W1097" t="n">
        <v>20.72</v>
      </c>
      <c r="X1097" t="n">
        <v>1.33</v>
      </c>
      <c r="Y1097" t="n">
        <v>1</v>
      </c>
      <c r="Z1097" t="n">
        <v>10</v>
      </c>
    </row>
    <row r="1098">
      <c r="A1098" t="n">
        <v>44</v>
      </c>
      <c r="B1098" t="n">
        <v>105</v>
      </c>
      <c r="C1098" t="inlineStr">
        <is>
          <t xml:space="preserve">CONCLUIDO	</t>
        </is>
      </c>
      <c r="D1098" t="n">
        <v>1.715</v>
      </c>
      <c r="E1098" t="n">
        <v>58.31</v>
      </c>
      <c r="F1098" t="n">
        <v>53.88</v>
      </c>
      <c r="G1098" t="n">
        <v>70.28</v>
      </c>
      <c r="H1098" t="n">
        <v>0.96</v>
      </c>
      <c r="I1098" t="n">
        <v>46</v>
      </c>
      <c r="J1098" t="n">
        <v>221.81</v>
      </c>
      <c r="K1098" t="n">
        <v>55.27</v>
      </c>
      <c r="L1098" t="n">
        <v>12</v>
      </c>
      <c r="M1098" t="n">
        <v>44</v>
      </c>
      <c r="N1098" t="n">
        <v>49.54</v>
      </c>
      <c r="O1098" t="n">
        <v>27591.21</v>
      </c>
      <c r="P1098" t="n">
        <v>752.17</v>
      </c>
      <c r="Q1098" t="n">
        <v>1367.32</v>
      </c>
      <c r="R1098" t="n">
        <v>148.72</v>
      </c>
      <c r="S1098" t="n">
        <v>104.26</v>
      </c>
      <c r="T1098" t="n">
        <v>21188.7</v>
      </c>
      <c r="U1098" t="n">
        <v>0.7</v>
      </c>
      <c r="V1098" t="n">
        <v>0.89</v>
      </c>
      <c r="W1098" t="n">
        <v>20.72</v>
      </c>
      <c r="X1098" t="n">
        <v>1.3</v>
      </c>
      <c r="Y1098" t="n">
        <v>1</v>
      </c>
      <c r="Z1098" t="n">
        <v>10</v>
      </c>
    </row>
    <row r="1099">
      <c r="A1099" t="n">
        <v>45</v>
      </c>
      <c r="B1099" t="n">
        <v>105</v>
      </c>
      <c r="C1099" t="inlineStr">
        <is>
          <t xml:space="preserve">CONCLUIDO	</t>
        </is>
      </c>
      <c r="D1099" t="n">
        <v>1.7175</v>
      </c>
      <c r="E1099" t="n">
        <v>58.22</v>
      </c>
      <c r="F1099" t="n">
        <v>53.83</v>
      </c>
      <c r="G1099" t="n">
        <v>71.78</v>
      </c>
      <c r="H1099" t="n">
        <v>0.98</v>
      </c>
      <c r="I1099" t="n">
        <v>45</v>
      </c>
      <c r="J1099" t="n">
        <v>222.23</v>
      </c>
      <c r="K1099" t="n">
        <v>55.27</v>
      </c>
      <c r="L1099" t="n">
        <v>12.25</v>
      </c>
      <c r="M1099" t="n">
        <v>43</v>
      </c>
      <c r="N1099" t="n">
        <v>49.71</v>
      </c>
      <c r="O1099" t="n">
        <v>27642.51</v>
      </c>
      <c r="P1099" t="n">
        <v>750.9299999999999</v>
      </c>
      <c r="Q1099" t="n">
        <v>1367.25</v>
      </c>
      <c r="R1099" t="n">
        <v>147</v>
      </c>
      <c r="S1099" t="n">
        <v>104.26</v>
      </c>
      <c r="T1099" t="n">
        <v>20332.27</v>
      </c>
      <c r="U1099" t="n">
        <v>0.71</v>
      </c>
      <c r="V1099" t="n">
        <v>0.89</v>
      </c>
      <c r="W1099" t="n">
        <v>20.73</v>
      </c>
      <c r="X1099" t="n">
        <v>1.26</v>
      </c>
      <c r="Y1099" t="n">
        <v>1</v>
      </c>
      <c r="Z1099" t="n">
        <v>10</v>
      </c>
    </row>
    <row r="1100">
      <c r="A1100" t="n">
        <v>46</v>
      </c>
      <c r="B1100" t="n">
        <v>105</v>
      </c>
      <c r="C1100" t="inlineStr">
        <is>
          <t xml:space="preserve">CONCLUIDO	</t>
        </is>
      </c>
      <c r="D1100" t="n">
        <v>1.7199</v>
      </c>
      <c r="E1100" t="n">
        <v>58.14</v>
      </c>
      <c r="F1100" t="n">
        <v>53.8</v>
      </c>
      <c r="G1100" t="n">
        <v>73.36</v>
      </c>
      <c r="H1100" t="n">
        <v>1</v>
      </c>
      <c r="I1100" t="n">
        <v>44</v>
      </c>
      <c r="J1100" t="n">
        <v>222.65</v>
      </c>
      <c r="K1100" t="n">
        <v>55.27</v>
      </c>
      <c r="L1100" t="n">
        <v>12.5</v>
      </c>
      <c r="M1100" t="n">
        <v>42</v>
      </c>
      <c r="N1100" t="n">
        <v>49.87</v>
      </c>
      <c r="O1100" t="n">
        <v>27693.75</v>
      </c>
      <c r="P1100" t="n">
        <v>749</v>
      </c>
      <c r="Q1100" t="n">
        <v>1367.28</v>
      </c>
      <c r="R1100" t="n">
        <v>146.19</v>
      </c>
      <c r="S1100" t="n">
        <v>104.26</v>
      </c>
      <c r="T1100" t="n">
        <v>19930.7</v>
      </c>
      <c r="U1100" t="n">
        <v>0.71</v>
      </c>
      <c r="V1100" t="n">
        <v>0.89</v>
      </c>
      <c r="W1100" t="n">
        <v>20.71</v>
      </c>
      <c r="X1100" t="n">
        <v>1.22</v>
      </c>
      <c r="Y1100" t="n">
        <v>1</v>
      </c>
      <c r="Z1100" t="n">
        <v>10</v>
      </c>
    </row>
    <row r="1101">
      <c r="A1101" t="n">
        <v>47</v>
      </c>
      <c r="B1101" t="n">
        <v>105</v>
      </c>
      <c r="C1101" t="inlineStr">
        <is>
          <t xml:space="preserve">CONCLUIDO	</t>
        </is>
      </c>
      <c r="D1101" t="n">
        <v>1.7218</v>
      </c>
      <c r="E1101" t="n">
        <v>58.08</v>
      </c>
      <c r="F1101" t="n">
        <v>53.77</v>
      </c>
      <c r="G1101" t="n">
        <v>75.03</v>
      </c>
      <c r="H1101" t="n">
        <v>1.02</v>
      </c>
      <c r="I1101" t="n">
        <v>43</v>
      </c>
      <c r="J1101" t="n">
        <v>223.06</v>
      </c>
      <c r="K1101" t="n">
        <v>55.27</v>
      </c>
      <c r="L1101" t="n">
        <v>12.75</v>
      </c>
      <c r="M1101" t="n">
        <v>41</v>
      </c>
      <c r="N1101" t="n">
        <v>50.04</v>
      </c>
      <c r="O1101" t="n">
        <v>27745.04</v>
      </c>
      <c r="P1101" t="n">
        <v>748.13</v>
      </c>
      <c r="Q1101" t="n">
        <v>1367.42</v>
      </c>
      <c r="R1101" t="n">
        <v>145.29</v>
      </c>
      <c r="S1101" t="n">
        <v>104.26</v>
      </c>
      <c r="T1101" t="n">
        <v>19487.75</v>
      </c>
      <c r="U1101" t="n">
        <v>0.72</v>
      </c>
      <c r="V1101" t="n">
        <v>0.89</v>
      </c>
      <c r="W1101" t="n">
        <v>20.71</v>
      </c>
      <c r="X1101" t="n">
        <v>1.19</v>
      </c>
      <c r="Y1101" t="n">
        <v>1</v>
      </c>
      <c r="Z1101" t="n">
        <v>10</v>
      </c>
    </row>
    <row r="1102">
      <c r="A1102" t="n">
        <v>48</v>
      </c>
      <c r="B1102" t="n">
        <v>105</v>
      </c>
      <c r="C1102" t="inlineStr">
        <is>
          <t xml:space="preserve">CONCLUIDO	</t>
        </is>
      </c>
      <c r="D1102" t="n">
        <v>1.7215</v>
      </c>
      <c r="E1102" t="n">
        <v>58.09</v>
      </c>
      <c r="F1102" t="n">
        <v>53.78</v>
      </c>
      <c r="G1102" t="n">
        <v>75.04000000000001</v>
      </c>
      <c r="H1102" t="n">
        <v>1.03</v>
      </c>
      <c r="I1102" t="n">
        <v>43</v>
      </c>
      <c r="J1102" t="n">
        <v>223.48</v>
      </c>
      <c r="K1102" t="n">
        <v>55.27</v>
      </c>
      <c r="L1102" t="n">
        <v>13</v>
      </c>
      <c r="M1102" t="n">
        <v>41</v>
      </c>
      <c r="N1102" t="n">
        <v>50.21</v>
      </c>
      <c r="O1102" t="n">
        <v>27796.39</v>
      </c>
      <c r="P1102" t="n">
        <v>747.42</v>
      </c>
      <c r="Q1102" t="n">
        <v>1367.41</v>
      </c>
      <c r="R1102" t="n">
        <v>145.43</v>
      </c>
      <c r="S1102" t="n">
        <v>104.26</v>
      </c>
      <c r="T1102" t="n">
        <v>19556.24</v>
      </c>
      <c r="U1102" t="n">
        <v>0.72</v>
      </c>
      <c r="V1102" t="n">
        <v>0.89</v>
      </c>
      <c r="W1102" t="n">
        <v>20.72</v>
      </c>
      <c r="X1102" t="n">
        <v>1.2</v>
      </c>
      <c r="Y1102" t="n">
        <v>1</v>
      </c>
      <c r="Z1102" t="n">
        <v>10</v>
      </c>
    </row>
    <row r="1103">
      <c r="A1103" t="n">
        <v>49</v>
      </c>
      <c r="B1103" t="n">
        <v>105</v>
      </c>
      <c r="C1103" t="inlineStr">
        <is>
          <t xml:space="preserve">CONCLUIDO	</t>
        </is>
      </c>
      <c r="D1103" t="n">
        <v>1.7234</v>
      </c>
      <c r="E1103" t="n">
        <v>58.02</v>
      </c>
      <c r="F1103" t="n">
        <v>53.76</v>
      </c>
      <c r="G1103" t="n">
        <v>76.8</v>
      </c>
      <c r="H1103" t="n">
        <v>1.05</v>
      </c>
      <c r="I1103" t="n">
        <v>42</v>
      </c>
      <c r="J1103" t="n">
        <v>223.89</v>
      </c>
      <c r="K1103" t="n">
        <v>55.27</v>
      </c>
      <c r="L1103" t="n">
        <v>13.25</v>
      </c>
      <c r="M1103" t="n">
        <v>40</v>
      </c>
      <c r="N1103" t="n">
        <v>50.37</v>
      </c>
      <c r="O1103" t="n">
        <v>27847.8</v>
      </c>
      <c r="P1103" t="n">
        <v>746.8</v>
      </c>
      <c r="Q1103" t="n">
        <v>1367.23</v>
      </c>
      <c r="R1103" t="n">
        <v>144.8</v>
      </c>
      <c r="S1103" t="n">
        <v>104.26</v>
      </c>
      <c r="T1103" t="n">
        <v>19244.21</v>
      </c>
      <c r="U1103" t="n">
        <v>0.72</v>
      </c>
      <c r="V1103" t="n">
        <v>0.89</v>
      </c>
      <c r="W1103" t="n">
        <v>20.71</v>
      </c>
      <c r="X1103" t="n">
        <v>1.18</v>
      </c>
      <c r="Y1103" t="n">
        <v>1</v>
      </c>
      <c r="Z1103" t="n">
        <v>10</v>
      </c>
    </row>
    <row r="1104">
      <c r="A1104" t="n">
        <v>50</v>
      </c>
      <c r="B1104" t="n">
        <v>105</v>
      </c>
      <c r="C1104" t="inlineStr">
        <is>
          <t xml:space="preserve">CONCLUIDO	</t>
        </is>
      </c>
      <c r="D1104" t="n">
        <v>1.7262</v>
      </c>
      <c r="E1104" t="n">
        <v>57.93</v>
      </c>
      <c r="F1104" t="n">
        <v>53.7</v>
      </c>
      <c r="G1104" t="n">
        <v>78.59</v>
      </c>
      <c r="H1104" t="n">
        <v>1.07</v>
      </c>
      <c r="I1104" t="n">
        <v>41</v>
      </c>
      <c r="J1104" t="n">
        <v>224.31</v>
      </c>
      <c r="K1104" t="n">
        <v>55.27</v>
      </c>
      <c r="L1104" t="n">
        <v>13.5</v>
      </c>
      <c r="M1104" t="n">
        <v>39</v>
      </c>
      <c r="N1104" t="n">
        <v>50.54</v>
      </c>
      <c r="O1104" t="n">
        <v>27899.27</v>
      </c>
      <c r="P1104" t="n">
        <v>744.9400000000001</v>
      </c>
      <c r="Q1104" t="n">
        <v>1367.32</v>
      </c>
      <c r="R1104" t="n">
        <v>143.26</v>
      </c>
      <c r="S1104" t="n">
        <v>104.26</v>
      </c>
      <c r="T1104" t="n">
        <v>18479.31</v>
      </c>
      <c r="U1104" t="n">
        <v>0.73</v>
      </c>
      <c r="V1104" t="n">
        <v>0.89</v>
      </c>
      <c r="W1104" t="n">
        <v>20.7</v>
      </c>
      <c r="X1104" t="n">
        <v>1.13</v>
      </c>
      <c r="Y1104" t="n">
        <v>1</v>
      </c>
      <c r="Z1104" t="n">
        <v>10</v>
      </c>
    </row>
    <row r="1105">
      <c r="A1105" t="n">
        <v>51</v>
      </c>
      <c r="B1105" t="n">
        <v>105</v>
      </c>
      <c r="C1105" t="inlineStr">
        <is>
          <t xml:space="preserve">CONCLUIDO	</t>
        </is>
      </c>
      <c r="D1105" t="n">
        <v>1.728</v>
      </c>
      <c r="E1105" t="n">
        <v>57.87</v>
      </c>
      <c r="F1105" t="n">
        <v>53.69</v>
      </c>
      <c r="G1105" t="n">
        <v>80.53</v>
      </c>
      <c r="H1105" t="n">
        <v>1.09</v>
      </c>
      <c r="I1105" t="n">
        <v>40</v>
      </c>
      <c r="J1105" t="n">
        <v>224.73</v>
      </c>
      <c r="K1105" t="n">
        <v>55.27</v>
      </c>
      <c r="L1105" t="n">
        <v>13.75</v>
      </c>
      <c r="M1105" t="n">
        <v>38</v>
      </c>
      <c r="N1105" t="n">
        <v>50.71</v>
      </c>
      <c r="O1105" t="n">
        <v>27950.8</v>
      </c>
      <c r="P1105" t="n">
        <v>744.38</v>
      </c>
      <c r="Q1105" t="n">
        <v>1367.32</v>
      </c>
      <c r="R1105" t="n">
        <v>142.66</v>
      </c>
      <c r="S1105" t="n">
        <v>104.26</v>
      </c>
      <c r="T1105" t="n">
        <v>18184.06</v>
      </c>
      <c r="U1105" t="n">
        <v>0.73</v>
      </c>
      <c r="V1105" t="n">
        <v>0.89</v>
      </c>
      <c r="W1105" t="n">
        <v>20.71</v>
      </c>
      <c r="X1105" t="n">
        <v>1.11</v>
      </c>
      <c r="Y1105" t="n">
        <v>1</v>
      </c>
      <c r="Z1105" t="n">
        <v>10</v>
      </c>
    </row>
    <row r="1106">
      <c r="A1106" t="n">
        <v>52</v>
      </c>
      <c r="B1106" t="n">
        <v>105</v>
      </c>
      <c r="C1106" t="inlineStr">
        <is>
          <t xml:space="preserve">CONCLUIDO	</t>
        </is>
      </c>
      <c r="D1106" t="n">
        <v>1.7299</v>
      </c>
      <c r="E1106" t="n">
        <v>57.81</v>
      </c>
      <c r="F1106" t="n">
        <v>53.66</v>
      </c>
      <c r="G1106" t="n">
        <v>82.55</v>
      </c>
      <c r="H1106" t="n">
        <v>1.11</v>
      </c>
      <c r="I1106" t="n">
        <v>39</v>
      </c>
      <c r="J1106" t="n">
        <v>225.15</v>
      </c>
      <c r="K1106" t="n">
        <v>55.27</v>
      </c>
      <c r="L1106" t="n">
        <v>14</v>
      </c>
      <c r="M1106" t="n">
        <v>37</v>
      </c>
      <c r="N1106" t="n">
        <v>50.88</v>
      </c>
      <c r="O1106" t="n">
        <v>28002.38</v>
      </c>
      <c r="P1106" t="n">
        <v>742.61</v>
      </c>
      <c r="Q1106" t="n">
        <v>1367.32</v>
      </c>
      <c r="R1106" t="n">
        <v>141.37</v>
      </c>
      <c r="S1106" t="n">
        <v>104.26</v>
      </c>
      <c r="T1106" t="n">
        <v>17548.62</v>
      </c>
      <c r="U1106" t="n">
        <v>0.74</v>
      </c>
      <c r="V1106" t="n">
        <v>0.89</v>
      </c>
      <c r="W1106" t="n">
        <v>20.72</v>
      </c>
      <c r="X1106" t="n">
        <v>1.08</v>
      </c>
      <c r="Y1106" t="n">
        <v>1</v>
      </c>
      <c r="Z1106" t="n">
        <v>10</v>
      </c>
    </row>
    <row r="1107">
      <c r="A1107" t="n">
        <v>53</v>
      </c>
      <c r="B1107" t="n">
        <v>105</v>
      </c>
      <c r="C1107" t="inlineStr">
        <is>
          <t xml:space="preserve">CONCLUIDO	</t>
        </is>
      </c>
      <c r="D1107" t="n">
        <v>1.7296</v>
      </c>
      <c r="E1107" t="n">
        <v>57.82</v>
      </c>
      <c r="F1107" t="n">
        <v>53.67</v>
      </c>
      <c r="G1107" t="n">
        <v>82.56999999999999</v>
      </c>
      <c r="H1107" t="n">
        <v>1.12</v>
      </c>
      <c r="I1107" t="n">
        <v>39</v>
      </c>
      <c r="J1107" t="n">
        <v>225.57</v>
      </c>
      <c r="K1107" t="n">
        <v>55.27</v>
      </c>
      <c r="L1107" t="n">
        <v>14.25</v>
      </c>
      <c r="M1107" t="n">
        <v>37</v>
      </c>
      <c r="N1107" t="n">
        <v>51.04</v>
      </c>
      <c r="O1107" t="n">
        <v>28054.03</v>
      </c>
      <c r="P1107" t="n">
        <v>742.79</v>
      </c>
      <c r="Q1107" t="n">
        <v>1367.25</v>
      </c>
      <c r="R1107" t="n">
        <v>142</v>
      </c>
      <c r="S1107" t="n">
        <v>104.26</v>
      </c>
      <c r="T1107" t="n">
        <v>17861.46</v>
      </c>
      <c r="U1107" t="n">
        <v>0.73</v>
      </c>
      <c r="V1107" t="n">
        <v>0.89</v>
      </c>
      <c r="W1107" t="n">
        <v>20.71</v>
      </c>
      <c r="X1107" t="n">
        <v>1.09</v>
      </c>
      <c r="Y1107" t="n">
        <v>1</v>
      </c>
      <c r="Z1107" t="n">
        <v>10</v>
      </c>
    </row>
    <row r="1108">
      <c r="A1108" t="n">
        <v>54</v>
      </c>
      <c r="B1108" t="n">
        <v>105</v>
      </c>
      <c r="C1108" t="inlineStr">
        <is>
          <t xml:space="preserve">CONCLUIDO	</t>
        </is>
      </c>
      <c r="D1108" t="n">
        <v>1.7324</v>
      </c>
      <c r="E1108" t="n">
        <v>57.72</v>
      </c>
      <c r="F1108" t="n">
        <v>53.62</v>
      </c>
      <c r="G1108" t="n">
        <v>84.66</v>
      </c>
      <c r="H1108" t="n">
        <v>1.14</v>
      </c>
      <c r="I1108" t="n">
        <v>38</v>
      </c>
      <c r="J1108" t="n">
        <v>225.99</v>
      </c>
      <c r="K1108" t="n">
        <v>55.27</v>
      </c>
      <c r="L1108" t="n">
        <v>14.5</v>
      </c>
      <c r="M1108" t="n">
        <v>36</v>
      </c>
      <c r="N1108" t="n">
        <v>51.21</v>
      </c>
      <c r="O1108" t="n">
        <v>28105.73</v>
      </c>
      <c r="P1108" t="n">
        <v>740.79</v>
      </c>
      <c r="Q1108" t="n">
        <v>1367.31</v>
      </c>
      <c r="R1108" t="n">
        <v>140.48</v>
      </c>
      <c r="S1108" t="n">
        <v>104.26</v>
      </c>
      <c r="T1108" t="n">
        <v>17104.03</v>
      </c>
      <c r="U1108" t="n">
        <v>0.74</v>
      </c>
      <c r="V1108" t="n">
        <v>0.89</v>
      </c>
      <c r="W1108" t="n">
        <v>20.7</v>
      </c>
      <c r="X1108" t="n">
        <v>1.04</v>
      </c>
      <c r="Y1108" t="n">
        <v>1</v>
      </c>
      <c r="Z1108" t="n">
        <v>10</v>
      </c>
    </row>
    <row r="1109">
      <c r="A1109" t="n">
        <v>55</v>
      </c>
      <c r="B1109" t="n">
        <v>105</v>
      </c>
      <c r="C1109" t="inlineStr">
        <is>
          <t xml:space="preserve">CONCLUIDO	</t>
        </is>
      </c>
      <c r="D1109" t="n">
        <v>1.7344</v>
      </c>
      <c r="E1109" t="n">
        <v>57.66</v>
      </c>
      <c r="F1109" t="n">
        <v>53.59</v>
      </c>
      <c r="G1109" t="n">
        <v>86.90000000000001</v>
      </c>
      <c r="H1109" t="n">
        <v>1.16</v>
      </c>
      <c r="I1109" t="n">
        <v>37</v>
      </c>
      <c r="J1109" t="n">
        <v>226.41</v>
      </c>
      <c r="K1109" t="n">
        <v>55.27</v>
      </c>
      <c r="L1109" t="n">
        <v>14.75</v>
      </c>
      <c r="M1109" t="n">
        <v>35</v>
      </c>
      <c r="N1109" t="n">
        <v>51.38</v>
      </c>
      <c r="O1109" t="n">
        <v>28157.49</v>
      </c>
      <c r="P1109" t="n">
        <v>739.3099999999999</v>
      </c>
      <c r="Q1109" t="n">
        <v>1367.19</v>
      </c>
      <c r="R1109" t="n">
        <v>139.54</v>
      </c>
      <c r="S1109" t="n">
        <v>104.26</v>
      </c>
      <c r="T1109" t="n">
        <v>16642.26</v>
      </c>
      <c r="U1109" t="n">
        <v>0.75</v>
      </c>
      <c r="V1109" t="n">
        <v>0.89</v>
      </c>
      <c r="W1109" t="n">
        <v>20.7</v>
      </c>
      <c r="X1109" t="n">
        <v>1.01</v>
      </c>
      <c r="Y1109" t="n">
        <v>1</v>
      </c>
      <c r="Z1109" t="n">
        <v>10</v>
      </c>
    </row>
    <row r="1110">
      <c r="A1110" t="n">
        <v>56</v>
      </c>
      <c r="B1110" t="n">
        <v>105</v>
      </c>
      <c r="C1110" t="inlineStr">
        <is>
          <t xml:space="preserve">CONCLUIDO	</t>
        </is>
      </c>
      <c r="D1110" t="n">
        <v>1.7336</v>
      </c>
      <c r="E1110" t="n">
        <v>57.68</v>
      </c>
      <c r="F1110" t="n">
        <v>53.62</v>
      </c>
      <c r="G1110" t="n">
        <v>86.95</v>
      </c>
      <c r="H1110" t="n">
        <v>1.18</v>
      </c>
      <c r="I1110" t="n">
        <v>37</v>
      </c>
      <c r="J1110" t="n">
        <v>226.83</v>
      </c>
      <c r="K1110" t="n">
        <v>55.27</v>
      </c>
      <c r="L1110" t="n">
        <v>15</v>
      </c>
      <c r="M1110" t="n">
        <v>35</v>
      </c>
      <c r="N1110" t="n">
        <v>51.55</v>
      </c>
      <c r="O1110" t="n">
        <v>28209.31</v>
      </c>
      <c r="P1110" t="n">
        <v>739.34</v>
      </c>
      <c r="Q1110" t="n">
        <v>1367.39</v>
      </c>
      <c r="R1110" t="n">
        <v>140.4</v>
      </c>
      <c r="S1110" t="n">
        <v>104.26</v>
      </c>
      <c r="T1110" t="n">
        <v>17068.91</v>
      </c>
      <c r="U1110" t="n">
        <v>0.74</v>
      </c>
      <c r="V1110" t="n">
        <v>0.89</v>
      </c>
      <c r="W1110" t="n">
        <v>20.7</v>
      </c>
      <c r="X1110" t="n">
        <v>1.04</v>
      </c>
      <c r="Y1110" t="n">
        <v>1</v>
      </c>
      <c r="Z1110" t="n">
        <v>10</v>
      </c>
    </row>
    <row r="1111">
      <c r="A1111" t="n">
        <v>57</v>
      </c>
      <c r="B1111" t="n">
        <v>105</v>
      </c>
      <c r="C1111" t="inlineStr">
        <is>
          <t xml:space="preserve">CONCLUIDO	</t>
        </is>
      </c>
      <c r="D1111" t="n">
        <v>1.7363</v>
      </c>
      <c r="E1111" t="n">
        <v>57.6</v>
      </c>
      <c r="F1111" t="n">
        <v>53.57</v>
      </c>
      <c r="G1111" t="n">
        <v>89.28</v>
      </c>
      <c r="H1111" t="n">
        <v>1.19</v>
      </c>
      <c r="I1111" t="n">
        <v>36</v>
      </c>
      <c r="J1111" t="n">
        <v>227.25</v>
      </c>
      <c r="K1111" t="n">
        <v>55.27</v>
      </c>
      <c r="L1111" t="n">
        <v>15.25</v>
      </c>
      <c r="M1111" t="n">
        <v>34</v>
      </c>
      <c r="N1111" t="n">
        <v>51.72</v>
      </c>
      <c r="O1111" t="n">
        <v>28261.2</v>
      </c>
      <c r="P1111" t="n">
        <v>737.75</v>
      </c>
      <c r="Q1111" t="n">
        <v>1367.27</v>
      </c>
      <c r="R1111" t="n">
        <v>138.94</v>
      </c>
      <c r="S1111" t="n">
        <v>104.26</v>
      </c>
      <c r="T1111" t="n">
        <v>16343.92</v>
      </c>
      <c r="U1111" t="n">
        <v>0.75</v>
      </c>
      <c r="V1111" t="n">
        <v>0.89</v>
      </c>
      <c r="W1111" t="n">
        <v>20.7</v>
      </c>
      <c r="X1111" t="n">
        <v>0.99</v>
      </c>
      <c r="Y1111" t="n">
        <v>1</v>
      </c>
      <c r="Z1111" t="n">
        <v>10</v>
      </c>
    </row>
    <row r="1112">
      <c r="A1112" t="n">
        <v>58</v>
      </c>
      <c r="B1112" t="n">
        <v>105</v>
      </c>
      <c r="C1112" t="inlineStr">
        <is>
          <t xml:space="preserve">CONCLUIDO	</t>
        </is>
      </c>
      <c r="D1112" t="n">
        <v>1.7379</v>
      </c>
      <c r="E1112" t="n">
        <v>57.54</v>
      </c>
      <c r="F1112" t="n">
        <v>53.56</v>
      </c>
      <c r="G1112" t="n">
        <v>91.81</v>
      </c>
      <c r="H1112" t="n">
        <v>1.21</v>
      </c>
      <c r="I1112" t="n">
        <v>35</v>
      </c>
      <c r="J1112" t="n">
        <v>227.67</v>
      </c>
      <c r="K1112" t="n">
        <v>55.27</v>
      </c>
      <c r="L1112" t="n">
        <v>15.5</v>
      </c>
      <c r="M1112" t="n">
        <v>33</v>
      </c>
      <c r="N1112" t="n">
        <v>51.9</v>
      </c>
      <c r="O1112" t="n">
        <v>28313.14</v>
      </c>
      <c r="P1112" t="n">
        <v>736.29</v>
      </c>
      <c r="Q1112" t="n">
        <v>1367.21</v>
      </c>
      <c r="R1112" t="n">
        <v>138.27</v>
      </c>
      <c r="S1112" t="n">
        <v>104.26</v>
      </c>
      <c r="T1112" t="n">
        <v>16016.34</v>
      </c>
      <c r="U1112" t="n">
        <v>0.75</v>
      </c>
      <c r="V1112" t="n">
        <v>0.89</v>
      </c>
      <c r="W1112" t="n">
        <v>20.71</v>
      </c>
      <c r="X1112" t="n">
        <v>0.98</v>
      </c>
      <c r="Y1112" t="n">
        <v>1</v>
      </c>
      <c r="Z1112" t="n">
        <v>10</v>
      </c>
    </row>
    <row r="1113">
      <c r="A1113" t="n">
        <v>59</v>
      </c>
      <c r="B1113" t="n">
        <v>105</v>
      </c>
      <c r="C1113" t="inlineStr">
        <is>
          <t xml:space="preserve">CONCLUIDO	</t>
        </is>
      </c>
      <c r="D1113" t="n">
        <v>1.7373</v>
      </c>
      <c r="E1113" t="n">
        <v>57.56</v>
      </c>
      <c r="F1113" t="n">
        <v>53.58</v>
      </c>
      <c r="G1113" t="n">
        <v>91.84999999999999</v>
      </c>
      <c r="H1113" t="n">
        <v>1.23</v>
      </c>
      <c r="I1113" t="n">
        <v>35</v>
      </c>
      <c r="J1113" t="n">
        <v>228.09</v>
      </c>
      <c r="K1113" t="n">
        <v>55.27</v>
      </c>
      <c r="L1113" t="n">
        <v>15.75</v>
      </c>
      <c r="M1113" t="n">
        <v>33</v>
      </c>
      <c r="N1113" t="n">
        <v>52.07</v>
      </c>
      <c r="O1113" t="n">
        <v>28365.14</v>
      </c>
      <c r="P1113" t="n">
        <v>736.45</v>
      </c>
      <c r="Q1113" t="n">
        <v>1367.32</v>
      </c>
      <c r="R1113" t="n">
        <v>139.43</v>
      </c>
      <c r="S1113" t="n">
        <v>104.26</v>
      </c>
      <c r="T1113" t="n">
        <v>16598.57</v>
      </c>
      <c r="U1113" t="n">
        <v>0.75</v>
      </c>
      <c r="V1113" t="n">
        <v>0.89</v>
      </c>
      <c r="W1113" t="n">
        <v>20.69</v>
      </c>
      <c r="X1113" t="n">
        <v>1</v>
      </c>
      <c r="Y1113" t="n">
        <v>1</v>
      </c>
      <c r="Z1113" t="n">
        <v>10</v>
      </c>
    </row>
    <row r="1114">
      <c r="A1114" t="n">
        <v>60</v>
      </c>
      <c r="B1114" t="n">
        <v>105</v>
      </c>
      <c r="C1114" t="inlineStr">
        <is>
          <t xml:space="preserve">CONCLUIDO	</t>
        </is>
      </c>
      <c r="D1114" t="n">
        <v>1.7407</v>
      </c>
      <c r="E1114" t="n">
        <v>57.45</v>
      </c>
      <c r="F1114" t="n">
        <v>53.51</v>
      </c>
      <c r="G1114" t="n">
        <v>94.42</v>
      </c>
      <c r="H1114" t="n">
        <v>1.24</v>
      </c>
      <c r="I1114" t="n">
        <v>34</v>
      </c>
      <c r="J1114" t="n">
        <v>228.51</v>
      </c>
      <c r="K1114" t="n">
        <v>55.27</v>
      </c>
      <c r="L1114" t="n">
        <v>16</v>
      </c>
      <c r="M1114" t="n">
        <v>32</v>
      </c>
      <c r="N1114" t="n">
        <v>52.24</v>
      </c>
      <c r="O1114" t="n">
        <v>28417.2</v>
      </c>
      <c r="P1114" t="n">
        <v>733.72</v>
      </c>
      <c r="Q1114" t="n">
        <v>1367.35</v>
      </c>
      <c r="R1114" t="n">
        <v>136.93</v>
      </c>
      <c r="S1114" t="n">
        <v>104.26</v>
      </c>
      <c r="T1114" t="n">
        <v>15350.86</v>
      </c>
      <c r="U1114" t="n">
        <v>0.76</v>
      </c>
      <c r="V1114" t="n">
        <v>0.9</v>
      </c>
      <c r="W1114" t="n">
        <v>20.69</v>
      </c>
      <c r="X1114" t="n">
        <v>0.93</v>
      </c>
      <c r="Y1114" t="n">
        <v>1</v>
      </c>
      <c r="Z1114" t="n">
        <v>10</v>
      </c>
    </row>
    <row r="1115">
      <c r="A1115" t="n">
        <v>61</v>
      </c>
      <c r="B1115" t="n">
        <v>105</v>
      </c>
      <c r="C1115" t="inlineStr">
        <is>
          <t xml:space="preserve">CONCLUIDO	</t>
        </is>
      </c>
      <c r="D1115" t="n">
        <v>1.7398</v>
      </c>
      <c r="E1115" t="n">
        <v>57.48</v>
      </c>
      <c r="F1115" t="n">
        <v>53.53</v>
      </c>
      <c r="G1115" t="n">
        <v>94.47</v>
      </c>
      <c r="H1115" t="n">
        <v>1.26</v>
      </c>
      <c r="I1115" t="n">
        <v>34</v>
      </c>
      <c r="J1115" t="n">
        <v>228.93</v>
      </c>
      <c r="K1115" t="n">
        <v>55.27</v>
      </c>
      <c r="L1115" t="n">
        <v>16.25</v>
      </c>
      <c r="M1115" t="n">
        <v>32</v>
      </c>
      <c r="N1115" t="n">
        <v>52.41</v>
      </c>
      <c r="O1115" t="n">
        <v>28469.32</v>
      </c>
      <c r="P1115" t="n">
        <v>733.67</v>
      </c>
      <c r="Q1115" t="n">
        <v>1367.25</v>
      </c>
      <c r="R1115" t="n">
        <v>137.86</v>
      </c>
      <c r="S1115" t="n">
        <v>104.26</v>
      </c>
      <c r="T1115" t="n">
        <v>15815.89</v>
      </c>
      <c r="U1115" t="n">
        <v>0.76</v>
      </c>
      <c r="V1115" t="n">
        <v>0.9</v>
      </c>
      <c r="W1115" t="n">
        <v>20.69</v>
      </c>
      <c r="X1115" t="n">
        <v>0.96</v>
      </c>
      <c r="Y1115" t="n">
        <v>1</v>
      </c>
      <c r="Z1115" t="n">
        <v>10</v>
      </c>
    </row>
    <row r="1116">
      <c r="A1116" t="n">
        <v>62</v>
      </c>
      <c r="B1116" t="n">
        <v>105</v>
      </c>
      <c r="C1116" t="inlineStr">
        <is>
          <t xml:space="preserve">CONCLUIDO	</t>
        </is>
      </c>
      <c r="D1116" t="n">
        <v>1.7425</v>
      </c>
      <c r="E1116" t="n">
        <v>57.39</v>
      </c>
      <c r="F1116" t="n">
        <v>53.49</v>
      </c>
      <c r="G1116" t="n">
        <v>97.25</v>
      </c>
      <c r="H1116" t="n">
        <v>1.28</v>
      </c>
      <c r="I1116" t="n">
        <v>33</v>
      </c>
      <c r="J1116" t="n">
        <v>229.36</v>
      </c>
      <c r="K1116" t="n">
        <v>55.27</v>
      </c>
      <c r="L1116" t="n">
        <v>16.5</v>
      </c>
      <c r="M1116" t="n">
        <v>31</v>
      </c>
      <c r="N1116" t="n">
        <v>52.58</v>
      </c>
      <c r="O1116" t="n">
        <v>28521.51</v>
      </c>
      <c r="P1116" t="n">
        <v>732.5700000000001</v>
      </c>
      <c r="Q1116" t="n">
        <v>1367.26</v>
      </c>
      <c r="R1116" t="n">
        <v>136.21</v>
      </c>
      <c r="S1116" t="n">
        <v>104.26</v>
      </c>
      <c r="T1116" t="n">
        <v>14998.37</v>
      </c>
      <c r="U1116" t="n">
        <v>0.77</v>
      </c>
      <c r="V1116" t="n">
        <v>0.9</v>
      </c>
      <c r="W1116" t="n">
        <v>20.69</v>
      </c>
      <c r="X1116" t="n">
        <v>0.91</v>
      </c>
      <c r="Y1116" t="n">
        <v>1</v>
      </c>
      <c r="Z1116" t="n">
        <v>10</v>
      </c>
    </row>
    <row r="1117">
      <c r="A1117" t="n">
        <v>63</v>
      </c>
      <c r="B1117" t="n">
        <v>105</v>
      </c>
      <c r="C1117" t="inlineStr">
        <is>
          <t xml:space="preserve">CONCLUIDO	</t>
        </is>
      </c>
      <c r="D1117" t="n">
        <v>1.7428</v>
      </c>
      <c r="E1117" t="n">
        <v>57.38</v>
      </c>
      <c r="F1117" t="n">
        <v>53.48</v>
      </c>
      <c r="G1117" t="n">
        <v>97.23</v>
      </c>
      <c r="H1117" t="n">
        <v>1.3</v>
      </c>
      <c r="I1117" t="n">
        <v>33</v>
      </c>
      <c r="J1117" t="n">
        <v>229.78</v>
      </c>
      <c r="K1117" t="n">
        <v>55.27</v>
      </c>
      <c r="L1117" t="n">
        <v>16.75</v>
      </c>
      <c r="M1117" t="n">
        <v>31</v>
      </c>
      <c r="N1117" t="n">
        <v>52.76</v>
      </c>
      <c r="O1117" t="n">
        <v>28573.75</v>
      </c>
      <c r="P1117" t="n">
        <v>731.95</v>
      </c>
      <c r="Q1117" t="n">
        <v>1367.33</v>
      </c>
      <c r="R1117" t="n">
        <v>135.75</v>
      </c>
      <c r="S1117" t="n">
        <v>104.26</v>
      </c>
      <c r="T1117" t="n">
        <v>14764.58</v>
      </c>
      <c r="U1117" t="n">
        <v>0.77</v>
      </c>
      <c r="V1117" t="n">
        <v>0.9</v>
      </c>
      <c r="W1117" t="n">
        <v>20.7</v>
      </c>
      <c r="X1117" t="n">
        <v>0.9</v>
      </c>
      <c r="Y1117" t="n">
        <v>1</v>
      </c>
      <c r="Z1117" t="n">
        <v>10</v>
      </c>
    </row>
    <row r="1118">
      <c r="A1118" t="n">
        <v>64</v>
      </c>
      <c r="B1118" t="n">
        <v>105</v>
      </c>
      <c r="C1118" t="inlineStr">
        <is>
          <t xml:space="preserve">CONCLUIDO	</t>
        </is>
      </c>
      <c r="D1118" t="n">
        <v>1.7443</v>
      </c>
      <c r="E1118" t="n">
        <v>57.33</v>
      </c>
      <c r="F1118" t="n">
        <v>53.47</v>
      </c>
      <c r="G1118" t="n">
        <v>100.25</v>
      </c>
      <c r="H1118" t="n">
        <v>1.31</v>
      </c>
      <c r="I1118" t="n">
        <v>32</v>
      </c>
      <c r="J1118" t="n">
        <v>230.2</v>
      </c>
      <c r="K1118" t="n">
        <v>55.27</v>
      </c>
      <c r="L1118" t="n">
        <v>17</v>
      </c>
      <c r="M1118" t="n">
        <v>30</v>
      </c>
      <c r="N1118" t="n">
        <v>52.93</v>
      </c>
      <c r="O1118" t="n">
        <v>28626.06</v>
      </c>
      <c r="P1118" t="n">
        <v>731.02</v>
      </c>
      <c r="Q1118" t="n">
        <v>1367.32</v>
      </c>
      <c r="R1118" t="n">
        <v>135.4</v>
      </c>
      <c r="S1118" t="n">
        <v>104.26</v>
      </c>
      <c r="T1118" t="n">
        <v>14595.16</v>
      </c>
      <c r="U1118" t="n">
        <v>0.77</v>
      </c>
      <c r="V1118" t="n">
        <v>0.9</v>
      </c>
      <c r="W1118" t="n">
        <v>20.69</v>
      </c>
      <c r="X1118" t="n">
        <v>0.89</v>
      </c>
      <c r="Y1118" t="n">
        <v>1</v>
      </c>
      <c r="Z1118" t="n">
        <v>10</v>
      </c>
    </row>
    <row r="1119">
      <c r="A1119" t="n">
        <v>65</v>
      </c>
      <c r="B1119" t="n">
        <v>105</v>
      </c>
      <c r="C1119" t="inlineStr">
        <is>
          <t xml:space="preserve">CONCLUIDO	</t>
        </is>
      </c>
      <c r="D1119" t="n">
        <v>1.7442</v>
      </c>
      <c r="E1119" t="n">
        <v>57.33</v>
      </c>
      <c r="F1119" t="n">
        <v>53.47</v>
      </c>
      <c r="G1119" t="n">
        <v>100.25</v>
      </c>
      <c r="H1119" t="n">
        <v>1.33</v>
      </c>
      <c r="I1119" t="n">
        <v>32</v>
      </c>
      <c r="J1119" t="n">
        <v>230.63</v>
      </c>
      <c r="K1119" t="n">
        <v>55.27</v>
      </c>
      <c r="L1119" t="n">
        <v>17.25</v>
      </c>
      <c r="M1119" t="n">
        <v>30</v>
      </c>
      <c r="N1119" t="n">
        <v>53.11</v>
      </c>
      <c r="O1119" t="n">
        <v>28678.42</v>
      </c>
      <c r="P1119" t="n">
        <v>729.5700000000001</v>
      </c>
      <c r="Q1119" t="n">
        <v>1367.21</v>
      </c>
      <c r="R1119" t="n">
        <v>135.44</v>
      </c>
      <c r="S1119" t="n">
        <v>104.26</v>
      </c>
      <c r="T1119" t="n">
        <v>14617.69</v>
      </c>
      <c r="U1119" t="n">
        <v>0.77</v>
      </c>
      <c r="V1119" t="n">
        <v>0.9</v>
      </c>
      <c r="W1119" t="n">
        <v>20.7</v>
      </c>
      <c r="X1119" t="n">
        <v>0.89</v>
      </c>
      <c r="Y1119" t="n">
        <v>1</v>
      </c>
      <c r="Z1119" t="n">
        <v>10</v>
      </c>
    </row>
    <row r="1120">
      <c r="A1120" t="n">
        <v>66</v>
      </c>
      <c r="B1120" t="n">
        <v>105</v>
      </c>
      <c r="C1120" t="inlineStr">
        <is>
          <t xml:space="preserve">CONCLUIDO	</t>
        </is>
      </c>
      <c r="D1120" t="n">
        <v>1.7465</v>
      </c>
      <c r="E1120" t="n">
        <v>57.26</v>
      </c>
      <c r="F1120" t="n">
        <v>53.44</v>
      </c>
      <c r="G1120" t="n">
        <v>103.42</v>
      </c>
      <c r="H1120" t="n">
        <v>1.35</v>
      </c>
      <c r="I1120" t="n">
        <v>31</v>
      </c>
      <c r="J1120" t="n">
        <v>231.05</v>
      </c>
      <c r="K1120" t="n">
        <v>55.27</v>
      </c>
      <c r="L1120" t="n">
        <v>17.5</v>
      </c>
      <c r="M1120" t="n">
        <v>29</v>
      </c>
      <c r="N1120" t="n">
        <v>53.28</v>
      </c>
      <c r="O1120" t="n">
        <v>28730.85</v>
      </c>
      <c r="P1120" t="n">
        <v>729.0599999999999</v>
      </c>
      <c r="Q1120" t="n">
        <v>1367.39</v>
      </c>
      <c r="R1120" t="n">
        <v>134.49</v>
      </c>
      <c r="S1120" t="n">
        <v>104.26</v>
      </c>
      <c r="T1120" t="n">
        <v>14148.35</v>
      </c>
      <c r="U1120" t="n">
        <v>0.78</v>
      </c>
      <c r="V1120" t="n">
        <v>0.9</v>
      </c>
      <c r="W1120" t="n">
        <v>20.69</v>
      </c>
      <c r="X1120" t="n">
        <v>0.86</v>
      </c>
      <c r="Y1120" t="n">
        <v>1</v>
      </c>
      <c r="Z1120" t="n">
        <v>10</v>
      </c>
    </row>
    <row r="1121">
      <c r="A1121" t="n">
        <v>67</v>
      </c>
      <c r="B1121" t="n">
        <v>105</v>
      </c>
      <c r="C1121" t="inlineStr">
        <is>
          <t xml:space="preserve">CONCLUIDO	</t>
        </is>
      </c>
      <c r="D1121" t="n">
        <v>1.7467</v>
      </c>
      <c r="E1121" t="n">
        <v>57.25</v>
      </c>
      <c r="F1121" t="n">
        <v>53.43</v>
      </c>
      <c r="G1121" t="n">
        <v>103.41</v>
      </c>
      <c r="H1121" t="n">
        <v>1.36</v>
      </c>
      <c r="I1121" t="n">
        <v>31</v>
      </c>
      <c r="J1121" t="n">
        <v>231.48</v>
      </c>
      <c r="K1121" t="n">
        <v>55.27</v>
      </c>
      <c r="L1121" t="n">
        <v>17.75</v>
      </c>
      <c r="M1121" t="n">
        <v>29</v>
      </c>
      <c r="N1121" t="n">
        <v>53.46</v>
      </c>
      <c r="O1121" t="n">
        <v>28783.34</v>
      </c>
      <c r="P1121" t="n">
        <v>728.4</v>
      </c>
      <c r="Q1121" t="n">
        <v>1367.27</v>
      </c>
      <c r="R1121" t="n">
        <v>134.37</v>
      </c>
      <c r="S1121" t="n">
        <v>104.26</v>
      </c>
      <c r="T1121" t="n">
        <v>14084.77</v>
      </c>
      <c r="U1121" t="n">
        <v>0.78</v>
      </c>
      <c r="V1121" t="n">
        <v>0.9</v>
      </c>
      <c r="W1121" t="n">
        <v>20.69</v>
      </c>
      <c r="X1121" t="n">
        <v>0.85</v>
      </c>
      <c r="Y1121" t="n">
        <v>1</v>
      </c>
      <c r="Z1121" t="n">
        <v>10</v>
      </c>
    </row>
    <row r="1122">
      <c r="A1122" t="n">
        <v>68</v>
      </c>
      <c r="B1122" t="n">
        <v>105</v>
      </c>
      <c r="C1122" t="inlineStr">
        <is>
          <t xml:space="preserve">CONCLUIDO	</t>
        </is>
      </c>
      <c r="D1122" t="n">
        <v>1.7487</v>
      </c>
      <c r="E1122" t="n">
        <v>57.18</v>
      </c>
      <c r="F1122" t="n">
        <v>53.4</v>
      </c>
      <c r="G1122" t="n">
        <v>106.81</v>
      </c>
      <c r="H1122" t="n">
        <v>1.38</v>
      </c>
      <c r="I1122" t="n">
        <v>30</v>
      </c>
      <c r="J1122" t="n">
        <v>231.91</v>
      </c>
      <c r="K1122" t="n">
        <v>55.27</v>
      </c>
      <c r="L1122" t="n">
        <v>18</v>
      </c>
      <c r="M1122" t="n">
        <v>28</v>
      </c>
      <c r="N1122" t="n">
        <v>53.63</v>
      </c>
      <c r="O1122" t="n">
        <v>28835.89</v>
      </c>
      <c r="P1122" t="n">
        <v>726.27</v>
      </c>
      <c r="Q1122" t="n">
        <v>1367.28</v>
      </c>
      <c r="R1122" t="n">
        <v>133.28</v>
      </c>
      <c r="S1122" t="n">
        <v>104.26</v>
      </c>
      <c r="T1122" t="n">
        <v>13548.09</v>
      </c>
      <c r="U1122" t="n">
        <v>0.78</v>
      </c>
      <c r="V1122" t="n">
        <v>0.9</v>
      </c>
      <c r="W1122" t="n">
        <v>20.7</v>
      </c>
      <c r="X1122" t="n">
        <v>0.83</v>
      </c>
      <c r="Y1122" t="n">
        <v>1</v>
      </c>
      <c r="Z1122" t="n">
        <v>10</v>
      </c>
    </row>
    <row r="1123">
      <c r="A1123" t="n">
        <v>69</v>
      </c>
      <c r="B1123" t="n">
        <v>105</v>
      </c>
      <c r="C1123" t="inlineStr">
        <is>
          <t xml:space="preserve">CONCLUIDO	</t>
        </is>
      </c>
      <c r="D1123" t="n">
        <v>1.7491</v>
      </c>
      <c r="E1123" t="n">
        <v>57.17</v>
      </c>
      <c r="F1123" t="n">
        <v>53.39</v>
      </c>
      <c r="G1123" t="n">
        <v>106.78</v>
      </c>
      <c r="H1123" t="n">
        <v>1.4</v>
      </c>
      <c r="I1123" t="n">
        <v>30</v>
      </c>
      <c r="J1123" t="n">
        <v>232.33</v>
      </c>
      <c r="K1123" t="n">
        <v>55.27</v>
      </c>
      <c r="L1123" t="n">
        <v>18.25</v>
      </c>
      <c r="M1123" t="n">
        <v>28</v>
      </c>
      <c r="N1123" t="n">
        <v>53.81</v>
      </c>
      <c r="O1123" t="n">
        <v>28888.51</v>
      </c>
      <c r="P1123" t="n">
        <v>726.05</v>
      </c>
      <c r="Q1123" t="n">
        <v>1367.27</v>
      </c>
      <c r="R1123" t="n">
        <v>133.09</v>
      </c>
      <c r="S1123" t="n">
        <v>104.26</v>
      </c>
      <c r="T1123" t="n">
        <v>13450.02</v>
      </c>
      <c r="U1123" t="n">
        <v>0.78</v>
      </c>
      <c r="V1123" t="n">
        <v>0.9</v>
      </c>
      <c r="W1123" t="n">
        <v>20.69</v>
      </c>
      <c r="X1123" t="n">
        <v>0.82</v>
      </c>
      <c r="Y1123" t="n">
        <v>1</v>
      </c>
      <c r="Z1123" t="n">
        <v>10</v>
      </c>
    </row>
    <row r="1124">
      <c r="A1124" t="n">
        <v>70</v>
      </c>
      <c r="B1124" t="n">
        <v>105</v>
      </c>
      <c r="C1124" t="inlineStr">
        <is>
          <t xml:space="preserve">CONCLUIDO	</t>
        </is>
      </c>
      <c r="D1124" t="n">
        <v>1.7512</v>
      </c>
      <c r="E1124" t="n">
        <v>57.1</v>
      </c>
      <c r="F1124" t="n">
        <v>53.36</v>
      </c>
      <c r="G1124" t="n">
        <v>110.41</v>
      </c>
      <c r="H1124" t="n">
        <v>1.41</v>
      </c>
      <c r="I1124" t="n">
        <v>29</v>
      </c>
      <c r="J1124" t="n">
        <v>232.76</v>
      </c>
      <c r="K1124" t="n">
        <v>55.27</v>
      </c>
      <c r="L1124" t="n">
        <v>18.5</v>
      </c>
      <c r="M1124" t="n">
        <v>27</v>
      </c>
      <c r="N1124" t="n">
        <v>53.99</v>
      </c>
      <c r="O1124" t="n">
        <v>28941.18</v>
      </c>
      <c r="P1124" t="n">
        <v>723.89</v>
      </c>
      <c r="Q1124" t="n">
        <v>1367.19</v>
      </c>
      <c r="R1124" t="n">
        <v>132.03</v>
      </c>
      <c r="S1124" t="n">
        <v>104.26</v>
      </c>
      <c r="T1124" t="n">
        <v>12924.7</v>
      </c>
      <c r="U1124" t="n">
        <v>0.79</v>
      </c>
      <c r="V1124" t="n">
        <v>0.9</v>
      </c>
      <c r="W1124" t="n">
        <v>20.69</v>
      </c>
      <c r="X1124" t="n">
        <v>0.79</v>
      </c>
      <c r="Y1124" t="n">
        <v>1</v>
      </c>
      <c r="Z1124" t="n">
        <v>10</v>
      </c>
    </row>
    <row r="1125">
      <c r="A1125" t="n">
        <v>71</v>
      </c>
      <c r="B1125" t="n">
        <v>105</v>
      </c>
      <c r="C1125" t="inlineStr">
        <is>
          <t xml:space="preserve">CONCLUIDO	</t>
        </is>
      </c>
      <c r="D1125" t="n">
        <v>1.7507</v>
      </c>
      <c r="E1125" t="n">
        <v>57.12</v>
      </c>
      <c r="F1125" t="n">
        <v>53.38</v>
      </c>
      <c r="G1125" t="n">
        <v>110.44</v>
      </c>
      <c r="H1125" t="n">
        <v>1.43</v>
      </c>
      <c r="I1125" t="n">
        <v>29</v>
      </c>
      <c r="J1125" t="n">
        <v>233.19</v>
      </c>
      <c r="K1125" t="n">
        <v>55.27</v>
      </c>
      <c r="L1125" t="n">
        <v>18.75</v>
      </c>
      <c r="M1125" t="n">
        <v>27</v>
      </c>
      <c r="N1125" t="n">
        <v>54.17</v>
      </c>
      <c r="O1125" t="n">
        <v>28993.92</v>
      </c>
      <c r="P1125" t="n">
        <v>724.39</v>
      </c>
      <c r="Q1125" t="n">
        <v>1367.22</v>
      </c>
      <c r="R1125" t="n">
        <v>132.64</v>
      </c>
      <c r="S1125" t="n">
        <v>104.26</v>
      </c>
      <c r="T1125" t="n">
        <v>13231.31</v>
      </c>
      <c r="U1125" t="n">
        <v>0.79</v>
      </c>
      <c r="V1125" t="n">
        <v>0.9</v>
      </c>
      <c r="W1125" t="n">
        <v>20.69</v>
      </c>
      <c r="X1125" t="n">
        <v>0.8</v>
      </c>
      <c r="Y1125" t="n">
        <v>1</v>
      </c>
      <c r="Z1125" t="n">
        <v>10</v>
      </c>
    </row>
    <row r="1126">
      <c r="A1126" t="n">
        <v>72</v>
      </c>
      <c r="B1126" t="n">
        <v>105</v>
      </c>
      <c r="C1126" t="inlineStr">
        <is>
          <t xml:space="preserve">CONCLUIDO	</t>
        </is>
      </c>
      <c r="D1126" t="n">
        <v>1.7504</v>
      </c>
      <c r="E1126" t="n">
        <v>57.13</v>
      </c>
      <c r="F1126" t="n">
        <v>53.39</v>
      </c>
      <c r="G1126" t="n">
        <v>110.46</v>
      </c>
      <c r="H1126" t="n">
        <v>1.45</v>
      </c>
      <c r="I1126" t="n">
        <v>29</v>
      </c>
      <c r="J1126" t="n">
        <v>233.62</v>
      </c>
      <c r="K1126" t="n">
        <v>55.27</v>
      </c>
      <c r="L1126" t="n">
        <v>19</v>
      </c>
      <c r="M1126" t="n">
        <v>27</v>
      </c>
      <c r="N1126" t="n">
        <v>54.34</v>
      </c>
      <c r="O1126" t="n">
        <v>29046.73</v>
      </c>
      <c r="P1126" t="n">
        <v>723.79</v>
      </c>
      <c r="Q1126" t="n">
        <v>1367.2</v>
      </c>
      <c r="R1126" t="n">
        <v>132.77</v>
      </c>
      <c r="S1126" t="n">
        <v>104.26</v>
      </c>
      <c r="T1126" t="n">
        <v>13295.82</v>
      </c>
      <c r="U1126" t="n">
        <v>0.79</v>
      </c>
      <c r="V1126" t="n">
        <v>0.9</v>
      </c>
      <c r="W1126" t="n">
        <v>20.7</v>
      </c>
      <c r="X1126" t="n">
        <v>0.8100000000000001</v>
      </c>
      <c r="Y1126" t="n">
        <v>1</v>
      </c>
      <c r="Z1126" t="n">
        <v>10</v>
      </c>
    </row>
    <row r="1127">
      <c r="A1127" t="n">
        <v>73</v>
      </c>
      <c r="B1127" t="n">
        <v>105</v>
      </c>
      <c r="C1127" t="inlineStr">
        <is>
          <t xml:space="preserve">CONCLUIDO	</t>
        </is>
      </c>
      <c r="D1127" t="n">
        <v>1.7525</v>
      </c>
      <c r="E1127" t="n">
        <v>57.06</v>
      </c>
      <c r="F1127" t="n">
        <v>53.36</v>
      </c>
      <c r="G1127" t="n">
        <v>114.35</v>
      </c>
      <c r="H1127" t="n">
        <v>1.46</v>
      </c>
      <c r="I1127" t="n">
        <v>28</v>
      </c>
      <c r="J1127" t="n">
        <v>234.04</v>
      </c>
      <c r="K1127" t="n">
        <v>55.27</v>
      </c>
      <c r="L1127" t="n">
        <v>19.25</v>
      </c>
      <c r="M1127" t="n">
        <v>26</v>
      </c>
      <c r="N1127" t="n">
        <v>54.52</v>
      </c>
      <c r="O1127" t="n">
        <v>29099.59</v>
      </c>
      <c r="P1127" t="n">
        <v>722.15</v>
      </c>
      <c r="Q1127" t="n">
        <v>1367.29</v>
      </c>
      <c r="R1127" t="n">
        <v>132.11</v>
      </c>
      <c r="S1127" t="n">
        <v>104.26</v>
      </c>
      <c r="T1127" t="n">
        <v>12971.46</v>
      </c>
      <c r="U1127" t="n">
        <v>0.79</v>
      </c>
      <c r="V1127" t="n">
        <v>0.9</v>
      </c>
      <c r="W1127" t="n">
        <v>20.69</v>
      </c>
      <c r="X1127" t="n">
        <v>0.78</v>
      </c>
      <c r="Y1127" t="n">
        <v>1</v>
      </c>
      <c r="Z1127" t="n">
        <v>10</v>
      </c>
    </row>
    <row r="1128">
      <c r="A1128" t="n">
        <v>74</v>
      </c>
      <c r="B1128" t="n">
        <v>105</v>
      </c>
      <c r="C1128" t="inlineStr">
        <is>
          <t xml:space="preserve">CONCLUIDO	</t>
        </is>
      </c>
      <c r="D1128" t="n">
        <v>1.7531</v>
      </c>
      <c r="E1128" t="n">
        <v>57.04</v>
      </c>
      <c r="F1128" t="n">
        <v>53.34</v>
      </c>
      <c r="G1128" t="n">
        <v>114.3</v>
      </c>
      <c r="H1128" t="n">
        <v>1.48</v>
      </c>
      <c r="I1128" t="n">
        <v>28</v>
      </c>
      <c r="J1128" t="n">
        <v>234.47</v>
      </c>
      <c r="K1128" t="n">
        <v>55.27</v>
      </c>
      <c r="L1128" t="n">
        <v>19.5</v>
      </c>
      <c r="M1128" t="n">
        <v>26</v>
      </c>
      <c r="N1128" t="n">
        <v>54.7</v>
      </c>
      <c r="O1128" t="n">
        <v>29152.52</v>
      </c>
      <c r="P1128" t="n">
        <v>720.99</v>
      </c>
      <c r="Q1128" t="n">
        <v>1367.3</v>
      </c>
      <c r="R1128" t="n">
        <v>131.26</v>
      </c>
      <c r="S1128" t="n">
        <v>104.26</v>
      </c>
      <c r="T1128" t="n">
        <v>12546.08</v>
      </c>
      <c r="U1128" t="n">
        <v>0.79</v>
      </c>
      <c r="V1128" t="n">
        <v>0.9</v>
      </c>
      <c r="W1128" t="n">
        <v>20.69</v>
      </c>
      <c r="X1128" t="n">
        <v>0.76</v>
      </c>
      <c r="Y1128" t="n">
        <v>1</v>
      </c>
      <c r="Z1128" t="n">
        <v>10</v>
      </c>
    </row>
    <row r="1129">
      <c r="A1129" t="n">
        <v>75</v>
      </c>
      <c r="B1129" t="n">
        <v>105</v>
      </c>
      <c r="C1129" t="inlineStr">
        <is>
          <t xml:space="preserve">CONCLUIDO	</t>
        </is>
      </c>
      <c r="D1129" t="n">
        <v>1.7527</v>
      </c>
      <c r="E1129" t="n">
        <v>57.05</v>
      </c>
      <c r="F1129" t="n">
        <v>53.35</v>
      </c>
      <c r="G1129" t="n">
        <v>114.33</v>
      </c>
      <c r="H1129" t="n">
        <v>1.49</v>
      </c>
      <c r="I1129" t="n">
        <v>28</v>
      </c>
      <c r="J1129" t="n">
        <v>234.9</v>
      </c>
      <c r="K1129" t="n">
        <v>55.27</v>
      </c>
      <c r="L1129" t="n">
        <v>19.75</v>
      </c>
      <c r="M1129" t="n">
        <v>26</v>
      </c>
      <c r="N1129" t="n">
        <v>54.88</v>
      </c>
      <c r="O1129" t="n">
        <v>29205.51</v>
      </c>
      <c r="P1129" t="n">
        <v>720.52</v>
      </c>
      <c r="Q1129" t="n">
        <v>1367.21</v>
      </c>
      <c r="R1129" t="n">
        <v>131.77</v>
      </c>
      <c r="S1129" t="n">
        <v>104.26</v>
      </c>
      <c r="T1129" t="n">
        <v>12803.39</v>
      </c>
      <c r="U1129" t="n">
        <v>0.79</v>
      </c>
      <c r="V1129" t="n">
        <v>0.9</v>
      </c>
      <c r="W1129" t="n">
        <v>20.69</v>
      </c>
      <c r="X1129" t="n">
        <v>0.78</v>
      </c>
      <c r="Y1129" t="n">
        <v>1</v>
      </c>
      <c r="Z1129" t="n">
        <v>10</v>
      </c>
    </row>
    <row r="1130">
      <c r="A1130" t="n">
        <v>76</v>
      </c>
      <c r="B1130" t="n">
        <v>105</v>
      </c>
      <c r="C1130" t="inlineStr">
        <is>
          <t xml:space="preserve">CONCLUIDO	</t>
        </is>
      </c>
      <c r="D1130" t="n">
        <v>1.7553</v>
      </c>
      <c r="E1130" t="n">
        <v>56.97</v>
      </c>
      <c r="F1130" t="n">
        <v>53.31</v>
      </c>
      <c r="G1130" t="n">
        <v>118.46</v>
      </c>
      <c r="H1130" t="n">
        <v>1.51</v>
      </c>
      <c r="I1130" t="n">
        <v>27</v>
      </c>
      <c r="J1130" t="n">
        <v>235.33</v>
      </c>
      <c r="K1130" t="n">
        <v>55.27</v>
      </c>
      <c r="L1130" t="n">
        <v>20</v>
      </c>
      <c r="M1130" t="n">
        <v>25</v>
      </c>
      <c r="N1130" t="n">
        <v>55.06</v>
      </c>
      <c r="O1130" t="n">
        <v>29258.57</v>
      </c>
      <c r="P1130" t="n">
        <v>718.88</v>
      </c>
      <c r="Q1130" t="n">
        <v>1367.17</v>
      </c>
      <c r="R1130" t="n">
        <v>130.47</v>
      </c>
      <c r="S1130" t="n">
        <v>104.26</v>
      </c>
      <c r="T1130" t="n">
        <v>12153.9</v>
      </c>
      <c r="U1130" t="n">
        <v>0.8</v>
      </c>
      <c r="V1130" t="n">
        <v>0.9</v>
      </c>
      <c r="W1130" t="n">
        <v>20.68</v>
      </c>
      <c r="X1130" t="n">
        <v>0.73</v>
      </c>
      <c r="Y1130" t="n">
        <v>1</v>
      </c>
      <c r="Z1130" t="n">
        <v>10</v>
      </c>
    </row>
    <row r="1131">
      <c r="A1131" t="n">
        <v>77</v>
      </c>
      <c r="B1131" t="n">
        <v>105</v>
      </c>
      <c r="C1131" t="inlineStr">
        <is>
          <t xml:space="preserve">CONCLUIDO	</t>
        </is>
      </c>
      <c r="D1131" t="n">
        <v>1.755</v>
      </c>
      <c r="E1131" t="n">
        <v>56.98</v>
      </c>
      <c r="F1131" t="n">
        <v>53.32</v>
      </c>
      <c r="G1131" t="n">
        <v>118.49</v>
      </c>
      <c r="H1131" t="n">
        <v>1.53</v>
      </c>
      <c r="I1131" t="n">
        <v>27</v>
      </c>
      <c r="J1131" t="n">
        <v>235.76</v>
      </c>
      <c r="K1131" t="n">
        <v>55.27</v>
      </c>
      <c r="L1131" t="n">
        <v>20.25</v>
      </c>
      <c r="M1131" t="n">
        <v>25</v>
      </c>
      <c r="N1131" t="n">
        <v>55.24</v>
      </c>
      <c r="O1131" t="n">
        <v>29311.69</v>
      </c>
      <c r="P1131" t="n">
        <v>717.17</v>
      </c>
      <c r="Q1131" t="n">
        <v>1367.2</v>
      </c>
      <c r="R1131" t="n">
        <v>130.81</v>
      </c>
      <c r="S1131" t="n">
        <v>104.26</v>
      </c>
      <c r="T1131" t="n">
        <v>12326.37</v>
      </c>
      <c r="U1131" t="n">
        <v>0.8</v>
      </c>
      <c r="V1131" t="n">
        <v>0.9</v>
      </c>
      <c r="W1131" t="n">
        <v>20.68</v>
      </c>
      <c r="X1131" t="n">
        <v>0.74</v>
      </c>
      <c r="Y1131" t="n">
        <v>1</v>
      </c>
      <c r="Z1131" t="n">
        <v>10</v>
      </c>
    </row>
    <row r="1132">
      <c r="A1132" t="n">
        <v>78</v>
      </c>
      <c r="B1132" t="n">
        <v>105</v>
      </c>
      <c r="C1132" t="inlineStr">
        <is>
          <t xml:space="preserve">CONCLUIDO	</t>
        </is>
      </c>
      <c r="D1132" t="n">
        <v>1.7573</v>
      </c>
      <c r="E1132" t="n">
        <v>56.91</v>
      </c>
      <c r="F1132" t="n">
        <v>53.29</v>
      </c>
      <c r="G1132" t="n">
        <v>122.97</v>
      </c>
      <c r="H1132" t="n">
        <v>1.54</v>
      </c>
      <c r="I1132" t="n">
        <v>26</v>
      </c>
      <c r="J1132" t="n">
        <v>236.2</v>
      </c>
      <c r="K1132" t="n">
        <v>55.27</v>
      </c>
      <c r="L1132" t="n">
        <v>20.5</v>
      </c>
      <c r="M1132" t="n">
        <v>24</v>
      </c>
      <c r="N1132" t="n">
        <v>55.42</v>
      </c>
      <c r="O1132" t="n">
        <v>29364.87</v>
      </c>
      <c r="P1132" t="n">
        <v>715.22</v>
      </c>
      <c r="Q1132" t="n">
        <v>1367.26</v>
      </c>
      <c r="R1132" t="n">
        <v>129.65</v>
      </c>
      <c r="S1132" t="n">
        <v>104.26</v>
      </c>
      <c r="T1132" t="n">
        <v>11750.13</v>
      </c>
      <c r="U1132" t="n">
        <v>0.8</v>
      </c>
      <c r="V1132" t="n">
        <v>0.9</v>
      </c>
      <c r="W1132" t="n">
        <v>20.68</v>
      </c>
      <c r="X1132" t="n">
        <v>0.71</v>
      </c>
      <c r="Y1132" t="n">
        <v>1</v>
      </c>
      <c r="Z1132" t="n">
        <v>10</v>
      </c>
    </row>
    <row r="1133">
      <c r="A1133" t="n">
        <v>79</v>
      </c>
      <c r="B1133" t="n">
        <v>105</v>
      </c>
      <c r="C1133" t="inlineStr">
        <is>
          <t xml:space="preserve">CONCLUIDO	</t>
        </is>
      </c>
      <c r="D1133" t="n">
        <v>1.7572</v>
      </c>
      <c r="E1133" t="n">
        <v>56.91</v>
      </c>
      <c r="F1133" t="n">
        <v>53.29</v>
      </c>
      <c r="G1133" t="n">
        <v>122.98</v>
      </c>
      <c r="H1133" t="n">
        <v>1.56</v>
      </c>
      <c r="I1133" t="n">
        <v>26</v>
      </c>
      <c r="J1133" t="n">
        <v>236.63</v>
      </c>
      <c r="K1133" t="n">
        <v>55.27</v>
      </c>
      <c r="L1133" t="n">
        <v>20.75</v>
      </c>
      <c r="M1133" t="n">
        <v>24</v>
      </c>
      <c r="N1133" t="n">
        <v>55.6</v>
      </c>
      <c r="O1133" t="n">
        <v>29418.12</v>
      </c>
      <c r="P1133" t="n">
        <v>716.46</v>
      </c>
      <c r="Q1133" t="n">
        <v>1367.22</v>
      </c>
      <c r="R1133" t="n">
        <v>129.67</v>
      </c>
      <c r="S1133" t="n">
        <v>104.26</v>
      </c>
      <c r="T1133" t="n">
        <v>11762.19</v>
      </c>
      <c r="U1133" t="n">
        <v>0.8</v>
      </c>
      <c r="V1133" t="n">
        <v>0.9</v>
      </c>
      <c r="W1133" t="n">
        <v>20.69</v>
      </c>
      <c r="X1133" t="n">
        <v>0.71</v>
      </c>
      <c r="Y1133" t="n">
        <v>1</v>
      </c>
      <c r="Z1133" t="n">
        <v>10</v>
      </c>
    </row>
    <row r="1134">
      <c r="A1134" t="n">
        <v>80</v>
      </c>
      <c r="B1134" t="n">
        <v>105</v>
      </c>
      <c r="C1134" t="inlineStr">
        <is>
          <t xml:space="preserve">CONCLUIDO	</t>
        </is>
      </c>
      <c r="D1134" t="n">
        <v>1.757</v>
      </c>
      <c r="E1134" t="n">
        <v>56.92</v>
      </c>
      <c r="F1134" t="n">
        <v>53.3</v>
      </c>
      <c r="G1134" t="n">
        <v>122.99</v>
      </c>
      <c r="H1134" t="n">
        <v>1.58</v>
      </c>
      <c r="I1134" t="n">
        <v>26</v>
      </c>
      <c r="J1134" t="n">
        <v>237.06</v>
      </c>
      <c r="K1134" t="n">
        <v>55.27</v>
      </c>
      <c r="L1134" t="n">
        <v>21</v>
      </c>
      <c r="M1134" t="n">
        <v>24</v>
      </c>
      <c r="N1134" t="n">
        <v>55.79</v>
      </c>
      <c r="O1134" t="n">
        <v>29471.44</v>
      </c>
      <c r="P1134" t="n">
        <v>715.62</v>
      </c>
      <c r="Q1134" t="n">
        <v>1367.22</v>
      </c>
      <c r="R1134" t="n">
        <v>129.54</v>
      </c>
      <c r="S1134" t="n">
        <v>104.26</v>
      </c>
      <c r="T1134" t="n">
        <v>11694.83</v>
      </c>
      <c r="U1134" t="n">
        <v>0.8</v>
      </c>
      <c r="V1134" t="n">
        <v>0.9</v>
      </c>
      <c r="W1134" t="n">
        <v>20.7</v>
      </c>
      <c r="X1134" t="n">
        <v>0.72</v>
      </c>
      <c r="Y1134" t="n">
        <v>1</v>
      </c>
      <c r="Z1134" t="n">
        <v>10</v>
      </c>
    </row>
    <row r="1135">
      <c r="A1135" t="n">
        <v>81</v>
      </c>
      <c r="B1135" t="n">
        <v>105</v>
      </c>
      <c r="C1135" t="inlineStr">
        <is>
          <t xml:space="preserve">CONCLUIDO	</t>
        </is>
      </c>
      <c r="D1135" t="n">
        <v>1.7592</v>
      </c>
      <c r="E1135" t="n">
        <v>56.84</v>
      </c>
      <c r="F1135" t="n">
        <v>53.27</v>
      </c>
      <c r="G1135" t="n">
        <v>127.84</v>
      </c>
      <c r="H1135" t="n">
        <v>1.59</v>
      </c>
      <c r="I1135" t="n">
        <v>25</v>
      </c>
      <c r="J1135" t="n">
        <v>237.49</v>
      </c>
      <c r="K1135" t="n">
        <v>55.27</v>
      </c>
      <c r="L1135" t="n">
        <v>21.25</v>
      </c>
      <c r="M1135" t="n">
        <v>23</v>
      </c>
      <c r="N1135" t="n">
        <v>55.97</v>
      </c>
      <c r="O1135" t="n">
        <v>29524.81</v>
      </c>
      <c r="P1135" t="n">
        <v>712.8200000000001</v>
      </c>
      <c r="Q1135" t="n">
        <v>1367.18</v>
      </c>
      <c r="R1135" t="n">
        <v>128.94</v>
      </c>
      <c r="S1135" t="n">
        <v>104.26</v>
      </c>
      <c r="T1135" t="n">
        <v>11400.31</v>
      </c>
      <c r="U1135" t="n">
        <v>0.8100000000000001</v>
      </c>
      <c r="V1135" t="n">
        <v>0.9</v>
      </c>
      <c r="W1135" t="n">
        <v>20.68</v>
      </c>
      <c r="X1135" t="n">
        <v>0.6899999999999999</v>
      </c>
      <c r="Y1135" t="n">
        <v>1</v>
      </c>
      <c r="Z1135" t="n">
        <v>10</v>
      </c>
    </row>
    <row r="1136">
      <c r="A1136" t="n">
        <v>82</v>
      </c>
      <c r="B1136" t="n">
        <v>105</v>
      </c>
      <c r="C1136" t="inlineStr">
        <is>
          <t xml:space="preserve">CONCLUIDO	</t>
        </is>
      </c>
      <c r="D1136" t="n">
        <v>1.759</v>
      </c>
      <c r="E1136" t="n">
        <v>56.85</v>
      </c>
      <c r="F1136" t="n">
        <v>53.27</v>
      </c>
      <c r="G1136" t="n">
        <v>127.85</v>
      </c>
      <c r="H1136" t="n">
        <v>1.61</v>
      </c>
      <c r="I1136" t="n">
        <v>25</v>
      </c>
      <c r="J1136" t="n">
        <v>237.93</v>
      </c>
      <c r="K1136" t="n">
        <v>55.27</v>
      </c>
      <c r="L1136" t="n">
        <v>21.5</v>
      </c>
      <c r="M1136" t="n">
        <v>23</v>
      </c>
      <c r="N1136" t="n">
        <v>56.15</v>
      </c>
      <c r="O1136" t="n">
        <v>29578.26</v>
      </c>
      <c r="P1136" t="n">
        <v>714.02</v>
      </c>
      <c r="Q1136" t="n">
        <v>1367.22</v>
      </c>
      <c r="R1136" t="n">
        <v>128.95</v>
      </c>
      <c r="S1136" t="n">
        <v>104.26</v>
      </c>
      <c r="T1136" t="n">
        <v>11406.25</v>
      </c>
      <c r="U1136" t="n">
        <v>0.8100000000000001</v>
      </c>
      <c r="V1136" t="n">
        <v>0.9</v>
      </c>
      <c r="W1136" t="n">
        <v>20.69</v>
      </c>
      <c r="X1136" t="n">
        <v>0.6899999999999999</v>
      </c>
      <c r="Y1136" t="n">
        <v>1</v>
      </c>
      <c r="Z1136" t="n">
        <v>10</v>
      </c>
    </row>
    <row r="1137">
      <c r="A1137" t="n">
        <v>83</v>
      </c>
      <c r="B1137" t="n">
        <v>105</v>
      </c>
      <c r="C1137" t="inlineStr">
        <is>
          <t xml:space="preserve">CONCLUIDO	</t>
        </is>
      </c>
      <c r="D1137" t="n">
        <v>1.759</v>
      </c>
      <c r="E1137" t="n">
        <v>56.85</v>
      </c>
      <c r="F1137" t="n">
        <v>53.27</v>
      </c>
      <c r="G1137" t="n">
        <v>127.85</v>
      </c>
      <c r="H1137" t="n">
        <v>1.62</v>
      </c>
      <c r="I1137" t="n">
        <v>25</v>
      </c>
      <c r="J1137" t="n">
        <v>238.36</v>
      </c>
      <c r="K1137" t="n">
        <v>55.27</v>
      </c>
      <c r="L1137" t="n">
        <v>21.75</v>
      </c>
      <c r="M1137" t="n">
        <v>23</v>
      </c>
      <c r="N1137" t="n">
        <v>56.34</v>
      </c>
      <c r="O1137" t="n">
        <v>29631.77</v>
      </c>
      <c r="P1137" t="n">
        <v>713.67</v>
      </c>
      <c r="Q1137" t="n">
        <v>1367.21</v>
      </c>
      <c r="R1137" t="n">
        <v>129.12</v>
      </c>
      <c r="S1137" t="n">
        <v>104.26</v>
      </c>
      <c r="T1137" t="n">
        <v>11491.39</v>
      </c>
      <c r="U1137" t="n">
        <v>0.8100000000000001</v>
      </c>
      <c r="V1137" t="n">
        <v>0.9</v>
      </c>
      <c r="W1137" t="n">
        <v>20.68</v>
      </c>
      <c r="X1137" t="n">
        <v>0.6899999999999999</v>
      </c>
      <c r="Y1137" t="n">
        <v>1</v>
      </c>
      <c r="Z1137" t="n">
        <v>10</v>
      </c>
    </row>
    <row r="1138">
      <c r="A1138" t="n">
        <v>84</v>
      </c>
      <c r="B1138" t="n">
        <v>105</v>
      </c>
      <c r="C1138" t="inlineStr">
        <is>
          <t xml:space="preserve">CONCLUIDO	</t>
        </is>
      </c>
      <c r="D1138" t="n">
        <v>1.759</v>
      </c>
      <c r="E1138" t="n">
        <v>56.85</v>
      </c>
      <c r="F1138" t="n">
        <v>53.27</v>
      </c>
      <c r="G1138" t="n">
        <v>127.86</v>
      </c>
      <c r="H1138" t="n">
        <v>1.64</v>
      </c>
      <c r="I1138" t="n">
        <v>25</v>
      </c>
      <c r="J1138" t="n">
        <v>238.79</v>
      </c>
      <c r="K1138" t="n">
        <v>55.27</v>
      </c>
      <c r="L1138" t="n">
        <v>22</v>
      </c>
      <c r="M1138" t="n">
        <v>23</v>
      </c>
      <c r="N1138" t="n">
        <v>56.52</v>
      </c>
      <c r="O1138" t="n">
        <v>29685.34</v>
      </c>
      <c r="P1138" t="n">
        <v>710.66</v>
      </c>
      <c r="Q1138" t="n">
        <v>1367.25</v>
      </c>
      <c r="R1138" t="n">
        <v>129.27</v>
      </c>
      <c r="S1138" t="n">
        <v>104.26</v>
      </c>
      <c r="T1138" t="n">
        <v>11566.85</v>
      </c>
      <c r="U1138" t="n">
        <v>0.8100000000000001</v>
      </c>
      <c r="V1138" t="n">
        <v>0.9</v>
      </c>
      <c r="W1138" t="n">
        <v>20.68</v>
      </c>
      <c r="X1138" t="n">
        <v>0.7</v>
      </c>
      <c r="Y1138" t="n">
        <v>1</v>
      </c>
      <c r="Z1138" t="n">
        <v>10</v>
      </c>
    </row>
    <row r="1139">
      <c r="A1139" t="n">
        <v>85</v>
      </c>
      <c r="B1139" t="n">
        <v>105</v>
      </c>
      <c r="C1139" t="inlineStr">
        <is>
          <t xml:space="preserve">CONCLUIDO	</t>
        </is>
      </c>
      <c r="D1139" t="n">
        <v>1.7618</v>
      </c>
      <c r="E1139" t="n">
        <v>56.76</v>
      </c>
      <c r="F1139" t="n">
        <v>53.22</v>
      </c>
      <c r="G1139" t="n">
        <v>133.06</v>
      </c>
      <c r="H1139" t="n">
        <v>1.65</v>
      </c>
      <c r="I1139" t="n">
        <v>24</v>
      </c>
      <c r="J1139" t="n">
        <v>239.23</v>
      </c>
      <c r="K1139" t="n">
        <v>55.27</v>
      </c>
      <c r="L1139" t="n">
        <v>22.25</v>
      </c>
      <c r="M1139" t="n">
        <v>22</v>
      </c>
      <c r="N1139" t="n">
        <v>56.71</v>
      </c>
      <c r="O1139" t="n">
        <v>29738.98</v>
      </c>
      <c r="P1139" t="n">
        <v>710.3099999999999</v>
      </c>
      <c r="Q1139" t="n">
        <v>1367.21</v>
      </c>
      <c r="R1139" t="n">
        <v>127.52</v>
      </c>
      <c r="S1139" t="n">
        <v>104.26</v>
      </c>
      <c r="T1139" t="n">
        <v>10696.66</v>
      </c>
      <c r="U1139" t="n">
        <v>0.82</v>
      </c>
      <c r="V1139" t="n">
        <v>0.9</v>
      </c>
      <c r="W1139" t="n">
        <v>20.68</v>
      </c>
      <c r="X1139" t="n">
        <v>0.65</v>
      </c>
      <c r="Y1139" t="n">
        <v>1</v>
      </c>
      <c r="Z1139" t="n">
        <v>10</v>
      </c>
    </row>
    <row r="1140">
      <c r="A1140" t="n">
        <v>86</v>
      </c>
      <c r="B1140" t="n">
        <v>105</v>
      </c>
      <c r="C1140" t="inlineStr">
        <is>
          <t xml:space="preserve">CONCLUIDO	</t>
        </is>
      </c>
      <c r="D1140" t="n">
        <v>1.7615</v>
      </c>
      <c r="E1140" t="n">
        <v>56.77</v>
      </c>
      <c r="F1140" t="n">
        <v>53.23</v>
      </c>
      <c r="G1140" t="n">
        <v>133.08</v>
      </c>
      <c r="H1140" t="n">
        <v>1.67</v>
      </c>
      <c r="I1140" t="n">
        <v>24</v>
      </c>
      <c r="J1140" t="n">
        <v>239.66</v>
      </c>
      <c r="K1140" t="n">
        <v>55.27</v>
      </c>
      <c r="L1140" t="n">
        <v>22.5</v>
      </c>
      <c r="M1140" t="n">
        <v>22</v>
      </c>
      <c r="N1140" t="n">
        <v>56.89</v>
      </c>
      <c r="O1140" t="n">
        <v>29792.69</v>
      </c>
      <c r="P1140" t="n">
        <v>710.63</v>
      </c>
      <c r="Q1140" t="n">
        <v>1367.24</v>
      </c>
      <c r="R1140" t="n">
        <v>127.86</v>
      </c>
      <c r="S1140" t="n">
        <v>104.26</v>
      </c>
      <c r="T1140" t="n">
        <v>10865.17</v>
      </c>
      <c r="U1140" t="n">
        <v>0.82</v>
      </c>
      <c r="V1140" t="n">
        <v>0.9</v>
      </c>
      <c r="W1140" t="n">
        <v>20.68</v>
      </c>
      <c r="X1140" t="n">
        <v>0.66</v>
      </c>
      <c r="Y1140" t="n">
        <v>1</v>
      </c>
      <c r="Z1140" t="n">
        <v>10</v>
      </c>
    </row>
    <row r="1141">
      <c r="A1141" t="n">
        <v>87</v>
      </c>
      <c r="B1141" t="n">
        <v>105</v>
      </c>
      <c r="C1141" t="inlineStr">
        <is>
          <t xml:space="preserve">CONCLUIDO	</t>
        </is>
      </c>
      <c r="D1141" t="n">
        <v>1.7608</v>
      </c>
      <c r="E1141" t="n">
        <v>56.79</v>
      </c>
      <c r="F1141" t="n">
        <v>53.25</v>
      </c>
      <c r="G1141" t="n">
        <v>133.14</v>
      </c>
      <c r="H1141" t="n">
        <v>1.69</v>
      </c>
      <c r="I1141" t="n">
        <v>24</v>
      </c>
      <c r="J1141" t="n">
        <v>240.1</v>
      </c>
      <c r="K1141" t="n">
        <v>55.27</v>
      </c>
      <c r="L1141" t="n">
        <v>22.75</v>
      </c>
      <c r="M1141" t="n">
        <v>22</v>
      </c>
      <c r="N1141" t="n">
        <v>57.08</v>
      </c>
      <c r="O1141" t="n">
        <v>29846.46</v>
      </c>
      <c r="P1141" t="n">
        <v>710.78</v>
      </c>
      <c r="Q1141" t="n">
        <v>1367.29</v>
      </c>
      <c r="R1141" t="n">
        <v>128.64</v>
      </c>
      <c r="S1141" t="n">
        <v>104.26</v>
      </c>
      <c r="T1141" t="n">
        <v>11255.53</v>
      </c>
      <c r="U1141" t="n">
        <v>0.8100000000000001</v>
      </c>
      <c r="V1141" t="n">
        <v>0.9</v>
      </c>
      <c r="W1141" t="n">
        <v>20.68</v>
      </c>
      <c r="X1141" t="n">
        <v>0.68</v>
      </c>
      <c r="Y1141" t="n">
        <v>1</v>
      </c>
      <c r="Z1141" t="n">
        <v>10</v>
      </c>
    </row>
    <row r="1142">
      <c r="A1142" t="n">
        <v>88</v>
      </c>
      <c r="B1142" t="n">
        <v>105</v>
      </c>
      <c r="C1142" t="inlineStr">
        <is>
          <t xml:space="preserve">CONCLUIDO	</t>
        </is>
      </c>
      <c r="D1142" t="n">
        <v>1.7635</v>
      </c>
      <c r="E1142" t="n">
        <v>56.7</v>
      </c>
      <c r="F1142" t="n">
        <v>53.21</v>
      </c>
      <c r="G1142" t="n">
        <v>138.8</v>
      </c>
      <c r="H1142" t="n">
        <v>1.7</v>
      </c>
      <c r="I1142" t="n">
        <v>23</v>
      </c>
      <c r="J1142" t="n">
        <v>240.54</v>
      </c>
      <c r="K1142" t="n">
        <v>55.27</v>
      </c>
      <c r="L1142" t="n">
        <v>23</v>
      </c>
      <c r="M1142" t="n">
        <v>21</v>
      </c>
      <c r="N1142" t="n">
        <v>57.26</v>
      </c>
      <c r="O1142" t="n">
        <v>29900.43</v>
      </c>
      <c r="P1142" t="n">
        <v>707.48</v>
      </c>
      <c r="Q1142" t="n">
        <v>1367.24</v>
      </c>
      <c r="R1142" t="n">
        <v>126.94</v>
      </c>
      <c r="S1142" t="n">
        <v>104.26</v>
      </c>
      <c r="T1142" t="n">
        <v>10409.47</v>
      </c>
      <c r="U1142" t="n">
        <v>0.82</v>
      </c>
      <c r="V1142" t="n">
        <v>0.9</v>
      </c>
      <c r="W1142" t="n">
        <v>20.68</v>
      </c>
      <c r="X1142" t="n">
        <v>0.63</v>
      </c>
      <c r="Y1142" t="n">
        <v>1</v>
      </c>
      <c r="Z1142" t="n">
        <v>10</v>
      </c>
    </row>
    <row r="1143">
      <c r="A1143" t="n">
        <v>89</v>
      </c>
      <c r="B1143" t="n">
        <v>105</v>
      </c>
      <c r="C1143" t="inlineStr">
        <is>
          <t xml:space="preserve">CONCLUIDO	</t>
        </is>
      </c>
      <c r="D1143" t="n">
        <v>1.7634</v>
      </c>
      <c r="E1143" t="n">
        <v>56.71</v>
      </c>
      <c r="F1143" t="n">
        <v>53.21</v>
      </c>
      <c r="G1143" t="n">
        <v>138.81</v>
      </c>
      <c r="H1143" t="n">
        <v>1.72</v>
      </c>
      <c r="I1143" t="n">
        <v>23</v>
      </c>
      <c r="J1143" t="n">
        <v>240.97</v>
      </c>
      <c r="K1143" t="n">
        <v>55.27</v>
      </c>
      <c r="L1143" t="n">
        <v>23.25</v>
      </c>
      <c r="M1143" t="n">
        <v>21</v>
      </c>
      <c r="N1143" t="n">
        <v>57.45</v>
      </c>
      <c r="O1143" t="n">
        <v>29954.34</v>
      </c>
      <c r="P1143" t="n">
        <v>708.4400000000001</v>
      </c>
      <c r="Q1143" t="n">
        <v>1367.2</v>
      </c>
      <c r="R1143" t="n">
        <v>127.22</v>
      </c>
      <c r="S1143" t="n">
        <v>104.26</v>
      </c>
      <c r="T1143" t="n">
        <v>10552.57</v>
      </c>
      <c r="U1143" t="n">
        <v>0.82</v>
      </c>
      <c r="V1143" t="n">
        <v>0.9</v>
      </c>
      <c r="W1143" t="n">
        <v>20.68</v>
      </c>
      <c r="X1143" t="n">
        <v>0.63</v>
      </c>
      <c r="Y1143" t="n">
        <v>1</v>
      </c>
      <c r="Z1143" t="n">
        <v>10</v>
      </c>
    </row>
    <row r="1144">
      <c r="A1144" t="n">
        <v>90</v>
      </c>
      <c r="B1144" t="n">
        <v>105</v>
      </c>
      <c r="C1144" t="inlineStr">
        <is>
          <t xml:space="preserve">CONCLUIDO	</t>
        </is>
      </c>
      <c r="D1144" t="n">
        <v>1.7634</v>
      </c>
      <c r="E1144" t="n">
        <v>56.71</v>
      </c>
      <c r="F1144" t="n">
        <v>53.21</v>
      </c>
      <c r="G1144" t="n">
        <v>138.81</v>
      </c>
      <c r="H1144" t="n">
        <v>1.73</v>
      </c>
      <c r="I1144" t="n">
        <v>23</v>
      </c>
      <c r="J1144" t="n">
        <v>241.41</v>
      </c>
      <c r="K1144" t="n">
        <v>55.27</v>
      </c>
      <c r="L1144" t="n">
        <v>23.5</v>
      </c>
      <c r="M1144" t="n">
        <v>21</v>
      </c>
      <c r="N1144" t="n">
        <v>57.64</v>
      </c>
      <c r="O1144" t="n">
        <v>30008.32</v>
      </c>
      <c r="P1144" t="n">
        <v>707.16</v>
      </c>
      <c r="Q1144" t="n">
        <v>1367.23</v>
      </c>
      <c r="R1144" t="n">
        <v>127.12</v>
      </c>
      <c r="S1144" t="n">
        <v>104.26</v>
      </c>
      <c r="T1144" t="n">
        <v>10501.82</v>
      </c>
      <c r="U1144" t="n">
        <v>0.82</v>
      </c>
      <c r="V1144" t="n">
        <v>0.9</v>
      </c>
      <c r="W1144" t="n">
        <v>20.68</v>
      </c>
      <c r="X1144" t="n">
        <v>0.63</v>
      </c>
      <c r="Y1144" t="n">
        <v>1</v>
      </c>
      <c r="Z1144" t="n">
        <v>10</v>
      </c>
    </row>
    <row r="1145">
      <c r="A1145" t="n">
        <v>91</v>
      </c>
      <c r="B1145" t="n">
        <v>105</v>
      </c>
      <c r="C1145" t="inlineStr">
        <is>
          <t xml:space="preserve">CONCLUIDO	</t>
        </is>
      </c>
      <c r="D1145" t="n">
        <v>1.7628</v>
      </c>
      <c r="E1145" t="n">
        <v>56.73</v>
      </c>
      <c r="F1145" t="n">
        <v>53.23</v>
      </c>
      <c r="G1145" t="n">
        <v>138.86</v>
      </c>
      <c r="H1145" t="n">
        <v>1.75</v>
      </c>
      <c r="I1145" t="n">
        <v>23</v>
      </c>
      <c r="J1145" t="n">
        <v>241.85</v>
      </c>
      <c r="K1145" t="n">
        <v>55.27</v>
      </c>
      <c r="L1145" t="n">
        <v>23.75</v>
      </c>
      <c r="M1145" t="n">
        <v>21</v>
      </c>
      <c r="N1145" t="n">
        <v>57.83</v>
      </c>
      <c r="O1145" t="n">
        <v>30062.36</v>
      </c>
      <c r="P1145" t="n">
        <v>706.45</v>
      </c>
      <c r="Q1145" t="n">
        <v>1367.25</v>
      </c>
      <c r="R1145" t="n">
        <v>128.05</v>
      </c>
      <c r="S1145" t="n">
        <v>104.26</v>
      </c>
      <c r="T1145" t="n">
        <v>10967.94</v>
      </c>
      <c r="U1145" t="n">
        <v>0.8100000000000001</v>
      </c>
      <c r="V1145" t="n">
        <v>0.9</v>
      </c>
      <c r="W1145" t="n">
        <v>20.68</v>
      </c>
      <c r="X1145" t="n">
        <v>0.65</v>
      </c>
      <c r="Y1145" t="n">
        <v>1</v>
      </c>
      <c r="Z1145" t="n">
        <v>10</v>
      </c>
    </row>
    <row r="1146">
      <c r="A1146" t="n">
        <v>92</v>
      </c>
      <c r="B1146" t="n">
        <v>105</v>
      </c>
      <c r="C1146" t="inlineStr">
        <is>
          <t xml:space="preserve">CONCLUIDO	</t>
        </is>
      </c>
      <c r="D1146" t="n">
        <v>1.7657</v>
      </c>
      <c r="E1146" t="n">
        <v>56.64</v>
      </c>
      <c r="F1146" t="n">
        <v>53.18</v>
      </c>
      <c r="G1146" t="n">
        <v>145.03</v>
      </c>
      <c r="H1146" t="n">
        <v>1.76</v>
      </c>
      <c r="I1146" t="n">
        <v>22</v>
      </c>
      <c r="J1146" t="n">
        <v>242.29</v>
      </c>
      <c r="K1146" t="n">
        <v>55.27</v>
      </c>
      <c r="L1146" t="n">
        <v>24</v>
      </c>
      <c r="M1146" t="n">
        <v>20</v>
      </c>
      <c r="N1146" t="n">
        <v>58.02</v>
      </c>
      <c r="O1146" t="n">
        <v>30116.47</v>
      </c>
      <c r="P1146" t="n">
        <v>703.55</v>
      </c>
      <c r="Q1146" t="n">
        <v>1367.19</v>
      </c>
      <c r="R1146" t="n">
        <v>126</v>
      </c>
      <c r="S1146" t="n">
        <v>104.26</v>
      </c>
      <c r="T1146" t="n">
        <v>9948.209999999999</v>
      </c>
      <c r="U1146" t="n">
        <v>0.83</v>
      </c>
      <c r="V1146" t="n">
        <v>0.9</v>
      </c>
      <c r="W1146" t="n">
        <v>20.68</v>
      </c>
      <c r="X1146" t="n">
        <v>0.6</v>
      </c>
      <c r="Y1146" t="n">
        <v>1</v>
      </c>
      <c r="Z1146" t="n">
        <v>10</v>
      </c>
    </row>
    <row r="1147">
      <c r="A1147" t="n">
        <v>93</v>
      </c>
      <c r="B1147" t="n">
        <v>105</v>
      </c>
      <c r="C1147" t="inlineStr">
        <is>
          <t xml:space="preserve">CONCLUIDO	</t>
        </is>
      </c>
      <c r="D1147" t="n">
        <v>1.7663</v>
      </c>
      <c r="E1147" t="n">
        <v>56.62</v>
      </c>
      <c r="F1147" t="n">
        <v>53.16</v>
      </c>
      <c r="G1147" t="n">
        <v>144.98</v>
      </c>
      <c r="H1147" t="n">
        <v>1.78</v>
      </c>
      <c r="I1147" t="n">
        <v>22</v>
      </c>
      <c r="J1147" t="n">
        <v>242.73</v>
      </c>
      <c r="K1147" t="n">
        <v>55.27</v>
      </c>
      <c r="L1147" t="n">
        <v>24.25</v>
      </c>
      <c r="M1147" t="n">
        <v>20</v>
      </c>
      <c r="N1147" t="n">
        <v>58.21</v>
      </c>
      <c r="O1147" t="n">
        <v>30170.65</v>
      </c>
      <c r="P1147" t="n">
        <v>703.64</v>
      </c>
      <c r="Q1147" t="n">
        <v>1367.18</v>
      </c>
      <c r="R1147" t="n">
        <v>125.48</v>
      </c>
      <c r="S1147" t="n">
        <v>104.26</v>
      </c>
      <c r="T1147" t="n">
        <v>9685.719999999999</v>
      </c>
      <c r="U1147" t="n">
        <v>0.83</v>
      </c>
      <c r="V1147" t="n">
        <v>0.9</v>
      </c>
      <c r="W1147" t="n">
        <v>20.68</v>
      </c>
      <c r="X1147" t="n">
        <v>0.58</v>
      </c>
      <c r="Y1147" t="n">
        <v>1</v>
      </c>
      <c r="Z1147" t="n">
        <v>10</v>
      </c>
    </row>
    <row r="1148">
      <c r="A1148" t="n">
        <v>94</v>
      </c>
      <c r="B1148" t="n">
        <v>105</v>
      </c>
      <c r="C1148" t="inlineStr">
        <is>
          <t xml:space="preserve">CONCLUIDO	</t>
        </is>
      </c>
      <c r="D1148" t="n">
        <v>1.7655</v>
      </c>
      <c r="E1148" t="n">
        <v>56.64</v>
      </c>
      <c r="F1148" t="n">
        <v>53.18</v>
      </c>
      <c r="G1148" t="n">
        <v>145.05</v>
      </c>
      <c r="H1148" t="n">
        <v>1.79</v>
      </c>
      <c r="I1148" t="n">
        <v>22</v>
      </c>
      <c r="J1148" t="n">
        <v>243.17</v>
      </c>
      <c r="K1148" t="n">
        <v>55.27</v>
      </c>
      <c r="L1148" t="n">
        <v>24.5</v>
      </c>
      <c r="M1148" t="n">
        <v>20</v>
      </c>
      <c r="N1148" t="n">
        <v>58.4</v>
      </c>
      <c r="O1148" t="n">
        <v>30224.9</v>
      </c>
      <c r="P1148" t="n">
        <v>703.8</v>
      </c>
      <c r="Q1148" t="n">
        <v>1367.22</v>
      </c>
      <c r="R1148" t="n">
        <v>126.19</v>
      </c>
      <c r="S1148" t="n">
        <v>104.26</v>
      </c>
      <c r="T1148" t="n">
        <v>10042.6</v>
      </c>
      <c r="U1148" t="n">
        <v>0.83</v>
      </c>
      <c r="V1148" t="n">
        <v>0.9</v>
      </c>
      <c r="W1148" t="n">
        <v>20.68</v>
      </c>
      <c r="X1148" t="n">
        <v>0.61</v>
      </c>
      <c r="Y1148" t="n">
        <v>1</v>
      </c>
      <c r="Z1148" t="n">
        <v>10</v>
      </c>
    </row>
    <row r="1149">
      <c r="A1149" t="n">
        <v>95</v>
      </c>
      <c r="B1149" t="n">
        <v>105</v>
      </c>
      <c r="C1149" t="inlineStr">
        <is>
          <t xml:space="preserve">CONCLUIDO	</t>
        </is>
      </c>
      <c r="D1149" t="n">
        <v>1.7657</v>
      </c>
      <c r="E1149" t="n">
        <v>56.64</v>
      </c>
      <c r="F1149" t="n">
        <v>53.18</v>
      </c>
      <c r="G1149" t="n">
        <v>145.03</v>
      </c>
      <c r="H1149" t="n">
        <v>1.81</v>
      </c>
      <c r="I1149" t="n">
        <v>22</v>
      </c>
      <c r="J1149" t="n">
        <v>243.61</v>
      </c>
      <c r="K1149" t="n">
        <v>55.27</v>
      </c>
      <c r="L1149" t="n">
        <v>24.75</v>
      </c>
      <c r="M1149" t="n">
        <v>20</v>
      </c>
      <c r="N1149" t="n">
        <v>58.59</v>
      </c>
      <c r="O1149" t="n">
        <v>30279.22</v>
      </c>
      <c r="P1149" t="n">
        <v>702.83</v>
      </c>
      <c r="Q1149" t="n">
        <v>1367.34</v>
      </c>
      <c r="R1149" t="n">
        <v>125.93</v>
      </c>
      <c r="S1149" t="n">
        <v>104.26</v>
      </c>
      <c r="T1149" t="n">
        <v>9911.049999999999</v>
      </c>
      <c r="U1149" t="n">
        <v>0.83</v>
      </c>
      <c r="V1149" t="n">
        <v>0.9</v>
      </c>
      <c r="W1149" t="n">
        <v>20.68</v>
      </c>
      <c r="X1149" t="n">
        <v>0.6</v>
      </c>
      <c r="Y1149" t="n">
        <v>1</v>
      </c>
      <c r="Z1149" t="n">
        <v>10</v>
      </c>
    </row>
    <row r="1150">
      <c r="A1150" t="n">
        <v>96</v>
      </c>
      <c r="B1150" t="n">
        <v>105</v>
      </c>
      <c r="C1150" t="inlineStr">
        <is>
          <t xml:space="preserve">CONCLUIDO	</t>
        </is>
      </c>
      <c r="D1150" t="n">
        <v>1.7656</v>
      </c>
      <c r="E1150" t="n">
        <v>56.64</v>
      </c>
      <c r="F1150" t="n">
        <v>53.18</v>
      </c>
      <c r="G1150" t="n">
        <v>145.04</v>
      </c>
      <c r="H1150" t="n">
        <v>1.82</v>
      </c>
      <c r="I1150" t="n">
        <v>22</v>
      </c>
      <c r="J1150" t="n">
        <v>244.05</v>
      </c>
      <c r="K1150" t="n">
        <v>55.27</v>
      </c>
      <c r="L1150" t="n">
        <v>25</v>
      </c>
      <c r="M1150" t="n">
        <v>20</v>
      </c>
      <c r="N1150" t="n">
        <v>58.78</v>
      </c>
      <c r="O1150" t="n">
        <v>30333.61</v>
      </c>
      <c r="P1150" t="n">
        <v>700.62</v>
      </c>
      <c r="Q1150" t="n">
        <v>1367.24</v>
      </c>
      <c r="R1150" t="n">
        <v>126.25</v>
      </c>
      <c r="S1150" t="n">
        <v>104.26</v>
      </c>
      <c r="T1150" t="n">
        <v>10069.26</v>
      </c>
      <c r="U1150" t="n">
        <v>0.83</v>
      </c>
      <c r="V1150" t="n">
        <v>0.9</v>
      </c>
      <c r="W1150" t="n">
        <v>20.68</v>
      </c>
      <c r="X1150" t="n">
        <v>0.6</v>
      </c>
      <c r="Y1150" t="n">
        <v>1</v>
      </c>
      <c r="Z1150" t="n">
        <v>10</v>
      </c>
    </row>
    <row r="1151">
      <c r="A1151" t="n">
        <v>97</v>
      </c>
      <c r="B1151" t="n">
        <v>105</v>
      </c>
      <c r="C1151" t="inlineStr">
        <is>
          <t xml:space="preserve">CONCLUIDO	</t>
        </is>
      </c>
      <c r="D1151" t="n">
        <v>1.7683</v>
      </c>
      <c r="E1151" t="n">
        <v>56.55</v>
      </c>
      <c r="F1151" t="n">
        <v>53.13</v>
      </c>
      <c r="G1151" t="n">
        <v>151.81</v>
      </c>
      <c r="H1151" t="n">
        <v>1.84</v>
      </c>
      <c r="I1151" t="n">
        <v>21</v>
      </c>
      <c r="J1151" t="n">
        <v>244.49</v>
      </c>
      <c r="K1151" t="n">
        <v>55.27</v>
      </c>
      <c r="L1151" t="n">
        <v>25.25</v>
      </c>
      <c r="M1151" t="n">
        <v>19</v>
      </c>
      <c r="N1151" t="n">
        <v>58.97</v>
      </c>
      <c r="O1151" t="n">
        <v>30388.06</v>
      </c>
      <c r="P1151" t="n">
        <v>699.33</v>
      </c>
      <c r="Q1151" t="n">
        <v>1367.25</v>
      </c>
      <c r="R1151" t="n">
        <v>124.59</v>
      </c>
      <c r="S1151" t="n">
        <v>104.26</v>
      </c>
      <c r="T1151" t="n">
        <v>9245.92</v>
      </c>
      <c r="U1151" t="n">
        <v>0.84</v>
      </c>
      <c r="V1151" t="n">
        <v>0.9</v>
      </c>
      <c r="W1151" t="n">
        <v>20.68</v>
      </c>
      <c r="X1151" t="n">
        <v>0.5600000000000001</v>
      </c>
      <c r="Y1151" t="n">
        <v>1</v>
      </c>
      <c r="Z1151" t="n">
        <v>10</v>
      </c>
    </row>
    <row r="1152">
      <c r="A1152" t="n">
        <v>98</v>
      </c>
      <c r="B1152" t="n">
        <v>105</v>
      </c>
      <c r="C1152" t="inlineStr">
        <is>
          <t xml:space="preserve">CONCLUIDO	</t>
        </is>
      </c>
      <c r="D1152" t="n">
        <v>1.7681</v>
      </c>
      <c r="E1152" t="n">
        <v>56.56</v>
      </c>
      <c r="F1152" t="n">
        <v>53.14</v>
      </c>
      <c r="G1152" t="n">
        <v>151.84</v>
      </c>
      <c r="H1152" t="n">
        <v>1.85</v>
      </c>
      <c r="I1152" t="n">
        <v>21</v>
      </c>
      <c r="J1152" t="n">
        <v>244.93</v>
      </c>
      <c r="K1152" t="n">
        <v>55.27</v>
      </c>
      <c r="L1152" t="n">
        <v>25.5</v>
      </c>
      <c r="M1152" t="n">
        <v>19</v>
      </c>
      <c r="N1152" t="n">
        <v>59.16</v>
      </c>
      <c r="O1152" t="n">
        <v>30442.58</v>
      </c>
      <c r="P1152" t="n">
        <v>699.83</v>
      </c>
      <c r="Q1152" t="n">
        <v>1367.26</v>
      </c>
      <c r="R1152" t="n">
        <v>124.94</v>
      </c>
      <c r="S1152" t="n">
        <v>104.26</v>
      </c>
      <c r="T1152" t="n">
        <v>9420.370000000001</v>
      </c>
      <c r="U1152" t="n">
        <v>0.83</v>
      </c>
      <c r="V1152" t="n">
        <v>0.9</v>
      </c>
      <c r="W1152" t="n">
        <v>20.68</v>
      </c>
      <c r="X1152" t="n">
        <v>0.57</v>
      </c>
      <c r="Y1152" t="n">
        <v>1</v>
      </c>
      <c r="Z1152" t="n">
        <v>10</v>
      </c>
    </row>
    <row r="1153">
      <c r="A1153" t="n">
        <v>99</v>
      </c>
      <c r="B1153" t="n">
        <v>105</v>
      </c>
      <c r="C1153" t="inlineStr">
        <is>
          <t xml:space="preserve">CONCLUIDO	</t>
        </is>
      </c>
      <c r="D1153" t="n">
        <v>1.768</v>
      </c>
      <c r="E1153" t="n">
        <v>56.56</v>
      </c>
      <c r="F1153" t="n">
        <v>53.15</v>
      </c>
      <c r="G1153" t="n">
        <v>151.84</v>
      </c>
      <c r="H1153" t="n">
        <v>1.87</v>
      </c>
      <c r="I1153" t="n">
        <v>21</v>
      </c>
      <c r="J1153" t="n">
        <v>245.38</v>
      </c>
      <c r="K1153" t="n">
        <v>55.27</v>
      </c>
      <c r="L1153" t="n">
        <v>25.75</v>
      </c>
      <c r="M1153" t="n">
        <v>19</v>
      </c>
      <c r="N1153" t="n">
        <v>59.35</v>
      </c>
      <c r="O1153" t="n">
        <v>30497.18</v>
      </c>
      <c r="P1153" t="n">
        <v>698.67</v>
      </c>
      <c r="Q1153" t="n">
        <v>1367.23</v>
      </c>
      <c r="R1153" t="n">
        <v>125.1</v>
      </c>
      <c r="S1153" t="n">
        <v>104.26</v>
      </c>
      <c r="T1153" t="n">
        <v>9499.48</v>
      </c>
      <c r="U1153" t="n">
        <v>0.83</v>
      </c>
      <c r="V1153" t="n">
        <v>0.9</v>
      </c>
      <c r="W1153" t="n">
        <v>20.67</v>
      </c>
      <c r="X1153" t="n">
        <v>0.57</v>
      </c>
      <c r="Y1153" t="n">
        <v>1</v>
      </c>
      <c r="Z1153" t="n">
        <v>10</v>
      </c>
    </row>
    <row r="1154">
      <c r="A1154" t="n">
        <v>100</v>
      </c>
      <c r="B1154" t="n">
        <v>105</v>
      </c>
      <c r="C1154" t="inlineStr">
        <is>
          <t xml:space="preserve">CONCLUIDO	</t>
        </is>
      </c>
      <c r="D1154" t="n">
        <v>1.7678</v>
      </c>
      <c r="E1154" t="n">
        <v>56.57</v>
      </c>
      <c r="F1154" t="n">
        <v>53.15</v>
      </c>
      <c r="G1154" t="n">
        <v>151.86</v>
      </c>
      <c r="H1154" t="n">
        <v>1.88</v>
      </c>
      <c r="I1154" t="n">
        <v>21</v>
      </c>
      <c r="J1154" t="n">
        <v>245.82</v>
      </c>
      <c r="K1154" t="n">
        <v>55.27</v>
      </c>
      <c r="L1154" t="n">
        <v>26</v>
      </c>
      <c r="M1154" t="n">
        <v>19</v>
      </c>
      <c r="N1154" t="n">
        <v>59.55</v>
      </c>
      <c r="O1154" t="n">
        <v>30551.84</v>
      </c>
      <c r="P1154" t="n">
        <v>696.67</v>
      </c>
      <c r="Q1154" t="n">
        <v>1367.15</v>
      </c>
      <c r="R1154" t="n">
        <v>125.19</v>
      </c>
      <c r="S1154" t="n">
        <v>104.26</v>
      </c>
      <c r="T1154" t="n">
        <v>9546.620000000001</v>
      </c>
      <c r="U1154" t="n">
        <v>0.83</v>
      </c>
      <c r="V1154" t="n">
        <v>0.9</v>
      </c>
      <c r="W1154" t="n">
        <v>20.68</v>
      </c>
      <c r="X1154" t="n">
        <v>0.57</v>
      </c>
      <c r="Y1154" t="n">
        <v>1</v>
      </c>
      <c r="Z1154" t="n">
        <v>10</v>
      </c>
    </row>
    <row r="1155">
      <c r="A1155" t="n">
        <v>101</v>
      </c>
      <c r="B1155" t="n">
        <v>105</v>
      </c>
      <c r="C1155" t="inlineStr">
        <is>
          <t xml:space="preserve">CONCLUIDO	</t>
        </is>
      </c>
      <c r="D1155" t="n">
        <v>1.7703</v>
      </c>
      <c r="E1155" t="n">
        <v>56.49</v>
      </c>
      <c r="F1155" t="n">
        <v>53.11</v>
      </c>
      <c r="G1155" t="n">
        <v>159.33</v>
      </c>
      <c r="H1155" t="n">
        <v>1.9</v>
      </c>
      <c r="I1155" t="n">
        <v>20</v>
      </c>
      <c r="J1155" t="n">
        <v>246.26</v>
      </c>
      <c r="K1155" t="n">
        <v>55.27</v>
      </c>
      <c r="L1155" t="n">
        <v>26.25</v>
      </c>
      <c r="M1155" t="n">
        <v>18</v>
      </c>
      <c r="N1155" t="n">
        <v>59.74</v>
      </c>
      <c r="O1155" t="n">
        <v>30606.57</v>
      </c>
      <c r="P1155" t="n">
        <v>695.49</v>
      </c>
      <c r="Q1155" t="n">
        <v>1367.2</v>
      </c>
      <c r="R1155" t="n">
        <v>123.74</v>
      </c>
      <c r="S1155" t="n">
        <v>104.26</v>
      </c>
      <c r="T1155" t="n">
        <v>8825.99</v>
      </c>
      <c r="U1155" t="n">
        <v>0.84</v>
      </c>
      <c r="V1155" t="n">
        <v>0.9</v>
      </c>
      <c r="W1155" t="n">
        <v>20.68</v>
      </c>
      <c r="X1155" t="n">
        <v>0.53</v>
      </c>
      <c r="Y1155" t="n">
        <v>1</v>
      </c>
      <c r="Z1155" t="n">
        <v>10</v>
      </c>
    </row>
    <row r="1156">
      <c r="A1156" t="n">
        <v>102</v>
      </c>
      <c r="B1156" t="n">
        <v>105</v>
      </c>
      <c r="C1156" t="inlineStr">
        <is>
          <t xml:space="preserve">CONCLUIDO	</t>
        </is>
      </c>
      <c r="D1156" t="n">
        <v>1.7702</v>
      </c>
      <c r="E1156" t="n">
        <v>56.49</v>
      </c>
      <c r="F1156" t="n">
        <v>53.11</v>
      </c>
      <c r="G1156" t="n">
        <v>159.34</v>
      </c>
      <c r="H1156" t="n">
        <v>1.91</v>
      </c>
      <c r="I1156" t="n">
        <v>20</v>
      </c>
      <c r="J1156" t="n">
        <v>246.71</v>
      </c>
      <c r="K1156" t="n">
        <v>55.27</v>
      </c>
      <c r="L1156" t="n">
        <v>26.5</v>
      </c>
      <c r="M1156" t="n">
        <v>18</v>
      </c>
      <c r="N1156" t="n">
        <v>59.93</v>
      </c>
      <c r="O1156" t="n">
        <v>30661.38</v>
      </c>
      <c r="P1156" t="n">
        <v>697.08</v>
      </c>
      <c r="Q1156" t="n">
        <v>1367.16</v>
      </c>
      <c r="R1156" t="n">
        <v>123.99</v>
      </c>
      <c r="S1156" t="n">
        <v>104.26</v>
      </c>
      <c r="T1156" t="n">
        <v>8951.77</v>
      </c>
      <c r="U1156" t="n">
        <v>0.84</v>
      </c>
      <c r="V1156" t="n">
        <v>0.9</v>
      </c>
      <c r="W1156" t="n">
        <v>20.68</v>
      </c>
      <c r="X1156" t="n">
        <v>0.54</v>
      </c>
      <c r="Y1156" t="n">
        <v>1</v>
      </c>
      <c r="Z1156" t="n">
        <v>10</v>
      </c>
    </row>
    <row r="1157">
      <c r="A1157" t="n">
        <v>103</v>
      </c>
      <c r="B1157" t="n">
        <v>105</v>
      </c>
      <c r="C1157" t="inlineStr">
        <is>
          <t xml:space="preserve">CONCLUIDO	</t>
        </is>
      </c>
      <c r="D1157" t="n">
        <v>1.7706</v>
      </c>
      <c r="E1157" t="n">
        <v>56.48</v>
      </c>
      <c r="F1157" t="n">
        <v>53.1</v>
      </c>
      <c r="G1157" t="n">
        <v>159.31</v>
      </c>
      <c r="H1157" t="n">
        <v>1.93</v>
      </c>
      <c r="I1157" t="n">
        <v>20</v>
      </c>
      <c r="J1157" t="n">
        <v>247.15</v>
      </c>
      <c r="K1157" t="n">
        <v>55.27</v>
      </c>
      <c r="L1157" t="n">
        <v>26.75</v>
      </c>
      <c r="M1157" t="n">
        <v>18</v>
      </c>
      <c r="N1157" t="n">
        <v>60.13</v>
      </c>
      <c r="O1157" t="n">
        <v>30716.25</v>
      </c>
      <c r="P1157" t="n">
        <v>697.27</v>
      </c>
      <c r="Q1157" t="n">
        <v>1367.16</v>
      </c>
      <c r="R1157" t="n">
        <v>123.7</v>
      </c>
      <c r="S1157" t="n">
        <v>104.26</v>
      </c>
      <c r="T1157" t="n">
        <v>8804.370000000001</v>
      </c>
      <c r="U1157" t="n">
        <v>0.84</v>
      </c>
      <c r="V1157" t="n">
        <v>0.9</v>
      </c>
      <c r="W1157" t="n">
        <v>20.67</v>
      </c>
      <c r="X1157" t="n">
        <v>0.53</v>
      </c>
      <c r="Y1157" t="n">
        <v>1</v>
      </c>
      <c r="Z1157" t="n">
        <v>10</v>
      </c>
    </row>
    <row r="1158">
      <c r="A1158" t="n">
        <v>104</v>
      </c>
      <c r="B1158" t="n">
        <v>105</v>
      </c>
      <c r="C1158" t="inlineStr">
        <is>
          <t xml:space="preserve">CONCLUIDO	</t>
        </is>
      </c>
      <c r="D1158" t="n">
        <v>1.77</v>
      </c>
      <c r="E1158" t="n">
        <v>56.5</v>
      </c>
      <c r="F1158" t="n">
        <v>53.12</v>
      </c>
      <c r="G1158" t="n">
        <v>159.37</v>
      </c>
      <c r="H1158" t="n">
        <v>1.94</v>
      </c>
      <c r="I1158" t="n">
        <v>20</v>
      </c>
      <c r="J1158" t="n">
        <v>247.6</v>
      </c>
      <c r="K1158" t="n">
        <v>55.27</v>
      </c>
      <c r="L1158" t="n">
        <v>27</v>
      </c>
      <c r="M1158" t="n">
        <v>18</v>
      </c>
      <c r="N1158" t="n">
        <v>60.33</v>
      </c>
      <c r="O1158" t="n">
        <v>30771.2</v>
      </c>
      <c r="P1158" t="n">
        <v>696.54</v>
      </c>
      <c r="Q1158" t="n">
        <v>1367.21</v>
      </c>
      <c r="R1158" t="n">
        <v>124.33</v>
      </c>
      <c r="S1158" t="n">
        <v>104.26</v>
      </c>
      <c r="T1158" t="n">
        <v>9120.09</v>
      </c>
      <c r="U1158" t="n">
        <v>0.84</v>
      </c>
      <c r="V1158" t="n">
        <v>0.9</v>
      </c>
      <c r="W1158" t="n">
        <v>20.68</v>
      </c>
      <c r="X1158" t="n">
        <v>0.55</v>
      </c>
      <c r="Y1158" t="n">
        <v>1</v>
      </c>
      <c r="Z1158" t="n">
        <v>10</v>
      </c>
    </row>
    <row r="1159">
      <c r="A1159" t="n">
        <v>105</v>
      </c>
      <c r="B1159" t="n">
        <v>105</v>
      </c>
      <c r="C1159" t="inlineStr">
        <is>
          <t xml:space="preserve">CONCLUIDO	</t>
        </is>
      </c>
      <c r="D1159" t="n">
        <v>1.7704</v>
      </c>
      <c r="E1159" t="n">
        <v>56.48</v>
      </c>
      <c r="F1159" t="n">
        <v>53.11</v>
      </c>
      <c r="G1159" t="n">
        <v>159.32</v>
      </c>
      <c r="H1159" t="n">
        <v>1.95</v>
      </c>
      <c r="I1159" t="n">
        <v>20</v>
      </c>
      <c r="J1159" t="n">
        <v>248.04</v>
      </c>
      <c r="K1159" t="n">
        <v>55.27</v>
      </c>
      <c r="L1159" t="n">
        <v>27.25</v>
      </c>
      <c r="M1159" t="n">
        <v>18</v>
      </c>
      <c r="N1159" t="n">
        <v>60.52</v>
      </c>
      <c r="O1159" t="n">
        <v>30826.21</v>
      </c>
      <c r="P1159" t="n">
        <v>694.17</v>
      </c>
      <c r="Q1159" t="n">
        <v>1367.17</v>
      </c>
      <c r="R1159" t="n">
        <v>123.8</v>
      </c>
      <c r="S1159" t="n">
        <v>104.26</v>
      </c>
      <c r="T1159" t="n">
        <v>8856.059999999999</v>
      </c>
      <c r="U1159" t="n">
        <v>0.84</v>
      </c>
      <c r="V1159" t="n">
        <v>0.9</v>
      </c>
      <c r="W1159" t="n">
        <v>20.67</v>
      </c>
      <c r="X1159" t="n">
        <v>0.53</v>
      </c>
      <c r="Y1159" t="n">
        <v>1</v>
      </c>
      <c r="Z1159" t="n">
        <v>10</v>
      </c>
    </row>
    <row r="1160">
      <c r="A1160" t="n">
        <v>106</v>
      </c>
      <c r="B1160" t="n">
        <v>105</v>
      </c>
      <c r="C1160" t="inlineStr">
        <is>
          <t xml:space="preserve">CONCLUIDO	</t>
        </is>
      </c>
      <c r="D1160" t="n">
        <v>1.7722</v>
      </c>
      <c r="E1160" t="n">
        <v>56.43</v>
      </c>
      <c r="F1160" t="n">
        <v>53.09</v>
      </c>
      <c r="G1160" t="n">
        <v>167.66</v>
      </c>
      <c r="H1160" t="n">
        <v>1.97</v>
      </c>
      <c r="I1160" t="n">
        <v>19</v>
      </c>
      <c r="J1160" t="n">
        <v>248.49</v>
      </c>
      <c r="K1160" t="n">
        <v>55.27</v>
      </c>
      <c r="L1160" t="n">
        <v>27.5</v>
      </c>
      <c r="M1160" t="n">
        <v>17</v>
      </c>
      <c r="N1160" t="n">
        <v>60.72</v>
      </c>
      <c r="O1160" t="n">
        <v>30881.3</v>
      </c>
      <c r="P1160" t="n">
        <v>690.42</v>
      </c>
      <c r="Q1160" t="n">
        <v>1367.24</v>
      </c>
      <c r="R1160" t="n">
        <v>123.25</v>
      </c>
      <c r="S1160" t="n">
        <v>104.26</v>
      </c>
      <c r="T1160" t="n">
        <v>8588.219999999999</v>
      </c>
      <c r="U1160" t="n">
        <v>0.85</v>
      </c>
      <c r="V1160" t="n">
        <v>0.9</v>
      </c>
      <c r="W1160" t="n">
        <v>20.67</v>
      </c>
      <c r="X1160" t="n">
        <v>0.51</v>
      </c>
      <c r="Y1160" t="n">
        <v>1</v>
      </c>
      <c r="Z1160" t="n">
        <v>10</v>
      </c>
    </row>
    <row r="1161">
      <c r="A1161" t="n">
        <v>107</v>
      </c>
      <c r="B1161" t="n">
        <v>105</v>
      </c>
      <c r="C1161" t="inlineStr">
        <is>
          <t xml:space="preserve">CONCLUIDO	</t>
        </is>
      </c>
      <c r="D1161" t="n">
        <v>1.7724</v>
      </c>
      <c r="E1161" t="n">
        <v>56.42</v>
      </c>
      <c r="F1161" t="n">
        <v>53.09</v>
      </c>
      <c r="G1161" t="n">
        <v>167.64</v>
      </c>
      <c r="H1161" t="n">
        <v>1.98</v>
      </c>
      <c r="I1161" t="n">
        <v>19</v>
      </c>
      <c r="J1161" t="n">
        <v>248.94</v>
      </c>
      <c r="K1161" t="n">
        <v>55.27</v>
      </c>
      <c r="L1161" t="n">
        <v>27.75</v>
      </c>
      <c r="M1161" t="n">
        <v>17</v>
      </c>
      <c r="N1161" t="n">
        <v>60.92</v>
      </c>
      <c r="O1161" t="n">
        <v>30936.46</v>
      </c>
      <c r="P1161" t="n">
        <v>690.9299999999999</v>
      </c>
      <c r="Q1161" t="n">
        <v>1367.19</v>
      </c>
      <c r="R1161" t="n">
        <v>123.26</v>
      </c>
      <c r="S1161" t="n">
        <v>104.26</v>
      </c>
      <c r="T1161" t="n">
        <v>8590.280000000001</v>
      </c>
      <c r="U1161" t="n">
        <v>0.85</v>
      </c>
      <c r="V1161" t="n">
        <v>0.9</v>
      </c>
      <c r="W1161" t="n">
        <v>20.67</v>
      </c>
      <c r="X1161" t="n">
        <v>0.51</v>
      </c>
      <c r="Y1161" t="n">
        <v>1</v>
      </c>
      <c r="Z1161" t="n">
        <v>10</v>
      </c>
    </row>
    <row r="1162">
      <c r="A1162" t="n">
        <v>108</v>
      </c>
      <c r="B1162" t="n">
        <v>105</v>
      </c>
      <c r="C1162" t="inlineStr">
        <is>
          <t xml:space="preserve">CONCLUIDO	</t>
        </is>
      </c>
      <c r="D1162" t="n">
        <v>1.7719</v>
      </c>
      <c r="E1162" t="n">
        <v>56.44</v>
      </c>
      <c r="F1162" t="n">
        <v>53.1</v>
      </c>
      <c r="G1162" t="n">
        <v>167.68</v>
      </c>
      <c r="H1162" t="n">
        <v>2</v>
      </c>
      <c r="I1162" t="n">
        <v>19</v>
      </c>
      <c r="J1162" t="n">
        <v>249.39</v>
      </c>
      <c r="K1162" t="n">
        <v>55.27</v>
      </c>
      <c r="L1162" t="n">
        <v>28</v>
      </c>
      <c r="M1162" t="n">
        <v>17</v>
      </c>
      <c r="N1162" t="n">
        <v>61.11</v>
      </c>
      <c r="O1162" t="n">
        <v>30991.69</v>
      </c>
      <c r="P1162" t="n">
        <v>691.0700000000001</v>
      </c>
      <c r="Q1162" t="n">
        <v>1367.18</v>
      </c>
      <c r="R1162" t="n">
        <v>123.46</v>
      </c>
      <c r="S1162" t="n">
        <v>104.26</v>
      </c>
      <c r="T1162" t="n">
        <v>8688.85</v>
      </c>
      <c r="U1162" t="n">
        <v>0.84</v>
      </c>
      <c r="V1162" t="n">
        <v>0.9</v>
      </c>
      <c r="W1162" t="n">
        <v>20.68</v>
      </c>
      <c r="X1162" t="n">
        <v>0.52</v>
      </c>
      <c r="Y1162" t="n">
        <v>1</v>
      </c>
      <c r="Z1162" t="n">
        <v>10</v>
      </c>
    </row>
    <row r="1163">
      <c r="A1163" t="n">
        <v>109</v>
      </c>
      <c r="B1163" t="n">
        <v>105</v>
      </c>
      <c r="C1163" t="inlineStr">
        <is>
          <t xml:space="preserve">CONCLUIDO	</t>
        </is>
      </c>
      <c r="D1163" t="n">
        <v>1.7721</v>
      </c>
      <c r="E1163" t="n">
        <v>56.43</v>
      </c>
      <c r="F1163" t="n">
        <v>53.1</v>
      </c>
      <c r="G1163" t="n">
        <v>167.67</v>
      </c>
      <c r="H1163" t="n">
        <v>2.01</v>
      </c>
      <c r="I1163" t="n">
        <v>19</v>
      </c>
      <c r="J1163" t="n">
        <v>249.83</v>
      </c>
      <c r="K1163" t="n">
        <v>55.27</v>
      </c>
      <c r="L1163" t="n">
        <v>28.25</v>
      </c>
      <c r="M1163" t="n">
        <v>17</v>
      </c>
      <c r="N1163" t="n">
        <v>61.31</v>
      </c>
      <c r="O1163" t="n">
        <v>31047</v>
      </c>
      <c r="P1163" t="n">
        <v>690.0599999999999</v>
      </c>
      <c r="Q1163" t="n">
        <v>1367.18</v>
      </c>
      <c r="R1163" t="n">
        <v>123.24</v>
      </c>
      <c r="S1163" t="n">
        <v>104.26</v>
      </c>
      <c r="T1163" t="n">
        <v>8578.780000000001</v>
      </c>
      <c r="U1163" t="n">
        <v>0.85</v>
      </c>
      <c r="V1163" t="n">
        <v>0.9</v>
      </c>
      <c r="W1163" t="n">
        <v>20.68</v>
      </c>
      <c r="X1163" t="n">
        <v>0.52</v>
      </c>
      <c r="Y1163" t="n">
        <v>1</v>
      </c>
      <c r="Z1163" t="n">
        <v>10</v>
      </c>
    </row>
    <row r="1164">
      <c r="A1164" t="n">
        <v>110</v>
      </c>
      <c r="B1164" t="n">
        <v>105</v>
      </c>
      <c r="C1164" t="inlineStr">
        <is>
          <t xml:space="preserve">CONCLUIDO	</t>
        </is>
      </c>
      <c r="D1164" t="n">
        <v>1.7723</v>
      </c>
      <c r="E1164" t="n">
        <v>56.42</v>
      </c>
      <c r="F1164" t="n">
        <v>53.09</v>
      </c>
      <c r="G1164" t="n">
        <v>167.65</v>
      </c>
      <c r="H1164" t="n">
        <v>2.03</v>
      </c>
      <c r="I1164" t="n">
        <v>19</v>
      </c>
      <c r="J1164" t="n">
        <v>250.28</v>
      </c>
      <c r="K1164" t="n">
        <v>55.27</v>
      </c>
      <c r="L1164" t="n">
        <v>28.5</v>
      </c>
      <c r="M1164" t="n">
        <v>17</v>
      </c>
      <c r="N1164" t="n">
        <v>61.51</v>
      </c>
      <c r="O1164" t="n">
        <v>31102.37</v>
      </c>
      <c r="P1164" t="n">
        <v>688.85</v>
      </c>
      <c r="Q1164" t="n">
        <v>1367.17</v>
      </c>
      <c r="R1164" t="n">
        <v>123.35</v>
      </c>
      <c r="S1164" t="n">
        <v>104.26</v>
      </c>
      <c r="T1164" t="n">
        <v>8635.26</v>
      </c>
      <c r="U1164" t="n">
        <v>0.85</v>
      </c>
      <c r="V1164" t="n">
        <v>0.9</v>
      </c>
      <c r="W1164" t="n">
        <v>20.67</v>
      </c>
      <c r="X1164" t="n">
        <v>0.51</v>
      </c>
      <c r="Y1164" t="n">
        <v>1</v>
      </c>
      <c r="Z1164" t="n">
        <v>10</v>
      </c>
    </row>
    <row r="1165">
      <c r="A1165" t="n">
        <v>111</v>
      </c>
      <c r="B1165" t="n">
        <v>105</v>
      </c>
      <c r="C1165" t="inlineStr">
        <is>
          <t xml:space="preserve">CONCLUIDO	</t>
        </is>
      </c>
      <c r="D1165" t="n">
        <v>1.7721</v>
      </c>
      <c r="E1165" t="n">
        <v>56.43</v>
      </c>
      <c r="F1165" t="n">
        <v>53.1</v>
      </c>
      <c r="G1165" t="n">
        <v>167.67</v>
      </c>
      <c r="H1165" t="n">
        <v>2.04</v>
      </c>
      <c r="I1165" t="n">
        <v>19</v>
      </c>
      <c r="J1165" t="n">
        <v>250.73</v>
      </c>
      <c r="K1165" t="n">
        <v>55.27</v>
      </c>
      <c r="L1165" t="n">
        <v>28.75</v>
      </c>
      <c r="M1165" t="n">
        <v>17</v>
      </c>
      <c r="N1165" t="n">
        <v>61.71</v>
      </c>
      <c r="O1165" t="n">
        <v>31157.82</v>
      </c>
      <c r="P1165" t="n">
        <v>686.99</v>
      </c>
      <c r="Q1165" t="n">
        <v>1367.18</v>
      </c>
      <c r="R1165" t="n">
        <v>123.35</v>
      </c>
      <c r="S1165" t="n">
        <v>104.26</v>
      </c>
      <c r="T1165" t="n">
        <v>8635.139999999999</v>
      </c>
      <c r="U1165" t="n">
        <v>0.85</v>
      </c>
      <c r="V1165" t="n">
        <v>0.9</v>
      </c>
      <c r="W1165" t="n">
        <v>20.68</v>
      </c>
      <c r="X1165" t="n">
        <v>0.52</v>
      </c>
      <c r="Y1165" t="n">
        <v>1</v>
      </c>
      <c r="Z1165" t="n">
        <v>10</v>
      </c>
    </row>
    <row r="1166">
      <c r="A1166" t="n">
        <v>112</v>
      </c>
      <c r="B1166" t="n">
        <v>105</v>
      </c>
      <c r="C1166" t="inlineStr">
        <is>
          <t xml:space="preserve">CONCLUIDO	</t>
        </is>
      </c>
      <c r="D1166" t="n">
        <v>1.7744</v>
      </c>
      <c r="E1166" t="n">
        <v>56.36</v>
      </c>
      <c r="F1166" t="n">
        <v>53.06</v>
      </c>
      <c r="G1166" t="n">
        <v>176.87</v>
      </c>
      <c r="H1166" t="n">
        <v>2.05</v>
      </c>
      <c r="I1166" t="n">
        <v>18</v>
      </c>
      <c r="J1166" t="n">
        <v>251.18</v>
      </c>
      <c r="K1166" t="n">
        <v>55.27</v>
      </c>
      <c r="L1166" t="n">
        <v>29</v>
      </c>
      <c r="M1166" t="n">
        <v>16</v>
      </c>
      <c r="N1166" t="n">
        <v>61.91</v>
      </c>
      <c r="O1166" t="n">
        <v>31213.35</v>
      </c>
      <c r="P1166" t="n">
        <v>685.95</v>
      </c>
      <c r="Q1166" t="n">
        <v>1367.16</v>
      </c>
      <c r="R1166" t="n">
        <v>122.13</v>
      </c>
      <c r="S1166" t="n">
        <v>104.26</v>
      </c>
      <c r="T1166" t="n">
        <v>8031.61</v>
      </c>
      <c r="U1166" t="n">
        <v>0.85</v>
      </c>
      <c r="V1166" t="n">
        <v>0.9</v>
      </c>
      <c r="W1166" t="n">
        <v>20.68</v>
      </c>
      <c r="X1166" t="n">
        <v>0.49</v>
      </c>
      <c r="Y1166" t="n">
        <v>1</v>
      </c>
      <c r="Z1166" t="n">
        <v>10</v>
      </c>
    </row>
    <row r="1167">
      <c r="A1167" t="n">
        <v>113</v>
      </c>
      <c r="B1167" t="n">
        <v>105</v>
      </c>
      <c r="C1167" t="inlineStr">
        <is>
          <t xml:space="preserve">CONCLUIDO	</t>
        </is>
      </c>
      <c r="D1167" t="n">
        <v>1.7739</v>
      </c>
      <c r="E1167" t="n">
        <v>56.37</v>
      </c>
      <c r="F1167" t="n">
        <v>53.08</v>
      </c>
      <c r="G1167" t="n">
        <v>176.93</v>
      </c>
      <c r="H1167" t="n">
        <v>2.07</v>
      </c>
      <c r="I1167" t="n">
        <v>18</v>
      </c>
      <c r="J1167" t="n">
        <v>251.63</v>
      </c>
      <c r="K1167" t="n">
        <v>55.27</v>
      </c>
      <c r="L1167" t="n">
        <v>29.25</v>
      </c>
      <c r="M1167" t="n">
        <v>16</v>
      </c>
      <c r="N1167" t="n">
        <v>62.11</v>
      </c>
      <c r="O1167" t="n">
        <v>31268.94</v>
      </c>
      <c r="P1167" t="n">
        <v>687.29</v>
      </c>
      <c r="Q1167" t="n">
        <v>1367.19</v>
      </c>
      <c r="R1167" t="n">
        <v>122.84</v>
      </c>
      <c r="S1167" t="n">
        <v>104.26</v>
      </c>
      <c r="T1167" t="n">
        <v>8384.469999999999</v>
      </c>
      <c r="U1167" t="n">
        <v>0.85</v>
      </c>
      <c r="V1167" t="n">
        <v>0.9</v>
      </c>
      <c r="W1167" t="n">
        <v>20.67</v>
      </c>
      <c r="X1167" t="n">
        <v>0.5</v>
      </c>
      <c r="Y1167" t="n">
        <v>1</v>
      </c>
      <c r="Z1167" t="n">
        <v>10</v>
      </c>
    </row>
    <row r="1168">
      <c r="A1168" t="n">
        <v>114</v>
      </c>
      <c r="B1168" t="n">
        <v>105</v>
      </c>
      <c r="C1168" t="inlineStr">
        <is>
          <t xml:space="preserve">CONCLUIDO	</t>
        </is>
      </c>
      <c r="D1168" t="n">
        <v>1.7741</v>
      </c>
      <c r="E1168" t="n">
        <v>56.37</v>
      </c>
      <c r="F1168" t="n">
        <v>53.07</v>
      </c>
      <c r="G1168" t="n">
        <v>176.91</v>
      </c>
      <c r="H1168" t="n">
        <v>2.08</v>
      </c>
      <c r="I1168" t="n">
        <v>18</v>
      </c>
      <c r="J1168" t="n">
        <v>252.08</v>
      </c>
      <c r="K1168" t="n">
        <v>55.27</v>
      </c>
      <c r="L1168" t="n">
        <v>29.5</v>
      </c>
      <c r="M1168" t="n">
        <v>16</v>
      </c>
      <c r="N1168" t="n">
        <v>62.31</v>
      </c>
      <c r="O1168" t="n">
        <v>31324.61</v>
      </c>
      <c r="P1168" t="n">
        <v>686.29</v>
      </c>
      <c r="Q1168" t="n">
        <v>1367.2</v>
      </c>
      <c r="R1168" t="n">
        <v>122.88</v>
      </c>
      <c r="S1168" t="n">
        <v>104.26</v>
      </c>
      <c r="T1168" t="n">
        <v>8408.700000000001</v>
      </c>
      <c r="U1168" t="n">
        <v>0.85</v>
      </c>
      <c r="V1168" t="n">
        <v>0.9</v>
      </c>
      <c r="W1168" t="n">
        <v>20.67</v>
      </c>
      <c r="X1168" t="n">
        <v>0.5</v>
      </c>
      <c r="Y1168" t="n">
        <v>1</v>
      </c>
      <c r="Z1168" t="n">
        <v>10</v>
      </c>
    </row>
    <row r="1169">
      <c r="A1169" t="n">
        <v>115</v>
      </c>
      <c r="B1169" t="n">
        <v>105</v>
      </c>
      <c r="C1169" t="inlineStr">
        <is>
          <t xml:space="preserve">CONCLUIDO	</t>
        </is>
      </c>
      <c r="D1169" t="n">
        <v>1.7742</v>
      </c>
      <c r="E1169" t="n">
        <v>56.36</v>
      </c>
      <c r="F1169" t="n">
        <v>53.07</v>
      </c>
      <c r="G1169" t="n">
        <v>176.9</v>
      </c>
      <c r="H1169" t="n">
        <v>2.1</v>
      </c>
      <c r="I1169" t="n">
        <v>18</v>
      </c>
      <c r="J1169" t="n">
        <v>252.54</v>
      </c>
      <c r="K1169" t="n">
        <v>55.27</v>
      </c>
      <c r="L1169" t="n">
        <v>29.75</v>
      </c>
      <c r="M1169" t="n">
        <v>16</v>
      </c>
      <c r="N1169" t="n">
        <v>62.51</v>
      </c>
      <c r="O1169" t="n">
        <v>31380.35</v>
      </c>
      <c r="P1169" t="n">
        <v>686.1900000000001</v>
      </c>
      <c r="Q1169" t="n">
        <v>1367.17</v>
      </c>
      <c r="R1169" t="n">
        <v>122.43</v>
      </c>
      <c r="S1169" t="n">
        <v>104.26</v>
      </c>
      <c r="T1169" t="n">
        <v>8182.88</v>
      </c>
      <c r="U1169" t="n">
        <v>0.85</v>
      </c>
      <c r="V1169" t="n">
        <v>0.9</v>
      </c>
      <c r="W1169" t="n">
        <v>20.68</v>
      </c>
      <c r="X1169" t="n">
        <v>0.49</v>
      </c>
      <c r="Y1169" t="n">
        <v>1</v>
      </c>
      <c r="Z1169" t="n">
        <v>10</v>
      </c>
    </row>
    <row r="1170">
      <c r="A1170" t="n">
        <v>116</v>
      </c>
      <c r="B1170" t="n">
        <v>105</v>
      </c>
      <c r="C1170" t="inlineStr">
        <is>
          <t xml:space="preserve">CONCLUIDO	</t>
        </is>
      </c>
      <c r="D1170" t="n">
        <v>1.7745</v>
      </c>
      <c r="E1170" t="n">
        <v>56.35</v>
      </c>
      <c r="F1170" t="n">
        <v>53.06</v>
      </c>
      <c r="G1170" t="n">
        <v>176.86</v>
      </c>
      <c r="H1170" t="n">
        <v>2.11</v>
      </c>
      <c r="I1170" t="n">
        <v>18</v>
      </c>
      <c r="J1170" t="n">
        <v>252.99</v>
      </c>
      <c r="K1170" t="n">
        <v>55.27</v>
      </c>
      <c r="L1170" t="n">
        <v>30</v>
      </c>
      <c r="M1170" t="n">
        <v>16</v>
      </c>
      <c r="N1170" t="n">
        <v>62.72</v>
      </c>
      <c r="O1170" t="n">
        <v>31436.17</v>
      </c>
      <c r="P1170" t="n">
        <v>684.21</v>
      </c>
      <c r="Q1170" t="n">
        <v>1367.22</v>
      </c>
      <c r="R1170" t="n">
        <v>122.2</v>
      </c>
      <c r="S1170" t="n">
        <v>104.26</v>
      </c>
      <c r="T1170" t="n">
        <v>8067.62</v>
      </c>
      <c r="U1170" t="n">
        <v>0.85</v>
      </c>
      <c r="V1170" t="n">
        <v>0.9</v>
      </c>
      <c r="W1170" t="n">
        <v>20.67</v>
      </c>
      <c r="X1170" t="n">
        <v>0.48</v>
      </c>
      <c r="Y1170" t="n">
        <v>1</v>
      </c>
      <c r="Z1170" t="n">
        <v>10</v>
      </c>
    </row>
    <row r="1171">
      <c r="A1171" t="n">
        <v>117</v>
      </c>
      <c r="B1171" t="n">
        <v>105</v>
      </c>
      <c r="C1171" t="inlineStr">
        <is>
          <t xml:space="preserve">CONCLUIDO	</t>
        </is>
      </c>
      <c r="D1171" t="n">
        <v>1.7737</v>
      </c>
      <c r="E1171" t="n">
        <v>56.38</v>
      </c>
      <c r="F1171" t="n">
        <v>53.09</v>
      </c>
      <c r="G1171" t="n">
        <v>176.95</v>
      </c>
      <c r="H1171" t="n">
        <v>2.12</v>
      </c>
      <c r="I1171" t="n">
        <v>18</v>
      </c>
      <c r="J1171" t="n">
        <v>253.44</v>
      </c>
      <c r="K1171" t="n">
        <v>55.27</v>
      </c>
      <c r="L1171" t="n">
        <v>30.25</v>
      </c>
      <c r="M1171" t="n">
        <v>16</v>
      </c>
      <c r="N1171" t="n">
        <v>62.92</v>
      </c>
      <c r="O1171" t="n">
        <v>31492.06</v>
      </c>
      <c r="P1171" t="n">
        <v>683.49</v>
      </c>
      <c r="Q1171" t="n">
        <v>1367.26</v>
      </c>
      <c r="R1171" t="n">
        <v>123.02</v>
      </c>
      <c r="S1171" t="n">
        <v>104.26</v>
      </c>
      <c r="T1171" t="n">
        <v>8478.68</v>
      </c>
      <c r="U1171" t="n">
        <v>0.85</v>
      </c>
      <c r="V1171" t="n">
        <v>0.9</v>
      </c>
      <c r="W1171" t="n">
        <v>20.68</v>
      </c>
      <c r="X1171" t="n">
        <v>0.51</v>
      </c>
      <c r="Y1171" t="n">
        <v>1</v>
      </c>
      <c r="Z1171" t="n">
        <v>10</v>
      </c>
    </row>
    <row r="1172">
      <c r="A1172" t="n">
        <v>118</v>
      </c>
      <c r="B1172" t="n">
        <v>105</v>
      </c>
      <c r="C1172" t="inlineStr">
        <is>
          <t xml:space="preserve">CONCLUIDO	</t>
        </is>
      </c>
      <c r="D1172" t="n">
        <v>1.7762</v>
      </c>
      <c r="E1172" t="n">
        <v>56.3</v>
      </c>
      <c r="F1172" t="n">
        <v>53.05</v>
      </c>
      <c r="G1172" t="n">
        <v>187.23</v>
      </c>
      <c r="H1172" t="n">
        <v>2.14</v>
      </c>
      <c r="I1172" t="n">
        <v>17</v>
      </c>
      <c r="J1172" t="n">
        <v>253.9</v>
      </c>
      <c r="K1172" t="n">
        <v>55.27</v>
      </c>
      <c r="L1172" t="n">
        <v>30.5</v>
      </c>
      <c r="M1172" t="n">
        <v>15</v>
      </c>
      <c r="N1172" t="n">
        <v>63.12</v>
      </c>
      <c r="O1172" t="n">
        <v>31548.03</v>
      </c>
      <c r="P1172" t="n">
        <v>681.34</v>
      </c>
      <c r="Q1172" t="n">
        <v>1367.14</v>
      </c>
      <c r="R1172" t="n">
        <v>121.9</v>
      </c>
      <c r="S1172" t="n">
        <v>104.26</v>
      </c>
      <c r="T1172" t="n">
        <v>7921.16</v>
      </c>
      <c r="U1172" t="n">
        <v>0.86</v>
      </c>
      <c r="V1172" t="n">
        <v>0.9</v>
      </c>
      <c r="W1172" t="n">
        <v>20.67</v>
      </c>
      <c r="X1172" t="n">
        <v>0.47</v>
      </c>
      <c r="Y1172" t="n">
        <v>1</v>
      </c>
      <c r="Z1172" t="n">
        <v>10</v>
      </c>
    </row>
    <row r="1173">
      <c r="A1173" t="n">
        <v>119</v>
      </c>
      <c r="B1173" t="n">
        <v>105</v>
      </c>
      <c r="C1173" t="inlineStr">
        <is>
          <t xml:space="preserve">CONCLUIDO	</t>
        </is>
      </c>
      <c r="D1173" t="n">
        <v>1.7767</v>
      </c>
      <c r="E1173" t="n">
        <v>56.28</v>
      </c>
      <c r="F1173" t="n">
        <v>53.03</v>
      </c>
      <c r="G1173" t="n">
        <v>187.17</v>
      </c>
      <c r="H1173" t="n">
        <v>2.15</v>
      </c>
      <c r="I1173" t="n">
        <v>17</v>
      </c>
      <c r="J1173" t="n">
        <v>254.35</v>
      </c>
      <c r="K1173" t="n">
        <v>55.27</v>
      </c>
      <c r="L1173" t="n">
        <v>30.75</v>
      </c>
      <c r="M1173" t="n">
        <v>15</v>
      </c>
      <c r="N1173" t="n">
        <v>63.33</v>
      </c>
      <c r="O1173" t="n">
        <v>31604.07</v>
      </c>
      <c r="P1173" t="n">
        <v>681.05</v>
      </c>
      <c r="Q1173" t="n">
        <v>1367.2</v>
      </c>
      <c r="R1173" t="n">
        <v>121.31</v>
      </c>
      <c r="S1173" t="n">
        <v>104.26</v>
      </c>
      <c r="T1173" t="n">
        <v>7628.25</v>
      </c>
      <c r="U1173" t="n">
        <v>0.86</v>
      </c>
      <c r="V1173" t="n">
        <v>0.9</v>
      </c>
      <c r="W1173" t="n">
        <v>20.67</v>
      </c>
      <c r="X1173" t="n">
        <v>0.45</v>
      </c>
      <c r="Y1173" t="n">
        <v>1</v>
      </c>
      <c r="Z1173" t="n">
        <v>10</v>
      </c>
    </row>
    <row r="1174">
      <c r="A1174" t="n">
        <v>120</v>
      </c>
      <c r="B1174" t="n">
        <v>105</v>
      </c>
      <c r="C1174" t="inlineStr">
        <is>
          <t xml:space="preserve">CONCLUIDO	</t>
        </is>
      </c>
      <c r="D1174" t="n">
        <v>1.7769</v>
      </c>
      <c r="E1174" t="n">
        <v>56.28</v>
      </c>
      <c r="F1174" t="n">
        <v>53.02</v>
      </c>
      <c r="G1174" t="n">
        <v>187.15</v>
      </c>
      <c r="H1174" t="n">
        <v>2.16</v>
      </c>
      <c r="I1174" t="n">
        <v>17</v>
      </c>
      <c r="J1174" t="n">
        <v>254.81</v>
      </c>
      <c r="K1174" t="n">
        <v>55.27</v>
      </c>
      <c r="L1174" t="n">
        <v>31</v>
      </c>
      <c r="M1174" t="n">
        <v>15</v>
      </c>
      <c r="N1174" t="n">
        <v>63.53</v>
      </c>
      <c r="O1174" t="n">
        <v>31660.19</v>
      </c>
      <c r="P1174" t="n">
        <v>680.9299999999999</v>
      </c>
      <c r="Q1174" t="n">
        <v>1367.16</v>
      </c>
      <c r="R1174" t="n">
        <v>121.21</v>
      </c>
      <c r="S1174" t="n">
        <v>104.26</v>
      </c>
      <c r="T1174" t="n">
        <v>7578.22</v>
      </c>
      <c r="U1174" t="n">
        <v>0.86</v>
      </c>
      <c r="V1174" t="n">
        <v>0.9</v>
      </c>
      <c r="W1174" t="n">
        <v>20.67</v>
      </c>
      <c r="X1174" t="n">
        <v>0.45</v>
      </c>
      <c r="Y1174" t="n">
        <v>1</v>
      </c>
      <c r="Z1174" t="n">
        <v>10</v>
      </c>
    </row>
    <row r="1175">
      <c r="A1175" t="n">
        <v>121</v>
      </c>
      <c r="B1175" t="n">
        <v>105</v>
      </c>
      <c r="C1175" t="inlineStr">
        <is>
          <t xml:space="preserve">CONCLUIDO	</t>
        </is>
      </c>
      <c r="D1175" t="n">
        <v>1.7766</v>
      </c>
      <c r="E1175" t="n">
        <v>56.29</v>
      </c>
      <c r="F1175" t="n">
        <v>53.03</v>
      </c>
      <c r="G1175" t="n">
        <v>187.17</v>
      </c>
      <c r="H1175" t="n">
        <v>2.18</v>
      </c>
      <c r="I1175" t="n">
        <v>17</v>
      </c>
      <c r="J1175" t="n">
        <v>255.26</v>
      </c>
      <c r="K1175" t="n">
        <v>55.27</v>
      </c>
      <c r="L1175" t="n">
        <v>31.25</v>
      </c>
      <c r="M1175" t="n">
        <v>15</v>
      </c>
      <c r="N1175" t="n">
        <v>63.74</v>
      </c>
      <c r="O1175" t="n">
        <v>31716.38</v>
      </c>
      <c r="P1175" t="n">
        <v>680.4</v>
      </c>
      <c r="Q1175" t="n">
        <v>1367.22</v>
      </c>
      <c r="R1175" t="n">
        <v>121.24</v>
      </c>
      <c r="S1175" t="n">
        <v>104.26</v>
      </c>
      <c r="T1175" t="n">
        <v>7593.18</v>
      </c>
      <c r="U1175" t="n">
        <v>0.86</v>
      </c>
      <c r="V1175" t="n">
        <v>0.9</v>
      </c>
      <c r="W1175" t="n">
        <v>20.67</v>
      </c>
      <c r="X1175" t="n">
        <v>0.46</v>
      </c>
      <c r="Y1175" t="n">
        <v>1</v>
      </c>
      <c r="Z1175" t="n">
        <v>10</v>
      </c>
    </row>
    <row r="1176">
      <c r="A1176" t="n">
        <v>122</v>
      </c>
      <c r="B1176" t="n">
        <v>105</v>
      </c>
      <c r="C1176" t="inlineStr">
        <is>
          <t xml:space="preserve">CONCLUIDO	</t>
        </is>
      </c>
      <c r="D1176" t="n">
        <v>1.7767</v>
      </c>
      <c r="E1176" t="n">
        <v>56.28</v>
      </c>
      <c r="F1176" t="n">
        <v>53.03</v>
      </c>
      <c r="G1176" t="n">
        <v>187.16</v>
      </c>
      <c r="H1176" t="n">
        <v>2.19</v>
      </c>
      <c r="I1176" t="n">
        <v>17</v>
      </c>
      <c r="J1176" t="n">
        <v>255.72</v>
      </c>
      <c r="K1176" t="n">
        <v>55.27</v>
      </c>
      <c r="L1176" t="n">
        <v>31.5</v>
      </c>
      <c r="M1176" t="n">
        <v>15</v>
      </c>
      <c r="N1176" t="n">
        <v>63.95</v>
      </c>
      <c r="O1176" t="n">
        <v>31772.65</v>
      </c>
      <c r="P1176" t="n">
        <v>679.8200000000001</v>
      </c>
      <c r="Q1176" t="n">
        <v>1367.14</v>
      </c>
      <c r="R1176" t="n">
        <v>121.41</v>
      </c>
      <c r="S1176" t="n">
        <v>104.26</v>
      </c>
      <c r="T1176" t="n">
        <v>7677.94</v>
      </c>
      <c r="U1176" t="n">
        <v>0.86</v>
      </c>
      <c r="V1176" t="n">
        <v>0.9</v>
      </c>
      <c r="W1176" t="n">
        <v>20.67</v>
      </c>
      <c r="X1176" t="n">
        <v>0.45</v>
      </c>
      <c r="Y1176" t="n">
        <v>1</v>
      </c>
      <c r="Z1176" t="n">
        <v>10</v>
      </c>
    </row>
    <row r="1177">
      <c r="A1177" t="n">
        <v>123</v>
      </c>
      <c r="B1177" t="n">
        <v>105</v>
      </c>
      <c r="C1177" t="inlineStr">
        <is>
          <t xml:space="preserve">CONCLUIDO	</t>
        </is>
      </c>
      <c r="D1177" t="n">
        <v>1.7766</v>
      </c>
      <c r="E1177" t="n">
        <v>56.29</v>
      </c>
      <c r="F1177" t="n">
        <v>53.03</v>
      </c>
      <c r="G1177" t="n">
        <v>187.17</v>
      </c>
      <c r="H1177" t="n">
        <v>2.21</v>
      </c>
      <c r="I1177" t="n">
        <v>17</v>
      </c>
      <c r="J1177" t="n">
        <v>256.17</v>
      </c>
      <c r="K1177" t="n">
        <v>55.27</v>
      </c>
      <c r="L1177" t="n">
        <v>31.75</v>
      </c>
      <c r="M1177" t="n">
        <v>15</v>
      </c>
      <c r="N1177" t="n">
        <v>64.15000000000001</v>
      </c>
      <c r="O1177" t="n">
        <v>31829</v>
      </c>
      <c r="P1177" t="n">
        <v>676.9</v>
      </c>
      <c r="Q1177" t="n">
        <v>1367.17</v>
      </c>
      <c r="R1177" t="n">
        <v>121.32</v>
      </c>
      <c r="S1177" t="n">
        <v>104.26</v>
      </c>
      <c r="T1177" t="n">
        <v>7630.23</v>
      </c>
      <c r="U1177" t="n">
        <v>0.86</v>
      </c>
      <c r="V1177" t="n">
        <v>0.9</v>
      </c>
      <c r="W1177" t="n">
        <v>20.67</v>
      </c>
      <c r="X1177" t="n">
        <v>0.46</v>
      </c>
      <c r="Y1177" t="n">
        <v>1</v>
      </c>
      <c r="Z1177" t="n">
        <v>10</v>
      </c>
    </row>
    <row r="1178">
      <c r="A1178" t="n">
        <v>124</v>
      </c>
      <c r="B1178" t="n">
        <v>105</v>
      </c>
      <c r="C1178" t="inlineStr">
        <is>
          <t xml:space="preserve">CONCLUIDO	</t>
        </is>
      </c>
      <c r="D1178" t="n">
        <v>1.7766</v>
      </c>
      <c r="E1178" t="n">
        <v>56.29</v>
      </c>
      <c r="F1178" t="n">
        <v>53.03</v>
      </c>
      <c r="G1178" t="n">
        <v>187.18</v>
      </c>
      <c r="H1178" t="n">
        <v>2.22</v>
      </c>
      <c r="I1178" t="n">
        <v>17</v>
      </c>
      <c r="J1178" t="n">
        <v>256.63</v>
      </c>
      <c r="K1178" t="n">
        <v>55.27</v>
      </c>
      <c r="L1178" t="n">
        <v>32</v>
      </c>
      <c r="M1178" t="n">
        <v>15</v>
      </c>
      <c r="N1178" t="n">
        <v>64.36</v>
      </c>
      <c r="O1178" t="n">
        <v>31885.42</v>
      </c>
      <c r="P1178" t="n">
        <v>675.05</v>
      </c>
      <c r="Q1178" t="n">
        <v>1367.2</v>
      </c>
      <c r="R1178" t="n">
        <v>121.51</v>
      </c>
      <c r="S1178" t="n">
        <v>104.26</v>
      </c>
      <c r="T1178" t="n">
        <v>7726.73</v>
      </c>
      <c r="U1178" t="n">
        <v>0.86</v>
      </c>
      <c r="V1178" t="n">
        <v>0.9</v>
      </c>
      <c r="W1178" t="n">
        <v>20.67</v>
      </c>
      <c r="X1178" t="n">
        <v>0.46</v>
      </c>
      <c r="Y1178" t="n">
        <v>1</v>
      </c>
      <c r="Z1178" t="n">
        <v>10</v>
      </c>
    </row>
    <row r="1179">
      <c r="A1179" t="n">
        <v>125</v>
      </c>
      <c r="B1179" t="n">
        <v>105</v>
      </c>
      <c r="C1179" t="inlineStr">
        <is>
          <t xml:space="preserve">CONCLUIDO	</t>
        </is>
      </c>
      <c r="D1179" t="n">
        <v>1.7785</v>
      </c>
      <c r="E1179" t="n">
        <v>56.23</v>
      </c>
      <c r="F1179" t="n">
        <v>53.01</v>
      </c>
      <c r="G1179" t="n">
        <v>198.8</v>
      </c>
      <c r="H1179" t="n">
        <v>2.23</v>
      </c>
      <c r="I1179" t="n">
        <v>16</v>
      </c>
      <c r="J1179" t="n">
        <v>257.09</v>
      </c>
      <c r="K1179" t="n">
        <v>55.27</v>
      </c>
      <c r="L1179" t="n">
        <v>32.25</v>
      </c>
      <c r="M1179" t="n">
        <v>14</v>
      </c>
      <c r="N1179" t="n">
        <v>64.56999999999999</v>
      </c>
      <c r="O1179" t="n">
        <v>31942.05</v>
      </c>
      <c r="P1179" t="n">
        <v>674.5599999999999</v>
      </c>
      <c r="Q1179" t="n">
        <v>1367.22</v>
      </c>
      <c r="R1179" t="n">
        <v>120.79</v>
      </c>
      <c r="S1179" t="n">
        <v>104.26</v>
      </c>
      <c r="T1179" t="n">
        <v>7371.39</v>
      </c>
      <c r="U1179" t="n">
        <v>0.86</v>
      </c>
      <c r="V1179" t="n">
        <v>0.9</v>
      </c>
      <c r="W1179" t="n">
        <v>20.67</v>
      </c>
      <c r="X1179" t="n">
        <v>0.44</v>
      </c>
      <c r="Y1179" t="n">
        <v>1</v>
      </c>
      <c r="Z1179" t="n">
        <v>10</v>
      </c>
    </row>
    <row r="1180">
      <c r="A1180" t="n">
        <v>126</v>
      </c>
      <c r="B1180" t="n">
        <v>105</v>
      </c>
      <c r="C1180" t="inlineStr">
        <is>
          <t xml:space="preserve">CONCLUIDO	</t>
        </is>
      </c>
      <c r="D1180" t="n">
        <v>1.7788</v>
      </c>
      <c r="E1180" t="n">
        <v>56.22</v>
      </c>
      <c r="F1180" t="n">
        <v>53</v>
      </c>
      <c r="G1180" t="n">
        <v>198.76</v>
      </c>
      <c r="H1180" t="n">
        <v>2.25</v>
      </c>
      <c r="I1180" t="n">
        <v>16</v>
      </c>
      <c r="J1180" t="n">
        <v>257.55</v>
      </c>
      <c r="K1180" t="n">
        <v>55.27</v>
      </c>
      <c r="L1180" t="n">
        <v>32.5</v>
      </c>
      <c r="M1180" t="n">
        <v>14</v>
      </c>
      <c r="N1180" t="n">
        <v>64.78</v>
      </c>
      <c r="O1180" t="n">
        <v>31998.63</v>
      </c>
      <c r="P1180" t="n">
        <v>674.77</v>
      </c>
      <c r="Q1180" t="n">
        <v>1367.17</v>
      </c>
      <c r="R1180" t="n">
        <v>120.3</v>
      </c>
      <c r="S1180" t="n">
        <v>104.26</v>
      </c>
      <c r="T1180" t="n">
        <v>7126.75</v>
      </c>
      <c r="U1180" t="n">
        <v>0.87</v>
      </c>
      <c r="V1180" t="n">
        <v>0.9</v>
      </c>
      <c r="W1180" t="n">
        <v>20.67</v>
      </c>
      <c r="X1180" t="n">
        <v>0.43</v>
      </c>
      <c r="Y1180" t="n">
        <v>1</v>
      </c>
      <c r="Z1180" t="n">
        <v>10</v>
      </c>
    </row>
    <row r="1181">
      <c r="A1181" t="n">
        <v>127</v>
      </c>
      <c r="B1181" t="n">
        <v>105</v>
      </c>
      <c r="C1181" t="inlineStr">
        <is>
          <t xml:space="preserve">CONCLUIDO	</t>
        </is>
      </c>
      <c r="D1181" t="n">
        <v>1.7785</v>
      </c>
      <c r="E1181" t="n">
        <v>56.23</v>
      </c>
      <c r="F1181" t="n">
        <v>53.01</v>
      </c>
      <c r="G1181" t="n">
        <v>198.8</v>
      </c>
      <c r="H1181" t="n">
        <v>2.26</v>
      </c>
      <c r="I1181" t="n">
        <v>16</v>
      </c>
      <c r="J1181" t="n">
        <v>258.01</v>
      </c>
      <c r="K1181" t="n">
        <v>55.27</v>
      </c>
      <c r="L1181" t="n">
        <v>32.75</v>
      </c>
      <c r="M1181" t="n">
        <v>14</v>
      </c>
      <c r="N1181" t="n">
        <v>64.98999999999999</v>
      </c>
      <c r="O1181" t="n">
        <v>32055.29</v>
      </c>
      <c r="P1181" t="n">
        <v>675.41</v>
      </c>
      <c r="Q1181" t="n">
        <v>1367.14</v>
      </c>
      <c r="R1181" t="n">
        <v>120.64</v>
      </c>
      <c r="S1181" t="n">
        <v>104.26</v>
      </c>
      <c r="T1181" t="n">
        <v>7293.78</v>
      </c>
      <c r="U1181" t="n">
        <v>0.86</v>
      </c>
      <c r="V1181" t="n">
        <v>0.9</v>
      </c>
      <c r="W1181" t="n">
        <v>20.67</v>
      </c>
      <c r="X1181" t="n">
        <v>0.44</v>
      </c>
      <c r="Y1181" t="n">
        <v>1</v>
      </c>
      <c r="Z1181" t="n">
        <v>10</v>
      </c>
    </row>
    <row r="1182">
      <c r="A1182" t="n">
        <v>128</v>
      </c>
      <c r="B1182" t="n">
        <v>105</v>
      </c>
      <c r="C1182" t="inlineStr">
        <is>
          <t xml:space="preserve">CONCLUIDO	</t>
        </is>
      </c>
      <c r="D1182" t="n">
        <v>1.7788</v>
      </c>
      <c r="E1182" t="n">
        <v>56.22</v>
      </c>
      <c r="F1182" t="n">
        <v>53</v>
      </c>
      <c r="G1182" t="n">
        <v>198.76</v>
      </c>
      <c r="H1182" t="n">
        <v>2.27</v>
      </c>
      <c r="I1182" t="n">
        <v>16</v>
      </c>
      <c r="J1182" t="n">
        <v>258.47</v>
      </c>
      <c r="K1182" t="n">
        <v>55.27</v>
      </c>
      <c r="L1182" t="n">
        <v>33</v>
      </c>
      <c r="M1182" t="n">
        <v>14</v>
      </c>
      <c r="N1182" t="n">
        <v>65.2</v>
      </c>
      <c r="O1182" t="n">
        <v>32112.02</v>
      </c>
      <c r="P1182" t="n">
        <v>675.12</v>
      </c>
      <c r="Q1182" t="n">
        <v>1367.23</v>
      </c>
      <c r="R1182" t="n">
        <v>120.44</v>
      </c>
      <c r="S1182" t="n">
        <v>104.26</v>
      </c>
      <c r="T1182" t="n">
        <v>7198.51</v>
      </c>
      <c r="U1182" t="n">
        <v>0.87</v>
      </c>
      <c r="V1182" t="n">
        <v>0.9</v>
      </c>
      <c r="W1182" t="n">
        <v>20.67</v>
      </c>
      <c r="X1182" t="n">
        <v>0.43</v>
      </c>
      <c r="Y1182" t="n">
        <v>1</v>
      </c>
      <c r="Z1182" t="n">
        <v>10</v>
      </c>
    </row>
    <row r="1183">
      <c r="A1183" t="n">
        <v>129</v>
      </c>
      <c r="B1183" t="n">
        <v>105</v>
      </c>
      <c r="C1183" t="inlineStr">
        <is>
          <t xml:space="preserve">CONCLUIDO	</t>
        </is>
      </c>
      <c r="D1183" t="n">
        <v>1.7788</v>
      </c>
      <c r="E1183" t="n">
        <v>56.22</v>
      </c>
      <c r="F1183" t="n">
        <v>53</v>
      </c>
      <c r="G1183" t="n">
        <v>198.76</v>
      </c>
      <c r="H1183" t="n">
        <v>2.28</v>
      </c>
      <c r="I1183" t="n">
        <v>16</v>
      </c>
      <c r="J1183" t="n">
        <v>258.93</v>
      </c>
      <c r="K1183" t="n">
        <v>55.27</v>
      </c>
      <c r="L1183" t="n">
        <v>33.25</v>
      </c>
      <c r="M1183" t="n">
        <v>14</v>
      </c>
      <c r="N1183" t="n">
        <v>65.41</v>
      </c>
      <c r="O1183" t="n">
        <v>32168.84</v>
      </c>
      <c r="P1183" t="n">
        <v>673</v>
      </c>
      <c r="Q1183" t="n">
        <v>1367.24</v>
      </c>
      <c r="R1183" t="n">
        <v>120.29</v>
      </c>
      <c r="S1183" t="n">
        <v>104.26</v>
      </c>
      <c r="T1183" t="n">
        <v>7119.3</v>
      </c>
      <c r="U1183" t="n">
        <v>0.87</v>
      </c>
      <c r="V1183" t="n">
        <v>0.9</v>
      </c>
      <c r="W1183" t="n">
        <v>20.67</v>
      </c>
      <c r="X1183" t="n">
        <v>0.43</v>
      </c>
      <c r="Y1183" t="n">
        <v>1</v>
      </c>
      <c r="Z1183" t="n">
        <v>10</v>
      </c>
    </row>
    <row r="1184">
      <c r="A1184" t="n">
        <v>130</v>
      </c>
      <c r="B1184" t="n">
        <v>105</v>
      </c>
      <c r="C1184" t="inlineStr">
        <is>
          <t xml:space="preserve">CONCLUIDO	</t>
        </is>
      </c>
      <c r="D1184" t="n">
        <v>1.7787</v>
      </c>
      <c r="E1184" t="n">
        <v>56.22</v>
      </c>
      <c r="F1184" t="n">
        <v>53.01</v>
      </c>
      <c r="G1184" t="n">
        <v>198.78</v>
      </c>
      <c r="H1184" t="n">
        <v>2.3</v>
      </c>
      <c r="I1184" t="n">
        <v>16</v>
      </c>
      <c r="J1184" t="n">
        <v>259.39</v>
      </c>
      <c r="K1184" t="n">
        <v>55.27</v>
      </c>
      <c r="L1184" t="n">
        <v>33.5</v>
      </c>
      <c r="M1184" t="n">
        <v>14</v>
      </c>
      <c r="N1184" t="n">
        <v>65.62</v>
      </c>
      <c r="O1184" t="n">
        <v>32225.73</v>
      </c>
      <c r="P1184" t="n">
        <v>672.62</v>
      </c>
      <c r="Q1184" t="n">
        <v>1367.22</v>
      </c>
      <c r="R1184" t="n">
        <v>120.45</v>
      </c>
      <c r="S1184" t="n">
        <v>104.26</v>
      </c>
      <c r="T1184" t="n">
        <v>7199.43</v>
      </c>
      <c r="U1184" t="n">
        <v>0.87</v>
      </c>
      <c r="V1184" t="n">
        <v>0.9</v>
      </c>
      <c r="W1184" t="n">
        <v>20.67</v>
      </c>
      <c r="X1184" t="n">
        <v>0.43</v>
      </c>
      <c r="Y1184" t="n">
        <v>1</v>
      </c>
      <c r="Z1184" t="n">
        <v>10</v>
      </c>
    </row>
    <row r="1185">
      <c r="A1185" t="n">
        <v>131</v>
      </c>
      <c r="B1185" t="n">
        <v>105</v>
      </c>
      <c r="C1185" t="inlineStr">
        <is>
          <t xml:space="preserve">CONCLUIDO	</t>
        </is>
      </c>
      <c r="D1185" t="n">
        <v>1.7785</v>
      </c>
      <c r="E1185" t="n">
        <v>56.23</v>
      </c>
      <c r="F1185" t="n">
        <v>53.01</v>
      </c>
      <c r="G1185" t="n">
        <v>198.81</v>
      </c>
      <c r="H1185" t="n">
        <v>2.31</v>
      </c>
      <c r="I1185" t="n">
        <v>16</v>
      </c>
      <c r="J1185" t="n">
        <v>259.85</v>
      </c>
      <c r="K1185" t="n">
        <v>55.27</v>
      </c>
      <c r="L1185" t="n">
        <v>33.75</v>
      </c>
      <c r="M1185" t="n">
        <v>14</v>
      </c>
      <c r="N1185" t="n">
        <v>65.83</v>
      </c>
      <c r="O1185" t="n">
        <v>32282.7</v>
      </c>
      <c r="P1185" t="n">
        <v>671.67</v>
      </c>
      <c r="Q1185" t="n">
        <v>1367.2</v>
      </c>
      <c r="R1185" t="n">
        <v>120.79</v>
      </c>
      <c r="S1185" t="n">
        <v>104.26</v>
      </c>
      <c r="T1185" t="n">
        <v>7369.97</v>
      </c>
      <c r="U1185" t="n">
        <v>0.86</v>
      </c>
      <c r="V1185" t="n">
        <v>0.9</v>
      </c>
      <c r="W1185" t="n">
        <v>20.67</v>
      </c>
      <c r="X1185" t="n">
        <v>0.44</v>
      </c>
      <c r="Y1185" t="n">
        <v>1</v>
      </c>
      <c r="Z1185" t="n">
        <v>10</v>
      </c>
    </row>
    <row r="1186">
      <c r="A1186" t="n">
        <v>132</v>
      </c>
      <c r="B1186" t="n">
        <v>105</v>
      </c>
      <c r="C1186" t="inlineStr">
        <is>
          <t xml:space="preserve">CONCLUIDO	</t>
        </is>
      </c>
      <c r="D1186" t="n">
        <v>1.7785</v>
      </c>
      <c r="E1186" t="n">
        <v>56.23</v>
      </c>
      <c r="F1186" t="n">
        <v>53.01</v>
      </c>
      <c r="G1186" t="n">
        <v>198.8</v>
      </c>
      <c r="H1186" t="n">
        <v>2.32</v>
      </c>
      <c r="I1186" t="n">
        <v>16</v>
      </c>
      <c r="J1186" t="n">
        <v>260.32</v>
      </c>
      <c r="K1186" t="n">
        <v>55.27</v>
      </c>
      <c r="L1186" t="n">
        <v>34</v>
      </c>
      <c r="M1186" t="n">
        <v>13</v>
      </c>
      <c r="N1186" t="n">
        <v>66.04000000000001</v>
      </c>
      <c r="O1186" t="n">
        <v>32339.75</v>
      </c>
      <c r="P1186" t="n">
        <v>670.26</v>
      </c>
      <c r="Q1186" t="n">
        <v>1367.2</v>
      </c>
      <c r="R1186" t="n">
        <v>120.83</v>
      </c>
      <c r="S1186" t="n">
        <v>104.26</v>
      </c>
      <c r="T1186" t="n">
        <v>7388.96</v>
      </c>
      <c r="U1186" t="n">
        <v>0.86</v>
      </c>
      <c r="V1186" t="n">
        <v>0.9</v>
      </c>
      <c r="W1186" t="n">
        <v>20.67</v>
      </c>
      <c r="X1186" t="n">
        <v>0.44</v>
      </c>
      <c r="Y1186" t="n">
        <v>1</v>
      </c>
      <c r="Z1186" t="n">
        <v>10</v>
      </c>
    </row>
    <row r="1187">
      <c r="A1187" t="n">
        <v>133</v>
      </c>
      <c r="B1187" t="n">
        <v>105</v>
      </c>
      <c r="C1187" t="inlineStr">
        <is>
          <t xml:space="preserve">CONCLUIDO	</t>
        </is>
      </c>
      <c r="D1187" t="n">
        <v>1.7812</v>
      </c>
      <c r="E1187" t="n">
        <v>56.14</v>
      </c>
      <c r="F1187" t="n">
        <v>52.97</v>
      </c>
      <c r="G1187" t="n">
        <v>211.88</v>
      </c>
      <c r="H1187" t="n">
        <v>2.34</v>
      </c>
      <c r="I1187" t="n">
        <v>15</v>
      </c>
      <c r="J1187" t="n">
        <v>260.78</v>
      </c>
      <c r="K1187" t="n">
        <v>55.27</v>
      </c>
      <c r="L1187" t="n">
        <v>34.25</v>
      </c>
      <c r="M1187" t="n">
        <v>12</v>
      </c>
      <c r="N1187" t="n">
        <v>66.26000000000001</v>
      </c>
      <c r="O1187" t="n">
        <v>32396.88</v>
      </c>
      <c r="P1187" t="n">
        <v>668.58</v>
      </c>
      <c r="Q1187" t="n">
        <v>1367.19</v>
      </c>
      <c r="R1187" t="n">
        <v>119.27</v>
      </c>
      <c r="S1187" t="n">
        <v>104.26</v>
      </c>
      <c r="T1187" t="n">
        <v>6617.87</v>
      </c>
      <c r="U1187" t="n">
        <v>0.87</v>
      </c>
      <c r="V1187" t="n">
        <v>0.9</v>
      </c>
      <c r="W1187" t="n">
        <v>20.67</v>
      </c>
      <c r="X1187" t="n">
        <v>0.39</v>
      </c>
      <c r="Y1187" t="n">
        <v>1</v>
      </c>
      <c r="Z1187" t="n">
        <v>10</v>
      </c>
    </row>
    <row r="1188">
      <c r="A1188" t="n">
        <v>134</v>
      </c>
      <c r="B1188" t="n">
        <v>105</v>
      </c>
      <c r="C1188" t="inlineStr">
        <is>
          <t xml:space="preserve">CONCLUIDO	</t>
        </is>
      </c>
      <c r="D1188" t="n">
        <v>1.781</v>
      </c>
      <c r="E1188" t="n">
        <v>56.15</v>
      </c>
      <c r="F1188" t="n">
        <v>52.98</v>
      </c>
      <c r="G1188" t="n">
        <v>211.91</v>
      </c>
      <c r="H1188" t="n">
        <v>2.35</v>
      </c>
      <c r="I1188" t="n">
        <v>15</v>
      </c>
      <c r="J1188" t="n">
        <v>261.24</v>
      </c>
      <c r="K1188" t="n">
        <v>55.27</v>
      </c>
      <c r="L1188" t="n">
        <v>34.5</v>
      </c>
      <c r="M1188" t="n">
        <v>12</v>
      </c>
      <c r="N1188" t="n">
        <v>66.47</v>
      </c>
      <c r="O1188" t="n">
        <v>32454.09</v>
      </c>
      <c r="P1188" t="n">
        <v>669.84</v>
      </c>
      <c r="Q1188" t="n">
        <v>1367.16</v>
      </c>
      <c r="R1188" t="n">
        <v>119.4</v>
      </c>
      <c r="S1188" t="n">
        <v>104.26</v>
      </c>
      <c r="T1188" t="n">
        <v>6682.05</v>
      </c>
      <c r="U1188" t="n">
        <v>0.87</v>
      </c>
      <c r="V1188" t="n">
        <v>0.9</v>
      </c>
      <c r="W1188" t="n">
        <v>20.67</v>
      </c>
      <c r="X1188" t="n">
        <v>0.4</v>
      </c>
      <c r="Y1188" t="n">
        <v>1</v>
      </c>
      <c r="Z1188" t="n">
        <v>10</v>
      </c>
    </row>
    <row r="1189">
      <c r="A1189" t="n">
        <v>135</v>
      </c>
      <c r="B1189" t="n">
        <v>105</v>
      </c>
      <c r="C1189" t="inlineStr">
        <is>
          <t xml:space="preserve">CONCLUIDO	</t>
        </is>
      </c>
      <c r="D1189" t="n">
        <v>1.7812</v>
      </c>
      <c r="E1189" t="n">
        <v>56.14</v>
      </c>
      <c r="F1189" t="n">
        <v>52.97</v>
      </c>
      <c r="G1189" t="n">
        <v>211.87</v>
      </c>
      <c r="H1189" t="n">
        <v>2.36</v>
      </c>
      <c r="I1189" t="n">
        <v>15</v>
      </c>
      <c r="J1189" t="n">
        <v>261.71</v>
      </c>
      <c r="K1189" t="n">
        <v>55.27</v>
      </c>
      <c r="L1189" t="n">
        <v>34.75</v>
      </c>
      <c r="M1189" t="n">
        <v>13</v>
      </c>
      <c r="N1189" t="n">
        <v>66.68000000000001</v>
      </c>
      <c r="O1189" t="n">
        <v>32511.38</v>
      </c>
      <c r="P1189" t="n">
        <v>669.5</v>
      </c>
      <c r="Q1189" t="n">
        <v>1367.15</v>
      </c>
      <c r="R1189" t="n">
        <v>119.27</v>
      </c>
      <c r="S1189" t="n">
        <v>104.26</v>
      </c>
      <c r="T1189" t="n">
        <v>6617.93</v>
      </c>
      <c r="U1189" t="n">
        <v>0.87</v>
      </c>
      <c r="V1189" t="n">
        <v>0.9</v>
      </c>
      <c r="W1189" t="n">
        <v>20.67</v>
      </c>
      <c r="X1189" t="n">
        <v>0.39</v>
      </c>
      <c r="Y1189" t="n">
        <v>1</v>
      </c>
      <c r="Z1189" t="n">
        <v>10</v>
      </c>
    </row>
    <row r="1190">
      <c r="A1190" t="n">
        <v>136</v>
      </c>
      <c r="B1190" t="n">
        <v>105</v>
      </c>
      <c r="C1190" t="inlineStr">
        <is>
          <t xml:space="preserve">CONCLUIDO	</t>
        </is>
      </c>
      <c r="D1190" t="n">
        <v>1.7811</v>
      </c>
      <c r="E1190" t="n">
        <v>56.15</v>
      </c>
      <c r="F1190" t="n">
        <v>52.97</v>
      </c>
      <c r="G1190" t="n">
        <v>211.89</v>
      </c>
      <c r="H1190" t="n">
        <v>2.38</v>
      </c>
      <c r="I1190" t="n">
        <v>15</v>
      </c>
      <c r="J1190" t="n">
        <v>262.17</v>
      </c>
      <c r="K1190" t="n">
        <v>55.27</v>
      </c>
      <c r="L1190" t="n">
        <v>35</v>
      </c>
      <c r="M1190" t="n">
        <v>13</v>
      </c>
      <c r="N1190" t="n">
        <v>66.90000000000001</v>
      </c>
      <c r="O1190" t="n">
        <v>32568.76</v>
      </c>
      <c r="P1190" t="n">
        <v>669.98</v>
      </c>
      <c r="Q1190" t="n">
        <v>1367.16</v>
      </c>
      <c r="R1190" t="n">
        <v>119.37</v>
      </c>
      <c r="S1190" t="n">
        <v>104.26</v>
      </c>
      <c r="T1190" t="n">
        <v>6667.31</v>
      </c>
      <c r="U1190" t="n">
        <v>0.87</v>
      </c>
      <c r="V1190" t="n">
        <v>0.9</v>
      </c>
      <c r="W1190" t="n">
        <v>20.67</v>
      </c>
      <c r="X1190" t="n">
        <v>0.4</v>
      </c>
      <c r="Y1190" t="n">
        <v>1</v>
      </c>
      <c r="Z1190" t="n">
        <v>10</v>
      </c>
    </row>
    <row r="1191">
      <c r="A1191" t="n">
        <v>137</v>
      </c>
      <c r="B1191" t="n">
        <v>105</v>
      </c>
      <c r="C1191" t="inlineStr">
        <is>
          <t xml:space="preserve">CONCLUIDO	</t>
        </is>
      </c>
      <c r="D1191" t="n">
        <v>1.7811</v>
      </c>
      <c r="E1191" t="n">
        <v>56.15</v>
      </c>
      <c r="F1191" t="n">
        <v>52.97</v>
      </c>
      <c r="G1191" t="n">
        <v>211.89</v>
      </c>
      <c r="H1191" t="n">
        <v>2.39</v>
      </c>
      <c r="I1191" t="n">
        <v>15</v>
      </c>
      <c r="J1191" t="n">
        <v>262.64</v>
      </c>
      <c r="K1191" t="n">
        <v>55.27</v>
      </c>
      <c r="L1191" t="n">
        <v>35.25</v>
      </c>
      <c r="M1191" t="n">
        <v>12</v>
      </c>
      <c r="N1191" t="n">
        <v>67.12</v>
      </c>
      <c r="O1191" t="n">
        <v>32626.21</v>
      </c>
      <c r="P1191" t="n">
        <v>668.78</v>
      </c>
      <c r="Q1191" t="n">
        <v>1367.18</v>
      </c>
      <c r="R1191" t="n">
        <v>119.46</v>
      </c>
      <c r="S1191" t="n">
        <v>104.26</v>
      </c>
      <c r="T1191" t="n">
        <v>6709.46</v>
      </c>
      <c r="U1191" t="n">
        <v>0.87</v>
      </c>
      <c r="V1191" t="n">
        <v>0.9</v>
      </c>
      <c r="W1191" t="n">
        <v>20.67</v>
      </c>
      <c r="X1191" t="n">
        <v>0.4</v>
      </c>
      <c r="Y1191" t="n">
        <v>1</v>
      </c>
      <c r="Z1191" t="n">
        <v>10</v>
      </c>
    </row>
    <row r="1192">
      <c r="A1192" t="n">
        <v>138</v>
      </c>
      <c r="B1192" t="n">
        <v>105</v>
      </c>
      <c r="C1192" t="inlineStr">
        <is>
          <t xml:space="preserve">CONCLUIDO	</t>
        </is>
      </c>
      <c r="D1192" t="n">
        <v>1.7808</v>
      </c>
      <c r="E1192" t="n">
        <v>56.16</v>
      </c>
      <c r="F1192" t="n">
        <v>52.98</v>
      </c>
      <c r="G1192" t="n">
        <v>211.93</v>
      </c>
      <c r="H1192" t="n">
        <v>2.4</v>
      </c>
      <c r="I1192" t="n">
        <v>15</v>
      </c>
      <c r="J1192" t="n">
        <v>263.1</v>
      </c>
      <c r="K1192" t="n">
        <v>55.27</v>
      </c>
      <c r="L1192" t="n">
        <v>35.5</v>
      </c>
      <c r="M1192" t="n">
        <v>12</v>
      </c>
      <c r="N1192" t="n">
        <v>67.33</v>
      </c>
      <c r="O1192" t="n">
        <v>32683.74</v>
      </c>
      <c r="P1192" t="n">
        <v>668.23</v>
      </c>
      <c r="Q1192" t="n">
        <v>1367.21</v>
      </c>
      <c r="R1192" t="n">
        <v>119.72</v>
      </c>
      <c r="S1192" t="n">
        <v>104.26</v>
      </c>
      <c r="T1192" t="n">
        <v>6839.32</v>
      </c>
      <c r="U1192" t="n">
        <v>0.87</v>
      </c>
      <c r="V1192" t="n">
        <v>0.9</v>
      </c>
      <c r="W1192" t="n">
        <v>20.67</v>
      </c>
      <c r="X1192" t="n">
        <v>0.41</v>
      </c>
      <c r="Y1192" t="n">
        <v>1</v>
      </c>
      <c r="Z1192" t="n">
        <v>10</v>
      </c>
    </row>
    <row r="1193">
      <c r="A1193" t="n">
        <v>139</v>
      </c>
      <c r="B1193" t="n">
        <v>105</v>
      </c>
      <c r="C1193" t="inlineStr">
        <is>
          <t xml:space="preserve">CONCLUIDO	</t>
        </is>
      </c>
      <c r="D1193" t="n">
        <v>1.7808</v>
      </c>
      <c r="E1193" t="n">
        <v>56.16</v>
      </c>
      <c r="F1193" t="n">
        <v>52.98</v>
      </c>
      <c r="G1193" t="n">
        <v>211.93</v>
      </c>
      <c r="H1193" t="n">
        <v>2.41</v>
      </c>
      <c r="I1193" t="n">
        <v>15</v>
      </c>
      <c r="J1193" t="n">
        <v>263.57</v>
      </c>
      <c r="K1193" t="n">
        <v>55.27</v>
      </c>
      <c r="L1193" t="n">
        <v>35.75</v>
      </c>
      <c r="M1193" t="n">
        <v>8</v>
      </c>
      <c r="N1193" t="n">
        <v>67.55</v>
      </c>
      <c r="O1193" t="n">
        <v>32741.36</v>
      </c>
      <c r="P1193" t="n">
        <v>666.3099999999999</v>
      </c>
      <c r="Q1193" t="n">
        <v>1367.16</v>
      </c>
      <c r="R1193" t="n">
        <v>119.48</v>
      </c>
      <c r="S1193" t="n">
        <v>104.26</v>
      </c>
      <c r="T1193" t="n">
        <v>6722.45</v>
      </c>
      <c r="U1193" t="n">
        <v>0.87</v>
      </c>
      <c r="V1193" t="n">
        <v>0.9</v>
      </c>
      <c r="W1193" t="n">
        <v>20.68</v>
      </c>
      <c r="X1193" t="n">
        <v>0.41</v>
      </c>
      <c r="Y1193" t="n">
        <v>1</v>
      </c>
      <c r="Z1193" t="n">
        <v>10</v>
      </c>
    </row>
    <row r="1194">
      <c r="A1194" t="n">
        <v>140</v>
      </c>
      <c r="B1194" t="n">
        <v>105</v>
      </c>
      <c r="C1194" t="inlineStr">
        <is>
          <t xml:space="preserve">CONCLUIDO	</t>
        </is>
      </c>
      <c r="D1194" t="n">
        <v>1.7808</v>
      </c>
      <c r="E1194" t="n">
        <v>56.15</v>
      </c>
      <c r="F1194" t="n">
        <v>52.98</v>
      </c>
      <c r="G1194" t="n">
        <v>211.92</v>
      </c>
      <c r="H1194" t="n">
        <v>2.43</v>
      </c>
      <c r="I1194" t="n">
        <v>15</v>
      </c>
      <c r="J1194" t="n">
        <v>264.04</v>
      </c>
      <c r="K1194" t="n">
        <v>55.27</v>
      </c>
      <c r="L1194" t="n">
        <v>36</v>
      </c>
      <c r="M1194" t="n">
        <v>7</v>
      </c>
      <c r="N1194" t="n">
        <v>67.77</v>
      </c>
      <c r="O1194" t="n">
        <v>32799.06</v>
      </c>
      <c r="P1194" t="n">
        <v>665.71</v>
      </c>
      <c r="Q1194" t="n">
        <v>1367.26</v>
      </c>
      <c r="R1194" t="n">
        <v>119.59</v>
      </c>
      <c r="S1194" t="n">
        <v>104.26</v>
      </c>
      <c r="T1194" t="n">
        <v>6774.76</v>
      </c>
      <c r="U1194" t="n">
        <v>0.87</v>
      </c>
      <c r="V1194" t="n">
        <v>0.9</v>
      </c>
      <c r="W1194" t="n">
        <v>20.67</v>
      </c>
      <c r="X1194" t="n">
        <v>0.41</v>
      </c>
      <c r="Y1194" t="n">
        <v>1</v>
      </c>
      <c r="Z1194" t="n">
        <v>10</v>
      </c>
    </row>
    <row r="1195">
      <c r="A1195" t="n">
        <v>141</v>
      </c>
      <c r="B1195" t="n">
        <v>105</v>
      </c>
      <c r="C1195" t="inlineStr">
        <is>
          <t xml:space="preserve">CONCLUIDO	</t>
        </is>
      </c>
      <c r="D1195" t="n">
        <v>1.7808</v>
      </c>
      <c r="E1195" t="n">
        <v>56.15</v>
      </c>
      <c r="F1195" t="n">
        <v>52.98</v>
      </c>
      <c r="G1195" t="n">
        <v>211.93</v>
      </c>
      <c r="H1195" t="n">
        <v>2.44</v>
      </c>
      <c r="I1195" t="n">
        <v>15</v>
      </c>
      <c r="J1195" t="n">
        <v>264.51</v>
      </c>
      <c r="K1195" t="n">
        <v>55.27</v>
      </c>
      <c r="L1195" t="n">
        <v>36.25</v>
      </c>
      <c r="M1195" t="n">
        <v>7</v>
      </c>
      <c r="N1195" t="n">
        <v>67.98999999999999</v>
      </c>
      <c r="O1195" t="n">
        <v>32856.84</v>
      </c>
      <c r="P1195" t="n">
        <v>665.46</v>
      </c>
      <c r="Q1195" t="n">
        <v>1367.16</v>
      </c>
      <c r="R1195" t="n">
        <v>119.36</v>
      </c>
      <c r="S1195" t="n">
        <v>104.26</v>
      </c>
      <c r="T1195" t="n">
        <v>6663.01</v>
      </c>
      <c r="U1195" t="n">
        <v>0.87</v>
      </c>
      <c r="V1195" t="n">
        <v>0.9</v>
      </c>
      <c r="W1195" t="n">
        <v>20.68</v>
      </c>
      <c r="X1195" t="n">
        <v>0.41</v>
      </c>
      <c r="Y1195" t="n">
        <v>1</v>
      </c>
      <c r="Z1195" t="n">
        <v>10</v>
      </c>
    </row>
    <row r="1196">
      <c r="A1196" t="n">
        <v>142</v>
      </c>
      <c r="B1196" t="n">
        <v>105</v>
      </c>
      <c r="C1196" t="inlineStr">
        <is>
          <t xml:space="preserve">CONCLUIDO	</t>
        </is>
      </c>
      <c r="D1196" t="n">
        <v>1.7811</v>
      </c>
      <c r="E1196" t="n">
        <v>56.15</v>
      </c>
      <c r="F1196" t="n">
        <v>52.97</v>
      </c>
      <c r="G1196" t="n">
        <v>211.89</v>
      </c>
      <c r="H1196" t="n">
        <v>2.45</v>
      </c>
      <c r="I1196" t="n">
        <v>15</v>
      </c>
      <c r="J1196" t="n">
        <v>264.98</v>
      </c>
      <c r="K1196" t="n">
        <v>55.27</v>
      </c>
      <c r="L1196" t="n">
        <v>36.5</v>
      </c>
      <c r="M1196" t="n">
        <v>6</v>
      </c>
      <c r="N1196" t="n">
        <v>68.2</v>
      </c>
      <c r="O1196" t="n">
        <v>32914.7</v>
      </c>
      <c r="P1196" t="n">
        <v>664.8200000000001</v>
      </c>
      <c r="Q1196" t="n">
        <v>1367.18</v>
      </c>
      <c r="R1196" t="n">
        <v>119.18</v>
      </c>
      <c r="S1196" t="n">
        <v>104.26</v>
      </c>
      <c r="T1196" t="n">
        <v>6572.47</v>
      </c>
      <c r="U1196" t="n">
        <v>0.87</v>
      </c>
      <c r="V1196" t="n">
        <v>0.9</v>
      </c>
      <c r="W1196" t="n">
        <v>20.67</v>
      </c>
      <c r="X1196" t="n">
        <v>0.4</v>
      </c>
      <c r="Y1196" t="n">
        <v>1</v>
      </c>
      <c r="Z1196" t="n">
        <v>10</v>
      </c>
    </row>
    <row r="1197">
      <c r="A1197" t="n">
        <v>143</v>
      </c>
      <c r="B1197" t="n">
        <v>105</v>
      </c>
      <c r="C1197" t="inlineStr">
        <is>
          <t xml:space="preserve">CONCLUIDO	</t>
        </is>
      </c>
      <c r="D1197" t="n">
        <v>1.781</v>
      </c>
      <c r="E1197" t="n">
        <v>56.15</v>
      </c>
      <c r="F1197" t="n">
        <v>52.98</v>
      </c>
      <c r="G1197" t="n">
        <v>211.91</v>
      </c>
      <c r="H1197" t="n">
        <v>2.46</v>
      </c>
      <c r="I1197" t="n">
        <v>15</v>
      </c>
      <c r="J1197" t="n">
        <v>265.45</v>
      </c>
      <c r="K1197" t="n">
        <v>55.27</v>
      </c>
      <c r="L1197" t="n">
        <v>36.75</v>
      </c>
      <c r="M1197" t="n">
        <v>6</v>
      </c>
      <c r="N1197" t="n">
        <v>68.42</v>
      </c>
      <c r="O1197" t="n">
        <v>32972.65</v>
      </c>
      <c r="P1197" t="n">
        <v>665.01</v>
      </c>
      <c r="Q1197" t="n">
        <v>1367.24</v>
      </c>
      <c r="R1197" t="n">
        <v>119.03</v>
      </c>
      <c r="S1197" t="n">
        <v>104.26</v>
      </c>
      <c r="T1197" t="n">
        <v>6494.58</v>
      </c>
      <c r="U1197" t="n">
        <v>0.88</v>
      </c>
      <c r="V1197" t="n">
        <v>0.9</v>
      </c>
      <c r="W1197" t="n">
        <v>20.68</v>
      </c>
      <c r="X1197" t="n">
        <v>0.4</v>
      </c>
      <c r="Y1197" t="n">
        <v>1</v>
      </c>
      <c r="Z1197" t="n">
        <v>10</v>
      </c>
    </row>
    <row r="1198">
      <c r="A1198" t="n">
        <v>144</v>
      </c>
      <c r="B1198" t="n">
        <v>105</v>
      </c>
      <c r="C1198" t="inlineStr">
        <is>
          <t xml:space="preserve">CONCLUIDO	</t>
        </is>
      </c>
      <c r="D1198" t="n">
        <v>1.7809</v>
      </c>
      <c r="E1198" t="n">
        <v>56.15</v>
      </c>
      <c r="F1198" t="n">
        <v>52.98</v>
      </c>
      <c r="G1198" t="n">
        <v>211.92</v>
      </c>
      <c r="H1198" t="n">
        <v>2.48</v>
      </c>
      <c r="I1198" t="n">
        <v>15</v>
      </c>
      <c r="J1198" t="n">
        <v>265.92</v>
      </c>
      <c r="K1198" t="n">
        <v>55.27</v>
      </c>
      <c r="L1198" t="n">
        <v>37</v>
      </c>
      <c r="M1198" t="n">
        <v>3</v>
      </c>
      <c r="N1198" t="n">
        <v>68.65000000000001</v>
      </c>
      <c r="O1198" t="n">
        <v>33030.68</v>
      </c>
      <c r="P1198" t="n">
        <v>664.79</v>
      </c>
      <c r="Q1198" t="n">
        <v>1367.25</v>
      </c>
      <c r="R1198" t="n">
        <v>119.21</v>
      </c>
      <c r="S1198" t="n">
        <v>104.26</v>
      </c>
      <c r="T1198" t="n">
        <v>6587.64</v>
      </c>
      <c r="U1198" t="n">
        <v>0.87</v>
      </c>
      <c r="V1198" t="n">
        <v>0.9</v>
      </c>
      <c r="W1198" t="n">
        <v>20.68</v>
      </c>
      <c r="X1198" t="n">
        <v>0.4</v>
      </c>
      <c r="Y1198" t="n">
        <v>1</v>
      </c>
      <c r="Z1198" t="n">
        <v>10</v>
      </c>
    </row>
    <row r="1199">
      <c r="A1199" t="n">
        <v>145</v>
      </c>
      <c r="B1199" t="n">
        <v>105</v>
      </c>
      <c r="C1199" t="inlineStr">
        <is>
          <t xml:space="preserve">CONCLUIDO	</t>
        </is>
      </c>
      <c r="D1199" t="n">
        <v>1.7807</v>
      </c>
      <c r="E1199" t="n">
        <v>56.16</v>
      </c>
      <c r="F1199" t="n">
        <v>52.98</v>
      </c>
      <c r="G1199" t="n">
        <v>211.93</v>
      </c>
      <c r="H1199" t="n">
        <v>2.49</v>
      </c>
      <c r="I1199" t="n">
        <v>15</v>
      </c>
      <c r="J1199" t="n">
        <v>266.39</v>
      </c>
      <c r="K1199" t="n">
        <v>55.27</v>
      </c>
      <c r="L1199" t="n">
        <v>37.25</v>
      </c>
      <c r="M1199" t="n">
        <v>1</v>
      </c>
      <c r="N1199" t="n">
        <v>68.87</v>
      </c>
      <c r="O1199" t="n">
        <v>33088.79</v>
      </c>
      <c r="P1199" t="n">
        <v>665.38</v>
      </c>
      <c r="Q1199" t="n">
        <v>1367.22</v>
      </c>
      <c r="R1199" t="n">
        <v>119.16</v>
      </c>
      <c r="S1199" t="n">
        <v>104.26</v>
      </c>
      <c r="T1199" t="n">
        <v>6560.6</v>
      </c>
      <c r="U1199" t="n">
        <v>0.87</v>
      </c>
      <c r="V1199" t="n">
        <v>0.9</v>
      </c>
      <c r="W1199" t="n">
        <v>20.68</v>
      </c>
      <c r="X1199" t="n">
        <v>0.41</v>
      </c>
      <c r="Y1199" t="n">
        <v>1</v>
      </c>
      <c r="Z1199" t="n">
        <v>10</v>
      </c>
    </row>
    <row r="1200">
      <c r="A1200" t="n">
        <v>146</v>
      </c>
      <c r="B1200" t="n">
        <v>105</v>
      </c>
      <c r="C1200" t="inlineStr">
        <is>
          <t xml:space="preserve">CONCLUIDO	</t>
        </is>
      </c>
      <c r="D1200" t="n">
        <v>1.7806</v>
      </c>
      <c r="E1200" t="n">
        <v>56.16</v>
      </c>
      <c r="F1200" t="n">
        <v>52.99</v>
      </c>
      <c r="G1200" t="n">
        <v>211.95</v>
      </c>
      <c r="H1200" t="n">
        <v>2.5</v>
      </c>
      <c r="I1200" t="n">
        <v>15</v>
      </c>
      <c r="J1200" t="n">
        <v>266.86</v>
      </c>
      <c r="K1200" t="n">
        <v>55.27</v>
      </c>
      <c r="L1200" t="n">
        <v>37.5</v>
      </c>
      <c r="M1200" t="n">
        <v>0</v>
      </c>
      <c r="N1200" t="n">
        <v>69.09</v>
      </c>
      <c r="O1200" t="n">
        <v>33146.99</v>
      </c>
      <c r="P1200" t="n">
        <v>666.4400000000001</v>
      </c>
      <c r="Q1200" t="n">
        <v>1367.28</v>
      </c>
      <c r="R1200" t="n">
        <v>119.16</v>
      </c>
      <c r="S1200" t="n">
        <v>104.26</v>
      </c>
      <c r="T1200" t="n">
        <v>6559.64</v>
      </c>
      <c r="U1200" t="n">
        <v>0.87</v>
      </c>
      <c r="V1200" t="n">
        <v>0.9</v>
      </c>
      <c r="W1200" t="n">
        <v>20.69</v>
      </c>
      <c r="X1200" t="n">
        <v>0.41</v>
      </c>
      <c r="Y1200" t="n">
        <v>1</v>
      </c>
      <c r="Z1200" t="n">
        <v>10</v>
      </c>
    </row>
    <row r="1201">
      <c r="A1201" t="n">
        <v>0</v>
      </c>
      <c r="B1201" t="n">
        <v>60</v>
      </c>
      <c r="C1201" t="inlineStr">
        <is>
          <t xml:space="preserve">CONCLUIDO	</t>
        </is>
      </c>
      <c r="D1201" t="n">
        <v>1.2004</v>
      </c>
      <c r="E1201" t="n">
        <v>83.3</v>
      </c>
      <c r="F1201" t="n">
        <v>67.91</v>
      </c>
      <c r="G1201" t="n">
        <v>7.85</v>
      </c>
      <c r="H1201" t="n">
        <v>0.14</v>
      </c>
      <c r="I1201" t="n">
        <v>519</v>
      </c>
      <c r="J1201" t="n">
        <v>124.63</v>
      </c>
      <c r="K1201" t="n">
        <v>45</v>
      </c>
      <c r="L1201" t="n">
        <v>1</v>
      </c>
      <c r="M1201" t="n">
        <v>517</v>
      </c>
      <c r="N1201" t="n">
        <v>18.64</v>
      </c>
      <c r="O1201" t="n">
        <v>15605.44</v>
      </c>
      <c r="P1201" t="n">
        <v>719.14</v>
      </c>
      <c r="Q1201" t="n">
        <v>1369.48</v>
      </c>
      <c r="R1201" t="n">
        <v>604.86</v>
      </c>
      <c r="S1201" t="n">
        <v>104.26</v>
      </c>
      <c r="T1201" t="n">
        <v>246890.4</v>
      </c>
      <c r="U1201" t="n">
        <v>0.17</v>
      </c>
      <c r="V1201" t="n">
        <v>0.71</v>
      </c>
      <c r="W1201" t="n">
        <v>21.51</v>
      </c>
      <c r="X1201" t="n">
        <v>15.29</v>
      </c>
      <c r="Y1201" t="n">
        <v>1</v>
      </c>
      <c r="Z1201" t="n">
        <v>10</v>
      </c>
    </row>
    <row r="1202">
      <c r="A1202" t="n">
        <v>1</v>
      </c>
      <c r="B1202" t="n">
        <v>60</v>
      </c>
      <c r="C1202" t="inlineStr">
        <is>
          <t xml:space="preserve">CONCLUIDO	</t>
        </is>
      </c>
      <c r="D1202" t="n">
        <v>1.314</v>
      </c>
      <c r="E1202" t="n">
        <v>76.09999999999999</v>
      </c>
      <c r="F1202" t="n">
        <v>64.01000000000001</v>
      </c>
      <c r="G1202" t="n">
        <v>9.85</v>
      </c>
      <c r="H1202" t="n">
        <v>0.18</v>
      </c>
      <c r="I1202" t="n">
        <v>390</v>
      </c>
      <c r="J1202" t="n">
        <v>124.96</v>
      </c>
      <c r="K1202" t="n">
        <v>45</v>
      </c>
      <c r="L1202" t="n">
        <v>1.25</v>
      </c>
      <c r="M1202" t="n">
        <v>388</v>
      </c>
      <c r="N1202" t="n">
        <v>18.71</v>
      </c>
      <c r="O1202" t="n">
        <v>15645.96</v>
      </c>
      <c r="P1202" t="n">
        <v>676.45</v>
      </c>
      <c r="Q1202" t="n">
        <v>1368.77</v>
      </c>
      <c r="R1202" t="n">
        <v>477.46</v>
      </c>
      <c r="S1202" t="n">
        <v>104.26</v>
      </c>
      <c r="T1202" t="n">
        <v>183835.28</v>
      </c>
      <c r="U1202" t="n">
        <v>0.22</v>
      </c>
      <c r="V1202" t="n">
        <v>0.75</v>
      </c>
      <c r="W1202" t="n">
        <v>21.3</v>
      </c>
      <c r="X1202" t="n">
        <v>11.4</v>
      </c>
      <c r="Y1202" t="n">
        <v>1</v>
      </c>
      <c r="Z1202" t="n">
        <v>10</v>
      </c>
    </row>
    <row r="1203">
      <c r="A1203" t="n">
        <v>2</v>
      </c>
      <c r="B1203" t="n">
        <v>60</v>
      </c>
      <c r="C1203" t="inlineStr">
        <is>
          <t xml:space="preserve">CONCLUIDO	</t>
        </is>
      </c>
      <c r="D1203" t="n">
        <v>1.393</v>
      </c>
      <c r="E1203" t="n">
        <v>71.79000000000001</v>
      </c>
      <c r="F1203" t="n">
        <v>61.66</v>
      </c>
      <c r="G1203" t="n">
        <v>11.82</v>
      </c>
      <c r="H1203" t="n">
        <v>0.21</v>
      </c>
      <c r="I1203" t="n">
        <v>313</v>
      </c>
      <c r="J1203" t="n">
        <v>125.29</v>
      </c>
      <c r="K1203" t="n">
        <v>45</v>
      </c>
      <c r="L1203" t="n">
        <v>1.5</v>
      </c>
      <c r="M1203" t="n">
        <v>311</v>
      </c>
      <c r="N1203" t="n">
        <v>18.79</v>
      </c>
      <c r="O1203" t="n">
        <v>15686.51</v>
      </c>
      <c r="P1203" t="n">
        <v>650.02</v>
      </c>
      <c r="Q1203" t="n">
        <v>1368.25</v>
      </c>
      <c r="R1203" t="n">
        <v>402.49</v>
      </c>
      <c r="S1203" t="n">
        <v>104.26</v>
      </c>
      <c r="T1203" t="n">
        <v>146738</v>
      </c>
      <c r="U1203" t="n">
        <v>0.26</v>
      </c>
      <c r="V1203" t="n">
        <v>0.78</v>
      </c>
      <c r="W1203" t="n">
        <v>21.13</v>
      </c>
      <c r="X1203" t="n">
        <v>9.050000000000001</v>
      </c>
      <c r="Y1203" t="n">
        <v>1</v>
      </c>
      <c r="Z1203" t="n">
        <v>10</v>
      </c>
    </row>
    <row r="1204">
      <c r="A1204" t="n">
        <v>3</v>
      </c>
      <c r="B1204" t="n">
        <v>60</v>
      </c>
      <c r="C1204" t="inlineStr">
        <is>
          <t xml:space="preserve">CONCLUIDO	</t>
        </is>
      </c>
      <c r="D1204" t="n">
        <v>1.4508</v>
      </c>
      <c r="E1204" t="n">
        <v>68.93000000000001</v>
      </c>
      <c r="F1204" t="n">
        <v>60.13</v>
      </c>
      <c r="G1204" t="n">
        <v>13.82</v>
      </c>
      <c r="H1204" t="n">
        <v>0.25</v>
      </c>
      <c r="I1204" t="n">
        <v>261</v>
      </c>
      <c r="J1204" t="n">
        <v>125.62</v>
      </c>
      <c r="K1204" t="n">
        <v>45</v>
      </c>
      <c r="L1204" t="n">
        <v>1.75</v>
      </c>
      <c r="M1204" t="n">
        <v>259</v>
      </c>
      <c r="N1204" t="n">
        <v>18.87</v>
      </c>
      <c r="O1204" t="n">
        <v>15727.09</v>
      </c>
      <c r="P1204" t="n">
        <v>632.37</v>
      </c>
      <c r="Q1204" t="n">
        <v>1368.39</v>
      </c>
      <c r="R1204" t="n">
        <v>352.04</v>
      </c>
      <c r="S1204" t="n">
        <v>104.26</v>
      </c>
      <c r="T1204" t="n">
        <v>121769.22</v>
      </c>
      <c r="U1204" t="n">
        <v>0.3</v>
      </c>
      <c r="V1204" t="n">
        <v>0.8</v>
      </c>
      <c r="W1204" t="n">
        <v>21.06</v>
      </c>
      <c r="X1204" t="n">
        <v>7.52</v>
      </c>
      <c r="Y1204" t="n">
        <v>1</v>
      </c>
      <c r="Z1204" t="n">
        <v>10</v>
      </c>
    </row>
    <row r="1205">
      <c r="A1205" t="n">
        <v>4</v>
      </c>
      <c r="B1205" t="n">
        <v>60</v>
      </c>
      <c r="C1205" t="inlineStr">
        <is>
          <t xml:space="preserve">CONCLUIDO	</t>
        </is>
      </c>
      <c r="D1205" t="n">
        <v>1.4961</v>
      </c>
      <c r="E1205" t="n">
        <v>66.84</v>
      </c>
      <c r="F1205" t="n">
        <v>59.01</v>
      </c>
      <c r="G1205" t="n">
        <v>15.88</v>
      </c>
      <c r="H1205" t="n">
        <v>0.28</v>
      </c>
      <c r="I1205" t="n">
        <v>223</v>
      </c>
      <c r="J1205" t="n">
        <v>125.95</v>
      </c>
      <c r="K1205" t="n">
        <v>45</v>
      </c>
      <c r="L1205" t="n">
        <v>2</v>
      </c>
      <c r="M1205" t="n">
        <v>221</v>
      </c>
      <c r="N1205" t="n">
        <v>18.95</v>
      </c>
      <c r="O1205" t="n">
        <v>15767.7</v>
      </c>
      <c r="P1205" t="n">
        <v>618.9400000000001</v>
      </c>
      <c r="Q1205" t="n">
        <v>1368.1</v>
      </c>
      <c r="R1205" t="n">
        <v>316.11</v>
      </c>
      <c r="S1205" t="n">
        <v>104.26</v>
      </c>
      <c r="T1205" t="n">
        <v>103996.5</v>
      </c>
      <c r="U1205" t="n">
        <v>0.33</v>
      </c>
      <c r="V1205" t="n">
        <v>0.8100000000000001</v>
      </c>
      <c r="W1205" t="n">
        <v>20.99</v>
      </c>
      <c r="X1205" t="n">
        <v>6.41</v>
      </c>
      <c r="Y1205" t="n">
        <v>1</v>
      </c>
      <c r="Z1205" t="n">
        <v>10</v>
      </c>
    </row>
    <row r="1206">
      <c r="A1206" t="n">
        <v>5</v>
      </c>
      <c r="B1206" t="n">
        <v>60</v>
      </c>
      <c r="C1206" t="inlineStr">
        <is>
          <t xml:space="preserve">CONCLUIDO	</t>
        </is>
      </c>
      <c r="D1206" t="n">
        <v>1.5312</v>
      </c>
      <c r="E1206" t="n">
        <v>65.31</v>
      </c>
      <c r="F1206" t="n">
        <v>58.19</v>
      </c>
      <c r="G1206" t="n">
        <v>17.91</v>
      </c>
      <c r="H1206" t="n">
        <v>0.31</v>
      </c>
      <c r="I1206" t="n">
        <v>195</v>
      </c>
      <c r="J1206" t="n">
        <v>126.28</v>
      </c>
      <c r="K1206" t="n">
        <v>45</v>
      </c>
      <c r="L1206" t="n">
        <v>2.25</v>
      </c>
      <c r="M1206" t="n">
        <v>193</v>
      </c>
      <c r="N1206" t="n">
        <v>19.03</v>
      </c>
      <c r="O1206" t="n">
        <v>15808.34</v>
      </c>
      <c r="P1206" t="n">
        <v>608.63</v>
      </c>
      <c r="Q1206" t="n">
        <v>1368.37</v>
      </c>
      <c r="R1206" t="n">
        <v>288.37</v>
      </c>
      <c r="S1206" t="n">
        <v>104.26</v>
      </c>
      <c r="T1206" t="n">
        <v>90268.50999999999</v>
      </c>
      <c r="U1206" t="n">
        <v>0.36</v>
      </c>
      <c r="V1206" t="n">
        <v>0.82</v>
      </c>
      <c r="W1206" t="n">
        <v>20.98</v>
      </c>
      <c r="X1206" t="n">
        <v>5.6</v>
      </c>
      <c r="Y1206" t="n">
        <v>1</v>
      </c>
      <c r="Z1206" t="n">
        <v>10</v>
      </c>
    </row>
    <row r="1207">
      <c r="A1207" t="n">
        <v>6</v>
      </c>
      <c r="B1207" t="n">
        <v>60</v>
      </c>
      <c r="C1207" t="inlineStr">
        <is>
          <t xml:space="preserve">CONCLUIDO	</t>
        </is>
      </c>
      <c r="D1207" t="n">
        <v>1.5588</v>
      </c>
      <c r="E1207" t="n">
        <v>64.15000000000001</v>
      </c>
      <c r="F1207" t="n">
        <v>57.57</v>
      </c>
      <c r="G1207" t="n">
        <v>19.85</v>
      </c>
      <c r="H1207" t="n">
        <v>0.35</v>
      </c>
      <c r="I1207" t="n">
        <v>174</v>
      </c>
      <c r="J1207" t="n">
        <v>126.61</v>
      </c>
      <c r="K1207" t="n">
        <v>45</v>
      </c>
      <c r="L1207" t="n">
        <v>2.5</v>
      </c>
      <c r="M1207" t="n">
        <v>172</v>
      </c>
      <c r="N1207" t="n">
        <v>19.11</v>
      </c>
      <c r="O1207" t="n">
        <v>15849</v>
      </c>
      <c r="P1207" t="n">
        <v>600.54</v>
      </c>
      <c r="Q1207" t="n">
        <v>1367.9</v>
      </c>
      <c r="R1207" t="n">
        <v>268.98</v>
      </c>
      <c r="S1207" t="n">
        <v>104.26</v>
      </c>
      <c r="T1207" t="n">
        <v>80677.64999999999</v>
      </c>
      <c r="U1207" t="n">
        <v>0.39</v>
      </c>
      <c r="V1207" t="n">
        <v>0.83</v>
      </c>
      <c r="W1207" t="n">
        <v>20.92</v>
      </c>
      <c r="X1207" t="n">
        <v>4.98</v>
      </c>
      <c r="Y1207" t="n">
        <v>1</v>
      </c>
      <c r="Z1207" t="n">
        <v>10</v>
      </c>
    </row>
    <row r="1208">
      <c r="A1208" t="n">
        <v>7</v>
      </c>
      <c r="B1208" t="n">
        <v>60</v>
      </c>
      <c r="C1208" t="inlineStr">
        <is>
          <t xml:space="preserve">CONCLUIDO	</t>
        </is>
      </c>
      <c r="D1208" t="n">
        <v>1.5833</v>
      </c>
      <c r="E1208" t="n">
        <v>63.16</v>
      </c>
      <c r="F1208" t="n">
        <v>57.04</v>
      </c>
      <c r="G1208" t="n">
        <v>21.94</v>
      </c>
      <c r="H1208" t="n">
        <v>0.38</v>
      </c>
      <c r="I1208" t="n">
        <v>156</v>
      </c>
      <c r="J1208" t="n">
        <v>126.94</v>
      </c>
      <c r="K1208" t="n">
        <v>45</v>
      </c>
      <c r="L1208" t="n">
        <v>2.75</v>
      </c>
      <c r="M1208" t="n">
        <v>154</v>
      </c>
      <c r="N1208" t="n">
        <v>19.19</v>
      </c>
      <c r="O1208" t="n">
        <v>15889.69</v>
      </c>
      <c r="P1208" t="n">
        <v>593.22</v>
      </c>
      <c r="Q1208" t="n">
        <v>1367.63</v>
      </c>
      <c r="R1208" t="n">
        <v>251.49</v>
      </c>
      <c r="S1208" t="n">
        <v>104.26</v>
      </c>
      <c r="T1208" t="n">
        <v>72021.41</v>
      </c>
      <c r="U1208" t="n">
        <v>0.41</v>
      </c>
      <c r="V1208" t="n">
        <v>0.84</v>
      </c>
      <c r="W1208" t="n">
        <v>20.9</v>
      </c>
      <c r="X1208" t="n">
        <v>4.45</v>
      </c>
      <c r="Y1208" t="n">
        <v>1</v>
      </c>
      <c r="Z1208" t="n">
        <v>10</v>
      </c>
    </row>
    <row r="1209">
      <c r="A1209" t="n">
        <v>8</v>
      </c>
      <c r="B1209" t="n">
        <v>60</v>
      </c>
      <c r="C1209" t="inlineStr">
        <is>
          <t xml:space="preserve">CONCLUIDO	</t>
        </is>
      </c>
      <c r="D1209" t="n">
        <v>1.6027</v>
      </c>
      <c r="E1209" t="n">
        <v>62.4</v>
      </c>
      <c r="F1209" t="n">
        <v>56.63</v>
      </c>
      <c r="G1209" t="n">
        <v>23.93</v>
      </c>
      <c r="H1209" t="n">
        <v>0.42</v>
      </c>
      <c r="I1209" t="n">
        <v>142</v>
      </c>
      <c r="J1209" t="n">
        <v>127.27</v>
      </c>
      <c r="K1209" t="n">
        <v>45</v>
      </c>
      <c r="L1209" t="n">
        <v>3</v>
      </c>
      <c r="M1209" t="n">
        <v>140</v>
      </c>
      <c r="N1209" t="n">
        <v>19.27</v>
      </c>
      <c r="O1209" t="n">
        <v>15930.42</v>
      </c>
      <c r="P1209" t="n">
        <v>587.3200000000001</v>
      </c>
      <c r="Q1209" t="n">
        <v>1367.91</v>
      </c>
      <c r="R1209" t="n">
        <v>238.47</v>
      </c>
      <c r="S1209" t="n">
        <v>104.26</v>
      </c>
      <c r="T1209" t="n">
        <v>65579.83</v>
      </c>
      <c r="U1209" t="n">
        <v>0.44</v>
      </c>
      <c r="V1209" t="n">
        <v>0.85</v>
      </c>
      <c r="W1209" t="n">
        <v>20.87</v>
      </c>
      <c r="X1209" t="n">
        <v>4.04</v>
      </c>
      <c r="Y1209" t="n">
        <v>1</v>
      </c>
      <c r="Z1209" t="n">
        <v>10</v>
      </c>
    </row>
    <row r="1210">
      <c r="A1210" t="n">
        <v>9</v>
      </c>
      <c r="B1210" t="n">
        <v>60</v>
      </c>
      <c r="C1210" t="inlineStr">
        <is>
          <t xml:space="preserve">CONCLUIDO	</t>
        </is>
      </c>
      <c r="D1210" t="n">
        <v>1.6195</v>
      </c>
      <c r="E1210" t="n">
        <v>61.75</v>
      </c>
      <c r="F1210" t="n">
        <v>56.29</v>
      </c>
      <c r="G1210" t="n">
        <v>25.98</v>
      </c>
      <c r="H1210" t="n">
        <v>0.45</v>
      </c>
      <c r="I1210" t="n">
        <v>130</v>
      </c>
      <c r="J1210" t="n">
        <v>127.6</v>
      </c>
      <c r="K1210" t="n">
        <v>45</v>
      </c>
      <c r="L1210" t="n">
        <v>3.25</v>
      </c>
      <c r="M1210" t="n">
        <v>128</v>
      </c>
      <c r="N1210" t="n">
        <v>19.35</v>
      </c>
      <c r="O1210" t="n">
        <v>15971.17</v>
      </c>
      <c r="P1210" t="n">
        <v>581.88</v>
      </c>
      <c r="Q1210" t="n">
        <v>1367.55</v>
      </c>
      <c r="R1210" t="n">
        <v>227.34</v>
      </c>
      <c r="S1210" t="n">
        <v>104.26</v>
      </c>
      <c r="T1210" t="n">
        <v>60076.66</v>
      </c>
      <c r="U1210" t="n">
        <v>0.46</v>
      </c>
      <c r="V1210" t="n">
        <v>0.85</v>
      </c>
      <c r="W1210" t="n">
        <v>20.85</v>
      </c>
      <c r="X1210" t="n">
        <v>3.71</v>
      </c>
      <c r="Y1210" t="n">
        <v>1</v>
      </c>
      <c r="Z1210" t="n">
        <v>10</v>
      </c>
    </row>
    <row r="1211">
      <c r="A1211" t="n">
        <v>10</v>
      </c>
      <c r="B1211" t="n">
        <v>60</v>
      </c>
      <c r="C1211" t="inlineStr">
        <is>
          <t xml:space="preserve">CONCLUIDO	</t>
        </is>
      </c>
      <c r="D1211" t="n">
        <v>1.6358</v>
      </c>
      <c r="E1211" t="n">
        <v>61.13</v>
      </c>
      <c r="F1211" t="n">
        <v>55.96</v>
      </c>
      <c r="G1211" t="n">
        <v>28.21</v>
      </c>
      <c r="H1211" t="n">
        <v>0.48</v>
      </c>
      <c r="I1211" t="n">
        <v>119</v>
      </c>
      <c r="J1211" t="n">
        <v>127.93</v>
      </c>
      <c r="K1211" t="n">
        <v>45</v>
      </c>
      <c r="L1211" t="n">
        <v>3.5</v>
      </c>
      <c r="M1211" t="n">
        <v>117</v>
      </c>
      <c r="N1211" t="n">
        <v>19.43</v>
      </c>
      <c r="O1211" t="n">
        <v>16011.95</v>
      </c>
      <c r="P1211" t="n">
        <v>576.71</v>
      </c>
      <c r="Q1211" t="n">
        <v>1367.54</v>
      </c>
      <c r="R1211" t="n">
        <v>215.99</v>
      </c>
      <c r="S1211" t="n">
        <v>104.26</v>
      </c>
      <c r="T1211" t="n">
        <v>54457.29</v>
      </c>
      <c r="U1211" t="n">
        <v>0.48</v>
      </c>
      <c r="V1211" t="n">
        <v>0.86</v>
      </c>
      <c r="W1211" t="n">
        <v>20.85</v>
      </c>
      <c r="X1211" t="n">
        <v>3.37</v>
      </c>
      <c r="Y1211" t="n">
        <v>1</v>
      </c>
      <c r="Z1211" t="n">
        <v>10</v>
      </c>
    </row>
    <row r="1212">
      <c r="A1212" t="n">
        <v>11</v>
      </c>
      <c r="B1212" t="n">
        <v>60</v>
      </c>
      <c r="C1212" t="inlineStr">
        <is>
          <t xml:space="preserve">CONCLUIDO	</t>
        </is>
      </c>
      <c r="D1212" t="n">
        <v>1.6467</v>
      </c>
      <c r="E1212" t="n">
        <v>60.73</v>
      </c>
      <c r="F1212" t="n">
        <v>55.76</v>
      </c>
      <c r="G1212" t="n">
        <v>30.14</v>
      </c>
      <c r="H1212" t="n">
        <v>0.52</v>
      </c>
      <c r="I1212" t="n">
        <v>111</v>
      </c>
      <c r="J1212" t="n">
        <v>128.26</v>
      </c>
      <c r="K1212" t="n">
        <v>45</v>
      </c>
      <c r="L1212" t="n">
        <v>3.75</v>
      </c>
      <c r="M1212" t="n">
        <v>109</v>
      </c>
      <c r="N1212" t="n">
        <v>19.51</v>
      </c>
      <c r="O1212" t="n">
        <v>16052.76</v>
      </c>
      <c r="P1212" t="n">
        <v>572.99</v>
      </c>
      <c r="Q1212" t="n">
        <v>1367.48</v>
      </c>
      <c r="R1212" t="n">
        <v>209.55</v>
      </c>
      <c r="S1212" t="n">
        <v>104.26</v>
      </c>
      <c r="T1212" t="n">
        <v>51278.27</v>
      </c>
      <c r="U1212" t="n">
        <v>0.5</v>
      </c>
      <c r="V1212" t="n">
        <v>0.86</v>
      </c>
      <c r="W1212" t="n">
        <v>20.83</v>
      </c>
      <c r="X1212" t="n">
        <v>3.17</v>
      </c>
      <c r="Y1212" t="n">
        <v>1</v>
      </c>
      <c r="Z1212" t="n">
        <v>10</v>
      </c>
    </row>
    <row r="1213">
      <c r="A1213" t="n">
        <v>12</v>
      </c>
      <c r="B1213" t="n">
        <v>60</v>
      </c>
      <c r="C1213" t="inlineStr">
        <is>
          <t xml:space="preserve">CONCLUIDO	</t>
        </is>
      </c>
      <c r="D1213" t="n">
        <v>1.6588</v>
      </c>
      <c r="E1213" t="n">
        <v>60.28</v>
      </c>
      <c r="F1213" t="n">
        <v>55.52</v>
      </c>
      <c r="G1213" t="n">
        <v>32.34</v>
      </c>
      <c r="H1213" t="n">
        <v>0.55</v>
      </c>
      <c r="I1213" t="n">
        <v>103</v>
      </c>
      <c r="J1213" t="n">
        <v>128.59</v>
      </c>
      <c r="K1213" t="n">
        <v>45</v>
      </c>
      <c r="L1213" t="n">
        <v>4</v>
      </c>
      <c r="M1213" t="n">
        <v>101</v>
      </c>
      <c r="N1213" t="n">
        <v>19.59</v>
      </c>
      <c r="O1213" t="n">
        <v>16093.6</v>
      </c>
      <c r="P1213" t="n">
        <v>568.62</v>
      </c>
      <c r="Q1213" t="n">
        <v>1367.57</v>
      </c>
      <c r="R1213" t="n">
        <v>202.52</v>
      </c>
      <c r="S1213" t="n">
        <v>104.26</v>
      </c>
      <c r="T1213" t="n">
        <v>47798.94</v>
      </c>
      <c r="U1213" t="n">
        <v>0.51</v>
      </c>
      <c r="V1213" t="n">
        <v>0.86</v>
      </c>
      <c r="W1213" t="n">
        <v>20.8</v>
      </c>
      <c r="X1213" t="n">
        <v>2.93</v>
      </c>
      <c r="Y1213" t="n">
        <v>1</v>
      </c>
      <c r="Z1213" t="n">
        <v>10</v>
      </c>
    </row>
    <row r="1214">
      <c r="A1214" t="n">
        <v>13</v>
      </c>
      <c r="B1214" t="n">
        <v>60</v>
      </c>
      <c r="C1214" t="inlineStr">
        <is>
          <t xml:space="preserve">CONCLUIDO	</t>
        </is>
      </c>
      <c r="D1214" t="n">
        <v>1.6683</v>
      </c>
      <c r="E1214" t="n">
        <v>59.94</v>
      </c>
      <c r="F1214" t="n">
        <v>55.33</v>
      </c>
      <c r="G1214" t="n">
        <v>34.22</v>
      </c>
      <c r="H1214" t="n">
        <v>0.58</v>
      </c>
      <c r="I1214" t="n">
        <v>97</v>
      </c>
      <c r="J1214" t="n">
        <v>128.92</v>
      </c>
      <c r="K1214" t="n">
        <v>45</v>
      </c>
      <c r="L1214" t="n">
        <v>4.25</v>
      </c>
      <c r="M1214" t="n">
        <v>95</v>
      </c>
      <c r="N1214" t="n">
        <v>19.68</v>
      </c>
      <c r="O1214" t="n">
        <v>16134.46</v>
      </c>
      <c r="P1214" t="n">
        <v>565.17</v>
      </c>
      <c r="Q1214" t="n">
        <v>1367.78</v>
      </c>
      <c r="R1214" t="n">
        <v>195.76</v>
      </c>
      <c r="S1214" t="n">
        <v>104.26</v>
      </c>
      <c r="T1214" t="n">
        <v>44449.02</v>
      </c>
      <c r="U1214" t="n">
        <v>0.53</v>
      </c>
      <c r="V1214" t="n">
        <v>0.87</v>
      </c>
      <c r="W1214" t="n">
        <v>20.8</v>
      </c>
      <c r="X1214" t="n">
        <v>2.74</v>
      </c>
      <c r="Y1214" t="n">
        <v>1</v>
      </c>
      <c r="Z1214" t="n">
        <v>10</v>
      </c>
    </row>
    <row r="1215">
      <c r="A1215" t="n">
        <v>14</v>
      </c>
      <c r="B1215" t="n">
        <v>60</v>
      </c>
      <c r="C1215" t="inlineStr">
        <is>
          <t xml:space="preserve">CONCLUIDO	</t>
        </is>
      </c>
      <c r="D1215" t="n">
        <v>1.677</v>
      </c>
      <c r="E1215" t="n">
        <v>59.63</v>
      </c>
      <c r="F1215" t="n">
        <v>55.17</v>
      </c>
      <c r="G1215" t="n">
        <v>36.38</v>
      </c>
      <c r="H1215" t="n">
        <v>0.62</v>
      </c>
      <c r="I1215" t="n">
        <v>91</v>
      </c>
      <c r="J1215" t="n">
        <v>129.25</v>
      </c>
      <c r="K1215" t="n">
        <v>45</v>
      </c>
      <c r="L1215" t="n">
        <v>4.5</v>
      </c>
      <c r="M1215" t="n">
        <v>89</v>
      </c>
      <c r="N1215" t="n">
        <v>19.76</v>
      </c>
      <c r="O1215" t="n">
        <v>16175.36</v>
      </c>
      <c r="P1215" t="n">
        <v>561.78</v>
      </c>
      <c r="Q1215" t="n">
        <v>1367.57</v>
      </c>
      <c r="R1215" t="n">
        <v>190.81</v>
      </c>
      <c r="S1215" t="n">
        <v>104.26</v>
      </c>
      <c r="T1215" t="n">
        <v>42007.78</v>
      </c>
      <c r="U1215" t="n">
        <v>0.55</v>
      </c>
      <c r="V1215" t="n">
        <v>0.87</v>
      </c>
      <c r="W1215" t="n">
        <v>20.79</v>
      </c>
      <c r="X1215" t="n">
        <v>2.59</v>
      </c>
      <c r="Y1215" t="n">
        <v>1</v>
      </c>
      <c r="Z1215" t="n">
        <v>10</v>
      </c>
    </row>
    <row r="1216">
      <c r="A1216" t="n">
        <v>15</v>
      </c>
      <c r="B1216" t="n">
        <v>60</v>
      </c>
      <c r="C1216" t="inlineStr">
        <is>
          <t xml:space="preserve">CONCLUIDO	</t>
        </is>
      </c>
      <c r="D1216" t="n">
        <v>1.6856</v>
      </c>
      <c r="E1216" t="n">
        <v>59.32</v>
      </c>
      <c r="F1216" t="n">
        <v>54.99</v>
      </c>
      <c r="G1216" t="n">
        <v>38.37</v>
      </c>
      <c r="H1216" t="n">
        <v>0.65</v>
      </c>
      <c r="I1216" t="n">
        <v>86</v>
      </c>
      <c r="J1216" t="n">
        <v>129.59</v>
      </c>
      <c r="K1216" t="n">
        <v>45</v>
      </c>
      <c r="L1216" t="n">
        <v>4.75</v>
      </c>
      <c r="M1216" t="n">
        <v>84</v>
      </c>
      <c r="N1216" t="n">
        <v>19.84</v>
      </c>
      <c r="O1216" t="n">
        <v>16216.29</v>
      </c>
      <c r="P1216" t="n">
        <v>558.16</v>
      </c>
      <c r="Q1216" t="n">
        <v>1367.54</v>
      </c>
      <c r="R1216" t="n">
        <v>185.03</v>
      </c>
      <c r="S1216" t="n">
        <v>104.26</v>
      </c>
      <c r="T1216" t="n">
        <v>39142.59</v>
      </c>
      <c r="U1216" t="n">
        <v>0.5600000000000001</v>
      </c>
      <c r="V1216" t="n">
        <v>0.87</v>
      </c>
      <c r="W1216" t="n">
        <v>20.78</v>
      </c>
      <c r="X1216" t="n">
        <v>2.41</v>
      </c>
      <c r="Y1216" t="n">
        <v>1</v>
      </c>
      <c r="Z1216" t="n">
        <v>10</v>
      </c>
    </row>
    <row r="1217">
      <c r="A1217" t="n">
        <v>16</v>
      </c>
      <c r="B1217" t="n">
        <v>60</v>
      </c>
      <c r="C1217" t="inlineStr">
        <is>
          <t xml:space="preserve">CONCLUIDO	</t>
        </is>
      </c>
      <c r="D1217" t="n">
        <v>1.6928</v>
      </c>
      <c r="E1217" t="n">
        <v>59.07</v>
      </c>
      <c r="F1217" t="n">
        <v>54.87</v>
      </c>
      <c r="G1217" t="n">
        <v>40.64</v>
      </c>
      <c r="H1217" t="n">
        <v>0.68</v>
      </c>
      <c r="I1217" t="n">
        <v>81</v>
      </c>
      <c r="J1217" t="n">
        <v>129.92</v>
      </c>
      <c r="K1217" t="n">
        <v>45</v>
      </c>
      <c r="L1217" t="n">
        <v>5</v>
      </c>
      <c r="M1217" t="n">
        <v>79</v>
      </c>
      <c r="N1217" t="n">
        <v>19.92</v>
      </c>
      <c r="O1217" t="n">
        <v>16257.24</v>
      </c>
      <c r="P1217" t="n">
        <v>554.89</v>
      </c>
      <c r="Q1217" t="n">
        <v>1367.42</v>
      </c>
      <c r="R1217" t="n">
        <v>180.68</v>
      </c>
      <c r="S1217" t="n">
        <v>104.26</v>
      </c>
      <c r="T1217" t="n">
        <v>36992.81</v>
      </c>
      <c r="U1217" t="n">
        <v>0.58</v>
      </c>
      <c r="V1217" t="n">
        <v>0.87</v>
      </c>
      <c r="W1217" t="n">
        <v>20.78</v>
      </c>
      <c r="X1217" t="n">
        <v>2.29</v>
      </c>
      <c r="Y1217" t="n">
        <v>1</v>
      </c>
      <c r="Z1217" t="n">
        <v>10</v>
      </c>
    </row>
    <row r="1218">
      <c r="A1218" t="n">
        <v>17</v>
      </c>
      <c r="B1218" t="n">
        <v>60</v>
      </c>
      <c r="C1218" t="inlineStr">
        <is>
          <t xml:space="preserve">CONCLUIDO	</t>
        </is>
      </c>
      <c r="D1218" t="n">
        <v>1.6991</v>
      </c>
      <c r="E1218" t="n">
        <v>58.86</v>
      </c>
      <c r="F1218" t="n">
        <v>54.76</v>
      </c>
      <c r="G1218" t="n">
        <v>42.67</v>
      </c>
      <c r="H1218" t="n">
        <v>0.71</v>
      </c>
      <c r="I1218" t="n">
        <v>77</v>
      </c>
      <c r="J1218" t="n">
        <v>130.25</v>
      </c>
      <c r="K1218" t="n">
        <v>45</v>
      </c>
      <c r="L1218" t="n">
        <v>5.25</v>
      </c>
      <c r="M1218" t="n">
        <v>75</v>
      </c>
      <c r="N1218" t="n">
        <v>20</v>
      </c>
      <c r="O1218" t="n">
        <v>16298.23</v>
      </c>
      <c r="P1218" t="n">
        <v>551.73</v>
      </c>
      <c r="Q1218" t="n">
        <v>1367.48</v>
      </c>
      <c r="R1218" t="n">
        <v>177.54</v>
      </c>
      <c r="S1218" t="n">
        <v>104.26</v>
      </c>
      <c r="T1218" t="n">
        <v>35439.89</v>
      </c>
      <c r="U1218" t="n">
        <v>0.59</v>
      </c>
      <c r="V1218" t="n">
        <v>0.88</v>
      </c>
      <c r="W1218" t="n">
        <v>20.76</v>
      </c>
      <c r="X1218" t="n">
        <v>2.17</v>
      </c>
      <c r="Y1218" t="n">
        <v>1</v>
      </c>
      <c r="Z1218" t="n">
        <v>10</v>
      </c>
    </row>
    <row r="1219">
      <c r="A1219" t="n">
        <v>18</v>
      </c>
      <c r="B1219" t="n">
        <v>60</v>
      </c>
      <c r="C1219" t="inlineStr">
        <is>
          <t xml:space="preserve">CONCLUIDO	</t>
        </is>
      </c>
      <c r="D1219" t="n">
        <v>1.7049</v>
      </c>
      <c r="E1219" t="n">
        <v>58.65</v>
      </c>
      <c r="F1219" t="n">
        <v>54.66</v>
      </c>
      <c r="G1219" t="n">
        <v>44.92</v>
      </c>
      <c r="H1219" t="n">
        <v>0.74</v>
      </c>
      <c r="I1219" t="n">
        <v>73</v>
      </c>
      <c r="J1219" t="n">
        <v>130.58</v>
      </c>
      <c r="K1219" t="n">
        <v>45</v>
      </c>
      <c r="L1219" t="n">
        <v>5.5</v>
      </c>
      <c r="M1219" t="n">
        <v>71</v>
      </c>
      <c r="N1219" t="n">
        <v>20.09</v>
      </c>
      <c r="O1219" t="n">
        <v>16339.24</v>
      </c>
      <c r="P1219" t="n">
        <v>549.75</v>
      </c>
      <c r="Q1219" t="n">
        <v>1367.5</v>
      </c>
      <c r="R1219" t="n">
        <v>173.94</v>
      </c>
      <c r="S1219" t="n">
        <v>104.26</v>
      </c>
      <c r="T1219" t="n">
        <v>33662.27</v>
      </c>
      <c r="U1219" t="n">
        <v>0.6</v>
      </c>
      <c r="V1219" t="n">
        <v>0.88</v>
      </c>
      <c r="W1219" t="n">
        <v>20.77</v>
      </c>
      <c r="X1219" t="n">
        <v>2.08</v>
      </c>
      <c r="Y1219" t="n">
        <v>1</v>
      </c>
      <c r="Z1219" t="n">
        <v>10</v>
      </c>
    </row>
    <row r="1220">
      <c r="A1220" t="n">
        <v>19</v>
      </c>
      <c r="B1220" t="n">
        <v>60</v>
      </c>
      <c r="C1220" t="inlineStr">
        <is>
          <t xml:space="preserve">CONCLUIDO	</t>
        </is>
      </c>
      <c r="D1220" t="n">
        <v>1.711</v>
      </c>
      <c r="E1220" t="n">
        <v>58.45</v>
      </c>
      <c r="F1220" t="n">
        <v>54.55</v>
      </c>
      <c r="G1220" t="n">
        <v>47.44</v>
      </c>
      <c r="H1220" t="n">
        <v>0.78</v>
      </c>
      <c r="I1220" t="n">
        <v>69</v>
      </c>
      <c r="J1220" t="n">
        <v>130.92</v>
      </c>
      <c r="K1220" t="n">
        <v>45</v>
      </c>
      <c r="L1220" t="n">
        <v>5.75</v>
      </c>
      <c r="M1220" t="n">
        <v>67</v>
      </c>
      <c r="N1220" t="n">
        <v>20.17</v>
      </c>
      <c r="O1220" t="n">
        <v>16380.29</v>
      </c>
      <c r="P1220" t="n">
        <v>546.02</v>
      </c>
      <c r="Q1220" t="n">
        <v>1367.45</v>
      </c>
      <c r="R1220" t="n">
        <v>170.49</v>
      </c>
      <c r="S1220" t="n">
        <v>104.26</v>
      </c>
      <c r="T1220" t="n">
        <v>31955.54</v>
      </c>
      <c r="U1220" t="n">
        <v>0.61</v>
      </c>
      <c r="V1220" t="n">
        <v>0.88</v>
      </c>
      <c r="W1220" t="n">
        <v>20.76</v>
      </c>
      <c r="X1220" t="n">
        <v>1.97</v>
      </c>
      <c r="Y1220" t="n">
        <v>1</v>
      </c>
      <c r="Z1220" t="n">
        <v>10</v>
      </c>
    </row>
    <row r="1221">
      <c r="A1221" t="n">
        <v>20</v>
      </c>
      <c r="B1221" t="n">
        <v>60</v>
      </c>
      <c r="C1221" t="inlineStr">
        <is>
          <t xml:space="preserve">CONCLUIDO	</t>
        </is>
      </c>
      <c r="D1221" t="n">
        <v>1.7163</v>
      </c>
      <c r="E1221" t="n">
        <v>58.27</v>
      </c>
      <c r="F1221" t="n">
        <v>54.45</v>
      </c>
      <c r="G1221" t="n">
        <v>49.5</v>
      </c>
      <c r="H1221" t="n">
        <v>0.8100000000000001</v>
      </c>
      <c r="I1221" t="n">
        <v>66</v>
      </c>
      <c r="J1221" t="n">
        <v>131.25</v>
      </c>
      <c r="K1221" t="n">
        <v>45</v>
      </c>
      <c r="L1221" t="n">
        <v>6</v>
      </c>
      <c r="M1221" t="n">
        <v>64</v>
      </c>
      <c r="N1221" t="n">
        <v>20.25</v>
      </c>
      <c r="O1221" t="n">
        <v>16421.36</v>
      </c>
      <c r="P1221" t="n">
        <v>543.26</v>
      </c>
      <c r="Q1221" t="n">
        <v>1367.46</v>
      </c>
      <c r="R1221" t="n">
        <v>167.49</v>
      </c>
      <c r="S1221" t="n">
        <v>104.26</v>
      </c>
      <c r="T1221" t="n">
        <v>30471.27</v>
      </c>
      <c r="U1221" t="n">
        <v>0.62</v>
      </c>
      <c r="V1221" t="n">
        <v>0.88</v>
      </c>
      <c r="W1221" t="n">
        <v>20.74</v>
      </c>
      <c r="X1221" t="n">
        <v>1.87</v>
      </c>
      <c r="Y1221" t="n">
        <v>1</v>
      </c>
      <c r="Z1221" t="n">
        <v>10</v>
      </c>
    </row>
    <row r="1222">
      <c r="A1222" t="n">
        <v>21</v>
      </c>
      <c r="B1222" t="n">
        <v>60</v>
      </c>
      <c r="C1222" t="inlineStr">
        <is>
          <t xml:space="preserve">CONCLUIDO	</t>
        </is>
      </c>
      <c r="D1222" t="n">
        <v>1.7208</v>
      </c>
      <c r="E1222" t="n">
        <v>58.11</v>
      </c>
      <c r="F1222" t="n">
        <v>54.37</v>
      </c>
      <c r="G1222" t="n">
        <v>51.78</v>
      </c>
      <c r="H1222" t="n">
        <v>0.84</v>
      </c>
      <c r="I1222" t="n">
        <v>63</v>
      </c>
      <c r="J1222" t="n">
        <v>131.58</v>
      </c>
      <c r="K1222" t="n">
        <v>45</v>
      </c>
      <c r="L1222" t="n">
        <v>6.25</v>
      </c>
      <c r="M1222" t="n">
        <v>61</v>
      </c>
      <c r="N1222" t="n">
        <v>20.34</v>
      </c>
      <c r="O1222" t="n">
        <v>16462.46</v>
      </c>
      <c r="P1222" t="n">
        <v>540.84</v>
      </c>
      <c r="Q1222" t="n">
        <v>1367.43</v>
      </c>
      <c r="R1222" t="n">
        <v>164.89</v>
      </c>
      <c r="S1222" t="n">
        <v>104.26</v>
      </c>
      <c r="T1222" t="n">
        <v>29187.4</v>
      </c>
      <c r="U1222" t="n">
        <v>0.63</v>
      </c>
      <c r="V1222" t="n">
        <v>0.88</v>
      </c>
      <c r="W1222" t="n">
        <v>20.74</v>
      </c>
      <c r="X1222" t="n">
        <v>1.79</v>
      </c>
      <c r="Y1222" t="n">
        <v>1</v>
      </c>
      <c r="Z1222" t="n">
        <v>10</v>
      </c>
    </row>
    <row r="1223">
      <c r="A1223" t="n">
        <v>22</v>
      </c>
      <c r="B1223" t="n">
        <v>60</v>
      </c>
      <c r="C1223" t="inlineStr">
        <is>
          <t xml:space="preserve">CONCLUIDO	</t>
        </is>
      </c>
      <c r="D1223" t="n">
        <v>1.725</v>
      </c>
      <c r="E1223" t="n">
        <v>57.97</v>
      </c>
      <c r="F1223" t="n">
        <v>54.28</v>
      </c>
      <c r="G1223" t="n">
        <v>53.39</v>
      </c>
      <c r="H1223" t="n">
        <v>0.87</v>
      </c>
      <c r="I1223" t="n">
        <v>61</v>
      </c>
      <c r="J1223" t="n">
        <v>131.92</v>
      </c>
      <c r="K1223" t="n">
        <v>45</v>
      </c>
      <c r="L1223" t="n">
        <v>6.5</v>
      </c>
      <c r="M1223" t="n">
        <v>59</v>
      </c>
      <c r="N1223" t="n">
        <v>20.42</v>
      </c>
      <c r="O1223" t="n">
        <v>16503.6</v>
      </c>
      <c r="P1223" t="n">
        <v>537.74</v>
      </c>
      <c r="Q1223" t="n">
        <v>1367.43</v>
      </c>
      <c r="R1223" t="n">
        <v>161.85</v>
      </c>
      <c r="S1223" t="n">
        <v>104.26</v>
      </c>
      <c r="T1223" t="n">
        <v>27678.05</v>
      </c>
      <c r="U1223" t="n">
        <v>0.64</v>
      </c>
      <c r="V1223" t="n">
        <v>0.88</v>
      </c>
      <c r="W1223" t="n">
        <v>20.74</v>
      </c>
      <c r="X1223" t="n">
        <v>1.7</v>
      </c>
      <c r="Y1223" t="n">
        <v>1</v>
      </c>
      <c r="Z1223" t="n">
        <v>10</v>
      </c>
    </row>
    <row r="1224">
      <c r="A1224" t="n">
        <v>23</v>
      </c>
      <c r="B1224" t="n">
        <v>60</v>
      </c>
      <c r="C1224" t="inlineStr">
        <is>
          <t xml:space="preserve">CONCLUIDO	</t>
        </is>
      </c>
      <c r="D1224" t="n">
        <v>1.7299</v>
      </c>
      <c r="E1224" t="n">
        <v>57.81</v>
      </c>
      <c r="F1224" t="n">
        <v>54.19</v>
      </c>
      <c r="G1224" t="n">
        <v>56.06</v>
      </c>
      <c r="H1224" t="n">
        <v>0.9</v>
      </c>
      <c r="I1224" t="n">
        <v>58</v>
      </c>
      <c r="J1224" t="n">
        <v>132.25</v>
      </c>
      <c r="K1224" t="n">
        <v>45</v>
      </c>
      <c r="L1224" t="n">
        <v>6.75</v>
      </c>
      <c r="M1224" t="n">
        <v>56</v>
      </c>
      <c r="N1224" t="n">
        <v>20.5</v>
      </c>
      <c r="O1224" t="n">
        <v>16544.76</v>
      </c>
      <c r="P1224" t="n">
        <v>535.64</v>
      </c>
      <c r="Q1224" t="n">
        <v>1367.36</v>
      </c>
      <c r="R1224" t="n">
        <v>159.28</v>
      </c>
      <c r="S1224" t="n">
        <v>104.26</v>
      </c>
      <c r="T1224" t="n">
        <v>26407.36</v>
      </c>
      <c r="U1224" t="n">
        <v>0.65</v>
      </c>
      <c r="V1224" t="n">
        <v>0.88</v>
      </c>
      <c r="W1224" t="n">
        <v>20.73</v>
      </c>
      <c r="X1224" t="n">
        <v>1.61</v>
      </c>
      <c r="Y1224" t="n">
        <v>1</v>
      </c>
      <c r="Z1224" t="n">
        <v>10</v>
      </c>
    </row>
    <row r="1225">
      <c r="A1225" t="n">
        <v>24</v>
      </c>
      <c r="B1225" t="n">
        <v>60</v>
      </c>
      <c r="C1225" t="inlineStr">
        <is>
          <t xml:space="preserve">CONCLUIDO	</t>
        </is>
      </c>
      <c r="D1225" t="n">
        <v>1.7325</v>
      </c>
      <c r="E1225" t="n">
        <v>57.72</v>
      </c>
      <c r="F1225" t="n">
        <v>54.16</v>
      </c>
      <c r="G1225" t="n">
        <v>58.02</v>
      </c>
      <c r="H1225" t="n">
        <v>0.93</v>
      </c>
      <c r="I1225" t="n">
        <v>56</v>
      </c>
      <c r="J1225" t="n">
        <v>132.58</v>
      </c>
      <c r="K1225" t="n">
        <v>45</v>
      </c>
      <c r="L1225" t="n">
        <v>7</v>
      </c>
      <c r="M1225" t="n">
        <v>54</v>
      </c>
      <c r="N1225" t="n">
        <v>20.59</v>
      </c>
      <c r="O1225" t="n">
        <v>16585.95</v>
      </c>
      <c r="P1225" t="n">
        <v>533.25</v>
      </c>
      <c r="Q1225" t="n">
        <v>1367.35</v>
      </c>
      <c r="R1225" t="n">
        <v>157.86</v>
      </c>
      <c r="S1225" t="n">
        <v>104.26</v>
      </c>
      <c r="T1225" t="n">
        <v>25704.03</v>
      </c>
      <c r="U1225" t="n">
        <v>0.66</v>
      </c>
      <c r="V1225" t="n">
        <v>0.89</v>
      </c>
      <c r="W1225" t="n">
        <v>20.73</v>
      </c>
      <c r="X1225" t="n">
        <v>1.58</v>
      </c>
      <c r="Y1225" t="n">
        <v>1</v>
      </c>
      <c r="Z1225" t="n">
        <v>10</v>
      </c>
    </row>
    <row r="1226">
      <c r="A1226" t="n">
        <v>25</v>
      </c>
      <c r="B1226" t="n">
        <v>60</v>
      </c>
      <c r="C1226" t="inlineStr">
        <is>
          <t xml:space="preserve">CONCLUIDO	</t>
        </is>
      </c>
      <c r="D1226" t="n">
        <v>1.7362</v>
      </c>
      <c r="E1226" t="n">
        <v>57.6</v>
      </c>
      <c r="F1226" t="n">
        <v>54.09</v>
      </c>
      <c r="G1226" t="n">
        <v>60.1</v>
      </c>
      <c r="H1226" t="n">
        <v>0.96</v>
      </c>
      <c r="I1226" t="n">
        <v>54</v>
      </c>
      <c r="J1226" t="n">
        <v>132.92</v>
      </c>
      <c r="K1226" t="n">
        <v>45</v>
      </c>
      <c r="L1226" t="n">
        <v>7.25</v>
      </c>
      <c r="M1226" t="n">
        <v>52</v>
      </c>
      <c r="N1226" t="n">
        <v>20.67</v>
      </c>
      <c r="O1226" t="n">
        <v>16627.17</v>
      </c>
      <c r="P1226" t="n">
        <v>530.47</v>
      </c>
      <c r="Q1226" t="n">
        <v>1367.33</v>
      </c>
      <c r="R1226" t="n">
        <v>155.72</v>
      </c>
      <c r="S1226" t="n">
        <v>104.26</v>
      </c>
      <c r="T1226" t="n">
        <v>24646.53</v>
      </c>
      <c r="U1226" t="n">
        <v>0.67</v>
      </c>
      <c r="V1226" t="n">
        <v>0.89</v>
      </c>
      <c r="W1226" t="n">
        <v>20.72</v>
      </c>
      <c r="X1226" t="n">
        <v>1.51</v>
      </c>
      <c r="Y1226" t="n">
        <v>1</v>
      </c>
      <c r="Z1226" t="n">
        <v>10</v>
      </c>
    </row>
    <row r="1227">
      <c r="A1227" t="n">
        <v>26</v>
      </c>
      <c r="B1227" t="n">
        <v>60</v>
      </c>
      <c r="C1227" t="inlineStr">
        <is>
          <t xml:space="preserve">CONCLUIDO	</t>
        </is>
      </c>
      <c r="D1227" t="n">
        <v>1.7388</v>
      </c>
      <c r="E1227" t="n">
        <v>57.51</v>
      </c>
      <c r="F1227" t="n">
        <v>54.05</v>
      </c>
      <c r="G1227" t="n">
        <v>62.36</v>
      </c>
      <c r="H1227" t="n">
        <v>0.99</v>
      </c>
      <c r="I1227" t="n">
        <v>52</v>
      </c>
      <c r="J1227" t="n">
        <v>133.25</v>
      </c>
      <c r="K1227" t="n">
        <v>45</v>
      </c>
      <c r="L1227" t="n">
        <v>7.5</v>
      </c>
      <c r="M1227" t="n">
        <v>50</v>
      </c>
      <c r="N1227" t="n">
        <v>20.76</v>
      </c>
      <c r="O1227" t="n">
        <v>16668.43</v>
      </c>
      <c r="P1227" t="n">
        <v>528.6</v>
      </c>
      <c r="Q1227" t="n">
        <v>1367.44</v>
      </c>
      <c r="R1227" t="n">
        <v>154.16</v>
      </c>
      <c r="S1227" t="n">
        <v>104.26</v>
      </c>
      <c r="T1227" t="n">
        <v>23875.36</v>
      </c>
      <c r="U1227" t="n">
        <v>0.68</v>
      </c>
      <c r="V1227" t="n">
        <v>0.89</v>
      </c>
      <c r="W1227" t="n">
        <v>20.73</v>
      </c>
      <c r="X1227" t="n">
        <v>1.47</v>
      </c>
      <c r="Y1227" t="n">
        <v>1</v>
      </c>
      <c r="Z1227" t="n">
        <v>10</v>
      </c>
    </row>
    <row r="1228">
      <c r="A1228" t="n">
        <v>27</v>
      </c>
      <c r="B1228" t="n">
        <v>60</v>
      </c>
      <c r="C1228" t="inlineStr">
        <is>
          <t xml:space="preserve">CONCLUIDO	</t>
        </is>
      </c>
      <c r="D1228" t="n">
        <v>1.7425</v>
      </c>
      <c r="E1228" t="n">
        <v>57.39</v>
      </c>
      <c r="F1228" t="n">
        <v>53.98</v>
      </c>
      <c r="G1228" t="n">
        <v>64.77</v>
      </c>
      <c r="H1228" t="n">
        <v>1.03</v>
      </c>
      <c r="I1228" t="n">
        <v>50</v>
      </c>
      <c r="J1228" t="n">
        <v>133.59</v>
      </c>
      <c r="K1228" t="n">
        <v>45</v>
      </c>
      <c r="L1228" t="n">
        <v>7.75</v>
      </c>
      <c r="M1228" t="n">
        <v>48</v>
      </c>
      <c r="N1228" t="n">
        <v>20.84</v>
      </c>
      <c r="O1228" t="n">
        <v>16709.71</v>
      </c>
      <c r="P1228" t="n">
        <v>525.98</v>
      </c>
      <c r="Q1228" t="n">
        <v>1367.27</v>
      </c>
      <c r="R1228" t="n">
        <v>152.1</v>
      </c>
      <c r="S1228" t="n">
        <v>104.26</v>
      </c>
      <c r="T1228" t="n">
        <v>22856.22</v>
      </c>
      <c r="U1228" t="n">
        <v>0.6899999999999999</v>
      </c>
      <c r="V1228" t="n">
        <v>0.89</v>
      </c>
      <c r="W1228" t="n">
        <v>20.72</v>
      </c>
      <c r="X1228" t="n">
        <v>1.4</v>
      </c>
      <c r="Y1228" t="n">
        <v>1</v>
      </c>
      <c r="Z1228" t="n">
        <v>10</v>
      </c>
    </row>
    <row r="1229">
      <c r="A1229" t="n">
        <v>28</v>
      </c>
      <c r="B1229" t="n">
        <v>60</v>
      </c>
      <c r="C1229" t="inlineStr">
        <is>
          <t xml:space="preserve">CONCLUIDO	</t>
        </is>
      </c>
      <c r="D1229" t="n">
        <v>1.7458</v>
      </c>
      <c r="E1229" t="n">
        <v>57.28</v>
      </c>
      <c r="F1229" t="n">
        <v>53.92</v>
      </c>
      <c r="G1229" t="n">
        <v>67.40000000000001</v>
      </c>
      <c r="H1229" t="n">
        <v>1.06</v>
      </c>
      <c r="I1229" t="n">
        <v>48</v>
      </c>
      <c r="J1229" t="n">
        <v>133.92</v>
      </c>
      <c r="K1229" t="n">
        <v>45</v>
      </c>
      <c r="L1229" t="n">
        <v>8</v>
      </c>
      <c r="M1229" t="n">
        <v>46</v>
      </c>
      <c r="N1229" t="n">
        <v>20.93</v>
      </c>
      <c r="O1229" t="n">
        <v>16751.02</v>
      </c>
      <c r="P1229" t="n">
        <v>523.5</v>
      </c>
      <c r="Q1229" t="n">
        <v>1367.33</v>
      </c>
      <c r="R1229" t="n">
        <v>150.42</v>
      </c>
      <c r="S1229" t="n">
        <v>104.26</v>
      </c>
      <c r="T1229" t="n">
        <v>22023.77</v>
      </c>
      <c r="U1229" t="n">
        <v>0.6899999999999999</v>
      </c>
      <c r="V1229" t="n">
        <v>0.89</v>
      </c>
      <c r="W1229" t="n">
        <v>20.72</v>
      </c>
      <c r="X1229" t="n">
        <v>1.34</v>
      </c>
      <c r="Y1229" t="n">
        <v>1</v>
      </c>
      <c r="Z1229" t="n">
        <v>10</v>
      </c>
    </row>
    <row r="1230">
      <c r="A1230" t="n">
        <v>29</v>
      </c>
      <c r="B1230" t="n">
        <v>60</v>
      </c>
      <c r="C1230" t="inlineStr">
        <is>
          <t xml:space="preserve">CONCLUIDO	</t>
        </is>
      </c>
      <c r="D1230" t="n">
        <v>1.7468</v>
      </c>
      <c r="E1230" t="n">
        <v>57.25</v>
      </c>
      <c r="F1230" t="n">
        <v>53.91</v>
      </c>
      <c r="G1230" t="n">
        <v>68.83</v>
      </c>
      <c r="H1230" t="n">
        <v>1.09</v>
      </c>
      <c r="I1230" t="n">
        <v>47</v>
      </c>
      <c r="J1230" t="n">
        <v>134.26</v>
      </c>
      <c r="K1230" t="n">
        <v>45</v>
      </c>
      <c r="L1230" t="n">
        <v>8.25</v>
      </c>
      <c r="M1230" t="n">
        <v>45</v>
      </c>
      <c r="N1230" t="n">
        <v>21.01</v>
      </c>
      <c r="O1230" t="n">
        <v>16792.37</v>
      </c>
      <c r="P1230" t="n">
        <v>520.89</v>
      </c>
      <c r="Q1230" t="n">
        <v>1367.37</v>
      </c>
      <c r="R1230" t="n">
        <v>149.83</v>
      </c>
      <c r="S1230" t="n">
        <v>104.26</v>
      </c>
      <c r="T1230" t="n">
        <v>21736.69</v>
      </c>
      <c r="U1230" t="n">
        <v>0.7</v>
      </c>
      <c r="V1230" t="n">
        <v>0.89</v>
      </c>
      <c r="W1230" t="n">
        <v>20.73</v>
      </c>
      <c r="X1230" t="n">
        <v>1.34</v>
      </c>
      <c r="Y1230" t="n">
        <v>1</v>
      </c>
      <c r="Z1230" t="n">
        <v>10</v>
      </c>
    </row>
    <row r="1231">
      <c r="A1231" t="n">
        <v>30</v>
      </c>
      <c r="B1231" t="n">
        <v>60</v>
      </c>
      <c r="C1231" t="inlineStr">
        <is>
          <t xml:space="preserve">CONCLUIDO	</t>
        </is>
      </c>
      <c r="D1231" t="n">
        <v>1.7505</v>
      </c>
      <c r="E1231" t="n">
        <v>57.13</v>
      </c>
      <c r="F1231" t="n">
        <v>53.84</v>
      </c>
      <c r="G1231" t="n">
        <v>71.79000000000001</v>
      </c>
      <c r="H1231" t="n">
        <v>1.12</v>
      </c>
      <c r="I1231" t="n">
        <v>45</v>
      </c>
      <c r="J1231" t="n">
        <v>134.59</v>
      </c>
      <c r="K1231" t="n">
        <v>45</v>
      </c>
      <c r="L1231" t="n">
        <v>8.5</v>
      </c>
      <c r="M1231" t="n">
        <v>43</v>
      </c>
      <c r="N1231" t="n">
        <v>21.1</v>
      </c>
      <c r="O1231" t="n">
        <v>16833.86</v>
      </c>
      <c r="P1231" t="n">
        <v>518.71</v>
      </c>
      <c r="Q1231" t="n">
        <v>1367.33</v>
      </c>
      <c r="R1231" t="n">
        <v>147.62</v>
      </c>
      <c r="S1231" t="n">
        <v>104.26</v>
      </c>
      <c r="T1231" t="n">
        <v>20642.1</v>
      </c>
      <c r="U1231" t="n">
        <v>0.71</v>
      </c>
      <c r="V1231" t="n">
        <v>0.89</v>
      </c>
      <c r="W1231" t="n">
        <v>20.72</v>
      </c>
      <c r="X1231" t="n">
        <v>1.27</v>
      </c>
      <c r="Y1231" t="n">
        <v>1</v>
      </c>
      <c r="Z1231" t="n">
        <v>10</v>
      </c>
    </row>
    <row r="1232">
      <c r="A1232" t="n">
        <v>31</v>
      </c>
      <c r="B1232" t="n">
        <v>60</v>
      </c>
      <c r="C1232" t="inlineStr">
        <is>
          <t xml:space="preserve">CONCLUIDO	</t>
        </is>
      </c>
      <c r="D1232" t="n">
        <v>1.7519</v>
      </c>
      <c r="E1232" t="n">
        <v>57.08</v>
      </c>
      <c r="F1232" t="n">
        <v>53.82</v>
      </c>
      <c r="G1232" t="n">
        <v>73.40000000000001</v>
      </c>
      <c r="H1232" t="n">
        <v>1.15</v>
      </c>
      <c r="I1232" t="n">
        <v>44</v>
      </c>
      <c r="J1232" t="n">
        <v>134.93</v>
      </c>
      <c r="K1232" t="n">
        <v>45</v>
      </c>
      <c r="L1232" t="n">
        <v>8.75</v>
      </c>
      <c r="M1232" t="n">
        <v>42</v>
      </c>
      <c r="N1232" t="n">
        <v>21.18</v>
      </c>
      <c r="O1232" t="n">
        <v>16875.27</v>
      </c>
      <c r="P1232" t="n">
        <v>516.33</v>
      </c>
      <c r="Q1232" t="n">
        <v>1367.34</v>
      </c>
      <c r="R1232" t="n">
        <v>147.14</v>
      </c>
      <c r="S1232" t="n">
        <v>104.26</v>
      </c>
      <c r="T1232" t="n">
        <v>20405.25</v>
      </c>
      <c r="U1232" t="n">
        <v>0.71</v>
      </c>
      <c r="V1232" t="n">
        <v>0.89</v>
      </c>
      <c r="W1232" t="n">
        <v>20.71</v>
      </c>
      <c r="X1232" t="n">
        <v>1.25</v>
      </c>
      <c r="Y1232" t="n">
        <v>1</v>
      </c>
      <c r="Z1232" t="n">
        <v>10</v>
      </c>
    </row>
    <row r="1233">
      <c r="A1233" t="n">
        <v>32</v>
      </c>
      <c r="B1233" t="n">
        <v>60</v>
      </c>
      <c r="C1233" t="inlineStr">
        <is>
          <t xml:space="preserve">CONCLUIDO	</t>
        </is>
      </c>
      <c r="D1233" t="n">
        <v>1.7558</v>
      </c>
      <c r="E1233" t="n">
        <v>56.95</v>
      </c>
      <c r="F1233" t="n">
        <v>53.75</v>
      </c>
      <c r="G1233" t="n">
        <v>76.78</v>
      </c>
      <c r="H1233" t="n">
        <v>1.18</v>
      </c>
      <c r="I1233" t="n">
        <v>42</v>
      </c>
      <c r="J1233" t="n">
        <v>135.27</v>
      </c>
      <c r="K1233" t="n">
        <v>45</v>
      </c>
      <c r="L1233" t="n">
        <v>9</v>
      </c>
      <c r="M1233" t="n">
        <v>40</v>
      </c>
      <c r="N1233" t="n">
        <v>21.27</v>
      </c>
      <c r="O1233" t="n">
        <v>16916.71</v>
      </c>
      <c r="P1233" t="n">
        <v>513.72</v>
      </c>
      <c r="Q1233" t="n">
        <v>1367.26</v>
      </c>
      <c r="R1233" t="n">
        <v>144.47</v>
      </c>
      <c r="S1233" t="n">
        <v>104.26</v>
      </c>
      <c r="T1233" t="n">
        <v>19082.61</v>
      </c>
      <c r="U1233" t="n">
        <v>0.72</v>
      </c>
      <c r="V1233" t="n">
        <v>0.89</v>
      </c>
      <c r="W1233" t="n">
        <v>20.71</v>
      </c>
      <c r="X1233" t="n">
        <v>1.17</v>
      </c>
      <c r="Y1233" t="n">
        <v>1</v>
      </c>
      <c r="Z1233" t="n">
        <v>10</v>
      </c>
    </row>
    <row r="1234">
      <c r="A1234" t="n">
        <v>33</v>
      </c>
      <c r="B1234" t="n">
        <v>60</v>
      </c>
      <c r="C1234" t="inlineStr">
        <is>
          <t xml:space="preserve">CONCLUIDO	</t>
        </is>
      </c>
      <c r="D1234" t="n">
        <v>1.7581</v>
      </c>
      <c r="E1234" t="n">
        <v>56.88</v>
      </c>
      <c r="F1234" t="n">
        <v>53.7</v>
      </c>
      <c r="G1234" t="n">
        <v>78.59</v>
      </c>
      <c r="H1234" t="n">
        <v>1.21</v>
      </c>
      <c r="I1234" t="n">
        <v>41</v>
      </c>
      <c r="J1234" t="n">
        <v>135.6</v>
      </c>
      <c r="K1234" t="n">
        <v>45</v>
      </c>
      <c r="L1234" t="n">
        <v>9.25</v>
      </c>
      <c r="M1234" t="n">
        <v>39</v>
      </c>
      <c r="N1234" t="n">
        <v>21.35</v>
      </c>
      <c r="O1234" t="n">
        <v>16958.17</v>
      </c>
      <c r="P1234" t="n">
        <v>511.18</v>
      </c>
      <c r="Q1234" t="n">
        <v>1367.39</v>
      </c>
      <c r="R1234" t="n">
        <v>143.39</v>
      </c>
      <c r="S1234" t="n">
        <v>104.26</v>
      </c>
      <c r="T1234" t="n">
        <v>18544.85</v>
      </c>
      <c r="U1234" t="n">
        <v>0.73</v>
      </c>
      <c r="V1234" t="n">
        <v>0.89</v>
      </c>
      <c r="W1234" t="n">
        <v>20.7</v>
      </c>
      <c r="X1234" t="n">
        <v>1.12</v>
      </c>
      <c r="Y1234" t="n">
        <v>1</v>
      </c>
      <c r="Z1234" t="n">
        <v>10</v>
      </c>
    </row>
    <row r="1235">
      <c r="A1235" t="n">
        <v>34</v>
      </c>
      <c r="B1235" t="n">
        <v>60</v>
      </c>
      <c r="C1235" t="inlineStr">
        <is>
          <t xml:space="preserve">CONCLUIDO	</t>
        </is>
      </c>
      <c r="D1235" t="n">
        <v>1.759</v>
      </c>
      <c r="E1235" t="n">
        <v>56.85</v>
      </c>
      <c r="F1235" t="n">
        <v>53.69</v>
      </c>
      <c r="G1235" t="n">
        <v>80.54000000000001</v>
      </c>
      <c r="H1235" t="n">
        <v>1.24</v>
      </c>
      <c r="I1235" t="n">
        <v>40</v>
      </c>
      <c r="J1235" t="n">
        <v>135.94</v>
      </c>
      <c r="K1235" t="n">
        <v>45</v>
      </c>
      <c r="L1235" t="n">
        <v>9.5</v>
      </c>
      <c r="M1235" t="n">
        <v>38</v>
      </c>
      <c r="N1235" t="n">
        <v>21.44</v>
      </c>
      <c r="O1235" t="n">
        <v>16999.67</v>
      </c>
      <c r="P1235" t="n">
        <v>510.22</v>
      </c>
      <c r="Q1235" t="n">
        <v>1367.27</v>
      </c>
      <c r="R1235" t="n">
        <v>143.03</v>
      </c>
      <c r="S1235" t="n">
        <v>104.26</v>
      </c>
      <c r="T1235" t="n">
        <v>18372.98</v>
      </c>
      <c r="U1235" t="n">
        <v>0.73</v>
      </c>
      <c r="V1235" t="n">
        <v>0.89</v>
      </c>
      <c r="W1235" t="n">
        <v>20.7</v>
      </c>
      <c r="X1235" t="n">
        <v>1.12</v>
      </c>
      <c r="Y1235" t="n">
        <v>1</v>
      </c>
      <c r="Z1235" t="n">
        <v>10</v>
      </c>
    </row>
    <row r="1236">
      <c r="A1236" t="n">
        <v>35</v>
      </c>
      <c r="B1236" t="n">
        <v>60</v>
      </c>
      <c r="C1236" t="inlineStr">
        <is>
          <t xml:space="preserve">CONCLUIDO	</t>
        </is>
      </c>
      <c r="D1236" t="n">
        <v>1.7605</v>
      </c>
      <c r="E1236" t="n">
        <v>56.8</v>
      </c>
      <c r="F1236" t="n">
        <v>53.67</v>
      </c>
      <c r="G1236" t="n">
        <v>82.56999999999999</v>
      </c>
      <c r="H1236" t="n">
        <v>1.26</v>
      </c>
      <c r="I1236" t="n">
        <v>39</v>
      </c>
      <c r="J1236" t="n">
        <v>136.27</v>
      </c>
      <c r="K1236" t="n">
        <v>45</v>
      </c>
      <c r="L1236" t="n">
        <v>9.75</v>
      </c>
      <c r="M1236" t="n">
        <v>37</v>
      </c>
      <c r="N1236" t="n">
        <v>21.53</v>
      </c>
      <c r="O1236" t="n">
        <v>17041.2</v>
      </c>
      <c r="P1236" t="n">
        <v>507.72</v>
      </c>
      <c r="Q1236" t="n">
        <v>1367.24</v>
      </c>
      <c r="R1236" t="n">
        <v>142.36</v>
      </c>
      <c r="S1236" t="n">
        <v>104.26</v>
      </c>
      <c r="T1236" t="n">
        <v>18041.41</v>
      </c>
      <c r="U1236" t="n">
        <v>0.73</v>
      </c>
      <c r="V1236" t="n">
        <v>0.89</v>
      </c>
      <c r="W1236" t="n">
        <v>20.7</v>
      </c>
      <c r="X1236" t="n">
        <v>1.1</v>
      </c>
      <c r="Y1236" t="n">
        <v>1</v>
      </c>
      <c r="Z1236" t="n">
        <v>10</v>
      </c>
    </row>
    <row r="1237">
      <c r="A1237" t="n">
        <v>36</v>
      </c>
      <c r="B1237" t="n">
        <v>60</v>
      </c>
      <c r="C1237" t="inlineStr">
        <is>
          <t xml:space="preserve">CONCLUIDO	</t>
        </is>
      </c>
      <c r="D1237" t="n">
        <v>1.7649</v>
      </c>
      <c r="E1237" t="n">
        <v>56.66</v>
      </c>
      <c r="F1237" t="n">
        <v>53.58</v>
      </c>
      <c r="G1237" t="n">
        <v>86.89</v>
      </c>
      <c r="H1237" t="n">
        <v>1.29</v>
      </c>
      <c r="I1237" t="n">
        <v>37</v>
      </c>
      <c r="J1237" t="n">
        <v>136.61</v>
      </c>
      <c r="K1237" t="n">
        <v>45</v>
      </c>
      <c r="L1237" t="n">
        <v>10</v>
      </c>
      <c r="M1237" t="n">
        <v>35</v>
      </c>
      <c r="N1237" t="n">
        <v>21.61</v>
      </c>
      <c r="O1237" t="n">
        <v>17082.76</v>
      </c>
      <c r="P1237" t="n">
        <v>503</v>
      </c>
      <c r="Q1237" t="n">
        <v>1367.32</v>
      </c>
      <c r="R1237" t="n">
        <v>139.2</v>
      </c>
      <c r="S1237" t="n">
        <v>104.26</v>
      </c>
      <c r="T1237" t="n">
        <v>16472.09</v>
      </c>
      <c r="U1237" t="n">
        <v>0.75</v>
      </c>
      <c r="V1237" t="n">
        <v>0.89</v>
      </c>
      <c r="W1237" t="n">
        <v>20.7</v>
      </c>
      <c r="X1237" t="n">
        <v>1.01</v>
      </c>
      <c r="Y1237" t="n">
        <v>1</v>
      </c>
      <c r="Z1237" t="n">
        <v>10</v>
      </c>
    </row>
    <row r="1238">
      <c r="A1238" t="n">
        <v>37</v>
      </c>
      <c r="B1238" t="n">
        <v>60</v>
      </c>
      <c r="C1238" t="inlineStr">
        <is>
          <t xml:space="preserve">CONCLUIDO	</t>
        </is>
      </c>
      <c r="D1238" t="n">
        <v>1.764</v>
      </c>
      <c r="E1238" t="n">
        <v>56.69</v>
      </c>
      <c r="F1238" t="n">
        <v>53.61</v>
      </c>
      <c r="G1238" t="n">
        <v>86.94</v>
      </c>
      <c r="H1238" t="n">
        <v>1.32</v>
      </c>
      <c r="I1238" t="n">
        <v>37</v>
      </c>
      <c r="J1238" t="n">
        <v>136.95</v>
      </c>
      <c r="K1238" t="n">
        <v>45</v>
      </c>
      <c r="L1238" t="n">
        <v>10.25</v>
      </c>
      <c r="M1238" t="n">
        <v>35</v>
      </c>
      <c r="N1238" t="n">
        <v>21.7</v>
      </c>
      <c r="O1238" t="n">
        <v>17124.35</v>
      </c>
      <c r="P1238" t="n">
        <v>502.04</v>
      </c>
      <c r="Q1238" t="n">
        <v>1367.22</v>
      </c>
      <c r="R1238" t="n">
        <v>140.16</v>
      </c>
      <c r="S1238" t="n">
        <v>104.26</v>
      </c>
      <c r="T1238" t="n">
        <v>16951.24</v>
      </c>
      <c r="U1238" t="n">
        <v>0.74</v>
      </c>
      <c r="V1238" t="n">
        <v>0.89</v>
      </c>
      <c r="W1238" t="n">
        <v>20.7</v>
      </c>
      <c r="X1238" t="n">
        <v>1.04</v>
      </c>
      <c r="Y1238" t="n">
        <v>1</v>
      </c>
      <c r="Z1238" t="n">
        <v>10</v>
      </c>
    </row>
    <row r="1239">
      <c r="A1239" t="n">
        <v>38</v>
      </c>
      <c r="B1239" t="n">
        <v>60</v>
      </c>
      <c r="C1239" t="inlineStr">
        <is>
          <t xml:space="preserve">CONCLUIDO	</t>
        </is>
      </c>
      <c r="D1239" t="n">
        <v>1.7655</v>
      </c>
      <c r="E1239" t="n">
        <v>56.64</v>
      </c>
      <c r="F1239" t="n">
        <v>53.59</v>
      </c>
      <c r="G1239" t="n">
        <v>89.31999999999999</v>
      </c>
      <c r="H1239" t="n">
        <v>1.35</v>
      </c>
      <c r="I1239" t="n">
        <v>36</v>
      </c>
      <c r="J1239" t="n">
        <v>137.29</v>
      </c>
      <c r="K1239" t="n">
        <v>45</v>
      </c>
      <c r="L1239" t="n">
        <v>10.5</v>
      </c>
      <c r="M1239" t="n">
        <v>34</v>
      </c>
      <c r="N1239" t="n">
        <v>21.79</v>
      </c>
      <c r="O1239" t="n">
        <v>17165.97</v>
      </c>
      <c r="P1239" t="n">
        <v>500.15</v>
      </c>
      <c r="Q1239" t="n">
        <v>1367.31</v>
      </c>
      <c r="R1239" t="n">
        <v>139.47</v>
      </c>
      <c r="S1239" t="n">
        <v>104.26</v>
      </c>
      <c r="T1239" t="n">
        <v>16611.95</v>
      </c>
      <c r="U1239" t="n">
        <v>0.75</v>
      </c>
      <c r="V1239" t="n">
        <v>0.89</v>
      </c>
      <c r="W1239" t="n">
        <v>20.7</v>
      </c>
      <c r="X1239" t="n">
        <v>1.01</v>
      </c>
      <c r="Y1239" t="n">
        <v>1</v>
      </c>
      <c r="Z1239" t="n">
        <v>10</v>
      </c>
    </row>
    <row r="1240">
      <c r="A1240" t="n">
        <v>39</v>
      </c>
      <c r="B1240" t="n">
        <v>60</v>
      </c>
      <c r="C1240" t="inlineStr">
        <is>
          <t xml:space="preserve">CONCLUIDO	</t>
        </is>
      </c>
      <c r="D1240" t="n">
        <v>1.767</v>
      </c>
      <c r="E1240" t="n">
        <v>56.59</v>
      </c>
      <c r="F1240" t="n">
        <v>53.57</v>
      </c>
      <c r="G1240" t="n">
        <v>91.83</v>
      </c>
      <c r="H1240" t="n">
        <v>1.38</v>
      </c>
      <c r="I1240" t="n">
        <v>35</v>
      </c>
      <c r="J1240" t="n">
        <v>137.62</v>
      </c>
      <c r="K1240" t="n">
        <v>45</v>
      </c>
      <c r="L1240" t="n">
        <v>10.75</v>
      </c>
      <c r="M1240" t="n">
        <v>33</v>
      </c>
      <c r="N1240" t="n">
        <v>21.88</v>
      </c>
      <c r="O1240" t="n">
        <v>17207.62</v>
      </c>
      <c r="P1240" t="n">
        <v>497.42</v>
      </c>
      <c r="Q1240" t="n">
        <v>1367.35</v>
      </c>
      <c r="R1240" t="n">
        <v>138.71</v>
      </c>
      <c r="S1240" t="n">
        <v>104.26</v>
      </c>
      <c r="T1240" t="n">
        <v>16235.69</v>
      </c>
      <c r="U1240" t="n">
        <v>0.75</v>
      </c>
      <c r="V1240" t="n">
        <v>0.89</v>
      </c>
      <c r="W1240" t="n">
        <v>20.7</v>
      </c>
      <c r="X1240" t="n">
        <v>0.99</v>
      </c>
      <c r="Y1240" t="n">
        <v>1</v>
      </c>
      <c r="Z1240" t="n">
        <v>10</v>
      </c>
    </row>
    <row r="1241">
      <c r="A1241" t="n">
        <v>40</v>
      </c>
      <c r="B1241" t="n">
        <v>60</v>
      </c>
      <c r="C1241" t="inlineStr">
        <is>
          <t xml:space="preserve">CONCLUIDO	</t>
        </is>
      </c>
      <c r="D1241" t="n">
        <v>1.7686</v>
      </c>
      <c r="E1241" t="n">
        <v>56.54</v>
      </c>
      <c r="F1241" t="n">
        <v>53.54</v>
      </c>
      <c r="G1241" t="n">
        <v>94.48</v>
      </c>
      <c r="H1241" t="n">
        <v>1.41</v>
      </c>
      <c r="I1241" t="n">
        <v>34</v>
      </c>
      <c r="J1241" t="n">
        <v>137.96</v>
      </c>
      <c r="K1241" t="n">
        <v>45</v>
      </c>
      <c r="L1241" t="n">
        <v>11</v>
      </c>
      <c r="M1241" t="n">
        <v>32</v>
      </c>
      <c r="N1241" t="n">
        <v>21.96</v>
      </c>
      <c r="O1241" t="n">
        <v>17249.3</v>
      </c>
      <c r="P1241" t="n">
        <v>495.68</v>
      </c>
      <c r="Q1241" t="n">
        <v>1367.27</v>
      </c>
      <c r="R1241" t="n">
        <v>137.65</v>
      </c>
      <c r="S1241" t="n">
        <v>104.26</v>
      </c>
      <c r="T1241" t="n">
        <v>15712.62</v>
      </c>
      <c r="U1241" t="n">
        <v>0.76</v>
      </c>
      <c r="V1241" t="n">
        <v>0.9</v>
      </c>
      <c r="W1241" t="n">
        <v>20.71</v>
      </c>
      <c r="X1241" t="n">
        <v>0.96</v>
      </c>
      <c r="Y1241" t="n">
        <v>1</v>
      </c>
      <c r="Z1241" t="n">
        <v>10</v>
      </c>
    </row>
    <row r="1242">
      <c r="A1242" t="n">
        <v>41</v>
      </c>
      <c r="B1242" t="n">
        <v>60</v>
      </c>
      <c r="C1242" t="inlineStr">
        <is>
          <t xml:space="preserve">CONCLUIDO	</t>
        </is>
      </c>
      <c r="D1242" t="n">
        <v>1.7714</v>
      </c>
      <c r="E1242" t="n">
        <v>56.45</v>
      </c>
      <c r="F1242" t="n">
        <v>53.48</v>
      </c>
      <c r="G1242" t="n">
        <v>97.23</v>
      </c>
      <c r="H1242" t="n">
        <v>1.44</v>
      </c>
      <c r="I1242" t="n">
        <v>33</v>
      </c>
      <c r="J1242" t="n">
        <v>138.3</v>
      </c>
      <c r="K1242" t="n">
        <v>45</v>
      </c>
      <c r="L1242" t="n">
        <v>11.25</v>
      </c>
      <c r="M1242" t="n">
        <v>31</v>
      </c>
      <c r="N1242" t="n">
        <v>22.05</v>
      </c>
      <c r="O1242" t="n">
        <v>17291.02</v>
      </c>
      <c r="P1242" t="n">
        <v>493.27</v>
      </c>
      <c r="Q1242" t="n">
        <v>1367.25</v>
      </c>
      <c r="R1242" t="n">
        <v>135.67</v>
      </c>
      <c r="S1242" t="n">
        <v>104.26</v>
      </c>
      <c r="T1242" t="n">
        <v>14727.83</v>
      </c>
      <c r="U1242" t="n">
        <v>0.77</v>
      </c>
      <c r="V1242" t="n">
        <v>0.9</v>
      </c>
      <c r="W1242" t="n">
        <v>20.7</v>
      </c>
      <c r="X1242" t="n">
        <v>0.9</v>
      </c>
      <c r="Y1242" t="n">
        <v>1</v>
      </c>
      <c r="Z1242" t="n">
        <v>10</v>
      </c>
    </row>
    <row r="1243">
      <c r="A1243" t="n">
        <v>42</v>
      </c>
      <c r="B1243" t="n">
        <v>60</v>
      </c>
      <c r="C1243" t="inlineStr">
        <is>
          <t xml:space="preserve">CONCLUIDO	</t>
        </is>
      </c>
      <c r="D1243" t="n">
        <v>1.7726</v>
      </c>
      <c r="E1243" t="n">
        <v>56.41</v>
      </c>
      <c r="F1243" t="n">
        <v>53.46</v>
      </c>
      <c r="G1243" t="n">
        <v>100.25</v>
      </c>
      <c r="H1243" t="n">
        <v>1.47</v>
      </c>
      <c r="I1243" t="n">
        <v>32</v>
      </c>
      <c r="J1243" t="n">
        <v>138.64</v>
      </c>
      <c r="K1243" t="n">
        <v>45</v>
      </c>
      <c r="L1243" t="n">
        <v>11.5</v>
      </c>
      <c r="M1243" t="n">
        <v>30</v>
      </c>
      <c r="N1243" t="n">
        <v>22.14</v>
      </c>
      <c r="O1243" t="n">
        <v>17332.76</v>
      </c>
      <c r="P1243" t="n">
        <v>490.85</v>
      </c>
      <c r="Q1243" t="n">
        <v>1367.29</v>
      </c>
      <c r="R1243" t="n">
        <v>135.44</v>
      </c>
      <c r="S1243" t="n">
        <v>104.26</v>
      </c>
      <c r="T1243" t="n">
        <v>14616.65</v>
      </c>
      <c r="U1243" t="n">
        <v>0.77</v>
      </c>
      <c r="V1243" t="n">
        <v>0.9</v>
      </c>
      <c r="W1243" t="n">
        <v>20.69</v>
      </c>
      <c r="X1243" t="n">
        <v>0.89</v>
      </c>
      <c r="Y1243" t="n">
        <v>1</v>
      </c>
      <c r="Z1243" t="n">
        <v>10</v>
      </c>
    </row>
    <row r="1244">
      <c r="A1244" t="n">
        <v>43</v>
      </c>
      <c r="B1244" t="n">
        <v>60</v>
      </c>
      <c r="C1244" t="inlineStr">
        <is>
          <t xml:space="preserve">CONCLUIDO	</t>
        </is>
      </c>
      <c r="D1244" t="n">
        <v>1.7745</v>
      </c>
      <c r="E1244" t="n">
        <v>56.35</v>
      </c>
      <c r="F1244" t="n">
        <v>53.43</v>
      </c>
      <c r="G1244" t="n">
        <v>103.41</v>
      </c>
      <c r="H1244" t="n">
        <v>1.5</v>
      </c>
      <c r="I1244" t="n">
        <v>31</v>
      </c>
      <c r="J1244" t="n">
        <v>138.98</v>
      </c>
      <c r="K1244" t="n">
        <v>45</v>
      </c>
      <c r="L1244" t="n">
        <v>11.75</v>
      </c>
      <c r="M1244" t="n">
        <v>29</v>
      </c>
      <c r="N1244" t="n">
        <v>22.23</v>
      </c>
      <c r="O1244" t="n">
        <v>17374.54</v>
      </c>
      <c r="P1244" t="n">
        <v>488.46</v>
      </c>
      <c r="Q1244" t="n">
        <v>1367.16</v>
      </c>
      <c r="R1244" t="n">
        <v>134.34</v>
      </c>
      <c r="S1244" t="n">
        <v>104.26</v>
      </c>
      <c r="T1244" t="n">
        <v>14073.3</v>
      </c>
      <c r="U1244" t="n">
        <v>0.78</v>
      </c>
      <c r="V1244" t="n">
        <v>0.9</v>
      </c>
      <c r="W1244" t="n">
        <v>20.69</v>
      </c>
      <c r="X1244" t="n">
        <v>0.85</v>
      </c>
      <c r="Y1244" t="n">
        <v>1</v>
      </c>
      <c r="Z1244" t="n">
        <v>10</v>
      </c>
    </row>
    <row r="1245">
      <c r="A1245" t="n">
        <v>44</v>
      </c>
      <c r="B1245" t="n">
        <v>60</v>
      </c>
      <c r="C1245" t="inlineStr">
        <is>
          <t xml:space="preserve">CONCLUIDO	</t>
        </is>
      </c>
      <c r="D1245" t="n">
        <v>1.7761</v>
      </c>
      <c r="E1245" t="n">
        <v>56.3</v>
      </c>
      <c r="F1245" t="n">
        <v>53.41</v>
      </c>
      <c r="G1245" t="n">
        <v>106.81</v>
      </c>
      <c r="H1245" t="n">
        <v>1.52</v>
      </c>
      <c r="I1245" t="n">
        <v>30</v>
      </c>
      <c r="J1245" t="n">
        <v>139.32</v>
      </c>
      <c r="K1245" t="n">
        <v>45</v>
      </c>
      <c r="L1245" t="n">
        <v>12</v>
      </c>
      <c r="M1245" t="n">
        <v>28</v>
      </c>
      <c r="N1245" t="n">
        <v>22.32</v>
      </c>
      <c r="O1245" t="n">
        <v>17416.34</v>
      </c>
      <c r="P1245" t="n">
        <v>485.13</v>
      </c>
      <c r="Q1245" t="n">
        <v>1367.26</v>
      </c>
      <c r="R1245" t="n">
        <v>133.21</v>
      </c>
      <c r="S1245" t="n">
        <v>104.26</v>
      </c>
      <c r="T1245" t="n">
        <v>13511.55</v>
      </c>
      <c r="U1245" t="n">
        <v>0.78</v>
      </c>
      <c r="V1245" t="n">
        <v>0.9</v>
      </c>
      <c r="W1245" t="n">
        <v>20.7</v>
      </c>
      <c r="X1245" t="n">
        <v>0.83</v>
      </c>
      <c r="Y1245" t="n">
        <v>1</v>
      </c>
      <c r="Z1245" t="n">
        <v>10</v>
      </c>
    </row>
    <row r="1246">
      <c r="A1246" t="n">
        <v>45</v>
      </c>
      <c r="B1246" t="n">
        <v>60</v>
      </c>
      <c r="C1246" t="inlineStr">
        <is>
          <t xml:space="preserve">CONCLUIDO	</t>
        </is>
      </c>
      <c r="D1246" t="n">
        <v>1.7756</v>
      </c>
      <c r="E1246" t="n">
        <v>56.32</v>
      </c>
      <c r="F1246" t="n">
        <v>53.42</v>
      </c>
      <c r="G1246" t="n">
        <v>106.84</v>
      </c>
      <c r="H1246" t="n">
        <v>1.55</v>
      </c>
      <c r="I1246" t="n">
        <v>30</v>
      </c>
      <c r="J1246" t="n">
        <v>139.66</v>
      </c>
      <c r="K1246" t="n">
        <v>45</v>
      </c>
      <c r="L1246" t="n">
        <v>12.25</v>
      </c>
      <c r="M1246" t="n">
        <v>28</v>
      </c>
      <c r="N1246" t="n">
        <v>22.41</v>
      </c>
      <c r="O1246" t="n">
        <v>17458.18</v>
      </c>
      <c r="P1246" t="n">
        <v>484.22</v>
      </c>
      <c r="Q1246" t="n">
        <v>1367.31</v>
      </c>
      <c r="R1246" t="n">
        <v>134.08</v>
      </c>
      <c r="S1246" t="n">
        <v>104.26</v>
      </c>
      <c r="T1246" t="n">
        <v>13943.93</v>
      </c>
      <c r="U1246" t="n">
        <v>0.78</v>
      </c>
      <c r="V1246" t="n">
        <v>0.9</v>
      </c>
      <c r="W1246" t="n">
        <v>20.69</v>
      </c>
      <c r="X1246" t="n">
        <v>0.84</v>
      </c>
      <c r="Y1246" t="n">
        <v>1</v>
      </c>
      <c r="Z1246" t="n">
        <v>10</v>
      </c>
    </row>
    <row r="1247">
      <c r="A1247" t="n">
        <v>46</v>
      </c>
      <c r="B1247" t="n">
        <v>60</v>
      </c>
      <c r="C1247" t="inlineStr">
        <is>
          <t xml:space="preserve">CONCLUIDO	</t>
        </is>
      </c>
      <c r="D1247" t="n">
        <v>1.7776</v>
      </c>
      <c r="E1247" t="n">
        <v>56.26</v>
      </c>
      <c r="F1247" t="n">
        <v>53.38</v>
      </c>
      <c r="G1247" t="n">
        <v>110.45</v>
      </c>
      <c r="H1247" t="n">
        <v>1.58</v>
      </c>
      <c r="I1247" t="n">
        <v>29</v>
      </c>
      <c r="J1247" t="n">
        <v>140</v>
      </c>
      <c r="K1247" t="n">
        <v>45</v>
      </c>
      <c r="L1247" t="n">
        <v>12.5</v>
      </c>
      <c r="M1247" t="n">
        <v>27</v>
      </c>
      <c r="N1247" t="n">
        <v>22.5</v>
      </c>
      <c r="O1247" t="n">
        <v>17500.05</v>
      </c>
      <c r="P1247" t="n">
        <v>482.09</v>
      </c>
      <c r="Q1247" t="n">
        <v>1367.22</v>
      </c>
      <c r="R1247" t="n">
        <v>132.54</v>
      </c>
      <c r="S1247" t="n">
        <v>104.26</v>
      </c>
      <c r="T1247" t="n">
        <v>13180.64</v>
      </c>
      <c r="U1247" t="n">
        <v>0.79</v>
      </c>
      <c r="V1247" t="n">
        <v>0.9</v>
      </c>
      <c r="W1247" t="n">
        <v>20.7</v>
      </c>
      <c r="X1247" t="n">
        <v>0.8100000000000001</v>
      </c>
      <c r="Y1247" t="n">
        <v>1</v>
      </c>
      <c r="Z1247" t="n">
        <v>10</v>
      </c>
    </row>
    <row r="1248">
      <c r="A1248" t="n">
        <v>47</v>
      </c>
      <c r="B1248" t="n">
        <v>60</v>
      </c>
      <c r="C1248" t="inlineStr">
        <is>
          <t xml:space="preserve">CONCLUIDO	</t>
        </is>
      </c>
      <c r="D1248" t="n">
        <v>1.7791</v>
      </c>
      <c r="E1248" t="n">
        <v>56.21</v>
      </c>
      <c r="F1248" t="n">
        <v>53.36</v>
      </c>
      <c r="G1248" t="n">
        <v>114.34</v>
      </c>
      <c r="H1248" t="n">
        <v>1.61</v>
      </c>
      <c r="I1248" t="n">
        <v>28</v>
      </c>
      <c r="J1248" t="n">
        <v>140.33</v>
      </c>
      <c r="K1248" t="n">
        <v>45</v>
      </c>
      <c r="L1248" t="n">
        <v>12.75</v>
      </c>
      <c r="M1248" t="n">
        <v>26</v>
      </c>
      <c r="N1248" t="n">
        <v>22.59</v>
      </c>
      <c r="O1248" t="n">
        <v>17541.95</v>
      </c>
      <c r="P1248" t="n">
        <v>478.9</v>
      </c>
      <c r="Q1248" t="n">
        <v>1367.28</v>
      </c>
      <c r="R1248" t="n">
        <v>132.17</v>
      </c>
      <c r="S1248" t="n">
        <v>104.26</v>
      </c>
      <c r="T1248" t="n">
        <v>13001.22</v>
      </c>
      <c r="U1248" t="n">
        <v>0.79</v>
      </c>
      <c r="V1248" t="n">
        <v>0.9</v>
      </c>
      <c r="W1248" t="n">
        <v>20.68</v>
      </c>
      <c r="X1248" t="n">
        <v>0.78</v>
      </c>
      <c r="Y1248" t="n">
        <v>1</v>
      </c>
      <c r="Z1248" t="n">
        <v>10</v>
      </c>
    </row>
    <row r="1249">
      <c r="A1249" t="n">
        <v>48</v>
      </c>
      <c r="B1249" t="n">
        <v>60</v>
      </c>
      <c r="C1249" t="inlineStr">
        <is>
          <t xml:space="preserve">CONCLUIDO	</t>
        </is>
      </c>
      <c r="D1249" t="n">
        <v>1.7799</v>
      </c>
      <c r="E1249" t="n">
        <v>56.18</v>
      </c>
      <c r="F1249" t="n">
        <v>53.34</v>
      </c>
      <c r="G1249" t="n">
        <v>114.29</v>
      </c>
      <c r="H1249" t="n">
        <v>1.63</v>
      </c>
      <c r="I1249" t="n">
        <v>28</v>
      </c>
      <c r="J1249" t="n">
        <v>140.67</v>
      </c>
      <c r="K1249" t="n">
        <v>45</v>
      </c>
      <c r="L1249" t="n">
        <v>13</v>
      </c>
      <c r="M1249" t="n">
        <v>26</v>
      </c>
      <c r="N1249" t="n">
        <v>22.68</v>
      </c>
      <c r="O1249" t="n">
        <v>17583.88</v>
      </c>
      <c r="P1249" t="n">
        <v>476.78</v>
      </c>
      <c r="Q1249" t="n">
        <v>1367.16</v>
      </c>
      <c r="R1249" t="n">
        <v>131.38</v>
      </c>
      <c r="S1249" t="n">
        <v>104.26</v>
      </c>
      <c r="T1249" t="n">
        <v>12605.68</v>
      </c>
      <c r="U1249" t="n">
        <v>0.79</v>
      </c>
      <c r="V1249" t="n">
        <v>0.9</v>
      </c>
      <c r="W1249" t="n">
        <v>20.68</v>
      </c>
      <c r="X1249" t="n">
        <v>0.76</v>
      </c>
      <c r="Y1249" t="n">
        <v>1</v>
      </c>
      <c r="Z1249" t="n">
        <v>10</v>
      </c>
    </row>
    <row r="1250">
      <c r="A1250" t="n">
        <v>49</v>
      </c>
      <c r="B1250" t="n">
        <v>60</v>
      </c>
      <c r="C1250" t="inlineStr">
        <is>
          <t xml:space="preserve">CONCLUIDO	</t>
        </is>
      </c>
      <c r="D1250" t="n">
        <v>1.7814</v>
      </c>
      <c r="E1250" t="n">
        <v>56.14</v>
      </c>
      <c r="F1250" t="n">
        <v>53.31</v>
      </c>
      <c r="G1250" t="n">
        <v>118.48</v>
      </c>
      <c r="H1250" t="n">
        <v>1.66</v>
      </c>
      <c r="I1250" t="n">
        <v>27</v>
      </c>
      <c r="J1250" t="n">
        <v>141.02</v>
      </c>
      <c r="K1250" t="n">
        <v>45</v>
      </c>
      <c r="L1250" t="n">
        <v>13.25</v>
      </c>
      <c r="M1250" t="n">
        <v>25</v>
      </c>
      <c r="N1250" t="n">
        <v>22.77</v>
      </c>
      <c r="O1250" t="n">
        <v>17625.85</v>
      </c>
      <c r="P1250" t="n">
        <v>473.71</v>
      </c>
      <c r="Q1250" t="n">
        <v>1367.3</v>
      </c>
      <c r="R1250" t="n">
        <v>130.29</v>
      </c>
      <c r="S1250" t="n">
        <v>104.26</v>
      </c>
      <c r="T1250" t="n">
        <v>12068.4</v>
      </c>
      <c r="U1250" t="n">
        <v>0.8</v>
      </c>
      <c r="V1250" t="n">
        <v>0.9</v>
      </c>
      <c r="W1250" t="n">
        <v>20.69</v>
      </c>
      <c r="X1250" t="n">
        <v>0.74</v>
      </c>
      <c r="Y1250" t="n">
        <v>1</v>
      </c>
      <c r="Z1250" t="n">
        <v>10</v>
      </c>
    </row>
    <row r="1251">
      <c r="A1251" t="n">
        <v>50</v>
      </c>
      <c r="B1251" t="n">
        <v>60</v>
      </c>
      <c r="C1251" t="inlineStr">
        <is>
          <t xml:space="preserve">CONCLUIDO	</t>
        </is>
      </c>
      <c r="D1251" t="n">
        <v>1.7827</v>
      </c>
      <c r="E1251" t="n">
        <v>56.1</v>
      </c>
      <c r="F1251" t="n">
        <v>53.3</v>
      </c>
      <c r="G1251" t="n">
        <v>123</v>
      </c>
      <c r="H1251" t="n">
        <v>1.69</v>
      </c>
      <c r="I1251" t="n">
        <v>26</v>
      </c>
      <c r="J1251" t="n">
        <v>141.36</v>
      </c>
      <c r="K1251" t="n">
        <v>45</v>
      </c>
      <c r="L1251" t="n">
        <v>13.5</v>
      </c>
      <c r="M1251" t="n">
        <v>23</v>
      </c>
      <c r="N1251" t="n">
        <v>22.86</v>
      </c>
      <c r="O1251" t="n">
        <v>17667.84</v>
      </c>
      <c r="P1251" t="n">
        <v>470.13</v>
      </c>
      <c r="Q1251" t="n">
        <v>1367.19</v>
      </c>
      <c r="R1251" t="n">
        <v>130.09</v>
      </c>
      <c r="S1251" t="n">
        <v>104.26</v>
      </c>
      <c r="T1251" t="n">
        <v>11971.09</v>
      </c>
      <c r="U1251" t="n">
        <v>0.8</v>
      </c>
      <c r="V1251" t="n">
        <v>0.9</v>
      </c>
      <c r="W1251" t="n">
        <v>20.68</v>
      </c>
      <c r="X1251" t="n">
        <v>0.72</v>
      </c>
      <c r="Y1251" t="n">
        <v>1</v>
      </c>
      <c r="Z1251" t="n">
        <v>10</v>
      </c>
    </row>
    <row r="1252">
      <c r="A1252" t="n">
        <v>51</v>
      </c>
      <c r="B1252" t="n">
        <v>60</v>
      </c>
      <c r="C1252" t="inlineStr">
        <is>
          <t xml:space="preserve">CONCLUIDO	</t>
        </is>
      </c>
      <c r="D1252" t="n">
        <v>1.7828</v>
      </c>
      <c r="E1252" t="n">
        <v>56.09</v>
      </c>
      <c r="F1252" t="n">
        <v>53.29</v>
      </c>
      <c r="G1252" t="n">
        <v>122.99</v>
      </c>
      <c r="H1252" t="n">
        <v>1.72</v>
      </c>
      <c r="I1252" t="n">
        <v>26</v>
      </c>
      <c r="J1252" t="n">
        <v>141.7</v>
      </c>
      <c r="K1252" t="n">
        <v>45</v>
      </c>
      <c r="L1252" t="n">
        <v>13.75</v>
      </c>
      <c r="M1252" t="n">
        <v>22</v>
      </c>
      <c r="N1252" t="n">
        <v>22.95</v>
      </c>
      <c r="O1252" t="n">
        <v>17709.87</v>
      </c>
      <c r="P1252" t="n">
        <v>469.97</v>
      </c>
      <c r="Q1252" t="n">
        <v>1367.31</v>
      </c>
      <c r="R1252" t="n">
        <v>129.82</v>
      </c>
      <c r="S1252" t="n">
        <v>104.26</v>
      </c>
      <c r="T1252" t="n">
        <v>11835.38</v>
      </c>
      <c r="U1252" t="n">
        <v>0.8</v>
      </c>
      <c r="V1252" t="n">
        <v>0.9</v>
      </c>
      <c r="W1252" t="n">
        <v>20.68</v>
      </c>
      <c r="X1252" t="n">
        <v>0.72</v>
      </c>
      <c r="Y1252" t="n">
        <v>1</v>
      </c>
      <c r="Z1252" t="n">
        <v>10</v>
      </c>
    </row>
    <row r="1253">
      <c r="A1253" t="n">
        <v>52</v>
      </c>
      <c r="B1253" t="n">
        <v>60</v>
      </c>
      <c r="C1253" t="inlineStr">
        <is>
          <t xml:space="preserve">CONCLUIDO	</t>
        </is>
      </c>
      <c r="D1253" t="n">
        <v>1.7845</v>
      </c>
      <c r="E1253" t="n">
        <v>56.04</v>
      </c>
      <c r="F1253" t="n">
        <v>53.27</v>
      </c>
      <c r="G1253" t="n">
        <v>127.84</v>
      </c>
      <c r="H1253" t="n">
        <v>1.74</v>
      </c>
      <c r="I1253" t="n">
        <v>25</v>
      </c>
      <c r="J1253" t="n">
        <v>142.04</v>
      </c>
      <c r="K1253" t="n">
        <v>45</v>
      </c>
      <c r="L1253" t="n">
        <v>14</v>
      </c>
      <c r="M1253" t="n">
        <v>19</v>
      </c>
      <c r="N1253" t="n">
        <v>23.04</v>
      </c>
      <c r="O1253" t="n">
        <v>17751.93</v>
      </c>
      <c r="P1253" t="n">
        <v>466.71</v>
      </c>
      <c r="Q1253" t="n">
        <v>1367.32</v>
      </c>
      <c r="R1253" t="n">
        <v>128.81</v>
      </c>
      <c r="S1253" t="n">
        <v>104.26</v>
      </c>
      <c r="T1253" t="n">
        <v>11334.63</v>
      </c>
      <c r="U1253" t="n">
        <v>0.8100000000000001</v>
      </c>
      <c r="V1253" t="n">
        <v>0.9</v>
      </c>
      <c r="W1253" t="n">
        <v>20.69</v>
      </c>
      <c r="X1253" t="n">
        <v>0.6899999999999999</v>
      </c>
      <c r="Y1253" t="n">
        <v>1</v>
      </c>
      <c r="Z1253" t="n">
        <v>10</v>
      </c>
    </row>
    <row r="1254">
      <c r="A1254" t="n">
        <v>53</v>
      </c>
      <c r="B1254" t="n">
        <v>60</v>
      </c>
      <c r="C1254" t="inlineStr">
        <is>
          <t xml:space="preserve">CONCLUIDO	</t>
        </is>
      </c>
      <c r="D1254" t="n">
        <v>1.7839</v>
      </c>
      <c r="E1254" t="n">
        <v>56.06</v>
      </c>
      <c r="F1254" t="n">
        <v>53.29</v>
      </c>
      <c r="G1254" t="n">
        <v>127.89</v>
      </c>
      <c r="H1254" t="n">
        <v>1.77</v>
      </c>
      <c r="I1254" t="n">
        <v>25</v>
      </c>
      <c r="J1254" t="n">
        <v>142.38</v>
      </c>
      <c r="K1254" t="n">
        <v>45</v>
      </c>
      <c r="L1254" t="n">
        <v>14.25</v>
      </c>
      <c r="M1254" t="n">
        <v>15</v>
      </c>
      <c r="N1254" t="n">
        <v>23.13</v>
      </c>
      <c r="O1254" t="n">
        <v>17794.02</v>
      </c>
      <c r="P1254" t="n">
        <v>466.95</v>
      </c>
      <c r="Q1254" t="n">
        <v>1367.27</v>
      </c>
      <c r="R1254" t="n">
        <v>129.1</v>
      </c>
      <c r="S1254" t="n">
        <v>104.26</v>
      </c>
      <c r="T1254" t="n">
        <v>11481.45</v>
      </c>
      <c r="U1254" t="n">
        <v>0.8100000000000001</v>
      </c>
      <c r="V1254" t="n">
        <v>0.9</v>
      </c>
      <c r="W1254" t="n">
        <v>20.7</v>
      </c>
      <c r="X1254" t="n">
        <v>0.71</v>
      </c>
      <c r="Y1254" t="n">
        <v>1</v>
      </c>
      <c r="Z1254" t="n">
        <v>10</v>
      </c>
    </row>
    <row r="1255">
      <c r="A1255" t="n">
        <v>54</v>
      </c>
      <c r="B1255" t="n">
        <v>60</v>
      </c>
      <c r="C1255" t="inlineStr">
        <is>
          <t xml:space="preserve">CONCLUIDO	</t>
        </is>
      </c>
      <c r="D1255" t="n">
        <v>1.7837</v>
      </c>
      <c r="E1255" t="n">
        <v>56.06</v>
      </c>
      <c r="F1255" t="n">
        <v>53.29</v>
      </c>
      <c r="G1255" t="n">
        <v>127.9</v>
      </c>
      <c r="H1255" t="n">
        <v>1.8</v>
      </c>
      <c r="I1255" t="n">
        <v>25</v>
      </c>
      <c r="J1255" t="n">
        <v>142.72</v>
      </c>
      <c r="K1255" t="n">
        <v>45</v>
      </c>
      <c r="L1255" t="n">
        <v>14.5</v>
      </c>
      <c r="M1255" t="n">
        <v>10</v>
      </c>
      <c r="N1255" t="n">
        <v>23.22</v>
      </c>
      <c r="O1255" t="n">
        <v>17836.15</v>
      </c>
      <c r="P1255" t="n">
        <v>464.28</v>
      </c>
      <c r="Q1255" t="n">
        <v>1367.37</v>
      </c>
      <c r="R1255" t="n">
        <v>129.21</v>
      </c>
      <c r="S1255" t="n">
        <v>104.26</v>
      </c>
      <c r="T1255" t="n">
        <v>11535.1</v>
      </c>
      <c r="U1255" t="n">
        <v>0.8100000000000001</v>
      </c>
      <c r="V1255" t="n">
        <v>0.9</v>
      </c>
      <c r="W1255" t="n">
        <v>20.7</v>
      </c>
      <c r="X1255" t="n">
        <v>0.72</v>
      </c>
      <c r="Y1255" t="n">
        <v>1</v>
      </c>
      <c r="Z1255" t="n">
        <v>10</v>
      </c>
    </row>
    <row r="1256">
      <c r="A1256" t="n">
        <v>55</v>
      </c>
      <c r="B1256" t="n">
        <v>60</v>
      </c>
      <c r="C1256" t="inlineStr">
        <is>
          <t xml:space="preserve">CONCLUIDO	</t>
        </is>
      </c>
      <c r="D1256" t="n">
        <v>1.7858</v>
      </c>
      <c r="E1256" t="n">
        <v>56</v>
      </c>
      <c r="F1256" t="n">
        <v>53.25</v>
      </c>
      <c r="G1256" t="n">
        <v>133.13</v>
      </c>
      <c r="H1256" t="n">
        <v>1.82</v>
      </c>
      <c r="I1256" t="n">
        <v>24</v>
      </c>
      <c r="J1256" t="n">
        <v>143.06</v>
      </c>
      <c r="K1256" t="n">
        <v>45</v>
      </c>
      <c r="L1256" t="n">
        <v>14.75</v>
      </c>
      <c r="M1256" t="n">
        <v>7</v>
      </c>
      <c r="N1256" t="n">
        <v>23.31</v>
      </c>
      <c r="O1256" t="n">
        <v>17878.3</v>
      </c>
      <c r="P1256" t="n">
        <v>462.62</v>
      </c>
      <c r="Q1256" t="n">
        <v>1367.34</v>
      </c>
      <c r="R1256" t="n">
        <v>127.76</v>
      </c>
      <c r="S1256" t="n">
        <v>104.26</v>
      </c>
      <c r="T1256" t="n">
        <v>10816.89</v>
      </c>
      <c r="U1256" t="n">
        <v>0.82</v>
      </c>
      <c r="V1256" t="n">
        <v>0.9</v>
      </c>
      <c r="W1256" t="n">
        <v>20.71</v>
      </c>
      <c r="X1256" t="n">
        <v>0.68</v>
      </c>
      <c r="Y1256" t="n">
        <v>1</v>
      </c>
      <c r="Z1256" t="n">
        <v>10</v>
      </c>
    </row>
    <row r="1257">
      <c r="A1257" t="n">
        <v>56</v>
      </c>
      <c r="B1257" t="n">
        <v>60</v>
      </c>
      <c r="C1257" t="inlineStr">
        <is>
          <t xml:space="preserve">CONCLUIDO	</t>
        </is>
      </c>
      <c r="D1257" t="n">
        <v>1.7858</v>
      </c>
      <c r="E1257" t="n">
        <v>56</v>
      </c>
      <c r="F1257" t="n">
        <v>53.25</v>
      </c>
      <c r="G1257" t="n">
        <v>133.13</v>
      </c>
      <c r="H1257" t="n">
        <v>1.85</v>
      </c>
      <c r="I1257" t="n">
        <v>24</v>
      </c>
      <c r="J1257" t="n">
        <v>143.4</v>
      </c>
      <c r="K1257" t="n">
        <v>45</v>
      </c>
      <c r="L1257" t="n">
        <v>15</v>
      </c>
      <c r="M1257" t="n">
        <v>2</v>
      </c>
      <c r="N1257" t="n">
        <v>23.41</v>
      </c>
      <c r="O1257" t="n">
        <v>17920.49</v>
      </c>
      <c r="P1257" t="n">
        <v>463.73</v>
      </c>
      <c r="Q1257" t="n">
        <v>1367.39</v>
      </c>
      <c r="R1257" t="n">
        <v>127.64</v>
      </c>
      <c r="S1257" t="n">
        <v>104.26</v>
      </c>
      <c r="T1257" t="n">
        <v>10755.91</v>
      </c>
      <c r="U1257" t="n">
        <v>0.82</v>
      </c>
      <c r="V1257" t="n">
        <v>0.9</v>
      </c>
      <c r="W1257" t="n">
        <v>20.71</v>
      </c>
      <c r="X1257" t="n">
        <v>0.67</v>
      </c>
      <c r="Y1257" t="n">
        <v>1</v>
      </c>
      <c r="Z1257" t="n">
        <v>10</v>
      </c>
    </row>
    <row r="1258">
      <c r="A1258" t="n">
        <v>57</v>
      </c>
      <c r="B1258" t="n">
        <v>60</v>
      </c>
      <c r="C1258" t="inlineStr">
        <is>
          <t xml:space="preserve">CONCLUIDO	</t>
        </is>
      </c>
      <c r="D1258" t="n">
        <v>1.7856</v>
      </c>
      <c r="E1258" t="n">
        <v>56</v>
      </c>
      <c r="F1258" t="n">
        <v>53.26</v>
      </c>
      <c r="G1258" t="n">
        <v>133.15</v>
      </c>
      <c r="H1258" t="n">
        <v>1.88</v>
      </c>
      <c r="I1258" t="n">
        <v>24</v>
      </c>
      <c r="J1258" t="n">
        <v>143.75</v>
      </c>
      <c r="K1258" t="n">
        <v>45</v>
      </c>
      <c r="L1258" t="n">
        <v>15.25</v>
      </c>
      <c r="M1258" t="n">
        <v>1</v>
      </c>
      <c r="N1258" t="n">
        <v>23.5</v>
      </c>
      <c r="O1258" t="n">
        <v>17962.71</v>
      </c>
      <c r="P1258" t="n">
        <v>464.65</v>
      </c>
      <c r="Q1258" t="n">
        <v>1367.3</v>
      </c>
      <c r="R1258" t="n">
        <v>127.65</v>
      </c>
      <c r="S1258" t="n">
        <v>104.26</v>
      </c>
      <c r="T1258" t="n">
        <v>10762.23</v>
      </c>
      <c r="U1258" t="n">
        <v>0.82</v>
      </c>
      <c r="V1258" t="n">
        <v>0.9</v>
      </c>
      <c r="W1258" t="n">
        <v>20.71</v>
      </c>
      <c r="X1258" t="n">
        <v>0.68</v>
      </c>
      <c r="Y1258" t="n">
        <v>1</v>
      </c>
      <c r="Z1258" t="n">
        <v>10</v>
      </c>
    </row>
    <row r="1259">
      <c r="A1259" t="n">
        <v>58</v>
      </c>
      <c r="B1259" t="n">
        <v>60</v>
      </c>
      <c r="C1259" t="inlineStr">
        <is>
          <t xml:space="preserve">CONCLUIDO	</t>
        </is>
      </c>
      <c r="D1259" t="n">
        <v>1.7856</v>
      </c>
      <c r="E1259" t="n">
        <v>56</v>
      </c>
      <c r="F1259" t="n">
        <v>53.26</v>
      </c>
      <c r="G1259" t="n">
        <v>133.15</v>
      </c>
      <c r="H1259" t="n">
        <v>1.9</v>
      </c>
      <c r="I1259" t="n">
        <v>24</v>
      </c>
      <c r="J1259" t="n">
        <v>144.09</v>
      </c>
      <c r="K1259" t="n">
        <v>45</v>
      </c>
      <c r="L1259" t="n">
        <v>15.5</v>
      </c>
      <c r="M1259" t="n">
        <v>0</v>
      </c>
      <c r="N1259" t="n">
        <v>23.59</v>
      </c>
      <c r="O1259" t="n">
        <v>18004.96</v>
      </c>
      <c r="P1259" t="n">
        <v>465.64</v>
      </c>
      <c r="Q1259" t="n">
        <v>1367.35</v>
      </c>
      <c r="R1259" t="n">
        <v>127.72</v>
      </c>
      <c r="S1259" t="n">
        <v>104.26</v>
      </c>
      <c r="T1259" t="n">
        <v>10795.72</v>
      </c>
      <c r="U1259" t="n">
        <v>0.82</v>
      </c>
      <c r="V1259" t="n">
        <v>0.9</v>
      </c>
      <c r="W1259" t="n">
        <v>20.71</v>
      </c>
      <c r="X1259" t="n">
        <v>0.68</v>
      </c>
      <c r="Y1259" t="n">
        <v>1</v>
      </c>
      <c r="Z1259" t="n">
        <v>10</v>
      </c>
    </row>
    <row r="1260">
      <c r="A1260" t="n">
        <v>0</v>
      </c>
      <c r="B1260" t="n">
        <v>135</v>
      </c>
      <c r="C1260" t="inlineStr">
        <is>
          <t xml:space="preserve">CONCLUIDO	</t>
        </is>
      </c>
      <c r="D1260" t="n">
        <v>0.7153</v>
      </c>
      <c r="E1260" t="n">
        <v>139.8</v>
      </c>
      <c r="F1260" t="n">
        <v>84.27</v>
      </c>
      <c r="G1260" t="n">
        <v>4.85</v>
      </c>
      <c r="H1260" t="n">
        <v>0.07000000000000001</v>
      </c>
      <c r="I1260" t="n">
        <v>1042</v>
      </c>
      <c r="J1260" t="n">
        <v>263.32</v>
      </c>
      <c r="K1260" t="n">
        <v>59.89</v>
      </c>
      <c r="L1260" t="n">
        <v>1</v>
      </c>
      <c r="M1260" t="n">
        <v>1040</v>
      </c>
      <c r="N1260" t="n">
        <v>67.43000000000001</v>
      </c>
      <c r="O1260" t="n">
        <v>32710.1</v>
      </c>
      <c r="P1260" t="n">
        <v>1438.36</v>
      </c>
      <c r="Q1260" t="n">
        <v>1372</v>
      </c>
      <c r="R1260" t="n">
        <v>1140.93</v>
      </c>
      <c r="S1260" t="n">
        <v>104.26</v>
      </c>
      <c r="T1260" t="n">
        <v>512310.71</v>
      </c>
      <c r="U1260" t="n">
        <v>0.09</v>
      </c>
      <c r="V1260" t="n">
        <v>0.57</v>
      </c>
      <c r="W1260" t="n">
        <v>22.33</v>
      </c>
      <c r="X1260" t="n">
        <v>31.59</v>
      </c>
      <c r="Y1260" t="n">
        <v>1</v>
      </c>
      <c r="Z1260" t="n">
        <v>10</v>
      </c>
    </row>
    <row r="1261">
      <c r="A1261" t="n">
        <v>1</v>
      </c>
      <c r="B1261" t="n">
        <v>135</v>
      </c>
      <c r="C1261" t="inlineStr">
        <is>
          <t xml:space="preserve">CONCLUIDO	</t>
        </is>
      </c>
      <c r="D1261" t="n">
        <v>0.8714</v>
      </c>
      <c r="E1261" t="n">
        <v>114.76</v>
      </c>
      <c r="F1261" t="n">
        <v>74.65000000000001</v>
      </c>
      <c r="G1261" t="n">
        <v>6.08</v>
      </c>
      <c r="H1261" t="n">
        <v>0.08</v>
      </c>
      <c r="I1261" t="n">
        <v>737</v>
      </c>
      <c r="J1261" t="n">
        <v>263.79</v>
      </c>
      <c r="K1261" t="n">
        <v>59.89</v>
      </c>
      <c r="L1261" t="n">
        <v>1.25</v>
      </c>
      <c r="M1261" t="n">
        <v>735</v>
      </c>
      <c r="N1261" t="n">
        <v>67.65000000000001</v>
      </c>
      <c r="O1261" t="n">
        <v>32767.75</v>
      </c>
      <c r="P1261" t="n">
        <v>1274.94</v>
      </c>
      <c r="Q1261" t="n">
        <v>1370.7</v>
      </c>
      <c r="R1261" t="n">
        <v>824.66</v>
      </c>
      <c r="S1261" t="n">
        <v>104.26</v>
      </c>
      <c r="T1261" t="n">
        <v>355703</v>
      </c>
      <c r="U1261" t="n">
        <v>0.13</v>
      </c>
      <c r="V1261" t="n">
        <v>0.64</v>
      </c>
      <c r="W1261" t="n">
        <v>21.88</v>
      </c>
      <c r="X1261" t="n">
        <v>22</v>
      </c>
      <c r="Y1261" t="n">
        <v>1</v>
      </c>
      <c r="Z1261" t="n">
        <v>10</v>
      </c>
    </row>
    <row r="1262">
      <c r="A1262" t="n">
        <v>2</v>
      </c>
      <c r="B1262" t="n">
        <v>135</v>
      </c>
      <c r="C1262" t="inlineStr">
        <is>
          <t xml:space="preserve">CONCLUIDO	</t>
        </is>
      </c>
      <c r="D1262" t="n">
        <v>0.9882</v>
      </c>
      <c r="E1262" t="n">
        <v>101.2</v>
      </c>
      <c r="F1262" t="n">
        <v>69.48</v>
      </c>
      <c r="G1262" t="n">
        <v>7.3</v>
      </c>
      <c r="H1262" t="n">
        <v>0.1</v>
      </c>
      <c r="I1262" t="n">
        <v>571</v>
      </c>
      <c r="J1262" t="n">
        <v>264.25</v>
      </c>
      <c r="K1262" t="n">
        <v>59.89</v>
      </c>
      <c r="L1262" t="n">
        <v>1.5</v>
      </c>
      <c r="M1262" t="n">
        <v>569</v>
      </c>
      <c r="N1262" t="n">
        <v>67.87</v>
      </c>
      <c r="O1262" t="n">
        <v>32825.49</v>
      </c>
      <c r="P1262" t="n">
        <v>1186.86</v>
      </c>
      <c r="Q1262" t="n">
        <v>1369.92</v>
      </c>
      <c r="R1262" t="n">
        <v>656.42</v>
      </c>
      <c r="S1262" t="n">
        <v>104.26</v>
      </c>
      <c r="T1262" t="n">
        <v>272413.1</v>
      </c>
      <c r="U1262" t="n">
        <v>0.16</v>
      </c>
      <c r="V1262" t="n">
        <v>0.6899999999999999</v>
      </c>
      <c r="W1262" t="n">
        <v>21.58</v>
      </c>
      <c r="X1262" t="n">
        <v>16.85</v>
      </c>
      <c r="Y1262" t="n">
        <v>1</v>
      </c>
      <c r="Z1262" t="n">
        <v>10</v>
      </c>
    </row>
    <row r="1263">
      <c r="A1263" t="n">
        <v>3</v>
      </c>
      <c r="B1263" t="n">
        <v>135</v>
      </c>
      <c r="C1263" t="inlineStr">
        <is>
          <t xml:space="preserve">CONCLUIDO	</t>
        </is>
      </c>
      <c r="D1263" t="n">
        <v>1.0781</v>
      </c>
      <c r="E1263" t="n">
        <v>92.76000000000001</v>
      </c>
      <c r="F1263" t="n">
        <v>66.29000000000001</v>
      </c>
      <c r="G1263" t="n">
        <v>8.52</v>
      </c>
      <c r="H1263" t="n">
        <v>0.12</v>
      </c>
      <c r="I1263" t="n">
        <v>467</v>
      </c>
      <c r="J1263" t="n">
        <v>264.72</v>
      </c>
      <c r="K1263" t="n">
        <v>59.89</v>
      </c>
      <c r="L1263" t="n">
        <v>1.75</v>
      </c>
      <c r="M1263" t="n">
        <v>465</v>
      </c>
      <c r="N1263" t="n">
        <v>68.09</v>
      </c>
      <c r="O1263" t="n">
        <v>32883.31</v>
      </c>
      <c r="P1263" t="n">
        <v>1132.47</v>
      </c>
      <c r="Q1263" t="n">
        <v>1369.25</v>
      </c>
      <c r="R1263" t="n">
        <v>552.54</v>
      </c>
      <c r="S1263" t="n">
        <v>104.26</v>
      </c>
      <c r="T1263" t="n">
        <v>220992.37</v>
      </c>
      <c r="U1263" t="n">
        <v>0.19</v>
      </c>
      <c r="V1263" t="n">
        <v>0.72</v>
      </c>
      <c r="W1263" t="n">
        <v>21.41</v>
      </c>
      <c r="X1263" t="n">
        <v>13.67</v>
      </c>
      <c r="Y1263" t="n">
        <v>1</v>
      </c>
      <c r="Z1263" t="n">
        <v>10</v>
      </c>
    </row>
    <row r="1264">
      <c r="A1264" t="n">
        <v>4</v>
      </c>
      <c r="B1264" t="n">
        <v>135</v>
      </c>
      <c r="C1264" t="inlineStr">
        <is>
          <t xml:space="preserve">CONCLUIDO	</t>
        </is>
      </c>
      <c r="D1264" t="n">
        <v>1.1498</v>
      </c>
      <c r="E1264" t="n">
        <v>86.98</v>
      </c>
      <c r="F1264" t="n">
        <v>64.15000000000001</v>
      </c>
      <c r="G1264" t="n">
        <v>9.74</v>
      </c>
      <c r="H1264" t="n">
        <v>0.13</v>
      </c>
      <c r="I1264" t="n">
        <v>395</v>
      </c>
      <c r="J1264" t="n">
        <v>265.19</v>
      </c>
      <c r="K1264" t="n">
        <v>59.89</v>
      </c>
      <c r="L1264" t="n">
        <v>2</v>
      </c>
      <c r="M1264" t="n">
        <v>393</v>
      </c>
      <c r="N1264" t="n">
        <v>68.31</v>
      </c>
      <c r="O1264" t="n">
        <v>32941.21</v>
      </c>
      <c r="P1264" t="n">
        <v>1095.84</v>
      </c>
      <c r="Q1264" t="n">
        <v>1368.79</v>
      </c>
      <c r="R1264" t="n">
        <v>482.36</v>
      </c>
      <c r="S1264" t="n">
        <v>104.26</v>
      </c>
      <c r="T1264" t="n">
        <v>186259.08</v>
      </c>
      <c r="U1264" t="n">
        <v>0.22</v>
      </c>
      <c r="V1264" t="n">
        <v>0.75</v>
      </c>
      <c r="W1264" t="n">
        <v>21.3</v>
      </c>
      <c r="X1264" t="n">
        <v>11.54</v>
      </c>
      <c r="Y1264" t="n">
        <v>1</v>
      </c>
      <c r="Z1264" t="n">
        <v>10</v>
      </c>
    </row>
    <row r="1265">
      <c r="A1265" t="n">
        <v>5</v>
      </c>
      <c r="B1265" t="n">
        <v>135</v>
      </c>
      <c r="C1265" t="inlineStr">
        <is>
          <t xml:space="preserve">CONCLUIDO	</t>
        </is>
      </c>
      <c r="D1265" t="n">
        <v>1.208</v>
      </c>
      <c r="E1265" t="n">
        <v>82.78</v>
      </c>
      <c r="F1265" t="n">
        <v>62.59</v>
      </c>
      <c r="G1265" t="n">
        <v>10.95</v>
      </c>
      <c r="H1265" t="n">
        <v>0.15</v>
      </c>
      <c r="I1265" t="n">
        <v>343</v>
      </c>
      <c r="J1265" t="n">
        <v>265.66</v>
      </c>
      <c r="K1265" t="n">
        <v>59.89</v>
      </c>
      <c r="L1265" t="n">
        <v>2.25</v>
      </c>
      <c r="M1265" t="n">
        <v>341</v>
      </c>
      <c r="N1265" t="n">
        <v>68.53</v>
      </c>
      <c r="O1265" t="n">
        <v>32999.19</v>
      </c>
      <c r="P1265" t="n">
        <v>1068.88</v>
      </c>
      <c r="Q1265" t="n">
        <v>1368.57</v>
      </c>
      <c r="R1265" t="n">
        <v>432.21</v>
      </c>
      <c r="S1265" t="n">
        <v>104.26</v>
      </c>
      <c r="T1265" t="n">
        <v>161443.74</v>
      </c>
      <c r="U1265" t="n">
        <v>0.24</v>
      </c>
      <c r="V1265" t="n">
        <v>0.77</v>
      </c>
      <c r="W1265" t="n">
        <v>21.21</v>
      </c>
      <c r="X1265" t="n">
        <v>9.98</v>
      </c>
      <c r="Y1265" t="n">
        <v>1</v>
      </c>
      <c r="Z1265" t="n">
        <v>10</v>
      </c>
    </row>
    <row r="1266">
      <c r="A1266" t="n">
        <v>6</v>
      </c>
      <c r="B1266" t="n">
        <v>135</v>
      </c>
      <c r="C1266" t="inlineStr">
        <is>
          <t xml:space="preserve">CONCLUIDO	</t>
        </is>
      </c>
      <c r="D1266" t="n">
        <v>1.2581</v>
      </c>
      <c r="E1266" t="n">
        <v>79.48</v>
      </c>
      <c r="F1266" t="n">
        <v>61.36</v>
      </c>
      <c r="G1266" t="n">
        <v>12.19</v>
      </c>
      <c r="H1266" t="n">
        <v>0.17</v>
      </c>
      <c r="I1266" t="n">
        <v>302</v>
      </c>
      <c r="J1266" t="n">
        <v>266.13</v>
      </c>
      <c r="K1266" t="n">
        <v>59.89</v>
      </c>
      <c r="L1266" t="n">
        <v>2.5</v>
      </c>
      <c r="M1266" t="n">
        <v>300</v>
      </c>
      <c r="N1266" t="n">
        <v>68.75</v>
      </c>
      <c r="O1266" t="n">
        <v>33057.26</v>
      </c>
      <c r="P1266" t="n">
        <v>1047.76</v>
      </c>
      <c r="Q1266" t="n">
        <v>1368.5</v>
      </c>
      <c r="R1266" t="n">
        <v>391.46</v>
      </c>
      <c r="S1266" t="n">
        <v>104.26</v>
      </c>
      <c r="T1266" t="n">
        <v>141275.85</v>
      </c>
      <c r="U1266" t="n">
        <v>0.27</v>
      </c>
      <c r="V1266" t="n">
        <v>0.78</v>
      </c>
      <c r="W1266" t="n">
        <v>21.15</v>
      </c>
      <c r="X1266" t="n">
        <v>8.76</v>
      </c>
      <c r="Y1266" t="n">
        <v>1</v>
      </c>
      <c r="Z1266" t="n">
        <v>10</v>
      </c>
    </row>
    <row r="1267">
      <c r="A1267" t="n">
        <v>7</v>
      </c>
      <c r="B1267" t="n">
        <v>135</v>
      </c>
      <c r="C1267" t="inlineStr">
        <is>
          <t xml:space="preserve">CONCLUIDO	</t>
        </is>
      </c>
      <c r="D1267" t="n">
        <v>1.2992</v>
      </c>
      <c r="E1267" t="n">
        <v>76.97</v>
      </c>
      <c r="F1267" t="n">
        <v>60.42</v>
      </c>
      <c r="G1267" t="n">
        <v>13.38</v>
      </c>
      <c r="H1267" t="n">
        <v>0.18</v>
      </c>
      <c r="I1267" t="n">
        <v>271</v>
      </c>
      <c r="J1267" t="n">
        <v>266.6</v>
      </c>
      <c r="K1267" t="n">
        <v>59.89</v>
      </c>
      <c r="L1267" t="n">
        <v>2.75</v>
      </c>
      <c r="M1267" t="n">
        <v>269</v>
      </c>
      <c r="N1267" t="n">
        <v>68.97</v>
      </c>
      <c r="O1267" t="n">
        <v>33115.41</v>
      </c>
      <c r="P1267" t="n">
        <v>1031.28</v>
      </c>
      <c r="Q1267" t="n">
        <v>1368.28</v>
      </c>
      <c r="R1267" t="n">
        <v>361.62</v>
      </c>
      <c r="S1267" t="n">
        <v>104.26</v>
      </c>
      <c r="T1267" t="n">
        <v>126509.29</v>
      </c>
      <c r="U1267" t="n">
        <v>0.29</v>
      </c>
      <c r="V1267" t="n">
        <v>0.79</v>
      </c>
      <c r="W1267" t="n">
        <v>21.08</v>
      </c>
      <c r="X1267" t="n">
        <v>7.81</v>
      </c>
      <c r="Y1267" t="n">
        <v>1</v>
      </c>
      <c r="Z1267" t="n">
        <v>10</v>
      </c>
    </row>
    <row r="1268">
      <c r="A1268" t="n">
        <v>8</v>
      </c>
      <c r="B1268" t="n">
        <v>135</v>
      </c>
      <c r="C1268" t="inlineStr">
        <is>
          <t xml:space="preserve">CONCLUIDO	</t>
        </is>
      </c>
      <c r="D1268" t="n">
        <v>1.3348</v>
      </c>
      <c r="E1268" t="n">
        <v>74.92</v>
      </c>
      <c r="F1268" t="n">
        <v>59.68</v>
      </c>
      <c r="G1268" t="n">
        <v>14.61</v>
      </c>
      <c r="H1268" t="n">
        <v>0.2</v>
      </c>
      <c r="I1268" t="n">
        <v>245</v>
      </c>
      <c r="J1268" t="n">
        <v>267.08</v>
      </c>
      <c r="K1268" t="n">
        <v>59.89</v>
      </c>
      <c r="L1268" t="n">
        <v>3</v>
      </c>
      <c r="M1268" t="n">
        <v>243</v>
      </c>
      <c r="N1268" t="n">
        <v>69.19</v>
      </c>
      <c r="O1268" t="n">
        <v>33173.65</v>
      </c>
      <c r="P1268" t="n">
        <v>1018.27</v>
      </c>
      <c r="Q1268" t="n">
        <v>1368.22</v>
      </c>
      <c r="R1268" t="n">
        <v>336.97</v>
      </c>
      <c r="S1268" t="n">
        <v>104.26</v>
      </c>
      <c r="T1268" t="n">
        <v>114313.95</v>
      </c>
      <c r="U1268" t="n">
        <v>0.31</v>
      </c>
      <c r="V1268" t="n">
        <v>0.8</v>
      </c>
      <c r="W1268" t="n">
        <v>21.05</v>
      </c>
      <c r="X1268" t="n">
        <v>7.08</v>
      </c>
      <c r="Y1268" t="n">
        <v>1</v>
      </c>
      <c r="Z1268" t="n">
        <v>10</v>
      </c>
    </row>
    <row r="1269">
      <c r="A1269" t="n">
        <v>9</v>
      </c>
      <c r="B1269" t="n">
        <v>135</v>
      </c>
      <c r="C1269" t="inlineStr">
        <is>
          <t xml:space="preserve">CONCLUIDO	</t>
        </is>
      </c>
      <c r="D1269" t="n">
        <v>1.3657</v>
      </c>
      <c r="E1269" t="n">
        <v>73.22</v>
      </c>
      <c r="F1269" t="n">
        <v>59.05</v>
      </c>
      <c r="G1269" t="n">
        <v>15.82</v>
      </c>
      <c r="H1269" t="n">
        <v>0.22</v>
      </c>
      <c r="I1269" t="n">
        <v>224</v>
      </c>
      <c r="J1269" t="n">
        <v>267.55</v>
      </c>
      <c r="K1269" t="n">
        <v>59.89</v>
      </c>
      <c r="L1269" t="n">
        <v>3.25</v>
      </c>
      <c r="M1269" t="n">
        <v>222</v>
      </c>
      <c r="N1269" t="n">
        <v>69.41</v>
      </c>
      <c r="O1269" t="n">
        <v>33231.97</v>
      </c>
      <c r="P1269" t="n">
        <v>1007.27</v>
      </c>
      <c r="Q1269" t="n">
        <v>1368.15</v>
      </c>
      <c r="R1269" t="n">
        <v>316.48</v>
      </c>
      <c r="S1269" t="n">
        <v>104.26</v>
      </c>
      <c r="T1269" t="n">
        <v>104177.04</v>
      </c>
      <c r="U1269" t="n">
        <v>0.33</v>
      </c>
      <c r="V1269" t="n">
        <v>0.8100000000000001</v>
      </c>
      <c r="W1269" t="n">
        <v>21.01</v>
      </c>
      <c r="X1269" t="n">
        <v>6.45</v>
      </c>
      <c r="Y1269" t="n">
        <v>1</v>
      </c>
      <c r="Z1269" t="n">
        <v>10</v>
      </c>
    </row>
    <row r="1270">
      <c r="A1270" t="n">
        <v>10</v>
      </c>
      <c r="B1270" t="n">
        <v>135</v>
      </c>
      <c r="C1270" t="inlineStr">
        <is>
          <t xml:space="preserve">CONCLUIDO	</t>
        </is>
      </c>
      <c r="D1270" t="n">
        <v>1.3932</v>
      </c>
      <c r="E1270" t="n">
        <v>71.78</v>
      </c>
      <c r="F1270" t="n">
        <v>58.51</v>
      </c>
      <c r="G1270" t="n">
        <v>17.04</v>
      </c>
      <c r="H1270" t="n">
        <v>0.23</v>
      </c>
      <c r="I1270" t="n">
        <v>206</v>
      </c>
      <c r="J1270" t="n">
        <v>268.02</v>
      </c>
      <c r="K1270" t="n">
        <v>59.89</v>
      </c>
      <c r="L1270" t="n">
        <v>3.5</v>
      </c>
      <c r="M1270" t="n">
        <v>204</v>
      </c>
      <c r="N1270" t="n">
        <v>69.64</v>
      </c>
      <c r="O1270" t="n">
        <v>33290.38</v>
      </c>
      <c r="P1270" t="n">
        <v>997.8200000000001</v>
      </c>
      <c r="Q1270" t="n">
        <v>1368.15</v>
      </c>
      <c r="R1270" t="n">
        <v>299.1</v>
      </c>
      <c r="S1270" t="n">
        <v>104.26</v>
      </c>
      <c r="T1270" t="n">
        <v>95573.78999999999</v>
      </c>
      <c r="U1270" t="n">
        <v>0.35</v>
      </c>
      <c r="V1270" t="n">
        <v>0.82</v>
      </c>
      <c r="W1270" t="n">
        <v>20.99</v>
      </c>
      <c r="X1270" t="n">
        <v>5.92</v>
      </c>
      <c r="Y1270" t="n">
        <v>1</v>
      </c>
      <c r="Z1270" t="n">
        <v>10</v>
      </c>
    </row>
    <row r="1271">
      <c r="A1271" t="n">
        <v>11</v>
      </c>
      <c r="B1271" t="n">
        <v>135</v>
      </c>
      <c r="C1271" t="inlineStr">
        <is>
          <t xml:space="preserve">CONCLUIDO	</t>
        </is>
      </c>
      <c r="D1271" t="n">
        <v>1.416</v>
      </c>
      <c r="E1271" t="n">
        <v>70.62</v>
      </c>
      <c r="F1271" t="n">
        <v>58.11</v>
      </c>
      <c r="G1271" t="n">
        <v>18.26</v>
      </c>
      <c r="H1271" t="n">
        <v>0.25</v>
      </c>
      <c r="I1271" t="n">
        <v>191</v>
      </c>
      <c r="J1271" t="n">
        <v>268.5</v>
      </c>
      <c r="K1271" t="n">
        <v>59.89</v>
      </c>
      <c r="L1271" t="n">
        <v>3.75</v>
      </c>
      <c r="M1271" t="n">
        <v>189</v>
      </c>
      <c r="N1271" t="n">
        <v>69.86</v>
      </c>
      <c r="O1271" t="n">
        <v>33348.87</v>
      </c>
      <c r="P1271" t="n">
        <v>990.61</v>
      </c>
      <c r="Q1271" t="n">
        <v>1368.04</v>
      </c>
      <c r="R1271" t="n">
        <v>285.8</v>
      </c>
      <c r="S1271" t="n">
        <v>104.26</v>
      </c>
      <c r="T1271" t="n">
        <v>89001.03999999999</v>
      </c>
      <c r="U1271" t="n">
        <v>0.36</v>
      </c>
      <c r="V1271" t="n">
        <v>0.83</v>
      </c>
      <c r="W1271" t="n">
        <v>20.97</v>
      </c>
      <c r="X1271" t="n">
        <v>5.52</v>
      </c>
      <c r="Y1271" t="n">
        <v>1</v>
      </c>
      <c r="Z1271" t="n">
        <v>10</v>
      </c>
    </row>
    <row r="1272">
      <c r="A1272" t="n">
        <v>12</v>
      </c>
      <c r="B1272" t="n">
        <v>135</v>
      </c>
      <c r="C1272" t="inlineStr">
        <is>
          <t xml:space="preserve">CONCLUIDO	</t>
        </is>
      </c>
      <c r="D1272" t="n">
        <v>1.4379</v>
      </c>
      <c r="E1272" t="n">
        <v>69.54000000000001</v>
      </c>
      <c r="F1272" t="n">
        <v>57.69</v>
      </c>
      <c r="G1272" t="n">
        <v>19.45</v>
      </c>
      <c r="H1272" t="n">
        <v>0.26</v>
      </c>
      <c r="I1272" t="n">
        <v>178</v>
      </c>
      <c r="J1272" t="n">
        <v>268.97</v>
      </c>
      <c r="K1272" t="n">
        <v>59.89</v>
      </c>
      <c r="L1272" t="n">
        <v>4</v>
      </c>
      <c r="M1272" t="n">
        <v>176</v>
      </c>
      <c r="N1272" t="n">
        <v>70.09</v>
      </c>
      <c r="O1272" t="n">
        <v>33407.45</v>
      </c>
      <c r="P1272" t="n">
        <v>983.09</v>
      </c>
      <c r="Q1272" t="n">
        <v>1367.74</v>
      </c>
      <c r="R1272" t="n">
        <v>272.88</v>
      </c>
      <c r="S1272" t="n">
        <v>104.26</v>
      </c>
      <c r="T1272" t="n">
        <v>82608.03</v>
      </c>
      <c r="U1272" t="n">
        <v>0.38</v>
      </c>
      <c r="V1272" t="n">
        <v>0.83</v>
      </c>
      <c r="W1272" t="n">
        <v>20.93</v>
      </c>
      <c r="X1272" t="n">
        <v>5.1</v>
      </c>
      <c r="Y1272" t="n">
        <v>1</v>
      </c>
      <c r="Z1272" t="n">
        <v>10</v>
      </c>
    </row>
    <row r="1273">
      <c r="A1273" t="n">
        <v>13</v>
      </c>
      <c r="B1273" t="n">
        <v>135</v>
      </c>
      <c r="C1273" t="inlineStr">
        <is>
          <t xml:space="preserve">CONCLUIDO	</t>
        </is>
      </c>
      <c r="D1273" t="n">
        <v>1.4575</v>
      </c>
      <c r="E1273" t="n">
        <v>68.61</v>
      </c>
      <c r="F1273" t="n">
        <v>57.37</v>
      </c>
      <c r="G1273" t="n">
        <v>20.73</v>
      </c>
      <c r="H1273" t="n">
        <v>0.28</v>
      </c>
      <c r="I1273" t="n">
        <v>166</v>
      </c>
      <c r="J1273" t="n">
        <v>269.45</v>
      </c>
      <c r="K1273" t="n">
        <v>59.89</v>
      </c>
      <c r="L1273" t="n">
        <v>4.25</v>
      </c>
      <c r="M1273" t="n">
        <v>164</v>
      </c>
      <c r="N1273" t="n">
        <v>70.31</v>
      </c>
      <c r="O1273" t="n">
        <v>33466.11</v>
      </c>
      <c r="P1273" t="n">
        <v>977.0700000000001</v>
      </c>
      <c r="Q1273" t="n">
        <v>1367.89</v>
      </c>
      <c r="R1273" t="n">
        <v>261.94</v>
      </c>
      <c r="S1273" t="n">
        <v>104.26</v>
      </c>
      <c r="T1273" t="n">
        <v>77196.89999999999</v>
      </c>
      <c r="U1273" t="n">
        <v>0.4</v>
      </c>
      <c r="V1273" t="n">
        <v>0.84</v>
      </c>
      <c r="W1273" t="n">
        <v>20.92</v>
      </c>
      <c r="X1273" t="n">
        <v>4.77</v>
      </c>
      <c r="Y1273" t="n">
        <v>1</v>
      </c>
      <c r="Z1273" t="n">
        <v>10</v>
      </c>
    </row>
    <row r="1274">
      <c r="A1274" t="n">
        <v>14</v>
      </c>
      <c r="B1274" t="n">
        <v>135</v>
      </c>
      <c r="C1274" t="inlineStr">
        <is>
          <t xml:space="preserve">CONCLUIDO	</t>
        </is>
      </c>
      <c r="D1274" t="n">
        <v>1.4748</v>
      </c>
      <c r="E1274" t="n">
        <v>67.81</v>
      </c>
      <c r="F1274" t="n">
        <v>57.07</v>
      </c>
      <c r="G1274" t="n">
        <v>21.95</v>
      </c>
      <c r="H1274" t="n">
        <v>0.3</v>
      </c>
      <c r="I1274" t="n">
        <v>156</v>
      </c>
      <c r="J1274" t="n">
        <v>269.92</v>
      </c>
      <c r="K1274" t="n">
        <v>59.89</v>
      </c>
      <c r="L1274" t="n">
        <v>4.5</v>
      </c>
      <c r="M1274" t="n">
        <v>154</v>
      </c>
      <c r="N1274" t="n">
        <v>70.54000000000001</v>
      </c>
      <c r="O1274" t="n">
        <v>33524.86</v>
      </c>
      <c r="P1274" t="n">
        <v>971.6799999999999</v>
      </c>
      <c r="Q1274" t="n">
        <v>1368.07</v>
      </c>
      <c r="R1274" t="n">
        <v>251.95</v>
      </c>
      <c r="S1274" t="n">
        <v>104.26</v>
      </c>
      <c r="T1274" t="n">
        <v>72251.12</v>
      </c>
      <c r="U1274" t="n">
        <v>0.41</v>
      </c>
      <c r="V1274" t="n">
        <v>0.84</v>
      </c>
      <c r="W1274" t="n">
        <v>20.9</v>
      </c>
      <c r="X1274" t="n">
        <v>4.47</v>
      </c>
      <c r="Y1274" t="n">
        <v>1</v>
      </c>
      <c r="Z1274" t="n">
        <v>10</v>
      </c>
    </row>
    <row r="1275">
      <c r="A1275" t="n">
        <v>15</v>
      </c>
      <c r="B1275" t="n">
        <v>135</v>
      </c>
      <c r="C1275" t="inlineStr">
        <is>
          <t xml:space="preserve">CONCLUIDO	</t>
        </is>
      </c>
      <c r="D1275" t="n">
        <v>1.4902</v>
      </c>
      <c r="E1275" t="n">
        <v>67.09999999999999</v>
      </c>
      <c r="F1275" t="n">
        <v>56.82</v>
      </c>
      <c r="G1275" t="n">
        <v>23.19</v>
      </c>
      <c r="H1275" t="n">
        <v>0.31</v>
      </c>
      <c r="I1275" t="n">
        <v>147</v>
      </c>
      <c r="J1275" t="n">
        <v>270.4</v>
      </c>
      <c r="K1275" t="n">
        <v>59.89</v>
      </c>
      <c r="L1275" t="n">
        <v>4.75</v>
      </c>
      <c r="M1275" t="n">
        <v>145</v>
      </c>
      <c r="N1275" t="n">
        <v>70.76000000000001</v>
      </c>
      <c r="O1275" t="n">
        <v>33583.7</v>
      </c>
      <c r="P1275" t="n">
        <v>967.05</v>
      </c>
      <c r="Q1275" t="n">
        <v>1367.83</v>
      </c>
      <c r="R1275" t="n">
        <v>243.86</v>
      </c>
      <c r="S1275" t="n">
        <v>104.26</v>
      </c>
      <c r="T1275" t="n">
        <v>68250.24000000001</v>
      </c>
      <c r="U1275" t="n">
        <v>0.43</v>
      </c>
      <c r="V1275" t="n">
        <v>0.84</v>
      </c>
      <c r="W1275" t="n">
        <v>20.9</v>
      </c>
      <c r="X1275" t="n">
        <v>4.23</v>
      </c>
      <c r="Y1275" t="n">
        <v>1</v>
      </c>
      <c r="Z1275" t="n">
        <v>10</v>
      </c>
    </row>
    <row r="1276">
      <c r="A1276" t="n">
        <v>16</v>
      </c>
      <c r="B1276" t="n">
        <v>135</v>
      </c>
      <c r="C1276" t="inlineStr">
        <is>
          <t xml:space="preserve">CONCLUIDO	</t>
        </is>
      </c>
      <c r="D1276" t="n">
        <v>1.505</v>
      </c>
      <c r="E1276" t="n">
        <v>66.44</v>
      </c>
      <c r="F1276" t="n">
        <v>56.56</v>
      </c>
      <c r="G1276" t="n">
        <v>24.42</v>
      </c>
      <c r="H1276" t="n">
        <v>0.33</v>
      </c>
      <c r="I1276" t="n">
        <v>139</v>
      </c>
      <c r="J1276" t="n">
        <v>270.88</v>
      </c>
      <c r="K1276" t="n">
        <v>59.89</v>
      </c>
      <c r="L1276" t="n">
        <v>5</v>
      </c>
      <c r="M1276" t="n">
        <v>137</v>
      </c>
      <c r="N1276" t="n">
        <v>70.98999999999999</v>
      </c>
      <c r="O1276" t="n">
        <v>33642.62</v>
      </c>
      <c r="P1276" t="n">
        <v>962.33</v>
      </c>
      <c r="Q1276" t="n">
        <v>1367.79</v>
      </c>
      <c r="R1276" t="n">
        <v>235.27</v>
      </c>
      <c r="S1276" t="n">
        <v>104.26</v>
      </c>
      <c r="T1276" t="n">
        <v>63998.65</v>
      </c>
      <c r="U1276" t="n">
        <v>0.44</v>
      </c>
      <c r="V1276" t="n">
        <v>0.85</v>
      </c>
      <c r="W1276" t="n">
        <v>20.89</v>
      </c>
      <c r="X1276" t="n">
        <v>3.98</v>
      </c>
      <c r="Y1276" t="n">
        <v>1</v>
      </c>
      <c r="Z1276" t="n">
        <v>10</v>
      </c>
    </row>
    <row r="1277">
      <c r="A1277" t="n">
        <v>17</v>
      </c>
      <c r="B1277" t="n">
        <v>135</v>
      </c>
      <c r="C1277" t="inlineStr">
        <is>
          <t xml:space="preserve">CONCLUIDO	</t>
        </is>
      </c>
      <c r="D1277" t="n">
        <v>1.518</v>
      </c>
      <c r="E1277" t="n">
        <v>65.88</v>
      </c>
      <c r="F1277" t="n">
        <v>56.35</v>
      </c>
      <c r="G1277" t="n">
        <v>25.61</v>
      </c>
      <c r="H1277" t="n">
        <v>0.34</v>
      </c>
      <c r="I1277" t="n">
        <v>132</v>
      </c>
      <c r="J1277" t="n">
        <v>271.36</v>
      </c>
      <c r="K1277" t="n">
        <v>59.89</v>
      </c>
      <c r="L1277" t="n">
        <v>5.25</v>
      </c>
      <c r="M1277" t="n">
        <v>130</v>
      </c>
      <c r="N1277" t="n">
        <v>71.22</v>
      </c>
      <c r="O1277" t="n">
        <v>33701.64</v>
      </c>
      <c r="P1277" t="n">
        <v>958.34</v>
      </c>
      <c r="Q1277" t="n">
        <v>1367.67</v>
      </c>
      <c r="R1277" t="n">
        <v>229.08</v>
      </c>
      <c r="S1277" t="n">
        <v>104.26</v>
      </c>
      <c r="T1277" t="n">
        <v>60934.71</v>
      </c>
      <c r="U1277" t="n">
        <v>0.46</v>
      </c>
      <c r="V1277" t="n">
        <v>0.85</v>
      </c>
      <c r="W1277" t="n">
        <v>20.86</v>
      </c>
      <c r="X1277" t="n">
        <v>3.76</v>
      </c>
      <c r="Y1277" t="n">
        <v>1</v>
      </c>
      <c r="Z1277" t="n">
        <v>10</v>
      </c>
    </row>
    <row r="1278">
      <c r="A1278" t="n">
        <v>18</v>
      </c>
      <c r="B1278" t="n">
        <v>135</v>
      </c>
      <c r="C1278" t="inlineStr">
        <is>
          <t xml:space="preserve">CONCLUIDO	</t>
        </is>
      </c>
      <c r="D1278" t="n">
        <v>1.5287</v>
      </c>
      <c r="E1278" t="n">
        <v>65.42</v>
      </c>
      <c r="F1278" t="n">
        <v>56.19</v>
      </c>
      <c r="G1278" t="n">
        <v>26.76</v>
      </c>
      <c r="H1278" t="n">
        <v>0.36</v>
      </c>
      <c r="I1278" t="n">
        <v>126</v>
      </c>
      <c r="J1278" t="n">
        <v>271.84</v>
      </c>
      <c r="K1278" t="n">
        <v>59.89</v>
      </c>
      <c r="L1278" t="n">
        <v>5.5</v>
      </c>
      <c r="M1278" t="n">
        <v>124</v>
      </c>
      <c r="N1278" t="n">
        <v>71.45</v>
      </c>
      <c r="O1278" t="n">
        <v>33760.74</v>
      </c>
      <c r="P1278" t="n">
        <v>955.3200000000001</v>
      </c>
      <c r="Q1278" t="n">
        <v>1367.6</v>
      </c>
      <c r="R1278" t="n">
        <v>224.13</v>
      </c>
      <c r="S1278" t="n">
        <v>104.26</v>
      </c>
      <c r="T1278" t="n">
        <v>58493.2</v>
      </c>
      <c r="U1278" t="n">
        <v>0.47</v>
      </c>
      <c r="V1278" t="n">
        <v>0.85</v>
      </c>
      <c r="W1278" t="n">
        <v>20.85</v>
      </c>
      <c r="X1278" t="n">
        <v>3.61</v>
      </c>
      <c r="Y1278" t="n">
        <v>1</v>
      </c>
      <c r="Z1278" t="n">
        <v>10</v>
      </c>
    </row>
    <row r="1279">
      <c r="A1279" t="n">
        <v>19</v>
      </c>
      <c r="B1279" t="n">
        <v>135</v>
      </c>
      <c r="C1279" t="inlineStr">
        <is>
          <t xml:space="preserve">CONCLUIDO	</t>
        </is>
      </c>
      <c r="D1279" t="n">
        <v>1.5404</v>
      </c>
      <c r="E1279" t="n">
        <v>64.92</v>
      </c>
      <c r="F1279" t="n">
        <v>56</v>
      </c>
      <c r="G1279" t="n">
        <v>28</v>
      </c>
      <c r="H1279" t="n">
        <v>0.38</v>
      </c>
      <c r="I1279" t="n">
        <v>120</v>
      </c>
      <c r="J1279" t="n">
        <v>272.32</v>
      </c>
      <c r="K1279" t="n">
        <v>59.89</v>
      </c>
      <c r="L1279" t="n">
        <v>5.75</v>
      </c>
      <c r="M1279" t="n">
        <v>118</v>
      </c>
      <c r="N1279" t="n">
        <v>71.68000000000001</v>
      </c>
      <c r="O1279" t="n">
        <v>33820.05</v>
      </c>
      <c r="P1279" t="n">
        <v>951.8099999999999</v>
      </c>
      <c r="Q1279" t="n">
        <v>1367.85</v>
      </c>
      <c r="R1279" t="n">
        <v>217.83</v>
      </c>
      <c r="S1279" t="n">
        <v>104.26</v>
      </c>
      <c r="T1279" t="n">
        <v>55370.46</v>
      </c>
      <c r="U1279" t="n">
        <v>0.48</v>
      </c>
      <c r="V1279" t="n">
        <v>0.86</v>
      </c>
      <c r="W1279" t="n">
        <v>20.83</v>
      </c>
      <c r="X1279" t="n">
        <v>3.41</v>
      </c>
      <c r="Y1279" t="n">
        <v>1</v>
      </c>
      <c r="Z1279" t="n">
        <v>10</v>
      </c>
    </row>
    <row r="1280">
      <c r="A1280" t="n">
        <v>20</v>
      </c>
      <c r="B1280" t="n">
        <v>135</v>
      </c>
      <c r="C1280" t="inlineStr">
        <is>
          <t xml:space="preserve">CONCLUIDO	</t>
        </is>
      </c>
      <c r="D1280" t="n">
        <v>1.5496</v>
      </c>
      <c r="E1280" t="n">
        <v>64.53</v>
      </c>
      <c r="F1280" t="n">
        <v>55.87</v>
      </c>
      <c r="G1280" t="n">
        <v>29.15</v>
      </c>
      <c r="H1280" t="n">
        <v>0.39</v>
      </c>
      <c r="I1280" t="n">
        <v>115</v>
      </c>
      <c r="J1280" t="n">
        <v>272.8</v>
      </c>
      <c r="K1280" t="n">
        <v>59.89</v>
      </c>
      <c r="L1280" t="n">
        <v>6</v>
      </c>
      <c r="M1280" t="n">
        <v>113</v>
      </c>
      <c r="N1280" t="n">
        <v>71.91</v>
      </c>
      <c r="O1280" t="n">
        <v>33879.33</v>
      </c>
      <c r="P1280" t="n">
        <v>949.01</v>
      </c>
      <c r="Q1280" t="n">
        <v>1367.68</v>
      </c>
      <c r="R1280" t="n">
        <v>213.35</v>
      </c>
      <c r="S1280" t="n">
        <v>104.26</v>
      </c>
      <c r="T1280" t="n">
        <v>53156.08</v>
      </c>
      <c r="U1280" t="n">
        <v>0.49</v>
      </c>
      <c r="V1280" t="n">
        <v>0.86</v>
      </c>
      <c r="W1280" t="n">
        <v>20.83</v>
      </c>
      <c r="X1280" t="n">
        <v>3.28</v>
      </c>
      <c r="Y1280" t="n">
        <v>1</v>
      </c>
      <c r="Z1280" t="n">
        <v>10</v>
      </c>
    </row>
    <row r="1281">
      <c r="A1281" t="n">
        <v>21</v>
      </c>
      <c r="B1281" t="n">
        <v>135</v>
      </c>
      <c r="C1281" t="inlineStr">
        <is>
          <t xml:space="preserve">CONCLUIDO	</t>
        </is>
      </c>
      <c r="D1281" t="n">
        <v>1.5593</v>
      </c>
      <c r="E1281" t="n">
        <v>64.13</v>
      </c>
      <c r="F1281" t="n">
        <v>55.72</v>
      </c>
      <c r="G1281" t="n">
        <v>30.39</v>
      </c>
      <c r="H1281" t="n">
        <v>0.41</v>
      </c>
      <c r="I1281" t="n">
        <v>110</v>
      </c>
      <c r="J1281" t="n">
        <v>273.28</v>
      </c>
      <c r="K1281" t="n">
        <v>59.89</v>
      </c>
      <c r="L1281" t="n">
        <v>6.25</v>
      </c>
      <c r="M1281" t="n">
        <v>108</v>
      </c>
      <c r="N1281" t="n">
        <v>72.14</v>
      </c>
      <c r="O1281" t="n">
        <v>33938.7</v>
      </c>
      <c r="P1281" t="n">
        <v>946.2</v>
      </c>
      <c r="Q1281" t="n">
        <v>1367.78</v>
      </c>
      <c r="R1281" t="n">
        <v>208.57</v>
      </c>
      <c r="S1281" t="n">
        <v>104.26</v>
      </c>
      <c r="T1281" t="n">
        <v>50790.17</v>
      </c>
      <c r="U1281" t="n">
        <v>0.5</v>
      </c>
      <c r="V1281" t="n">
        <v>0.86</v>
      </c>
      <c r="W1281" t="n">
        <v>20.82</v>
      </c>
      <c r="X1281" t="n">
        <v>3.13</v>
      </c>
      <c r="Y1281" t="n">
        <v>1</v>
      </c>
      <c r="Z1281" t="n">
        <v>10</v>
      </c>
    </row>
    <row r="1282">
      <c r="A1282" t="n">
        <v>22</v>
      </c>
      <c r="B1282" t="n">
        <v>135</v>
      </c>
      <c r="C1282" t="inlineStr">
        <is>
          <t xml:space="preserve">CONCLUIDO	</t>
        </is>
      </c>
      <c r="D1282" t="n">
        <v>1.5696</v>
      </c>
      <c r="E1282" t="n">
        <v>63.71</v>
      </c>
      <c r="F1282" t="n">
        <v>55.55</v>
      </c>
      <c r="G1282" t="n">
        <v>31.74</v>
      </c>
      <c r="H1282" t="n">
        <v>0.42</v>
      </c>
      <c r="I1282" t="n">
        <v>105</v>
      </c>
      <c r="J1282" t="n">
        <v>273.76</v>
      </c>
      <c r="K1282" t="n">
        <v>59.89</v>
      </c>
      <c r="L1282" t="n">
        <v>6.5</v>
      </c>
      <c r="M1282" t="n">
        <v>103</v>
      </c>
      <c r="N1282" t="n">
        <v>72.37</v>
      </c>
      <c r="O1282" t="n">
        <v>33998.16</v>
      </c>
      <c r="P1282" t="n">
        <v>942.86</v>
      </c>
      <c r="Q1282" t="n">
        <v>1367.62</v>
      </c>
      <c r="R1282" t="n">
        <v>203.38</v>
      </c>
      <c r="S1282" t="n">
        <v>104.26</v>
      </c>
      <c r="T1282" t="n">
        <v>48222.99</v>
      </c>
      <c r="U1282" t="n">
        <v>0.51</v>
      </c>
      <c r="V1282" t="n">
        <v>0.86</v>
      </c>
      <c r="W1282" t="n">
        <v>20.8</v>
      </c>
      <c r="X1282" t="n">
        <v>2.96</v>
      </c>
      <c r="Y1282" t="n">
        <v>1</v>
      </c>
      <c r="Z1282" t="n">
        <v>10</v>
      </c>
    </row>
    <row r="1283">
      <c r="A1283" t="n">
        <v>23</v>
      </c>
      <c r="B1283" t="n">
        <v>135</v>
      </c>
      <c r="C1283" t="inlineStr">
        <is>
          <t xml:space="preserve">CONCLUIDO	</t>
        </is>
      </c>
      <c r="D1283" t="n">
        <v>1.5769</v>
      </c>
      <c r="E1283" t="n">
        <v>63.42</v>
      </c>
      <c r="F1283" t="n">
        <v>55.46</v>
      </c>
      <c r="G1283" t="n">
        <v>32.94</v>
      </c>
      <c r="H1283" t="n">
        <v>0.44</v>
      </c>
      <c r="I1283" t="n">
        <v>101</v>
      </c>
      <c r="J1283" t="n">
        <v>274.24</v>
      </c>
      <c r="K1283" t="n">
        <v>59.89</v>
      </c>
      <c r="L1283" t="n">
        <v>6.75</v>
      </c>
      <c r="M1283" t="n">
        <v>99</v>
      </c>
      <c r="N1283" t="n">
        <v>72.61</v>
      </c>
      <c r="O1283" t="n">
        <v>34057.71</v>
      </c>
      <c r="P1283" t="n">
        <v>940.95</v>
      </c>
      <c r="Q1283" t="n">
        <v>1367.63</v>
      </c>
      <c r="R1283" t="n">
        <v>200.09</v>
      </c>
      <c r="S1283" t="n">
        <v>104.26</v>
      </c>
      <c r="T1283" t="n">
        <v>46594.63</v>
      </c>
      <c r="U1283" t="n">
        <v>0.52</v>
      </c>
      <c r="V1283" t="n">
        <v>0.86</v>
      </c>
      <c r="W1283" t="n">
        <v>20.81</v>
      </c>
      <c r="X1283" t="n">
        <v>2.87</v>
      </c>
      <c r="Y1283" t="n">
        <v>1</v>
      </c>
      <c r="Z1283" t="n">
        <v>10</v>
      </c>
    </row>
    <row r="1284">
      <c r="A1284" t="n">
        <v>24</v>
      </c>
      <c r="B1284" t="n">
        <v>135</v>
      </c>
      <c r="C1284" t="inlineStr">
        <is>
          <t xml:space="preserve">CONCLUIDO	</t>
        </is>
      </c>
      <c r="D1284" t="n">
        <v>1.5826</v>
      </c>
      <c r="E1284" t="n">
        <v>63.19</v>
      </c>
      <c r="F1284" t="n">
        <v>55.38</v>
      </c>
      <c r="G1284" t="n">
        <v>33.91</v>
      </c>
      <c r="H1284" t="n">
        <v>0.45</v>
      </c>
      <c r="I1284" t="n">
        <v>98</v>
      </c>
      <c r="J1284" t="n">
        <v>274.73</v>
      </c>
      <c r="K1284" t="n">
        <v>59.89</v>
      </c>
      <c r="L1284" t="n">
        <v>7</v>
      </c>
      <c r="M1284" t="n">
        <v>96</v>
      </c>
      <c r="N1284" t="n">
        <v>72.84</v>
      </c>
      <c r="O1284" t="n">
        <v>34117.35</v>
      </c>
      <c r="P1284" t="n">
        <v>939.34</v>
      </c>
      <c r="Q1284" t="n">
        <v>1367.59</v>
      </c>
      <c r="R1284" t="n">
        <v>197.59</v>
      </c>
      <c r="S1284" t="n">
        <v>104.26</v>
      </c>
      <c r="T1284" t="n">
        <v>45361.01</v>
      </c>
      <c r="U1284" t="n">
        <v>0.53</v>
      </c>
      <c r="V1284" t="n">
        <v>0.87</v>
      </c>
      <c r="W1284" t="n">
        <v>20.8</v>
      </c>
      <c r="X1284" t="n">
        <v>2.8</v>
      </c>
      <c r="Y1284" t="n">
        <v>1</v>
      </c>
      <c r="Z1284" t="n">
        <v>10</v>
      </c>
    </row>
    <row r="1285">
      <c r="A1285" t="n">
        <v>25</v>
      </c>
      <c r="B1285" t="n">
        <v>135</v>
      </c>
      <c r="C1285" t="inlineStr">
        <is>
          <t xml:space="preserve">CONCLUIDO	</t>
        </is>
      </c>
      <c r="D1285" t="n">
        <v>1.5908</v>
      </c>
      <c r="E1285" t="n">
        <v>62.86</v>
      </c>
      <c r="F1285" t="n">
        <v>55.26</v>
      </c>
      <c r="G1285" t="n">
        <v>35.27</v>
      </c>
      <c r="H1285" t="n">
        <v>0.47</v>
      </c>
      <c r="I1285" t="n">
        <v>94</v>
      </c>
      <c r="J1285" t="n">
        <v>275.21</v>
      </c>
      <c r="K1285" t="n">
        <v>59.89</v>
      </c>
      <c r="L1285" t="n">
        <v>7.25</v>
      </c>
      <c r="M1285" t="n">
        <v>92</v>
      </c>
      <c r="N1285" t="n">
        <v>73.08</v>
      </c>
      <c r="O1285" t="n">
        <v>34177.09</v>
      </c>
      <c r="P1285" t="n">
        <v>936.9400000000001</v>
      </c>
      <c r="Q1285" t="n">
        <v>1367.61</v>
      </c>
      <c r="R1285" t="n">
        <v>193.78</v>
      </c>
      <c r="S1285" t="n">
        <v>104.26</v>
      </c>
      <c r="T1285" t="n">
        <v>43478.32</v>
      </c>
      <c r="U1285" t="n">
        <v>0.54</v>
      </c>
      <c r="V1285" t="n">
        <v>0.87</v>
      </c>
      <c r="W1285" t="n">
        <v>20.79</v>
      </c>
      <c r="X1285" t="n">
        <v>2.67</v>
      </c>
      <c r="Y1285" t="n">
        <v>1</v>
      </c>
      <c r="Z1285" t="n">
        <v>10</v>
      </c>
    </row>
    <row r="1286">
      <c r="A1286" t="n">
        <v>26</v>
      </c>
      <c r="B1286" t="n">
        <v>135</v>
      </c>
      <c r="C1286" t="inlineStr">
        <is>
          <t xml:space="preserve">CONCLUIDO	</t>
        </is>
      </c>
      <c r="D1286" t="n">
        <v>1.5968</v>
      </c>
      <c r="E1286" t="n">
        <v>62.63</v>
      </c>
      <c r="F1286" t="n">
        <v>55.17</v>
      </c>
      <c r="G1286" t="n">
        <v>36.38</v>
      </c>
      <c r="H1286" t="n">
        <v>0.48</v>
      </c>
      <c r="I1286" t="n">
        <v>91</v>
      </c>
      <c r="J1286" t="n">
        <v>275.7</v>
      </c>
      <c r="K1286" t="n">
        <v>59.89</v>
      </c>
      <c r="L1286" t="n">
        <v>7.5</v>
      </c>
      <c r="M1286" t="n">
        <v>89</v>
      </c>
      <c r="N1286" t="n">
        <v>73.31</v>
      </c>
      <c r="O1286" t="n">
        <v>34236.91</v>
      </c>
      <c r="P1286" t="n">
        <v>935.16</v>
      </c>
      <c r="Q1286" t="n">
        <v>1367.45</v>
      </c>
      <c r="R1286" t="n">
        <v>190.84</v>
      </c>
      <c r="S1286" t="n">
        <v>104.26</v>
      </c>
      <c r="T1286" t="n">
        <v>42023.67</v>
      </c>
      <c r="U1286" t="n">
        <v>0.55</v>
      </c>
      <c r="V1286" t="n">
        <v>0.87</v>
      </c>
      <c r="W1286" t="n">
        <v>20.79</v>
      </c>
      <c r="X1286" t="n">
        <v>2.59</v>
      </c>
      <c r="Y1286" t="n">
        <v>1</v>
      </c>
      <c r="Z1286" t="n">
        <v>10</v>
      </c>
    </row>
    <row r="1287">
      <c r="A1287" t="n">
        <v>27</v>
      </c>
      <c r="B1287" t="n">
        <v>135</v>
      </c>
      <c r="C1287" t="inlineStr">
        <is>
          <t xml:space="preserve">CONCLUIDO	</t>
        </is>
      </c>
      <c r="D1287" t="n">
        <v>1.6032</v>
      </c>
      <c r="E1287" t="n">
        <v>62.38</v>
      </c>
      <c r="F1287" t="n">
        <v>55.07</v>
      </c>
      <c r="G1287" t="n">
        <v>37.55</v>
      </c>
      <c r="H1287" t="n">
        <v>0.5</v>
      </c>
      <c r="I1287" t="n">
        <v>88</v>
      </c>
      <c r="J1287" t="n">
        <v>276.18</v>
      </c>
      <c r="K1287" t="n">
        <v>59.89</v>
      </c>
      <c r="L1287" t="n">
        <v>7.75</v>
      </c>
      <c r="M1287" t="n">
        <v>86</v>
      </c>
      <c r="N1287" t="n">
        <v>73.55</v>
      </c>
      <c r="O1287" t="n">
        <v>34296.82</v>
      </c>
      <c r="P1287" t="n">
        <v>933.02</v>
      </c>
      <c r="Q1287" t="n">
        <v>1367.62</v>
      </c>
      <c r="R1287" t="n">
        <v>187.63</v>
      </c>
      <c r="S1287" t="n">
        <v>104.26</v>
      </c>
      <c r="T1287" t="n">
        <v>40433.13</v>
      </c>
      <c r="U1287" t="n">
        <v>0.5600000000000001</v>
      </c>
      <c r="V1287" t="n">
        <v>0.87</v>
      </c>
      <c r="W1287" t="n">
        <v>20.79</v>
      </c>
      <c r="X1287" t="n">
        <v>2.49</v>
      </c>
      <c r="Y1287" t="n">
        <v>1</v>
      </c>
      <c r="Z1287" t="n">
        <v>10</v>
      </c>
    </row>
    <row r="1288">
      <c r="A1288" t="n">
        <v>28</v>
      </c>
      <c r="B1288" t="n">
        <v>135</v>
      </c>
      <c r="C1288" t="inlineStr">
        <is>
          <t xml:space="preserve">CONCLUIDO	</t>
        </is>
      </c>
      <c r="D1288" t="n">
        <v>1.6096</v>
      </c>
      <c r="E1288" t="n">
        <v>62.13</v>
      </c>
      <c r="F1288" t="n">
        <v>54.98</v>
      </c>
      <c r="G1288" t="n">
        <v>38.81</v>
      </c>
      <c r="H1288" t="n">
        <v>0.51</v>
      </c>
      <c r="I1288" t="n">
        <v>85</v>
      </c>
      <c r="J1288" t="n">
        <v>276.67</v>
      </c>
      <c r="K1288" t="n">
        <v>59.89</v>
      </c>
      <c r="L1288" t="n">
        <v>8</v>
      </c>
      <c r="M1288" t="n">
        <v>83</v>
      </c>
      <c r="N1288" t="n">
        <v>73.78</v>
      </c>
      <c r="O1288" t="n">
        <v>34356.83</v>
      </c>
      <c r="P1288" t="n">
        <v>930.76</v>
      </c>
      <c r="Q1288" t="n">
        <v>1367.57</v>
      </c>
      <c r="R1288" t="n">
        <v>184.41</v>
      </c>
      <c r="S1288" t="n">
        <v>104.26</v>
      </c>
      <c r="T1288" t="n">
        <v>38834.78</v>
      </c>
      <c r="U1288" t="n">
        <v>0.57</v>
      </c>
      <c r="V1288" t="n">
        <v>0.87</v>
      </c>
      <c r="W1288" t="n">
        <v>20.78</v>
      </c>
      <c r="X1288" t="n">
        <v>2.39</v>
      </c>
      <c r="Y1288" t="n">
        <v>1</v>
      </c>
      <c r="Z1288" t="n">
        <v>10</v>
      </c>
    </row>
    <row r="1289">
      <c r="A1289" t="n">
        <v>29</v>
      </c>
      <c r="B1289" t="n">
        <v>135</v>
      </c>
      <c r="C1289" t="inlineStr">
        <is>
          <t xml:space="preserve">CONCLUIDO	</t>
        </is>
      </c>
      <c r="D1289" t="n">
        <v>1.6146</v>
      </c>
      <c r="E1289" t="n">
        <v>61.94</v>
      </c>
      <c r="F1289" t="n">
        <v>54.94</v>
      </c>
      <c r="G1289" t="n">
        <v>40.2</v>
      </c>
      <c r="H1289" t="n">
        <v>0.53</v>
      </c>
      <c r="I1289" t="n">
        <v>82</v>
      </c>
      <c r="J1289" t="n">
        <v>277.16</v>
      </c>
      <c r="K1289" t="n">
        <v>59.89</v>
      </c>
      <c r="L1289" t="n">
        <v>8.25</v>
      </c>
      <c r="M1289" t="n">
        <v>80</v>
      </c>
      <c r="N1289" t="n">
        <v>74.02</v>
      </c>
      <c r="O1289" t="n">
        <v>34416.93</v>
      </c>
      <c r="P1289" t="n">
        <v>929.91</v>
      </c>
      <c r="Q1289" t="n">
        <v>1367.47</v>
      </c>
      <c r="R1289" t="n">
        <v>183.35</v>
      </c>
      <c r="S1289" t="n">
        <v>104.26</v>
      </c>
      <c r="T1289" t="n">
        <v>38320.94</v>
      </c>
      <c r="U1289" t="n">
        <v>0.57</v>
      </c>
      <c r="V1289" t="n">
        <v>0.87</v>
      </c>
      <c r="W1289" t="n">
        <v>20.77</v>
      </c>
      <c r="X1289" t="n">
        <v>2.35</v>
      </c>
      <c r="Y1289" t="n">
        <v>1</v>
      </c>
      <c r="Z1289" t="n">
        <v>10</v>
      </c>
    </row>
    <row r="1290">
      <c r="A1290" t="n">
        <v>30</v>
      </c>
      <c r="B1290" t="n">
        <v>135</v>
      </c>
      <c r="C1290" t="inlineStr">
        <is>
          <t xml:space="preserve">CONCLUIDO	</t>
        </is>
      </c>
      <c r="D1290" t="n">
        <v>1.6196</v>
      </c>
      <c r="E1290" t="n">
        <v>61.74</v>
      </c>
      <c r="F1290" t="n">
        <v>54.84</v>
      </c>
      <c r="G1290" t="n">
        <v>41.13</v>
      </c>
      <c r="H1290" t="n">
        <v>0.55</v>
      </c>
      <c r="I1290" t="n">
        <v>80</v>
      </c>
      <c r="J1290" t="n">
        <v>277.65</v>
      </c>
      <c r="K1290" t="n">
        <v>59.89</v>
      </c>
      <c r="L1290" t="n">
        <v>8.5</v>
      </c>
      <c r="M1290" t="n">
        <v>78</v>
      </c>
      <c r="N1290" t="n">
        <v>74.26000000000001</v>
      </c>
      <c r="O1290" t="n">
        <v>34477.13</v>
      </c>
      <c r="P1290" t="n">
        <v>927.98</v>
      </c>
      <c r="Q1290" t="n">
        <v>1367.5</v>
      </c>
      <c r="R1290" t="n">
        <v>179.85</v>
      </c>
      <c r="S1290" t="n">
        <v>104.26</v>
      </c>
      <c r="T1290" t="n">
        <v>36579.4</v>
      </c>
      <c r="U1290" t="n">
        <v>0.58</v>
      </c>
      <c r="V1290" t="n">
        <v>0.87</v>
      </c>
      <c r="W1290" t="n">
        <v>20.78</v>
      </c>
      <c r="X1290" t="n">
        <v>2.26</v>
      </c>
      <c r="Y1290" t="n">
        <v>1</v>
      </c>
      <c r="Z1290" t="n">
        <v>10</v>
      </c>
    </row>
    <row r="1291">
      <c r="A1291" t="n">
        <v>31</v>
      </c>
      <c r="B1291" t="n">
        <v>135</v>
      </c>
      <c r="C1291" t="inlineStr">
        <is>
          <t xml:space="preserve">CONCLUIDO	</t>
        </is>
      </c>
      <c r="D1291" t="n">
        <v>1.6259</v>
      </c>
      <c r="E1291" t="n">
        <v>61.5</v>
      </c>
      <c r="F1291" t="n">
        <v>54.76</v>
      </c>
      <c r="G1291" t="n">
        <v>42.67</v>
      </c>
      <c r="H1291" t="n">
        <v>0.5600000000000001</v>
      </c>
      <c r="I1291" t="n">
        <v>77</v>
      </c>
      <c r="J1291" t="n">
        <v>278.13</v>
      </c>
      <c r="K1291" t="n">
        <v>59.89</v>
      </c>
      <c r="L1291" t="n">
        <v>8.75</v>
      </c>
      <c r="M1291" t="n">
        <v>75</v>
      </c>
      <c r="N1291" t="n">
        <v>74.5</v>
      </c>
      <c r="O1291" t="n">
        <v>34537.41</v>
      </c>
      <c r="P1291" t="n">
        <v>926.21</v>
      </c>
      <c r="Q1291" t="n">
        <v>1367.36</v>
      </c>
      <c r="R1291" t="n">
        <v>177.2</v>
      </c>
      <c r="S1291" t="n">
        <v>104.26</v>
      </c>
      <c r="T1291" t="n">
        <v>35272.02</v>
      </c>
      <c r="U1291" t="n">
        <v>0.59</v>
      </c>
      <c r="V1291" t="n">
        <v>0.88</v>
      </c>
      <c r="W1291" t="n">
        <v>20.77</v>
      </c>
      <c r="X1291" t="n">
        <v>2.18</v>
      </c>
      <c r="Y1291" t="n">
        <v>1</v>
      </c>
      <c r="Z1291" t="n">
        <v>10</v>
      </c>
    </row>
    <row r="1292">
      <c r="A1292" t="n">
        <v>32</v>
      </c>
      <c r="B1292" t="n">
        <v>135</v>
      </c>
      <c r="C1292" t="inlineStr">
        <is>
          <t xml:space="preserve">CONCLUIDO	</t>
        </is>
      </c>
      <c r="D1292" t="n">
        <v>1.63</v>
      </c>
      <c r="E1292" t="n">
        <v>61.35</v>
      </c>
      <c r="F1292" t="n">
        <v>54.71</v>
      </c>
      <c r="G1292" t="n">
        <v>43.77</v>
      </c>
      <c r="H1292" t="n">
        <v>0.58</v>
      </c>
      <c r="I1292" t="n">
        <v>75</v>
      </c>
      <c r="J1292" t="n">
        <v>278.62</v>
      </c>
      <c r="K1292" t="n">
        <v>59.89</v>
      </c>
      <c r="L1292" t="n">
        <v>9</v>
      </c>
      <c r="M1292" t="n">
        <v>73</v>
      </c>
      <c r="N1292" t="n">
        <v>74.73999999999999</v>
      </c>
      <c r="O1292" t="n">
        <v>34597.8</v>
      </c>
      <c r="P1292" t="n">
        <v>924.76</v>
      </c>
      <c r="Q1292" t="n">
        <v>1367.36</v>
      </c>
      <c r="R1292" t="n">
        <v>175.58</v>
      </c>
      <c r="S1292" t="n">
        <v>104.26</v>
      </c>
      <c r="T1292" t="n">
        <v>34472.89</v>
      </c>
      <c r="U1292" t="n">
        <v>0.59</v>
      </c>
      <c r="V1292" t="n">
        <v>0.88</v>
      </c>
      <c r="W1292" t="n">
        <v>20.77</v>
      </c>
      <c r="X1292" t="n">
        <v>2.13</v>
      </c>
      <c r="Y1292" t="n">
        <v>1</v>
      </c>
      <c r="Z1292" t="n">
        <v>10</v>
      </c>
    </row>
    <row r="1293">
      <c r="A1293" t="n">
        <v>33</v>
      </c>
      <c r="B1293" t="n">
        <v>135</v>
      </c>
      <c r="C1293" t="inlineStr">
        <is>
          <t xml:space="preserve">CONCLUIDO	</t>
        </is>
      </c>
      <c r="D1293" t="n">
        <v>1.634</v>
      </c>
      <c r="E1293" t="n">
        <v>61.2</v>
      </c>
      <c r="F1293" t="n">
        <v>54.66</v>
      </c>
      <c r="G1293" t="n">
        <v>44.92</v>
      </c>
      <c r="H1293" t="n">
        <v>0.59</v>
      </c>
      <c r="I1293" t="n">
        <v>73</v>
      </c>
      <c r="J1293" t="n">
        <v>279.11</v>
      </c>
      <c r="K1293" t="n">
        <v>59.89</v>
      </c>
      <c r="L1293" t="n">
        <v>9.25</v>
      </c>
      <c r="M1293" t="n">
        <v>71</v>
      </c>
      <c r="N1293" t="n">
        <v>74.98</v>
      </c>
      <c r="O1293" t="n">
        <v>34658.27</v>
      </c>
      <c r="P1293" t="n">
        <v>924</v>
      </c>
      <c r="Q1293" t="n">
        <v>1367.56</v>
      </c>
      <c r="R1293" t="n">
        <v>174.05</v>
      </c>
      <c r="S1293" t="n">
        <v>104.26</v>
      </c>
      <c r="T1293" t="n">
        <v>33717.67</v>
      </c>
      <c r="U1293" t="n">
        <v>0.6</v>
      </c>
      <c r="V1293" t="n">
        <v>0.88</v>
      </c>
      <c r="W1293" t="n">
        <v>20.76</v>
      </c>
      <c r="X1293" t="n">
        <v>2.07</v>
      </c>
      <c r="Y1293" t="n">
        <v>1</v>
      </c>
      <c r="Z1293" t="n">
        <v>10</v>
      </c>
    </row>
    <row r="1294">
      <c r="A1294" t="n">
        <v>34</v>
      </c>
      <c r="B1294" t="n">
        <v>135</v>
      </c>
      <c r="C1294" t="inlineStr">
        <is>
          <t xml:space="preserve">CONCLUIDO	</t>
        </is>
      </c>
      <c r="D1294" t="n">
        <v>1.6388</v>
      </c>
      <c r="E1294" t="n">
        <v>61.02</v>
      </c>
      <c r="F1294" t="n">
        <v>54.58</v>
      </c>
      <c r="G1294" t="n">
        <v>46.12</v>
      </c>
      <c r="H1294" t="n">
        <v>0.6</v>
      </c>
      <c r="I1294" t="n">
        <v>71</v>
      </c>
      <c r="J1294" t="n">
        <v>279.61</v>
      </c>
      <c r="K1294" t="n">
        <v>59.89</v>
      </c>
      <c r="L1294" t="n">
        <v>9.5</v>
      </c>
      <c r="M1294" t="n">
        <v>69</v>
      </c>
      <c r="N1294" t="n">
        <v>75.22</v>
      </c>
      <c r="O1294" t="n">
        <v>34718.84</v>
      </c>
      <c r="P1294" t="n">
        <v>921.9299999999999</v>
      </c>
      <c r="Q1294" t="n">
        <v>1367.34</v>
      </c>
      <c r="R1294" t="n">
        <v>171.52</v>
      </c>
      <c r="S1294" t="n">
        <v>104.26</v>
      </c>
      <c r="T1294" t="n">
        <v>32462.17</v>
      </c>
      <c r="U1294" t="n">
        <v>0.61</v>
      </c>
      <c r="V1294" t="n">
        <v>0.88</v>
      </c>
      <c r="W1294" t="n">
        <v>20.76</v>
      </c>
      <c r="X1294" t="n">
        <v>2</v>
      </c>
      <c r="Y1294" t="n">
        <v>1</v>
      </c>
      <c r="Z1294" t="n">
        <v>10</v>
      </c>
    </row>
    <row r="1295">
      <c r="A1295" t="n">
        <v>35</v>
      </c>
      <c r="B1295" t="n">
        <v>135</v>
      </c>
      <c r="C1295" t="inlineStr">
        <is>
          <t xml:space="preserve">CONCLUIDO	</t>
        </is>
      </c>
      <c r="D1295" t="n">
        <v>1.6427</v>
      </c>
      <c r="E1295" t="n">
        <v>60.88</v>
      </c>
      <c r="F1295" t="n">
        <v>54.53</v>
      </c>
      <c r="G1295" t="n">
        <v>47.42</v>
      </c>
      <c r="H1295" t="n">
        <v>0.62</v>
      </c>
      <c r="I1295" t="n">
        <v>69</v>
      </c>
      <c r="J1295" t="n">
        <v>280.1</v>
      </c>
      <c r="K1295" t="n">
        <v>59.89</v>
      </c>
      <c r="L1295" t="n">
        <v>9.75</v>
      </c>
      <c r="M1295" t="n">
        <v>67</v>
      </c>
      <c r="N1295" t="n">
        <v>75.45999999999999</v>
      </c>
      <c r="O1295" t="n">
        <v>34779.51</v>
      </c>
      <c r="P1295" t="n">
        <v>920.52</v>
      </c>
      <c r="Q1295" t="n">
        <v>1367.47</v>
      </c>
      <c r="R1295" t="n">
        <v>170.08</v>
      </c>
      <c r="S1295" t="n">
        <v>104.26</v>
      </c>
      <c r="T1295" t="n">
        <v>31750.54</v>
      </c>
      <c r="U1295" t="n">
        <v>0.61</v>
      </c>
      <c r="V1295" t="n">
        <v>0.88</v>
      </c>
      <c r="W1295" t="n">
        <v>20.76</v>
      </c>
      <c r="X1295" t="n">
        <v>1.95</v>
      </c>
      <c r="Y1295" t="n">
        <v>1</v>
      </c>
      <c r="Z1295" t="n">
        <v>10</v>
      </c>
    </row>
    <row r="1296">
      <c r="A1296" t="n">
        <v>36</v>
      </c>
      <c r="B1296" t="n">
        <v>135</v>
      </c>
      <c r="C1296" t="inlineStr">
        <is>
          <t xml:space="preserve">CONCLUIDO	</t>
        </is>
      </c>
      <c r="D1296" t="n">
        <v>1.6473</v>
      </c>
      <c r="E1296" t="n">
        <v>60.7</v>
      </c>
      <c r="F1296" t="n">
        <v>54.46</v>
      </c>
      <c r="G1296" t="n">
        <v>48.77</v>
      </c>
      <c r="H1296" t="n">
        <v>0.63</v>
      </c>
      <c r="I1296" t="n">
        <v>67</v>
      </c>
      <c r="J1296" t="n">
        <v>280.59</v>
      </c>
      <c r="K1296" t="n">
        <v>59.89</v>
      </c>
      <c r="L1296" t="n">
        <v>10</v>
      </c>
      <c r="M1296" t="n">
        <v>65</v>
      </c>
      <c r="N1296" t="n">
        <v>75.7</v>
      </c>
      <c r="O1296" t="n">
        <v>34840.27</v>
      </c>
      <c r="P1296" t="n">
        <v>919.53</v>
      </c>
      <c r="Q1296" t="n">
        <v>1367.43</v>
      </c>
      <c r="R1296" t="n">
        <v>167.66</v>
      </c>
      <c r="S1296" t="n">
        <v>104.26</v>
      </c>
      <c r="T1296" t="n">
        <v>30549.57</v>
      </c>
      <c r="U1296" t="n">
        <v>0.62</v>
      </c>
      <c r="V1296" t="n">
        <v>0.88</v>
      </c>
      <c r="W1296" t="n">
        <v>20.76</v>
      </c>
      <c r="X1296" t="n">
        <v>1.88</v>
      </c>
      <c r="Y1296" t="n">
        <v>1</v>
      </c>
      <c r="Z1296" t="n">
        <v>10</v>
      </c>
    </row>
    <row r="1297">
      <c r="A1297" t="n">
        <v>37</v>
      </c>
      <c r="B1297" t="n">
        <v>135</v>
      </c>
      <c r="C1297" t="inlineStr">
        <is>
          <t xml:space="preserve">CONCLUIDO	</t>
        </is>
      </c>
      <c r="D1297" t="n">
        <v>1.6488</v>
      </c>
      <c r="E1297" t="n">
        <v>60.65</v>
      </c>
      <c r="F1297" t="n">
        <v>54.46</v>
      </c>
      <c r="G1297" t="n">
        <v>49.51</v>
      </c>
      <c r="H1297" t="n">
        <v>0.65</v>
      </c>
      <c r="I1297" t="n">
        <v>66</v>
      </c>
      <c r="J1297" t="n">
        <v>281.08</v>
      </c>
      <c r="K1297" t="n">
        <v>59.89</v>
      </c>
      <c r="L1297" t="n">
        <v>10.25</v>
      </c>
      <c r="M1297" t="n">
        <v>64</v>
      </c>
      <c r="N1297" t="n">
        <v>75.95</v>
      </c>
      <c r="O1297" t="n">
        <v>34901.13</v>
      </c>
      <c r="P1297" t="n">
        <v>918.96</v>
      </c>
      <c r="Q1297" t="n">
        <v>1367.35</v>
      </c>
      <c r="R1297" t="n">
        <v>167.32</v>
      </c>
      <c r="S1297" t="n">
        <v>104.26</v>
      </c>
      <c r="T1297" t="n">
        <v>30386.55</v>
      </c>
      <c r="U1297" t="n">
        <v>0.62</v>
      </c>
      <c r="V1297" t="n">
        <v>0.88</v>
      </c>
      <c r="W1297" t="n">
        <v>20.76</v>
      </c>
      <c r="X1297" t="n">
        <v>1.88</v>
      </c>
      <c r="Y1297" t="n">
        <v>1</v>
      </c>
      <c r="Z1297" t="n">
        <v>10</v>
      </c>
    </row>
    <row r="1298">
      <c r="A1298" t="n">
        <v>38</v>
      </c>
      <c r="B1298" t="n">
        <v>135</v>
      </c>
      <c r="C1298" t="inlineStr">
        <is>
          <t xml:space="preserve">CONCLUIDO	</t>
        </is>
      </c>
      <c r="D1298" t="n">
        <v>1.654</v>
      </c>
      <c r="E1298" t="n">
        <v>60.46</v>
      </c>
      <c r="F1298" t="n">
        <v>54.37</v>
      </c>
      <c r="G1298" t="n">
        <v>50.97</v>
      </c>
      <c r="H1298" t="n">
        <v>0.66</v>
      </c>
      <c r="I1298" t="n">
        <v>64</v>
      </c>
      <c r="J1298" t="n">
        <v>281.58</v>
      </c>
      <c r="K1298" t="n">
        <v>59.89</v>
      </c>
      <c r="L1298" t="n">
        <v>10.5</v>
      </c>
      <c r="M1298" t="n">
        <v>62</v>
      </c>
      <c r="N1298" t="n">
        <v>76.19</v>
      </c>
      <c r="O1298" t="n">
        <v>34962.08</v>
      </c>
      <c r="P1298" t="n">
        <v>917</v>
      </c>
      <c r="Q1298" t="n">
        <v>1367.46</v>
      </c>
      <c r="R1298" t="n">
        <v>164.54</v>
      </c>
      <c r="S1298" t="n">
        <v>104.26</v>
      </c>
      <c r="T1298" t="n">
        <v>29006.4</v>
      </c>
      <c r="U1298" t="n">
        <v>0.63</v>
      </c>
      <c r="V1298" t="n">
        <v>0.88</v>
      </c>
      <c r="W1298" t="n">
        <v>20.75</v>
      </c>
      <c r="X1298" t="n">
        <v>1.79</v>
      </c>
      <c r="Y1298" t="n">
        <v>1</v>
      </c>
      <c r="Z1298" t="n">
        <v>10</v>
      </c>
    </row>
    <row r="1299">
      <c r="A1299" t="n">
        <v>39</v>
      </c>
      <c r="B1299" t="n">
        <v>135</v>
      </c>
      <c r="C1299" t="inlineStr">
        <is>
          <t xml:space="preserve">CONCLUIDO	</t>
        </is>
      </c>
      <c r="D1299" t="n">
        <v>1.6579</v>
      </c>
      <c r="E1299" t="n">
        <v>60.32</v>
      </c>
      <c r="F1299" t="n">
        <v>54.33</v>
      </c>
      <c r="G1299" t="n">
        <v>52.58</v>
      </c>
      <c r="H1299" t="n">
        <v>0.68</v>
      </c>
      <c r="I1299" t="n">
        <v>62</v>
      </c>
      <c r="J1299" t="n">
        <v>282.07</v>
      </c>
      <c r="K1299" t="n">
        <v>59.89</v>
      </c>
      <c r="L1299" t="n">
        <v>10.75</v>
      </c>
      <c r="M1299" t="n">
        <v>60</v>
      </c>
      <c r="N1299" t="n">
        <v>76.44</v>
      </c>
      <c r="O1299" t="n">
        <v>35023.13</v>
      </c>
      <c r="P1299" t="n">
        <v>915.9400000000001</v>
      </c>
      <c r="Q1299" t="n">
        <v>1367.28</v>
      </c>
      <c r="R1299" t="n">
        <v>163.46</v>
      </c>
      <c r="S1299" t="n">
        <v>104.26</v>
      </c>
      <c r="T1299" t="n">
        <v>28476.33</v>
      </c>
      <c r="U1299" t="n">
        <v>0.64</v>
      </c>
      <c r="V1299" t="n">
        <v>0.88</v>
      </c>
      <c r="W1299" t="n">
        <v>20.75</v>
      </c>
      <c r="X1299" t="n">
        <v>1.75</v>
      </c>
      <c r="Y1299" t="n">
        <v>1</v>
      </c>
      <c r="Z1299" t="n">
        <v>10</v>
      </c>
    </row>
    <row r="1300">
      <c r="A1300" t="n">
        <v>40</v>
      </c>
      <c r="B1300" t="n">
        <v>135</v>
      </c>
      <c r="C1300" t="inlineStr">
        <is>
          <t xml:space="preserve">CONCLUIDO	</t>
        </is>
      </c>
      <c r="D1300" t="n">
        <v>1.6609</v>
      </c>
      <c r="E1300" t="n">
        <v>60.21</v>
      </c>
      <c r="F1300" t="n">
        <v>54.27</v>
      </c>
      <c r="G1300" t="n">
        <v>53.38</v>
      </c>
      <c r="H1300" t="n">
        <v>0.6899999999999999</v>
      </c>
      <c r="I1300" t="n">
        <v>61</v>
      </c>
      <c r="J1300" t="n">
        <v>282.57</v>
      </c>
      <c r="K1300" t="n">
        <v>59.89</v>
      </c>
      <c r="L1300" t="n">
        <v>11</v>
      </c>
      <c r="M1300" t="n">
        <v>59</v>
      </c>
      <c r="N1300" t="n">
        <v>76.68000000000001</v>
      </c>
      <c r="O1300" t="n">
        <v>35084.28</v>
      </c>
      <c r="P1300" t="n">
        <v>914.63</v>
      </c>
      <c r="Q1300" t="n">
        <v>1367.4</v>
      </c>
      <c r="R1300" t="n">
        <v>161.58</v>
      </c>
      <c r="S1300" t="n">
        <v>104.26</v>
      </c>
      <c r="T1300" t="n">
        <v>27542.31</v>
      </c>
      <c r="U1300" t="n">
        <v>0.65</v>
      </c>
      <c r="V1300" t="n">
        <v>0.88</v>
      </c>
      <c r="W1300" t="n">
        <v>20.74</v>
      </c>
      <c r="X1300" t="n">
        <v>1.69</v>
      </c>
      <c r="Y1300" t="n">
        <v>1</v>
      </c>
      <c r="Z1300" t="n">
        <v>10</v>
      </c>
    </row>
    <row r="1301">
      <c r="A1301" t="n">
        <v>41</v>
      </c>
      <c r="B1301" t="n">
        <v>135</v>
      </c>
      <c r="C1301" t="inlineStr">
        <is>
          <t xml:space="preserve">CONCLUIDO	</t>
        </is>
      </c>
      <c r="D1301" t="n">
        <v>1.6624</v>
      </c>
      <c r="E1301" t="n">
        <v>60.15</v>
      </c>
      <c r="F1301" t="n">
        <v>54.27</v>
      </c>
      <c r="G1301" t="n">
        <v>54.27</v>
      </c>
      <c r="H1301" t="n">
        <v>0.71</v>
      </c>
      <c r="I1301" t="n">
        <v>60</v>
      </c>
      <c r="J1301" t="n">
        <v>283.06</v>
      </c>
      <c r="K1301" t="n">
        <v>59.89</v>
      </c>
      <c r="L1301" t="n">
        <v>11.25</v>
      </c>
      <c r="M1301" t="n">
        <v>58</v>
      </c>
      <c r="N1301" t="n">
        <v>76.93000000000001</v>
      </c>
      <c r="O1301" t="n">
        <v>35145.53</v>
      </c>
      <c r="P1301" t="n">
        <v>914.04</v>
      </c>
      <c r="Q1301" t="n">
        <v>1367.28</v>
      </c>
      <c r="R1301" t="n">
        <v>161.65</v>
      </c>
      <c r="S1301" t="n">
        <v>104.26</v>
      </c>
      <c r="T1301" t="n">
        <v>27579.22</v>
      </c>
      <c r="U1301" t="n">
        <v>0.65</v>
      </c>
      <c r="V1301" t="n">
        <v>0.88</v>
      </c>
      <c r="W1301" t="n">
        <v>20.73</v>
      </c>
      <c r="X1301" t="n">
        <v>1.69</v>
      </c>
      <c r="Y1301" t="n">
        <v>1</v>
      </c>
      <c r="Z1301" t="n">
        <v>10</v>
      </c>
    </row>
    <row r="1302">
      <c r="A1302" t="n">
        <v>42</v>
      </c>
      <c r="B1302" t="n">
        <v>135</v>
      </c>
      <c r="C1302" t="inlineStr">
        <is>
          <t xml:space="preserve">CONCLUIDO	</t>
        </is>
      </c>
      <c r="D1302" t="n">
        <v>1.6667</v>
      </c>
      <c r="E1302" t="n">
        <v>60</v>
      </c>
      <c r="F1302" t="n">
        <v>54.21</v>
      </c>
      <c r="G1302" t="n">
        <v>56.08</v>
      </c>
      <c r="H1302" t="n">
        <v>0.72</v>
      </c>
      <c r="I1302" t="n">
        <v>58</v>
      </c>
      <c r="J1302" t="n">
        <v>283.56</v>
      </c>
      <c r="K1302" t="n">
        <v>59.89</v>
      </c>
      <c r="L1302" t="n">
        <v>11.5</v>
      </c>
      <c r="M1302" t="n">
        <v>56</v>
      </c>
      <c r="N1302" t="n">
        <v>77.18000000000001</v>
      </c>
      <c r="O1302" t="n">
        <v>35206.88</v>
      </c>
      <c r="P1302" t="n">
        <v>913.3200000000001</v>
      </c>
      <c r="Q1302" t="n">
        <v>1367.48</v>
      </c>
      <c r="R1302" t="n">
        <v>159.34</v>
      </c>
      <c r="S1302" t="n">
        <v>104.26</v>
      </c>
      <c r="T1302" t="n">
        <v>26434.66</v>
      </c>
      <c r="U1302" t="n">
        <v>0.65</v>
      </c>
      <c r="V1302" t="n">
        <v>0.88</v>
      </c>
      <c r="W1302" t="n">
        <v>20.74</v>
      </c>
      <c r="X1302" t="n">
        <v>1.63</v>
      </c>
      <c r="Y1302" t="n">
        <v>1</v>
      </c>
      <c r="Z1302" t="n">
        <v>10</v>
      </c>
    </row>
    <row r="1303">
      <c r="A1303" t="n">
        <v>43</v>
      </c>
      <c r="B1303" t="n">
        <v>135</v>
      </c>
      <c r="C1303" t="inlineStr">
        <is>
          <t xml:space="preserve">CONCLUIDO	</t>
        </is>
      </c>
      <c r="D1303" t="n">
        <v>1.6688</v>
      </c>
      <c r="E1303" t="n">
        <v>59.92</v>
      </c>
      <c r="F1303" t="n">
        <v>54.19</v>
      </c>
      <c r="G1303" t="n">
        <v>57.04</v>
      </c>
      <c r="H1303" t="n">
        <v>0.74</v>
      </c>
      <c r="I1303" t="n">
        <v>57</v>
      </c>
      <c r="J1303" t="n">
        <v>284.06</v>
      </c>
      <c r="K1303" t="n">
        <v>59.89</v>
      </c>
      <c r="L1303" t="n">
        <v>11.75</v>
      </c>
      <c r="M1303" t="n">
        <v>55</v>
      </c>
      <c r="N1303" t="n">
        <v>77.42</v>
      </c>
      <c r="O1303" t="n">
        <v>35268.32</v>
      </c>
      <c r="P1303" t="n">
        <v>912.53</v>
      </c>
      <c r="Q1303" t="n">
        <v>1367.31</v>
      </c>
      <c r="R1303" t="n">
        <v>158.85</v>
      </c>
      <c r="S1303" t="n">
        <v>104.26</v>
      </c>
      <c r="T1303" t="n">
        <v>26194.55</v>
      </c>
      <c r="U1303" t="n">
        <v>0.66</v>
      </c>
      <c r="V1303" t="n">
        <v>0.88</v>
      </c>
      <c r="W1303" t="n">
        <v>20.74</v>
      </c>
      <c r="X1303" t="n">
        <v>1.61</v>
      </c>
      <c r="Y1303" t="n">
        <v>1</v>
      </c>
      <c r="Z1303" t="n">
        <v>10</v>
      </c>
    </row>
    <row r="1304">
      <c r="A1304" t="n">
        <v>44</v>
      </c>
      <c r="B1304" t="n">
        <v>135</v>
      </c>
      <c r="C1304" t="inlineStr">
        <is>
          <t xml:space="preserve">CONCLUIDO	</t>
        </is>
      </c>
      <c r="D1304" t="n">
        <v>1.6706</v>
      </c>
      <c r="E1304" t="n">
        <v>59.86</v>
      </c>
      <c r="F1304" t="n">
        <v>54.17</v>
      </c>
      <c r="G1304" t="n">
        <v>58.04</v>
      </c>
      <c r="H1304" t="n">
        <v>0.75</v>
      </c>
      <c r="I1304" t="n">
        <v>56</v>
      </c>
      <c r="J1304" t="n">
        <v>284.56</v>
      </c>
      <c r="K1304" t="n">
        <v>59.89</v>
      </c>
      <c r="L1304" t="n">
        <v>12</v>
      </c>
      <c r="M1304" t="n">
        <v>54</v>
      </c>
      <c r="N1304" t="n">
        <v>77.67</v>
      </c>
      <c r="O1304" t="n">
        <v>35329.87</v>
      </c>
      <c r="P1304" t="n">
        <v>911.83</v>
      </c>
      <c r="Q1304" t="n">
        <v>1367.38</v>
      </c>
      <c r="R1304" t="n">
        <v>158.36</v>
      </c>
      <c r="S1304" t="n">
        <v>104.26</v>
      </c>
      <c r="T1304" t="n">
        <v>25958.52</v>
      </c>
      <c r="U1304" t="n">
        <v>0.66</v>
      </c>
      <c r="V1304" t="n">
        <v>0.88</v>
      </c>
      <c r="W1304" t="n">
        <v>20.74</v>
      </c>
      <c r="X1304" t="n">
        <v>1.6</v>
      </c>
      <c r="Y1304" t="n">
        <v>1</v>
      </c>
      <c r="Z1304" t="n">
        <v>10</v>
      </c>
    </row>
    <row r="1305">
      <c r="A1305" t="n">
        <v>45</v>
      </c>
      <c r="B1305" t="n">
        <v>135</v>
      </c>
      <c r="C1305" t="inlineStr">
        <is>
          <t xml:space="preserve">CONCLUIDO	</t>
        </is>
      </c>
      <c r="D1305" t="n">
        <v>1.6734</v>
      </c>
      <c r="E1305" t="n">
        <v>59.76</v>
      </c>
      <c r="F1305" t="n">
        <v>54.13</v>
      </c>
      <c r="G1305" t="n">
        <v>59.05</v>
      </c>
      <c r="H1305" t="n">
        <v>0.77</v>
      </c>
      <c r="I1305" t="n">
        <v>55</v>
      </c>
      <c r="J1305" t="n">
        <v>285.06</v>
      </c>
      <c r="K1305" t="n">
        <v>59.89</v>
      </c>
      <c r="L1305" t="n">
        <v>12.25</v>
      </c>
      <c r="M1305" t="n">
        <v>53</v>
      </c>
      <c r="N1305" t="n">
        <v>77.92</v>
      </c>
      <c r="O1305" t="n">
        <v>35391.51</v>
      </c>
      <c r="P1305" t="n">
        <v>910.51</v>
      </c>
      <c r="Q1305" t="n">
        <v>1367.38</v>
      </c>
      <c r="R1305" t="n">
        <v>156.79</v>
      </c>
      <c r="S1305" t="n">
        <v>104.26</v>
      </c>
      <c r="T1305" t="n">
        <v>25175.62</v>
      </c>
      <c r="U1305" t="n">
        <v>0.66</v>
      </c>
      <c r="V1305" t="n">
        <v>0.89</v>
      </c>
      <c r="W1305" t="n">
        <v>20.74</v>
      </c>
      <c r="X1305" t="n">
        <v>1.55</v>
      </c>
      <c r="Y1305" t="n">
        <v>1</v>
      </c>
      <c r="Z1305" t="n">
        <v>10</v>
      </c>
    </row>
    <row r="1306">
      <c r="A1306" t="n">
        <v>46</v>
      </c>
      <c r="B1306" t="n">
        <v>135</v>
      </c>
      <c r="C1306" t="inlineStr">
        <is>
          <t xml:space="preserve">CONCLUIDO	</t>
        </is>
      </c>
      <c r="D1306" t="n">
        <v>1.6756</v>
      </c>
      <c r="E1306" t="n">
        <v>59.68</v>
      </c>
      <c r="F1306" t="n">
        <v>54.1</v>
      </c>
      <c r="G1306" t="n">
        <v>60.11</v>
      </c>
      <c r="H1306" t="n">
        <v>0.78</v>
      </c>
      <c r="I1306" t="n">
        <v>54</v>
      </c>
      <c r="J1306" t="n">
        <v>285.56</v>
      </c>
      <c r="K1306" t="n">
        <v>59.89</v>
      </c>
      <c r="L1306" t="n">
        <v>12.5</v>
      </c>
      <c r="M1306" t="n">
        <v>52</v>
      </c>
      <c r="N1306" t="n">
        <v>78.17</v>
      </c>
      <c r="O1306" t="n">
        <v>35453.26</v>
      </c>
      <c r="P1306" t="n">
        <v>909.29</v>
      </c>
      <c r="Q1306" t="n">
        <v>1367.45</v>
      </c>
      <c r="R1306" t="n">
        <v>155.93</v>
      </c>
      <c r="S1306" t="n">
        <v>104.26</v>
      </c>
      <c r="T1306" t="n">
        <v>24752.89</v>
      </c>
      <c r="U1306" t="n">
        <v>0.67</v>
      </c>
      <c r="V1306" t="n">
        <v>0.89</v>
      </c>
      <c r="W1306" t="n">
        <v>20.73</v>
      </c>
      <c r="X1306" t="n">
        <v>1.52</v>
      </c>
      <c r="Y1306" t="n">
        <v>1</v>
      </c>
      <c r="Z1306" t="n">
        <v>10</v>
      </c>
    </row>
    <row r="1307">
      <c r="A1307" t="n">
        <v>47</v>
      </c>
      <c r="B1307" t="n">
        <v>135</v>
      </c>
      <c r="C1307" t="inlineStr">
        <is>
          <t xml:space="preserve">CONCLUIDO	</t>
        </is>
      </c>
      <c r="D1307" t="n">
        <v>1.6805</v>
      </c>
      <c r="E1307" t="n">
        <v>59.51</v>
      </c>
      <c r="F1307" t="n">
        <v>54.02</v>
      </c>
      <c r="G1307" t="n">
        <v>62.34</v>
      </c>
      <c r="H1307" t="n">
        <v>0.79</v>
      </c>
      <c r="I1307" t="n">
        <v>52</v>
      </c>
      <c r="J1307" t="n">
        <v>286.06</v>
      </c>
      <c r="K1307" t="n">
        <v>59.89</v>
      </c>
      <c r="L1307" t="n">
        <v>12.75</v>
      </c>
      <c r="M1307" t="n">
        <v>50</v>
      </c>
      <c r="N1307" t="n">
        <v>78.42</v>
      </c>
      <c r="O1307" t="n">
        <v>35515.1</v>
      </c>
      <c r="P1307" t="n">
        <v>908.1799999999999</v>
      </c>
      <c r="Q1307" t="n">
        <v>1367.35</v>
      </c>
      <c r="R1307" t="n">
        <v>153.35</v>
      </c>
      <c r="S1307" t="n">
        <v>104.26</v>
      </c>
      <c r="T1307" t="n">
        <v>23470.25</v>
      </c>
      <c r="U1307" t="n">
        <v>0.68</v>
      </c>
      <c r="V1307" t="n">
        <v>0.89</v>
      </c>
      <c r="W1307" t="n">
        <v>20.73</v>
      </c>
      <c r="X1307" t="n">
        <v>1.45</v>
      </c>
      <c r="Y1307" t="n">
        <v>1</v>
      </c>
      <c r="Z1307" t="n">
        <v>10</v>
      </c>
    </row>
    <row r="1308">
      <c r="A1308" t="n">
        <v>48</v>
      </c>
      <c r="B1308" t="n">
        <v>135</v>
      </c>
      <c r="C1308" t="inlineStr">
        <is>
          <t xml:space="preserve">CONCLUIDO	</t>
        </is>
      </c>
      <c r="D1308" t="n">
        <v>1.6823</v>
      </c>
      <c r="E1308" t="n">
        <v>59.44</v>
      </c>
      <c r="F1308" t="n">
        <v>54.01</v>
      </c>
      <c r="G1308" t="n">
        <v>63.54</v>
      </c>
      <c r="H1308" t="n">
        <v>0.8100000000000001</v>
      </c>
      <c r="I1308" t="n">
        <v>51</v>
      </c>
      <c r="J1308" t="n">
        <v>286.56</v>
      </c>
      <c r="K1308" t="n">
        <v>59.89</v>
      </c>
      <c r="L1308" t="n">
        <v>13</v>
      </c>
      <c r="M1308" t="n">
        <v>49</v>
      </c>
      <c r="N1308" t="n">
        <v>78.68000000000001</v>
      </c>
      <c r="O1308" t="n">
        <v>35577.18</v>
      </c>
      <c r="P1308" t="n">
        <v>907.11</v>
      </c>
      <c r="Q1308" t="n">
        <v>1367.3</v>
      </c>
      <c r="R1308" t="n">
        <v>153.24</v>
      </c>
      <c r="S1308" t="n">
        <v>104.26</v>
      </c>
      <c r="T1308" t="n">
        <v>23422.77</v>
      </c>
      <c r="U1308" t="n">
        <v>0.68</v>
      </c>
      <c r="V1308" t="n">
        <v>0.89</v>
      </c>
      <c r="W1308" t="n">
        <v>20.72</v>
      </c>
      <c r="X1308" t="n">
        <v>1.43</v>
      </c>
      <c r="Y1308" t="n">
        <v>1</v>
      </c>
      <c r="Z1308" t="n">
        <v>10</v>
      </c>
    </row>
    <row r="1309">
      <c r="A1309" t="n">
        <v>49</v>
      </c>
      <c r="B1309" t="n">
        <v>135</v>
      </c>
      <c r="C1309" t="inlineStr">
        <is>
          <t xml:space="preserve">CONCLUIDO	</t>
        </is>
      </c>
      <c r="D1309" t="n">
        <v>1.6847</v>
      </c>
      <c r="E1309" t="n">
        <v>59.36</v>
      </c>
      <c r="F1309" t="n">
        <v>53.98</v>
      </c>
      <c r="G1309" t="n">
        <v>64.77</v>
      </c>
      <c r="H1309" t="n">
        <v>0.82</v>
      </c>
      <c r="I1309" t="n">
        <v>50</v>
      </c>
      <c r="J1309" t="n">
        <v>287.07</v>
      </c>
      <c r="K1309" t="n">
        <v>59.89</v>
      </c>
      <c r="L1309" t="n">
        <v>13.25</v>
      </c>
      <c r="M1309" t="n">
        <v>48</v>
      </c>
      <c r="N1309" t="n">
        <v>78.93000000000001</v>
      </c>
      <c r="O1309" t="n">
        <v>35639.23</v>
      </c>
      <c r="P1309" t="n">
        <v>906.5</v>
      </c>
      <c r="Q1309" t="n">
        <v>1367.48</v>
      </c>
      <c r="R1309" t="n">
        <v>151.82</v>
      </c>
      <c r="S1309" t="n">
        <v>104.26</v>
      </c>
      <c r="T1309" t="n">
        <v>22716.27</v>
      </c>
      <c r="U1309" t="n">
        <v>0.6899999999999999</v>
      </c>
      <c r="V1309" t="n">
        <v>0.89</v>
      </c>
      <c r="W1309" t="n">
        <v>20.73</v>
      </c>
      <c r="X1309" t="n">
        <v>1.4</v>
      </c>
      <c r="Y1309" t="n">
        <v>1</v>
      </c>
      <c r="Z1309" t="n">
        <v>10</v>
      </c>
    </row>
    <row r="1310">
      <c r="A1310" t="n">
        <v>50</v>
      </c>
      <c r="B1310" t="n">
        <v>135</v>
      </c>
      <c r="C1310" t="inlineStr">
        <is>
          <t xml:space="preserve">CONCLUIDO	</t>
        </is>
      </c>
      <c r="D1310" t="n">
        <v>1.6834</v>
      </c>
      <c r="E1310" t="n">
        <v>59.4</v>
      </c>
      <c r="F1310" t="n">
        <v>54.02</v>
      </c>
      <c r="G1310" t="n">
        <v>64.83</v>
      </c>
      <c r="H1310" t="n">
        <v>0.84</v>
      </c>
      <c r="I1310" t="n">
        <v>50</v>
      </c>
      <c r="J1310" t="n">
        <v>287.57</v>
      </c>
      <c r="K1310" t="n">
        <v>59.89</v>
      </c>
      <c r="L1310" t="n">
        <v>13.5</v>
      </c>
      <c r="M1310" t="n">
        <v>48</v>
      </c>
      <c r="N1310" t="n">
        <v>79.18000000000001</v>
      </c>
      <c r="O1310" t="n">
        <v>35701.38</v>
      </c>
      <c r="P1310" t="n">
        <v>907.03</v>
      </c>
      <c r="Q1310" t="n">
        <v>1367.48</v>
      </c>
      <c r="R1310" t="n">
        <v>153.22</v>
      </c>
      <c r="S1310" t="n">
        <v>104.26</v>
      </c>
      <c r="T1310" t="n">
        <v>23418.63</v>
      </c>
      <c r="U1310" t="n">
        <v>0.68</v>
      </c>
      <c r="V1310" t="n">
        <v>0.89</v>
      </c>
      <c r="W1310" t="n">
        <v>20.73</v>
      </c>
      <c r="X1310" t="n">
        <v>1.44</v>
      </c>
      <c r="Y1310" t="n">
        <v>1</v>
      </c>
      <c r="Z1310" t="n">
        <v>10</v>
      </c>
    </row>
    <row r="1311">
      <c r="A1311" t="n">
        <v>51</v>
      </c>
      <c r="B1311" t="n">
        <v>135</v>
      </c>
      <c r="C1311" t="inlineStr">
        <is>
          <t xml:space="preserve">CONCLUIDO	</t>
        </is>
      </c>
      <c r="D1311" t="n">
        <v>1.687</v>
      </c>
      <c r="E1311" t="n">
        <v>59.28</v>
      </c>
      <c r="F1311" t="n">
        <v>53.95</v>
      </c>
      <c r="G1311" t="n">
        <v>66.06</v>
      </c>
      <c r="H1311" t="n">
        <v>0.85</v>
      </c>
      <c r="I1311" t="n">
        <v>49</v>
      </c>
      <c r="J1311" t="n">
        <v>288.08</v>
      </c>
      <c r="K1311" t="n">
        <v>59.89</v>
      </c>
      <c r="L1311" t="n">
        <v>13.75</v>
      </c>
      <c r="M1311" t="n">
        <v>47</v>
      </c>
      <c r="N1311" t="n">
        <v>79.44</v>
      </c>
      <c r="O1311" t="n">
        <v>35763.64</v>
      </c>
      <c r="P1311" t="n">
        <v>905.4</v>
      </c>
      <c r="Q1311" t="n">
        <v>1367.35</v>
      </c>
      <c r="R1311" t="n">
        <v>150.99</v>
      </c>
      <c r="S1311" t="n">
        <v>104.26</v>
      </c>
      <c r="T1311" t="n">
        <v>22305.9</v>
      </c>
      <c r="U1311" t="n">
        <v>0.6899999999999999</v>
      </c>
      <c r="V1311" t="n">
        <v>0.89</v>
      </c>
      <c r="W1311" t="n">
        <v>20.72</v>
      </c>
      <c r="X1311" t="n">
        <v>1.37</v>
      </c>
      <c r="Y1311" t="n">
        <v>1</v>
      </c>
      <c r="Z1311" t="n">
        <v>10</v>
      </c>
    </row>
    <row r="1312">
      <c r="A1312" t="n">
        <v>52</v>
      </c>
      <c r="B1312" t="n">
        <v>135</v>
      </c>
      <c r="C1312" t="inlineStr">
        <is>
          <t xml:space="preserve">CONCLUIDO	</t>
        </is>
      </c>
      <c r="D1312" t="n">
        <v>1.6886</v>
      </c>
      <c r="E1312" t="n">
        <v>59.22</v>
      </c>
      <c r="F1312" t="n">
        <v>53.94</v>
      </c>
      <c r="G1312" t="n">
        <v>67.42</v>
      </c>
      <c r="H1312" t="n">
        <v>0.86</v>
      </c>
      <c r="I1312" t="n">
        <v>48</v>
      </c>
      <c r="J1312" t="n">
        <v>288.58</v>
      </c>
      <c r="K1312" t="n">
        <v>59.89</v>
      </c>
      <c r="L1312" t="n">
        <v>14</v>
      </c>
      <c r="M1312" t="n">
        <v>46</v>
      </c>
      <c r="N1312" t="n">
        <v>79.69</v>
      </c>
      <c r="O1312" t="n">
        <v>35826</v>
      </c>
      <c r="P1312" t="n">
        <v>904.92</v>
      </c>
      <c r="Q1312" t="n">
        <v>1367.28</v>
      </c>
      <c r="R1312" t="n">
        <v>150.8</v>
      </c>
      <c r="S1312" t="n">
        <v>104.26</v>
      </c>
      <c r="T1312" t="n">
        <v>22217.6</v>
      </c>
      <c r="U1312" t="n">
        <v>0.6899999999999999</v>
      </c>
      <c r="V1312" t="n">
        <v>0.89</v>
      </c>
      <c r="W1312" t="n">
        <v>20.72</v>
      </c>
      <c r="X1312" t="n">
        <v>1.36</v>
      </c>
      <c r="Y1312" t="n">
        <v>1</v>
      </c>
      <c r="Z1312" t="n">
        <v>10</v>
      </c>
    </row>
    <row r="1313">
      <c r="A1313" t="n">
        <v>53</v>
      </c>
      <c r="B1313" t="n">
        <v>135</v>
      </c>
      <c r="C1313" t="inlineStr">
        <is>
          <t xml:space="preserve">CONCLUIDO	</t>
        </is>
      </c>
      <c r="D1313" t="n">
        <v>1.6915</v>
      </c>
      <c r="E1313" t="n">
        <v>59.12</v>
      </c>
      <c r="F1313" t="n">
        <v>53.89</v>
      </c>
      <c r="G1313" t="n">
        <v>68.8</v>
      </c>
      <c r="H1313" t="n">
        <v>0.88</v>
      </c>
      <c r="I1313" t="n">
        <v>47</v>
      </c>
      <c r="J1313" t="n">
        <v>289.09</v>
      </c>
      <c r="K1313" t="n">
        <v>59.89</v>
      </c>
      <c r="L1313" t="n">
        <v>14.25</v>
      </c>
      <c r="M1313" t="n">
        <v>45</v>
      </c>
      <c r="N1313" t="n">
        <v>79.95</v>
      </c>
      <c r="O1313" t="n">
        <v>35888.47</v>
      </c>
      <c r="P1313" t="n">
        <v>903.78</v>
      </c>
      <c r="Q1313" t="n">
        <v>1367.23</v>
      </c>
      <c r="R1313" t="n">
        <v>148.91</v>
      </c>
      <c r="S1313" t="n">
        <v>104.26</v>
      </c>
      <c r="T1313" t="n">
        <v>21276.26</v>
      </c>
      <c r="U1313" t="n">
        <v>0.7</v>
      </c>
      <c r="V1313" t="n">
        <v>0.89</v>
      </c>
      <c r="W1313" t="n">
        <v>20.73</v>
      </c>
      <c r="X1313" t="n">
        <v>1.31</v>
      </c>
      <c r="Y1313" t="n">
        <v>1</v>
      </c>
      <c r="Z1313" t="n">
        <v>10</v>
      </c>
    </row>
    <row r="1314">
      <c r="A1314" t="n">
        <v>54</v>
      </c>
      <c r="B1314" t="n">
        <v>135</v>
      </c>
      <c r="C1314" t="inlineStr">
        <is>
          <t xml:space="preserve">CONCLUIDO	</t>
        </is>
      </c>
      <c r="D1314" t="n">
        <v>1.693</v>
      </c>
      <c r="E1314" t="n">
        <v>59.07</v>
      </c>
      <c r="F1314" t="n">
        <v>53.89</v>
      </c>
      <c r="G1314" t="n">
        <v>70.29000000000001</v>
      </c>
      <c r="H1314" t="n">
        <v>0.89</v>
      </c>
      <c r="I1314" t="n">
        <v>46</v>
      </c>
      <c r="J1314" t="n">
        <v>289.6</v>
      </c>
      <c r="K1314" t="n">
        <v>59.89</v>
      </c>
      <c r="L1314" t="n">
        <v>14.5</v>
      </c>
      <c r="M1314" t="n">
        <v>44</v>
      </c>
      <c r="N1314" t="n">
        <v>80.20999999999999</v>
      </c>
      <c r="O1314" t="n">
        <v>35951.04</v>
      </c>
      <c r="P1314" t="n">
        <v>903.84</v>
      </c>
      <c r="Q1314" t="n">
        <v>1367.32</v>
      </c>
      <c r="R1314" t="n">
        <v>149.18</v>
      </c>
      <c r="S1314" t="n">
        <v>104.26</v>
      </c>
      <c r="T1314" t="n">
        <v>21416.71</v>
      </c>
      <c r="U1314" t="n">
        <v>0.7</v>
      </c>
      <c r="V1314" t="n">
        <v>0.89</v>
      </c>
      <c r="W1314" t="n">
        <v>20.72</v>
      </c>
      <c r="X1314" t="n">
        <v>1.31</v>
      </c>
      <c r="Y1314" t="n">
        <v>1</v>
      </c>
      <c r="Z1314" t="n">
        <v>10</v>
      </c>
    </row>
    <row r="1315">
      <c r="A1315" t="n">
        <v>55</v>
      </c>
      <c r="B1315" t="n">
        <v>135</v>
      </c>
      <c r="C1315" t="inlineStr">
        <is>
          <t xml:space="preserve">CONCLUIDO	</t>
        </is>
      </c>
      <c r="D1315" t="n">
        <v>1.6963</v>
      </c>
      <c r="E1315" t="n">
        <v>58.95</v>
      </c>
      <c r="F1315" t="n">
        <v>53.83</v>
      </c>
      <c r="G1315" t="n">
        <v>71.77</v>
      </c>
      <c r="H1315" t="n">
        <v>0.91</v>
      </c>
      <c r="I1315" t="n">
        <v>45</v>
      </c>
      <c r="J1315" t="n">
        <v>290.1</v>
      </c>
      <c r="K1315" t="n">
        <v>59.89</v>
      </c>
      <c r="L1315" t="n">
        <v>14.75</v>
      </c>
      <c r="M1315" t="n">
        <v>43</v>
      </c>
      <c r="N1315" t="n">
        <v>80.47</v>
      </c>
      <c r="O1315" t="n">
        <v>36013.72</v>
      </c>
      <c r="P1315" t="n">
        <v>902.55</v>
      </c>
      <c r="Q1315" t="n">
        <v>1367.41</v>
      </c>
      <c r="R1315" t="n">
        <v>147.15</v>
      </c>
      <c r="S1315" t="n">
        <v>104.26</v>
      </c>
      <c r="T1315" t="n">
        <v>20404.18</v>
      </c>
      <c r="U1315" t="n">
        <v>0.71</v>
      </c>
      <c r="V1315" t="n">
        <v>0.89</v>
      </c>
      <c r="W1315" t="n">
        <v>20.71</v>
      </c>
      <c r="X1315" t="n">
        <v>1.25</v>
      </c>
      <c r="Y1315" t="n">
        <v>1</v>
      </c>
      <c r="Z1315" t="n">
        <v>10</v>
      </c>
    </row>
    <row r="1316">
      <c r="A1316" t="n">
        <v>56</v>
      </c>
      <c r="B1316" t="n">
        <v>135</v>
      </c>
      <c r="C1316" t="inlineStr">
        <is>
          <t xml:space="preserve">CONCLUIDO	</t>
        </is>
      </c>
      <c r="D1316" t="n">
        <v>1.6983</v>
      </c>
      <c r="E1316" t="n">
        <v>58.88</v>
      </c>
      <c r="F1316" t="n">
        <v>53.81</v>
      </c>
      <c r="G1316" t="n">
        <v>73.37</v>
      </c>
      <c r="H1316" t="n">
        <v>0.92</v>
      </c>
      <c r="I1316" t="n">
        <v>44</v>
      </c>
      <c r="J1316" t="n">
        <v>290.61</v>
      </c>
      <c r="K1316" t="n">
        <v>59.89</v>
      </c>
      <c r="L1316" t="n">
        <v>15</v>
      </c>
      <c r="M1316" t="n">
        <v>42</v>
      </c>
      <c r="N1316" t="n">
        <v>80.73</v>
      </c>
      <c r="O1316" t="n">
        <v>36076.5</v>
      </c>
      <c r="P1316" t="n">
        <v>901.0700000000001</v>
      </c>
      <c r="Q1316" t="n">
        <v>1367.37</v>
      </c>
      <c r="R1316" t="n">
        <v>146.12</v>
      </c>
      <c r="S1316" t="n">
        <v>104.26</v>
      </c>
      <c r="T1316" t="n">
        <v>19897.62</v>
      </c>
      <c r="U1316" t="n">
        <v>0.71</v>
      </c>
      <c r="V1316" t="n">
        <v>0.89</v>
      </c>
      <c r="W1316" t="n">
        <v>20.72</v>
      </c>
      <c r="X1316" t="n">
        <v>1.23</v>
      </c>
      <c r="Y1316" t="n">
        <v>1</v>
      </c>
      <c r="Z1316" t="n">
        <v>10</v>
      </c>
    </row>
    <row r="1317">
      <c r="A1317" t="n">
        <v>57</v>
      </c>
      <c r="B1317" t="n">
        <v>135</v>
      </c>
      <c r="C1317" t="inlineStr">
        <is>
          <t xml:space="preserve">CONCLUIDO	</t>
        </is>
      </c>
      <c r="D1317" t="n">
        <v>1.6974</v>
      </c>
      <c r="E1317" t="n">
        <v>58.91</v>
      </c>
      <c r="F1317" t="n">
        <v>53.84</v>
      </c>
      <c r="G1317" t="n">
        <v>73.41</v>
      </c>
      <c r="H1317" t="n">
        <v>0.93</v>
      </c>
      <c r="I1317" t="n">
        <v>44</v>
      </c>
      <c r="J1317" t="n">
        <v>291.12</v>
      </c>
      <c r="K1317" t="n">
        <v>59.89</v>
      </c>
      <c r="L1317" t="n">
        <v>15.25</v>
      </c>
      <c r="M1317" t="n">
        <v>42</v>
      </c>
      <c r="N1317" t="n">
        <v>80.98999999999999</v>
      </c>
      <c r="O1317" t="n">
        <v>36139.39</v>
      </c>
      <c r="P1317" t="n">
        <v>901.71</v>
      </c>
      <c r="Q1317" t="n">
        <v>1367.24</v>
      </c>
      <c r="R1317" t="n">
        <v>147.4</v>
      </c>
      <c r="S1317" t="n">
        <v>104.26</v>
      </c>
      <c r="T1317" t="n">
        <v>20533.92</v>
      </c>
      <c r="U1317" t="n">
        <v>0.71</v>
      </c>
      <c r="V1317" t="n">
        <v>0.89</v>
      </c>
      <c r="W1317" t="n">
        <v>20.72</v>
      </c>
      <c r="X1317" t="n">
        <v>1.26</v>
      </c>
      <c r="Y1317" t="n">
        <v>1</v>
      </c>
      <c r="Z1317" t="n">
        <v>10</v>
      </c>
    </row>
    <row r="1318">
      <c r="A1318" t="n">
        <v>58</v>
      </c>
      <c r="B1318" t="n">
        <v>135</v>
      </c>
      <c r="C1318" t="inlineStr">
        <is>
          <t xml:space="preserve">CONCLUIDO	</t>
        </is>
      </c>
      <c r="D1318" t="n">
        <v>1.7008</v>
      </c>
      <c r="E1318" t="n">
        <v>58.79</v>
      </c>
      <c r="F1318" t="n">
        <v>53.77</v>
      </c>
      <c r="G1318" t="n">
        <v>75.02</v>
      </c>
      <c r="H1318" t="n">
        <v>0.95</v>
      </c>
      <c r="I1318" t="n">
        <v>43</v>
      </c>
      <c r="J1318" t="n">
        <v>291.63</v>
      </c>
      <c r="K1318" t="n">
        <v>59.89</v>
      </c>
      <c r="L1318" t="n">
        <v>15.5</v>
      </c>
      <c r="M1318" t="n">
        <v>41</v>
      </c>
      <c r="N1318" t="n">
        <v>81.25</v>
      </c>
      <c r="O1318" t="n">
        <v>36202.38</v>
      </c>
      <c r="P1318" t="n">
        <v>900.4400000000001</v>
      </c>
      <c r="Q1318" t="n">
        <v>1367.27</v>
      </c>
      <c r="R1318" t="n">
        <v>144.88</v>
      </c>
      <c r="S1318" t="n">
        <v>104.26</v>
      </c>
      <c r="T1318" t="n">
        <v>19283.1</v>
      </c>
      <c r="U1318" t="n">
        <v>0.72</v>
      </c>
      <c r="V1318" t="n">
        <v>0.89</v>
      </c>
      <c r="W1318" t="n">
        <v>20.72</v>
      </c>
      <c r="X1318" t="n">
        <v>1.19</v>
      </c>
      <c r="Y1318" t="n">
        <v>1</v>
      </c>
      <c r="Z1318" t="n">
        <v>10</v>
      </c>
    </row>
    <row r="1319">
      <c r="A1319" t="n">
        <v>59</v>
      </c>
      <c r="B1319" t="n">
        <v>135</v>
      </c>
      <c r="C1319" t="inlineStr">
        <is>
          <t xml:space="preserve">CONCLUIDO	</t>
        </is>
      </c>
      <c r="D1319" t="n">
        <v>1.703</v>
      </c>
      <c r="E1319" t="n">
        <v>58.72</v>
      </c>
      <c r="F1319" t="n">
        <v>53.74</v>
      </c>
      <c r="G1319" t="n">
        <v>76.78</v>
      </c>
      <c r="H1319" t="n">
        <v>0.96</v>
      </c>
      <c r="I1319" t="n">
        <v>42</v>
      </c>
      <c r="J1319" t="n">
        <v>292.15</v>
      </c>
      <c r="K1319" t="n">
        <v>59.89</v>
      </c>
      <c r="L1319" t="n">
        <v>15.75</v>
      </c>
      <c r="M1319" t="n">
        <v>40</v>
      </c>
      <c r="N1319" t="n">
        <v>81.51000000000001</v>
      </c>
      <c r="O1319" t="n">
        <v>36265.48</v>
      </c>
      <c r="P1319" t="n">
        <v>899.42</v>
      </c>
      <c r="Q1319" t="n">
        <v>1367.35</v>
      </c>
      <c r="R1319" t="n">
        <v>144.28</v>
      </c>
      <c r="S1319" t="n">
        <v>104.26</v>
      </c>
      <c r="T1319" t="n">
        <v>18983.9</v>
      </c>
      <c r="U1319" t="n">
        <v>0.72</v>
      </c>
      <c r="V1319" t="n">
        <v>0.89</v>
      </c>
      <c r="W1319" t="n">
        <v>20.72</v>
      </c>
      <c r="X1319" t="n">
        <v>1.17</v>
      </c>
      <c r="Y1319" t="n">
        <v>1</v>
      </c>
      <c r="Z1319" t="n">
        <v>10</v>
      </c>
    </row>
    <row r="1320">
      <c r="A1320" t="n">
        <v>60</v>
      </c>
      <c r="B1320" t="n">
        <v>135</v>
      </c>
      <c r="C1320" t="inlineStr">
        <is>
          <t xml:space="preserve">CONCLUIDO	</t>
        </is>
      </c>
      <c r="D1320" t="n">
        <v>1.7024</v>
      </c>
      <c r="E1320" t="n">
        <v>58.74</v>
      </c>
      <c r="F1320" t="n">
        <v>53.76</v>
      </c>
      <c r="G1320" t="n">
        <v>76.81</v>
      </c>
      <c r="H1320" t="n">
        <v>0.97</v>
      </c>
      <c r="I1320" t="n">
        <v>42</v>
      </c>
      <c r="J1320" t="n">
        <v>292.66</v>
      </c>
      <c r="K1320" t="n">
        <v>59.89</v>
      </c>
      <c r="L1320" t="n">
        <v>16</v>
      </c>
      <c r="M1320" t="n">
        <v>40</v>
      </c>
      <c r="N1320" t="n">
        <v>81.77</v>
      </c>
      <c r="O1320" t="n">
        <v>36328.69</v>
      </c>
      <c r="P1320" t="n">
        <v>899.7</v>
      </c>
      <c r="Q1320" t="n">
        <v>1367.29</v>
      </c>
      <c r="R1320" t="n">
        <v>144.98</v>
      </c>
      <c r="S1320" t="n">
        <v>104.26</v>
      </c>
      <c r="T1320" t="n">
        <v>19338.56</v>
      </c>
      <c r="U1320" t="n">
        <v>0.72</v>
      </c>
      <c r="V1320" t="n">
        <v>0.89</v>
      </c>
      <c r="W1320" t="n">
        <v>20.71</v>
      </c>
      <c r="X1320" t="n">
        <v>1.18</v>
      </c>
      <c r="Y1320" t="n">
        <v>1</v>
      </c>
      <c r="Z1320" t="n">
        <v>10</v>
      </c>
    </row>
    <row r="1321">
      <c r="A1321" t="n">
        <v>61</v>
      </c>
      <c r="B1321" t="n">
        <v>135</v>
      </c>
      <c r="C1321" t="inlineStr">
        <is>
          <t xml:space="preserve">CONCLUIDO	</t>
        </is>
      </c>
      <c r="D1321" t="n">
        <v>1.7056</v>
      </c>
      <c r="E1321" t="n">
        <v>58.63</v>
      </c>
      <c r="F1321" t="n">
        <v>53.7</v>
      </c>
      <c r="G1321" t="n">
        <v>78.59</v>
      </c>
      <c r="H1321" t="n">
        <v>0.99</v>
      </c>
      <c r="I1321" t="n">
        <v>41</v>
      </c>
      <c r="J1321" t="n">
        <v>293.17</v>
      </c>
      <c r="K1321" t="n">
        <v>59.89</v>
      </c>
      <c r="L1321" t="n">
        <v>16.25</v>
      </c>
      <c r="M1321" t="n">
        <v>39</v>
      </c>
      <c r="N1321" t="n">
        <v>82.03</v>
      </c>
      <c r="O1321" t="n">
        <v>36392.01</v>
      </c>
      <c r="P1321" t="n">
        <v>898.24</v>
      </c>
      <c r="Q1321" t="n">
        <v>1367.32</v>
      </c>
      <c r="R1321" t="n">
        <v>143.27</v>
      </c>
      <c r="S1321" t="n">
        <v>104.26</v>
      </c>
      <c r="T1321" t="n">
        <v>18486.4</v>
      </c>
      <c r="U1321" t="n">
        <v>0.73</v>
      </c>
      <c r="V1321" t="n">
        <v>0.89</v>
      </c>
      <c r="W1321" t="n">
        <v>20.71</v>
      </c>
      <c r="X1321" t="n">
        <v>1.13</v>
      </c>
      <c r="Y1321" t="n">
        <v>1</v>
      </c>
      <c r="Z1321" t="n">
        <v>10</v>
      </c>
    </row>
    <row r="1322">
      <c r="A1322" t="n">
        <v>62</v>
      </c>
      <c r="B1322" t="n">
        <v>135</v>
      </c>
      <c r="C1322" t="inlineStr">
        <is>
          <t xml:space="preserve">CONCLUIDO	</t>
        </is>
      </c>
      <c r="D1322" t="n">
        <v>1.7082</v>
      </c>
      <c r="E1322" t="n">
        <v>58.54</v>
      </c>
      <c r="F1322" t="n">
        <v>53.66</v>
      </c>
      <c r="G1322" t="n">
        <v>80.5</v>
      </c>
      <c r="H1322" t="n">
        <v>1</v>
      </c>
      <c r="I1322" t="n">
        <v>40</v>
      </c>
      <c r="J1322" t="n">
        <v>293.69</v>
      </c>
      <c r="K1322" t="n">
        <v>59.89</v>
      </c>
      <c r="L1322" t="n">
        <v>16.5</v>
      </c>
      <c r="M1322" t="n">
        <v>38</v>
      </c>
      <c r="N1322" t="n">
        <v>82.3</v>
      </c>
      <c r="O1322" t="n">
        <v>36455.44</v>
      </c>
      <c r="P1322" t="n">
        <v>897.67</v>
      </c>
      <c r="Q1322" t="n">
        <v>1367.31</v>
      </c>
      <c r="R1322" t="n">
        <v>141.77</v>
      </c>
      <c r="S1322" t="n">
        <v>104.26</v>
      </c>
      <c r="T1322" t="n">
        <v>17739.96</v>
      </c>
      <c r="U1322" t="n">
        <v>0.74</v>
      </c>
      <c r="V1322" t="n">
        <v>0.89</v>
      </c>
      <c r="W1322" t="n">
        <v>20.71</v>
      </c>
      <c r="X1322" t="n">
        <v>1.09</v>
      </c>
      <c r="Y1322" t="n">
        <v>1</v>
      </c>
      <c r="Z1322" t="n">
        <v>10</v>
      </c>
    </row>
    <row r="1323">
      <c r="A1323" t="n">
        <v>63</v>
      </c>
      <c r="B1323" t="n">
        <v>135</v>
      </c>
      <c r="C1323" t="inlineStr">
        <is>
          <t xml:space="preserve">CONCLUIDO	</t>
        </is>
      </c>
      <c r="D1323" t="n">
        <v>1.7074</v>
      </c>
      <c r="E1323" t="n">
        <v>58.57</v>
      </c>
      <c r="F1323" t="n">
        <v>53.7</v>
      </c>
      <c r="G1323" t="n">
        <v>80.54000000000001</v>
      </c>
      <c r="H1323" t="n">
        <v>1.01</v>
      </c>
      <c r="I1323" t="n">
        <v>40</v>
      </c>
      <c r="J1323" t="n">
        <v>294.2</v>
      </c>
      <c r="K1323" t="n">
        <v>59.89</v>
      </c>
      <c r="L1323" t="n">
        <v>16.75</v>
      </c>
      <c r="M1323" t="n">
        <v>38</v>
      </c>
      <c r="N1323" t="n">
        <v>82.56</v>
      </c>
      <c r="O1323" t="n">
        <v>36518.97</v>
      </c>
      <c r="P1323" t="n">
        <v>897.99</v>
      </c>
      <c r="Q1323" t="n">
        <v>1367.28</v>
      </c>
      <c r="R1323" t="n">
        <v>142.95</v>
      </c>
      <c r="S1323" t="n">
        <v>104.26</v>
      </c>
      <c r="T1323" t="n">
        <v>18329.21</v>
      </c>
      <c r="U1323" t="n">
        <v>0.73</v>
      </c>
      <c r="V1323" t="n">
        <v>0.89</v>
      </c>
      <c r="W1323" t="n">
        <v>20.71</v>
      </c>
      <c r="X1323" t="n">
        <v>1.12</v>
      </c>
      <c r="Y1323" t="n">
        <v>1</v>
      </c>
      <c r="Z1323" t="n">
        <v>10</v>
      </c>
    </row>
    <row r="1324">
      <c r="A1324" t="n">
        <v>64</v>
      </c>
      <c r="B1324" t="n">
        <v>135</v>
      </c>
      <c r="C1324" t="inlineStr">
        <is>
          <t xml:space="preserve">CONCLUIDO	</t>
        </is>
      </c>
      <c r="D1324" t="n">
        <v>1.7101</v>
      </c>
      <c r="E1324" t="n">
        <v>58.48</v>
      </c>
      <c r="F1324" t="n">
        <v>53.65</v>
      </c>
      <c r="G1324" t="n">
        <v>82.54000000000001</v>
      </c>
      <c r="H1324" t="n">
        <v>1.03</v>
      </c>
      <c r="I1324" t="n">
        <v>39</v>
      </c>
      <c r="J1324" t="n">
        <v>294.72</v>
      </c>
      <c r="K1324" t="n">
        <v>59.89</v>
      </c>
      <c r="L1324" t="n">
        <v>17</v>
      </c>
      <c r="M1324" t="n">
        <v>37</v>
      </c>
      <c r="N1324" t="n">
        <v>82.83</v>
      </c>
      <c r="O1324" t="n">
        <v>36582.62</v>
      </c>
      <c r="P1324" t="n">
        <v>896.91</v>
      </c>
      <c r="Q1324" t="n">
        <v>1367.32</v>
      </c>
      <c r="R1324" t="n">
        <v>141.07</v>
      </c>
      <c r="S1324" t="n">
        <v>104.26</v>
      </c>
      <c r="T1324" t="n">
        <v>17396.13</v>
      </c>
      <c r="U1324" t="n">
        <v>0.74</v>
      </c>
      <c r="V1324" t="n">
        <v>0.89</v>
      </c>
      <c r="W1324" t="n">
        <v>20.71</v>
      </c>
      <c r="X1324" t="n">
        <v>1.07</v>
      </c>
      <c r="Y1324" t="n">
        <v>1</v>
      </c>
      <c r="Z1324" t="n">
        <v>10</v>
      </c>
    </row>
    <row r="1325">
      <c r="A1325" t="n">
        <v>65</v>
      </c>
      <c r="B1325" t="n">
        <v>135</v>
      </c>
      <c r="C1325" t="inlineStr">
        <is>
          <t xml:space="preserve">CONCLUIDO	</t>
        </is>
      </c>
      <c r="D1325" t="n">
        <v>1.7093</v>
      </c>
      <c r="E1325" t="n">
        <v>58.5</v>
      </c>
      <c r="F1325" t="n">
        <v>53.68</v>
      </c>
      <c r="G1325" t="n">
        <v>82.58</v>
      </c>
      <c r="H1325" t="n">
        <v>1.04</v>
      </c>
      <c r="I1325" t="n">
        <v>39</v>
      </c>
      <c r="J1325" t="n">
        <v>295.23</v>
      </c>
      <c r="K1325" t="n">
        <v>59.89</v>
      </c>
      <c r="L1325" t="n">
        <v>17.25</v>
      </c>
      <c r="M1325" t="n">
        <v>37</v>
      </c>
      <c r="N1325" t="n">
        <v>83.09999999999999</v>
      </c>
      <c r="O1325" t="n">
        <v>36646.38</v>
      </c>
      <c r="P1325" t="n">
        <v>896.88</v>
      </c>
      <c r="Q1325" t="n">
        <v>1367.25</v>
      </c>
      <c r="R1325" t="n">
        <v>142.26</v>
      </c>
      <c r="S1325" t="n">
        <v>104.26</v>
      </c>
      <c r="T1325" t="n">
        <v>17993.58</v>
      </c>
      <c r="U1325" t="n">
        <v>0.73</v>
      </c>
      <c r="V1325" t="n">
        <v>0.89</v>
      </c>
      <c r="W1325" t="n">
        <v>20.71</v>
      </c>
      <c r="X1325" t="n">
        <v>1.1</v>
      </c>
      <c r="Y1325" t="n">
        <v>1</v>
      </c>
      <c r="Z1325" t="n">
        <v>10</v>
      </c>
    </row>
    <row r="1326">
      <c r="A1326" t="n">
        <v>66</v>
      </c>
      <c r="B1326" t="n">
        <v>135</v>
      </c>
      <c r="C1326" t="inlineStr">
        <is>
          <t xml:space="preserve">CONCLUIDO	</t>
        </is>
      </c>
      <c r="D1326" t="n">
        <v>1.7126</v>
      </c>
      <c r="E1326" t="n">
        <v>58.39</v>
      </c>
      <c r="F1326" t="n">
        <v>53.62</v>
      </c>
      <c r="G1326" t="n">
        <v>84.66</v>
      </c>
      <c r="H1326" t="n">
        <v>1.05</v>
      </c>
      <c r="I1326" t="n">
        <v>38</v>
      </c>
      <c r="J1326" t="n">
        <v>295.75</v>
      </c>
      <c r="K1326" t="n">
        <v>59.89</v>
      </c>
      <c r="L1326" t="n">
        <v>17.5</v>
      </c>
      <c r="M1326" t="n">
        <v>36</v>
      </c>
      <c r="N1326" t="n">
        <v>83.36</v>
      </c>
      <c r="O1326" t="n">
        <v>36710.24</v>
      </c>
      <c r="P1326" t="n">
        <v>895.54</v>
      </c>
      <c r="Q1326" t="n">
        <v>1367.31</v>
      </c>
      <c r="R1326" t="n">
        <v>140.35</v>
      </c>
      <c r="S1326" t="n">
        <v>104.26</v>
      </c>
      <c r="T1326" t="n">
        <v>17042.82</v>
      </c>
      <c r="U1326" t="n">
        <v>0.74</v>
      </c>
      <c r="V1326" t="n">
        <v>0.89</v>
      </c>
      <c r="W1326" t="n">
        <v>20.7</v>
      </c>
      <c r="X1326" t="n">
        <v>1.04</v>
      </c>
      <c r="Y1326" t="n">
        <v>1</v>
      </c>
      <c r="Z1326" t="n">
        <v>10</v>
      </c>
    </row>
    <row r="1327">
      <c r="A1327" t="n">
        <v>67</v>
      </c>
      <c r="B1327" t="n">
        <v>135</v>
      </c>
      <c r="C1327" t="inlineStr">
        <is>
          <t xml:space="preserve">CONCLUIDO	</t>
        </is>
      </c>
      <c r="D1327" t="n">
        <v>1.7125</v>
      </c>
      <c r="E1327" t="n">
        <v>58.4</v>
      </c>
      <c r="F1327" t="n">
        <v>53.62</v>
      </c>
      <c r="G1327" t="n">
        <v>84.67</v>
      </c>
      <c r="H1327" t="n">
        <v>1.07</v>
      </c>
      <c r="I1327" t="n">
        <v>38</v>
      </c>
      <c r="J1327" t="n">
        <v>296.27</v>
      </c>
      <c r="K1327" t="n">
        <v>59.89</v>
      </c>
      <c r="L1327" t="n">
        <v>17.75</v>
      </c>
      <c r="M1327" t="n">
        <v>36</v>
      </c>
      <c r="N1327" t="n">
        <v>83.63</v>
      </c>
      <c r="O1327" t="n">
        <v>36774.22</v>
      </c>
      <c r="P1327" t="n">
        <v>894.35</v>
      </c>
      <c r="Q1327" t="n">
        <v>1367.23</v>
      </c>
      <c r="R1327" t="n">
        <v>140.5</v>
      </c>
      <c r="S1327" t="n">
        <v>104.26</v>
      </c>
      <c r="T1327" t="n">
        <v>17118.54</v>
      </c>
      <c r="U1327" t="n">
        <v>0.74</v>
      </c>
      <c r="V1327" t="n">
        <v>0.89</v>
      </c>
      <c r="W1327" t="n">
        <v>20.7</v>
      </c>
      <c r="X1327" t="n">
        <v>1.04</v>
      </c>
      <c r="Y1327" t="n">
        <v>1</v>
      </c>
      <c r="Z1327" t="n">
        <v>10</v>
      </c>
    </row>
    <row r="1328">
      <c r="A1328" t="n">
        <v>68</v>
      </c>
      <c r="B1328" t="n">
        <v>135</v>
      </c>
      <c r="C1328" t="inlineStr">
        <is>
          <t xml:space="preserve">CONCLUIDO	</t>
        </is>
      </c>
      <c r="D1328" t="n">
        <v>1.714</v>
      </c>
      <c r="E1328" t="n">
        <v>58.34</v>
      </c>
      <c r="F1328" t="n">
        <v>53.62</v>
      </c>
      <c r="G1328" t="n">
        <v>86.95</v>
      </c>
      <c r="H1328" t="n">
        <v>1.08</v>
      </c>
      <c r="I1328" t="n">
        <v>37</v>
      </c>
      <c r="J1328" t="n">
        <v>296.79</v>
      </c>
      <c r="K1328" t="n">
        <v>59.89</v>
      </c>
      <c r="L1328" t="n">
        <v>18</v>
      </c>
      <c r="M1328" t="n">
        <v>35</v>
      </c>
      <c r="N1328" t="n">
        <v>83.90000000000001</v>
      </c>
      <c r="O1328" t="n">
        <v>36838.32</v>
      </c>
      <c r="P1328" t="n">
        <v>895.05</v>
      </c>
      <c r="Q1328" t="n">
        <v>1367.42</v>
      </c>
      <c r="R1328" t="n">
        <v>140.22</v>
      </c>
      <c r="S1328" t="n">
        <v>104.26</v>
      </c>
      <c r="T1328" t="n">
        <v>16982.46</v>
      </c>
      <c r="U1328" t="n">
        <v>0.74</v>
      </c>
      <c r="V1328" t="n">
        <v>0.89</v>
      </c>
      <c r="W1328" t="n">
        <v>20.71</v>
      </c>
      <c r="X1328" t="n">
        <v>1.04</v>
      </c>
      <c r="Y1328" t="n">
        <v>1</v>
      </c>
      <c r="Z1328" t="n">
        <v>10</v>
      </c>
    </row>
    <row r="1329">
      <c r="A1329" t="n">
        <v>69</v>
      </c>
      <c r="B1329" t="n">
        <v>135</v>
      </c>
      <c r="C1329" t="inlineStr">
        <is>
          <t xml:space="preserve">CONCLUIDO	</t>
        </is>
      </c>
      <c r="D1329" t="n">
        <v>1.7135</v>
      </c>
      <c r="E1329" t="n">
        <v>58.36</v>
      </c>
      <c r="F1329" t="n">
        <v>53.64</v>
      </c>
      <c r="G1329" t="n">
        <v>86.98</v>
      </c>
      <c r="H1329" t="n">
        <v>1.09</v>
      </c>
      <c r="I1329" t="n">
        <v>37</v>
      </c>
      <c r="J1329" t="n">
        <v>297.31</v>
      </c>
      <c r="K1329" t="n">
        <v>59.89</v>
      </c>
      <c r="L1329" t="n">
        <v>18.25</v>
      </c>
      <c r="M1329" t="n">
        <v>35</v>
      </c>
      <c r="N1329" t="n">
        <v>84.17</v>
      </c>
      <c r="O1329" t="n">
        <v>36902.52</v>
      </c>
      <c r="P1329" t="n">
        <v>894.6900000000001</v>
      </c>
      <c r="Q1329" t="n">
        <v>1367.33</v>
      </c>
      <c r="R1329" t="n">
        <v>140.89</v>
      </c>
      <c r="S1329" t="n">
        <v>104.26</v>
      </c>
      <c r="T1329" t="n">
        <v>17317.96</v>
      </c>
      <c r="U1329" t="n">
        <v>0.74</v>
      </c>
      <c r="V1329" t="n">
        <v>0.89</v>
      </c>
      <c r="W1329" t="n">
        <v>20.7</v>
      </c>
      <c r="X1329" t="n">
        <v>1.06</v>
      </c>
      <c r="Y1329" t="n">
        <v>1</v>
      </c>
      <c r="Z1329" t="n">
        <v>10</v>
      </c>
    </row>
    <row r="1330">
      <c r="A1330" t="n">
        <v>70</v>
      </c>
      <c r="B1330" t="n">
        <v>135</v>
      </c>
      <c r="C1330" t="inlineStr">
        <is>
          <t xml:space="preserve">CONCLUIDO	</t>
        </is>
      </c>
      <c r="D1330" t="n">
        <v>1.7167</v>
      </c>
      <c r="E1330" t="n">
        <v>58.25</v>
      </c>
      <c r="F1330" t="n">
        <v>53.58</v>
      </c>
      <c r="G1330" t="n">
        <v>89.3</v>
      </c>
      <c r="H1330" t="n">
        <v>1.11</v>
      </c>
      <c r="I1330" t="n">
        <v>36</v>
      </c>
      <c r="J1330" t="n">
        <v>297.83</v>
      </c>
      <c r="K1330" t="n">
        <v>59.89</v>
      </c>
      <c r="L1330" t="n">
        <v>18.5</v>
      </c>
      <c r="M1330" t="n">
        <v>34</v>
      </c>
      <c r="N1330" t="n">
        <v>84.45</v>
      </c>
      <c r="O1330" t="n">
        <v>36966.84</v>
      </c>
      <c r="P1330" t="n">
        <v>893.67</v>
      </c>
      <c r="Q1330" t="n">
        <v>1367.24</v>
      </c>
      <c r="R1330" t="n">
        <v>139.1</v>
      </c>
      <c r="S1330" t="n">
        <v>104.26</v>
      </c>
      <c r="T1330" t="n">
        <v>16426.16</v>
      </c>
      <c r="U1330" t="n">
        <v>0.75</v>
      </c>
      <c r="V1330" t="n">
        <v>0.89</v>
      </c>
      <c r="W1330" t="n">
        <v>20.7</v>
      </c>
      <c r="X1330" t="n">
        <v>1</v>
      </c>
      <c r="Y1330" t="n">
        <v>1</v>
      </c>
      <c r="Z1330" t="n">
        <v>10</v>
      </c>
    </row>
    <row r="1331">
      <c r="A1331" t="n">
        <v>71</v>
      </c>
      <c r="B1331" t="n">
        <v>135</v>
      </c>
      <c r="C1331" t="inlineStr">
        <is>
          <t xml:space="preserve">CONCLUIDO	</t>
        </is>
      </c>
      <c r="D1331" t="n">
        <v>1.7164</v>
      </c>
      <c r="E1331" t="n">
        <v>58.26</v>
      </c>
      <c r="F1331" t="n">
        <v>53.59</v>
      </c>
      <c r="G1331" t="n">
        <v>89.31</v>
      </c>
      <c r="H1331" t="n">
        <v>1.12</v>
      </c>
      <c r="I1331" t="n">
        <v>36</v>
      </c>
      <c r="J1331" t="n">
        <v>298.35</v>
      </c>
      <c r="K1331" t="n">
        <v>59.89</v>
      </c>
      <c r="L1331" t="n">
        <v>18.75</v>
      </c>
      <c r="M1331" t="n">
        <v>34</v>
      </c>
      <c r="N1331" t="n">
        <v>84.72</v>
      </c>
      <c r="O1331" t="n">
        <v>37031.27</v>
      </c>
      <c r="P1331" t="n">
        <v>893.1799999999999</v>
      </c>
      <c r="Q1331" t="n">
        <v>1367.26</v>
      </c>
      <c r="R1331" t="n">
        <v>139.34</v>
      </c>
      <c r="S1331" t="n">
        <v>104.26</v>
      </c>
      <c r="T1331" t="n">
        <v>16547.37</v>
      </c>
      <c r="U1331" t="n">
        <v>0.75</v>
      </c>
      <c r="V1331" t="n">
        <v>0.89</v>
      </c>
      <c r="W1331" t="n">
        <v>20.71</v>
      </c>
      <c r="X1331" t="n">
        <v>1.01</v>
      </c>
      <c r="Y1331" t="n">
        <v>1</v>
      </c>
      <c r="Z1331" t="n">
        <v>10</v>
      </c>
    </row>
    <row r="1332">
      <c r="A1332" t="n">
        <v>72</v>
      </c>
      <c r="B1332" t="n">
        <v>135</v>
      </c>
      <c r="C1332" t="inlineStr">
        <is>
          <t xml:space="preserve">CONCLUIDO	</t>
        </is>
      </c>
      <c r="D1332" t="n">
        <v>1.7183</v>
      </c>
      <c r="E1332" t="n">
        <v>58.2</v>
      </c>
      <c r="F1332" t="n">
        <v>53.57</v>
      </c>
      <c r="G1332" t="n">
        <v>91.84</v>
      </c>
      <c r="H1332" t="n">
        <v>1.13</v>
      </c>
      <c r="I1332" t="n">
        <v>35</v>
      </c>
      <c r="J1332" t="n">
        <v>298.88</v>
      </c>
      <c r="K1332" t="n">
        <v>59.89</v>
      </c>
      <c r="L1332" t="n">
        <v>19</v>
      </c>
      <c r="M1332" t="n">
        <v>33</v>
      </c>
      <c r="N1332" t="n">
        <v>84.98999999999999</v>
      </c>
      <c r="O1332" t="n">
        <v>37095.82</v>
      </c>
      <c r="P1332" t="n">
        <v>892.74</v>
      </c>
      <c r="Q1332" t="n">
        <v>1367.25</v>
      </c>
      <c r="R1332" t="n">
        <v>138.77</v>
      </c>
      <c r="S1332" t="n">
        <v>104.26</v>
      </c>
      <c r="T1332" t="n">
        <v>16265.78</v>
      </c>
      <c r="U1332" t="n">
        <v>0.75</v>
      </c>
      <c r="V1332" t="n">
        <v>0.89</v>
      </c>
      <c r="W1332" t="n">
        <v>20.7</v>
      </c>
      <c r="X1332" t="n">
        <v>0.99</v>
      </c>
      <c r="Y1332" t="n">
        <v>1</v>
      </c>
      <c r="Z1332" t="n">
        <v>10</v>
      </c>
    </row>
    <row r="1333">
      <c r="A1333" t="n">
        <v>73</v>
      </c>
      <c r="B1333" t="n">
        <v>135</v>
      </c>
      <c r="C1333" t="inlineStr">
        <is>
          <t xml:space="preserve">CONCLUIDO	</t>
        </is>
      </c>
      <c r="D1333" t="n">
        <v>1.718</v>
      </c>
      <c r="E1333" t="n">
        <v>58.21</v>
      </c>
      <c r="F1333" t="n">
        <v>53.59</v>
      </c>
      <c r="G1333" t="n">
        <v>91.86</v>
      </c>
      <c r="H1333" t="n">
        <v>1.15</v>
      </c>
      <c r="I1333" t="n">
        <v>35</v>
      </c>
      <c r="J1333" t="n">
        <v>299.4</v>
      </c>
      <c r="K1333" t="n">
        <v>59.89</v>
      </c>
      <c r="L1333" t="n">
        <v>19.25</v>
      </c>
      <c r="M1333" t="n">
        <v>33</v>
      </c>
      <c r="N1333" t="n">
        <v>85.27</v>
      </c>
      <c r="O1333" t="n">
        <v>37160.49</v>
      </c>
      <c r="P1333" t="n">
        <v>892.5599999999999</v>
      </c>
      <c r="Q1333" t="n">
        <v>1367.26</v>
      </c>
      <c r="R1333" t="n">
        <v>139.39</v>
      </c>
      <c r="S1333" t="n">
        <v>104.26</v>
      </c>
      <c r="T1333" t="n">
        <v>16574.36</v>
      </c>
      <c r="U1333" t="n">
        <v>0.75</v>
      </c>
      <c r="V1333" t="n">
        <v>0.89</v>
      </c>
      <c r="W1333" t="n">
        <v>20.7</v>
      </c>
      <c r="X1333" t="n">
        <v>1.01</v>
      </c>
      <c r="Y1333" t="n">
        <v>1</v>
      </c>
      <c r="Z1333" t="n">
        <v>10</v>
      </c>
    </row>
    <row r="1334">
      <c r="A1334" t="n">
        <v>74</v>
      </c>
      <c r="B1334" t="n">
        <v>135</v>
      </c>
      <c r="C1334" t="inlineStr">
        <is>
          <t xml:space="preserve">CONCLUIDO	</t>
        </is>
      </c>
      <c r="D1334" t="n">
        <v>1.7219</v>
      </c>
      <c r="E1334" t="n">
        <v>58.08</v>
      </c>
      <c r="F1334" t="n">
        <v>53.5</v>
      </c>
      <c r="G1334" t="n">
        <v>94.42</v>
      </c>
      <c r="H1334" t="n">
        <v>1.16</v>
      </c>
      <c r="I1334" t="n">
        <v>34</v>
      </c>
      <c r="J1334" t="n">
        <v>299.93</v>
      </c>
      <c r="K1334" t="n">
        <v>59.89</v>
      </c>
      <c r="L1334" t="n">
        <v>19.5</v>
      </c>
      <c r="M1334" t="n">
        <v>32</v>
      </c>
      <c r="N1334" t="n">
        <v>85.54000000000001</v>
      </c>
      <c r="O1334" t="n">
        <v>37225.39</v>
      </c>
      <c r="P1334" t="n">
        <v>890.73</v>
      </c>
      <c r="Q1334" t="n">
        <v>1367.22</v>
      </c>
      <c r="R1334" t="n">
        <v>136.59</v>
      </c>
      <c r="S1334" t="n">
        <v>104.26</v>
      </c>
      <c r="T1334" t="n">
        <v>15183.36</v>
      </c>
      <c r="U1334" t="n">
        <v>0.76</v>
      </c>
      <c r="V1334" t="n">
        <v>0.9</v>
      </c>
      <c r="W1334" t="n">
        <v>20.7</v>
      </c>
      <c r="X1334" t="n">
        <v>0.93</v>
      </c>
      <c r="Y1334" t="n">
        <v>1</v>
      </c>
      <c r="Z1334" t="n">
        <v>10</v>
      </c>
    </row>
    <row r="1335">
      <c r="A1335" t="n">
        <v>75</v>
      </c>
      <c r="B1335" t="n">
        <v>135</v>
      </c>
      <c r="C1335" t="inlineStr">
        <is>
          <t xml:space="preserve">CONCLUIDO	</t>
        </is>
      </c>
      <c r="D1335" t="n">
        <v>1.7207</v>
      </c>
      <c r="E1335" t="n">
        <v>58.12</v>
      </c>
      <c r="F1335" t="n">
        <v>53.54</v>
      </c>
      <c r="G1335" t="n">
        <v>94.48999999999999</v>
      </c>
      <c r="H1335" t="n">
        <v>1.17</v>
      </c>
      <c r="I1335" t="n">
        <v>34</v>
      </c>
      <c r="J1335" t="n">
        <v>300.45</v>
      </c>
      <c r="K1335" t="n">
        <v>59.89</v>
      </c>
      <c r="L1335" t="n">
        <v>19.75</v>
      </c>
      <c r="M1335" t="n">
        <v>32</v>
      </c>
      <c r="N1335" t="n">
        <v>85.81999999999999</v>
      </c>
      <c r="O1335" t="n">
        <v>37290.29</v>
      </c>
      <c r="P1335" t="n">
        <v>891.4</v>
      </c>
      <c r="Q1335" t="n">
        <v>1367.23</v>
      </c>
      <c r="R1335" t="n">
        <v>137.86</v>
      </c>
      <c r="S1335" t="n">
        <v>104.26</v>
      </c>
      <c r="T1335" t="n">
        <v>15814.21</v>
      </c>
      <c r="U1335" t="n">
        <v>0.76</v>
      </c>
      <c r="V1335" t="n">
        <v>0.9</v>
      </c>
      <c r="W1335" t="n">
        <v>20.7</v>
      </c>
      <c r="X1335" t="n">
        <v>0.97</v>
      </c>
      <c r="Y1335" t="n">
        <v>1</v>
      </c>
      <c r="Z1335" t="n">
        <v>10</v>
      </c>
    </row>
    <row r="1336">
      <c r="A1336" t="n">
        <v>76</v>
      </c>
      <c r="B1336" t="n">
        <v>135</v>
      </c>
      <c r="C1336" t="inlineStr">
        <is>
          <t xml:space="preserve">CONCLUIDO	</t>
        </is>
      </c>
      <c r="D1336" t="n">
        <v>1.7236</v>
      </c>
      <c r="E1336" t="n">
        <v>58.02</v>
      </c>
      <c r="F1336" t="n">
        <v>53.5</v>
      </c>
      <c r="G1336" t="n">
        <v>97.27</v>
      </c>
      <c r="H1336" t="n">
        <v>1.18</v>
      </c>
      <c r="I1336" t="n">
        <v>33</v>
      </c>
      <c r="J1336" t="n">
        <v>300.98</v>
      </c>
      <c r="K1336" t="n">
        <v>59.89</v>
      </c>
      <c r="L1336" t="n">
        <v>20</v>
      </c>
      <c r="M1336" t="n">
        <v>31</v>
      </c>
      <c r="N1336" t="n">
        <v>86.09</v>
      </c>
      <c r="O1336" t="n">
        <v>37355.31</v>
      </c>
      <c r="P1336" t="n">
        <v>890.72</v>
      </c>
      <c r="Q1336" t="n">
        <v>1367.26</v>
      </c>
      <c r="R1336" t="n">
        <v>136.75</v>
      </c>
      <c r="S1336" t="n">
        <v>104.26</v>
      </c>
      <c r="T1336" t="n">
        <v>15268</v>
      </c>
      <c r="U1336" t="n">
        <v>0.76</v>
      </c>
      <c r="V1336" t="n">
        <v>0.9</v>
      </c>
      <c r="W1336" t="n">
        <v>20.69</v>
      </c>
      <c r="X1336" t="n">
        <v>0.92</v>
      </c>
      <c r="Y1336" t="n">
        <v>1</v>
      </c>
      <c r="Z1336" t="n">
        <v>10</v>
      </c>
    </row>
    <row r="1337">
      <c r="A1337" t="n">
        <v>77</v>
      </c>
      <c r="B1337" t="n">
        <v>135</v>
      </c>
      <c r="C1337" t="inlineStr">
        <is>
          <t xml:space="preserve">CONCLUIDO	</t>
        </is>
      </c>
      <c r="D1337" t="n">
        <v>1.7241</v>
      </c>
      <c r="E1337" t="n">
        <v>58</v>
      </c>
      <c r="F1337" t="n">
        <v>53.48</v>
      </c>
      <c r="G1337" t="n">
        <v>97.23999999999999</v>
      </c>
      <c r="H1337" t="n">
        <v>1.2</v>
      </c>
      <c r="I1337" t="n">
        <v>33</v>
      </c>
      <c r="J1337" t="n">
        <v>301.51</v>
      </c>
      <c r="K1337" t="n">
        <v>59.89</v>
      </c>
      <c r="L1337" t="n">
        <v>20.25</v>
      </c>
      <c r="M1337" t="n">
        <v>31</v>
      </c>
      <c r="N1337" t="n">
        <v>86.37</v>
      </c>
      <c r="O1337" t="n">
        <v>37420.44</v>
      </c>
      <c r="P1337" t="n">
        <v>890.4299999999999</v>
      </c>
      <c r="Q1337" t="n">
        <v>1367.34</v>
      </c>
      <c r="R1337" t="n">
        <v>135.98</v>
      </c>
      <c r="S1337" t="n">
        <v>104.26</v>
      </c>
      <c r="T1337" t="n">
        <v>14879.62</v>
      </c>
      <c r="U1337" t="n">
        <v>0.77</v>
      </c>
      <c r="V1337" t="n">
        <v>0.9</v>
      </c>
      <c r="W1337" t="n">
        <v>20.69</v>
      </c>
      <c r="X1337" t="n">
        <v>0.9</v>
      </c>
      <c r="Y1337" t="n">
        <v>1</v>
      </c>
      <c r="Z1337" t="n">
        <v>10</v>
      </c>
    </row>
    <row r="1338">
      <c r="A1338" t="n">
        <v>78</v>
      </c>
      <c r="B1338" t="n">
        <v>135</v>
      </c>
      <c r="C1338" t="inlineStr">
        <is>
          <t xml:space="preserve">CONCLUIDO	</t>
        </is>
      </c>
      <c r="D1338" t="n">
        <v>1.7237</v>
      </c>
      <c r="E1338" t="n">
        <v>58.02</v>
      </c>
      <c r="F1338" t="n">
        <v>53.49</v>
      </c>
      <c r="G1338" t="n">
        <v>97.26000000000001</v>
      </c>
      <c r="H1338" t="n">
        <v>1.21</v>
      </c>
      <c r="I1338" t="n">
        <v>33</v>
      </c>
      <c r="J1338" t="n">
        <v>302.04</v>
      </c>
      <c r="K1338" t="n">
        <v>59.89</v>
      </c>
      <c r="L1338" t="n">
        <v>20.5</v>
      </c>
      <c r="M1338" t="n">
        <v>31</v>
      </c>
      <c r="N1338" t="n">
        <v>86.65000000000001</v>
      </c>
      <c r="O1338" t="n">
        <v>37485.7</v>
      </c>
      <c r="P1338" t="n">
        <v>889.72</v>
      </c>
      <c r="Q1338" t="n">
        <v>1367.27</v>
      </c>
      <c r="R1338" t="n">
        <v>136.11</v>
      </c>
      <c r="S1338" t="n">
        <v>104.26</v>
      </c>
      <c r="T1338" t="n">
        <v>14946.17</v>
      </c>
      <c r="U1338" t="n">
        <v>0.77</v>
      </c>
      <c r="V1338" t="n">
        <v>0.9</v>
      </c>
      <c r="W1338" t="n">
        <v>20.7</v>
      </c>
      <c r="X1338" t="n">
        <v>0.92</v>
      </c>
      <c r="Y1338" t="n">
        <v>1</v>
      </c>
      <c r="Z1338" t="n">
        <v>10</v>
      </c>
    </row>
    <row r="1339">
      <c r="A1339" t="n">
        <v>79</v>
      </c>
      <c r="B1339" t="n">
        <v>135</v>
      </c>
      <c r="C1339" t="inlineStr">
        <is>
          <t xml:space="preserve">CONCLUIDO	</t>
        </is>
      </c>
      <c r="D1339" t="n">
        <v>1.7261</v>
      </c>
      <c r="E1339" t="n">
        <v>57.93</v>
      </c>
      <c r="F1339" t="n">
        <v>53.46</v>
      </c>
      <c r="G1339" t="n">
        <v>100.24</v>
      </c>
      <c r="H1339" t="n">
        <v>1.22</v>
      </c>
      <c r="I1339" t="n">
        <v>32</v>
      </c>
      <c r="J1339" t="n">
        <v>302.57</v>
      </c>
      <c r="K1339" t="n">
        <v>59.89</v>
      </c>
      <c r="L1339" t="n">
        <v>20.75</v>
      </c>
      <c r="M1339" t="n">
        <v>30</v>
      </c>
      <c r="N1339" t="n">
        <v>86.93000000000001</v>
      </c>
      <c r="O1339" t="n">
        <v>37551.07</v>
      </c>
      <c r="P1339" t="n">
        <v>889.49</v>
      </c>
      <c r="Q1339" t="n">
        <v>1367.32</v>
      </c>
      <c r="R1339" t="n">
        <v>135.14</v>
      </c>
      <c r="S1339" t="n">
        <v>104.26</v>
      </c>
      <c r="T1339" t="n">
        <v>14467.94</v>
      </c>
      <c r="U1339" t="n">
        <v>0.77</v>
      </c>
      <c r="V1339" t="n">
        <v>0.9</v>
      </c>
      <c r="W1339" t="n">
        <v>20.7</v>
      </c>
      <c r="X1339" t="n">
        <v>0.88</v>
      </c>
      <c r="Y1339" t="n">
        <v>1</v>
      </c>
      <c r="Z1339" t="n">
        <v>10</v>
      </c>
    </row>
    <row r="1340">
      <c r="A1340" t="n">
        <v>80</v>
      </c>
      <c r="B1340" t="n">
        <v>135</v>
      </c>
      <c r="C1340" t="inlineStr">
        <is>
          <t xml:space="preserve">CONCLUIDO	</t>
        </is>
      </c>
      <c r="D1340" t="n">
        <v>1.7262</v>
      </c>
      <c r="E1340" t="n">
        <v>57.93</v>
      </c>
      <c r="F1340" t="n">
        <v>53.46</v>
      </c>
      <c r="G1340" t="n">
        <v>100.24</v>
      </c>
      <c r="H1340" t="n">
        <v>1.23</v>
      </c>
      <c r="I1340" t="n">
        <v>32</v>
      </c>
      <c r="J1340" t="n">
        <v>303.1</v>
      </c>
      <c r="K1340" t="n">
        <v>59.89</v>
      </c>
      <c r="L1340" t="n">
        <v>21</v>
      </c>
      <c r="M1340" t="n">
        <v>30</v>
      </c>
      <c r="N1340" t="n">
        <v>87.20999999999999</v>
      </c>
      <c r="O1340" t="n">
        <v>37616.56</v>
      </c>
      <c r="P1340" t="n">
        <v>888.67</v>
      </c>
      <c r="Q1340" t="n">
        <v>1367.33</v>
      </c>
      <c r="R1340" t="n">
        <v>135.4</v>
      </c>
      <c r="S1340" t="n">
        <v>104.26</v>
      </c>
      <c r="T1340" t="n">
        <v>14596.2</v>
      </c>
      <c r="U1340" t="n">
        <v>0.77</v>
      </c>
      <c r="V1340" t="n">
        <v>0.9</v>
      </c>
      <c r="W1340" t="n">
        <v>20.69</v>
      </c>
      <c r="X1340" t="n">
        <v>0.88</v>
      </c>
      <c r="Y1340" t="n">
        <v>1</v>
      </c>
      <c r="Z1340" t="n">
        <v>10</v>
      </c>
    </row>
    <row r="1341">
      <c r="A1341" t="n">
        <v>81</v>
      </c>
      <c r="B1341" t="n">
        <v>135</v>
      </c>
      <c r="C1341" t="inlineStr">
        <is>
          <t xml:space="preserve">CONCLUIDO	</t>
        </is>
      </c>
      <c r="D1341" t="n">
        <v>1.7283</v>
      </c>
      <c r="E1341" t="n">
        <v>57.86</v>
      </c>
      <c r="F1341" t="n">
        <v>53.44</v>
      </c>
      <c r="G1341" t="n">
        <v>103.43</v>
      </c>
      <c r="H1341" t="n">
        <v>1.25</v>
      </c>
      <c r="I1341" t="n">
        <v>31</v>
      </c>
      <c r="J1341" t="n">
        <v>303.63</v>
      </c>
      <c r="K1341" t="n">
        <v>59.89</v>
      </c>
      <c r="L1341" t="n">
        <v>21.25</v>
      </c>
      <c r="M1341" t="n">
        <v>29</v>
      </c>
      <c r="N1341" t="n">
        <v>87.48999999999999</v>
      </c>
      <c r="O1341" t="n">
        <v>37682.17</v>
      </c>
      <c r="P1341" t="n">
        <v>888.2</v>
      </c>
      <c r="Q1341" t="n">
        <v>1367.28</v>
      </c>
      <c r="R1341" t="n">
        <v>134.4</v>
      </c>
      <c r="S1341" t="n">
        <v>104.26</v>
      </c>
      <c r="T1341" t="n">
        <v>14099.64</v>
      </c>
      <c r="U1341" t="n">
        <v>0.78</v>
      </c>
      <c r="V1341" t="n">
        <v>0.9</v>
      </c>
      <c r="W1341" t="n">
        <v>20.7</v>
      </c>
      <c r="X1341" t="n">
        <v>0.86</v>
      </c>
      <c r="Y1341" t="n">
        <v>1</v>
      </c>
      <c r="Z1341" t="n">
        <v>10</v>
      </c>
    </row>
    <row r="1342">
      <c r="A1342" t="n">
        <v>82</v>
      </c>
      <c r="B1342" t="n">
        <v>135</v>
      </c>
      <c r="C1342" t="inlineStr">
        <is>
          <t xml:space="preserve">CONCLUIDO	</t>
        </is>
      </c>
      <c r="D1342" t="n">
        <v>1.7285</v>
      </c>
      <c r="E1342" t="n">
        <v>57.85</v>
      </c>
      <c r="F1342" t="n">
        <v>53.43</v>
      </c>
      <c r="G1342" t="n">
        <v>103.42</v>
      </c>
      <c r="H1342" t="n">
        <v>1.26</v>
      </c>
      <c r="I1342" t="n">
        <v>31</v>
      </c>
      <c r="J1342" t="n">
        <v>304.16</v>
      </c>
      <c r="K1342" t="n">
        <v>59.89</v>
      </c>
      <c r="L1342" t="n">
        <v>21.5</v>
      </c>
      <c r="M1342" t="n">
        <v>29</v>
      </c>
      <c r="N1342" t="n">
        <v>87.78</v>
      </c>
      <c r="O1342" t="n">
        <v>37747.91</v>
      </c>
      <c r="P1342" t="n">
        <v>888.41</v>
      </c>
      <c r="Q1342" t="n">
        <v>1367.23</v>
      </c>
      <c r="R1342" t="n">
        <v>134.34</v>
      </c>
      <c r="S1342" t="n">
        <v>104.26</v>
      </c>
      <c r="T1342" t="n">
        <v>14069.75</v>
      </c>
      <c r="U1342" t="n">
        <v>0.78</v>
      </c>
      <c r="V1342" t="n">
        <v>0.9</v>
      </c>
      <c r="W1342" t="n">
        <v>20.69</v>
      </c>
      <c r="X1342" t="n">
        <v>0.86</v>
      </c>
      <c r="Y1342" t="n">
        <v>1</v>
      </c>
      <c r="Z1342" t="n">
        <v>10</v>
      </c>
    </row>
    <row r="1343">
      <c r="A1343" t="n">
        <v>83</v>
      </c>
      <c r="B1343" t="n">
        <v>135</v>
      </c>
      <c r="C1343" t="inlineStr">
        <is>
          <t xml:space="preserve">CONCLUIDO	</t>
        </is>
      </c>
      <c r="D1343" t="n">
        <v>1.7287</v>
      </c>
      <c r="E1343" t="n">
        <v>57.85</v>
      </c>
      <c r="F1343" t="n">
        <v>53.43</v>
      </c>
      <c r="G1343" t="n">
        <v>103.41</v>
      </c>
      <c r="H1343" t="n">
        <v>1.27</v>
      </c>
      <c r="I1343" t="n">
        <v>31</v>
      </c>
      <c r="J1343" t="n">
        <v>304.7</v>
      </c>
      <c r="K1343" t="n">
        <v>59.89</v>
      </c>
      <c r="L1343" t="n">
        <v>21.75</v>
      </c>
      <c r="M1343" t="n">
        <v>29</v>
      </c>
      <c r="N1343" t="n">
        <v>88.06</v>
      </c>
      <c r="O1343" t="n">
        <v>37813.76</v>
      </c>
      <c r="P1343" t="n">
        <v>887.74</v>
      </c>
      <c r="Q1343" t="n">
        <v>1367.23</v>
      </c>
      <c r="R1343" t="n">
        <v>134.3</v>
      </c>
      <c r="S1343" t="n">
        <v>104.26</v>
      </c>
      <c r="T1343" t="n">
        <v>14050.79</v>
      </c>
      <c r="U1343" t="n">
        <v>0.78</v>
      </c>
      <c r="V1343" t="n">
        <v>0.9</v>
      </c>
      <c r="W1343" t="n">
        <v>20.69</v>
      </c>
      <c r="X1343" t="n">
        <v>0.85</v>
      </c>
      <c r="Y1343" t="n">
        <v>1</v>
      </c>
      <c r="Z1343" t="n">
        <v>10</v>
      </c>
    </row>
    <row r="1344">
      <c r="A1344" t="n">
        <v>84</v>
      </c>
      <c r="B1344" t="n">
        <v>135</v>
      </c>
      <c r="C1344" t="inlineStr">
        <is>
          <t xml:space="preserve">CONCLUIDO	</t>
        </is>
      </c>
      <c r="D1344" t="n">
        <v>1.7309</v>
      </c>
      <c r="E1344" t="n">
        <v>57.78</v>
      </c>
      <c r="F1344" t="n">
        <v>53.41</v>
      </c>
      <c r="G1344" t="n">
        <v>106.81</v>
      </c>
      <c r="H1344" t="n">
        <v>1.28</v>
      </c>
      <c r="I1344" t="n">
        <v>30</v>
      </c>
      <c r="J1344" t="n">
        <v>305.23</v>
      </c>
      <c r="K1344" t="n">
        <v>59.89</v>
      </c>
      <c r="L1344" t="n">
        <v>22</v>
      </c>
      <c r="M1344" t="n">
        <v>28</v>
      </c>
      <c r="N1344" t="n">
        <v>88.34999999999999</v>
      </c>
      <c r="O1344" t="n">
        <v>37879.74</v>
      </c>
      <c r="P1344" t="n">
        <v>886.84</v>
      </c>
      <c r="Q1344" t="n">
        <v>1367.23</v>
      </c>
      <c r="R1344" t="n">
        <v>133.24</v>
      </c>
      <c r="S1344" t="n">
        <v>104.26</v>
      </c>
      <c r="T1344" t="n">
        <v>13524.24</v>
      </c>
      <c r="U1344" t="n">
        <v>0.78</v>
      </c>
      <c r="V1344" t="n">
        <v>0.9</v>
      </c>
      <c r="W1344" t="n">
        <v>20.7</v>
      </c>
      <c r="X1344" t="n">
        <v>0.83</v>
      </c>
      <c r="Y1344" t="n">
        <v>1</v>
      </c>
      <c r="Z1344" t="n">
        <v>10</v>
      </c>
    </row>
    <row r="1345">
      <c r="A1345" t="n">
        <v>85</v>
      </c>
      <c r="B1345" t="n">
        <v>135</v>
      </c>
      <c r="C1345" t="inlineStr">
        <is>
          <t xml:space="preserve">CONCLUIDO	</t>
        </is>
      </c>
      <c r="D1345" t="n">
        <v>1.7312</v>
      </c>
      <c r="E1345" t="n">
        <v>57.76</v>
      </c>
      <c r="F1345" t="n">
        <v>53.4</v>
      </c>
      <c r="G1345" t="n">
        <v>106.79</v>
      </c>
      <c r="H1345" t="n">
        <v>1.3</v>
      </c>
      <c r="I1345" t="n">
        <v>30</v>
      </c>
      <c r="J1345" t="n">
        <v>305.77</v>
      </c>
      <c r="K1345" t="n">
        <v>59.89</v>
      </c>
      <c r="L1345" t="n">
        <v>22.25</v>
      </c>
      <c r="M1345" t="n">
        <v>28</v>
      </c>
      <c r="N1345" t="n">
        <v>88.63</v>
      </c>
      <c r="O1345" t="n">
        <v>37945.85</v>
      </c>
      <c r="P1345" t="n">
        <v>886.97</v>
      </c>
      <c r="Q1345" t="n">
        <v>1367.15</v>
      </c>
      <c r="R1345" t="n">
        <v>133.06</v>
      </c>
      <c r="S1345" t="n">
        <v>104.26</v>
      </c>
      <c r="T1345" t="n">
        <v>13436.71</v>
      </c>
      <c r="U1345" t="n">
        <v>0.78</v>
      </c>
      <c r="V1345" t="n">
        <v>0.9</v>
      </c>
      <c r="W1345" t="n">
        <v>20.69</v>
      </c>
      <c r="X1345" t="n">
        <v>0.82</v>
      </c>
      <c r="Y1345" t="n">
        <v>1</v>
      </c>
      <c r="Z1345" t="n">
        <v>10</v>
      </c>
    </row>
    <row r="1346">
      <c r="A1346" t="n">
        <v>86</v>
      </c>
      <c r="B1346" t="n">
        <v>135</v>
      </c>
      <c r="C1346" t="inlineStr">
        <is>
          <t xml:space="preserve">CONCLUIDO	</t>
        </is>
      </c>
      <c r="D1346" t="n">
        <v>1.7307</v>
      </c>
      <c r="E1346" t="n">
        <v>57.78</v>
      </c>
      <c r="F1346" t="n">
        <v>53.41</v>
      </c>
      <c r="G1346" t="n">
        <v>106.82</v>
      </c>
      <c r="H1346" t="n">
        <v>1.31</v>
      </c>
      <c r="I1346" t="n">
        <v>30</v>
      </c>
      <c r="J1346" t="n">
        <v>306.31</v>
      </c>
      <c r="K1346" t="n">
        <v>59.89</v>
      </c>
      <c r="L1346" t="n">
        <v>22.5</v>
      </c>
      <c r="M1346" t="n">
        <v>28</v>
      </c>
      <c r="N1346" t="n">
        <v>88.92</v>
      </c>
      <c r="O1346" t="n">
        <v>38012.07</v>
      </c>
      <c r="P1346" t="n">
        <v>886.48</v>
      </c>
      <c r="Q1346" t="n">
        <v>1367.17</v>
      </c>
      <c r="R1346" t="n">
        <v>133.71</v>
      </c>
      <c r="S1346" t="n">
        <v>104.26</v>
      </c>
      <c r="T1346" t="n">
        <v>13760.53</v>
      </c>
      <c r="U1346" t="n">
        <v>0.78</v>
      </c>
      <c r="V1346" t="n">
        <v>0.9</v>
      </c>
      <c r="W1346" t="n">
        <v>20.69</v>
      </c>
      <c r="X1346" t="n">
        <v>0.83</v>
      </c>
      <c r="Y1346" t="n">
        <v>1</v>
      </c>
      <c r="Z1346" t="n">
        <v>10</v>
      </c>
    </row>
    <row r="1347">
      <c r="A1347" t="n">
        <v>87</v>
      </c>
      <c r="B1347" t="n">
        <v>135</v>
      </c>
      <c r="C1347" t="inlineStr">
        <is>
          <t xml:space="preserve">CONCLUIDO	</t>
        </is>
      </c>
      <c r="D1347" t="n">
        <v>1.7332</v>
      </c>
      <c r="E1347" t="n">
        <v>57.7</v>
      </c>
      <c r="F1347" t="n">
        <v>53.38</v>
      </c>
      <c r="G1347" t="n">
        <v>110.44</v>
      </c>
      <c r="H1347" t="n">
        <v>1.32</v>
      </c>
      <c r="I1347" t="n">
        <v>29</v>
      </c>
      <c r="J1347" t="n">
        <v>306.84</v>
      </c>
      <c r="K1347" t="n">
        <v>59.89</v>
      </c>
      <c r="L1347" t="n">
        <v>22.75</v>
      </c>
      <c r="M1347" t="n">
        <v>27</v>
      </c>
      <c r="N1347" t="n">
        <v>89.20999999999999</v>
      </c>
      <c r="O1347" t="n">
        <v>38078.42</v>
      </c>
      <c r="P1347" t="n">
        <v>885.92</v>
      </c>
      <c r="Q1347" t="n">
        <v>1367.2</v>
      </c>
      <c r="R1347" t="n">
        <v>132.49</v>
      </c>
      <c r="S1347" t="n">
        <v>104.26</v>
      </c>
      <c r="T1347" t="n">
        <v>13157.37</v>
      </c>
      <c r="U1347" t="n">
        <v>0.79</v>
      </c>
      <c r="V1347" t="n">
        <v>0.9</v>
      </c>
      <c r="W1347" t="n">
        <v>20.69</v>
      </c>
      <c r="X1347" t="n">
        <v>0.8</v>
      </c>
      <c r="Y1347" t="n">
        <v>1</v>
      </c>
      <c r="Z1347" t="n">
        <v>10</v>
      </c>
    </row>
    <row r="1348">
      <c r="A1348" t="n">
        <v>88</v>
      </c>
      <c r="B1348" t="n">
        <v>135</v>
      </c>
      <c r="C1348" t="inlineStr">
        <is>
          <t xml:space="preserve">CONCLUIDO	</t>
        </is>
      </c>
      <c r="D1348" t="n">
        <v>1.7332</v>
      </c>
      <c r="E1348" t="n">
        <v>57.7</v>
      </c>
      <c r="F1348" t="n">
        <v>53.38</v>
      </c>
      <c r="G1348" t="n">
        <v>110.44</v>
      </c>
      <c r="H1348" t="n">
        <v>1.33</v>
      </c>
      <c r="I1348" t="n">
        <v>29</v>
      </c>
      <c r="J1348" t="n">
        <v>307.38</v>
      </c>
      <c r="K1348" t="n">
        <v>59.89</v>
      </c>
      <c r="L1348" t="n">
        <v>23</v>
      </c>
      <c r="M1348" t="n">
        <v>27</v>
      </c>
      <c r="N1348" t="n">
        <v>89.5</v>
      </c>
      <c r="O1348" t="n">
        <v>38144.9</v>
      </c>
      <c r="P1348" t="n">
        <v>886.14</v>
      </c>
      <c r="Q1348" t="n">
        <v>1367.26</v>
      </c>
      <c r="R1348" t="n">
        <v>132.44</v>
      </c>
      <c r="S1348" t="n">
        <v>104.26</v>
      </c>
      <c r="T1348" t="n">
        <v>13129.67</v>
      </c>
      <c r="U1348" t="n">
        <v>0.79</v>
      </c>
      <c r="V1348" t="n">
        <v>0.9</v>
      </c>
      <c r="W1348" t="n">
        <v>20.7</v>
      </c>
      <c r="X1348" t="n">
        <v>0.8</v>
      </c>
      <c r="Y1348" t="n">
        <v>1</v>
      </c>
      <c r="Z1348" t="n">
        <v>10</v>
      </c>
    </row>
    <row r="1349">
      <c r="A1349" t="n">
        <v>89</v>
      </c>
      <c r="B1349" t="n">
        <v>135</v>
      </c>
      <c r="C1349" t="inlineStr">
        <is>
          <t xml:space="preserve">CONCLUIDO	</t>
        </is>
      </c>
      <c r="D1349" t="n">
        <v>1.7328</v>
      </c>
      <c r="E1349" t="n">
        <v>57.71</v>
      </c>
      <c r="F1349" t="n">
        <v>53.39</v>
      </c>
      <c r="G1349" t="n">
        <v>110.46</v>
      </c>
      <c r="H1349" t="n">
        <v>1.35</v>
      </c>
      <c r="I1349" t="n">
        <v>29</v>
      </c>
      <c r="J1349" t="n">
        <v>307.92</v>
      </c>
      <c r="K1349" t="n">
        <v>59.89</v>
      </c>
      <c r="L1349" t="n">
        <v>23.25</v>
      </c>
      <c r="M1349" t="n">
        <v>27</v>
      </c>
      <c r="N1349" t="n">
        <v>89.79000000000001</v>
      </c>
      <c r="O1349" t="n">
        <v>38211.5</v>
      </c>
      <c r="P1349" t="n">
        <v>886.13</v>
      </c>
      <c r="Q1349" t="n">
        <v>1367.2</v>
      </c>
      <c r="R1349" t="n">
        <v>132.92</v>
      </c>
      <c r="S1349" t="n">
        <v>104.26</v>
      </c>
      <c r="T1349" t="n">
        <v>13372.25</v>
      </c>
      <c r="U1349" t="n">
        <v>0.78</v>
      </c>
      <c r="V1349" t="n">
        <v>0.9</v>
      </c>
      <c r="W1349" t="n">
        <v>20.69</v>
      </c>
      <c r="X1349" t="n">
        <v>0.8100000000000001</v>
      </c>
      <c r="Y1349" t="n">
        <v>1</v>
      </c>
      <c r="Z1349" t="n">
        <v>10</v>
      </c>
    </row>
    <row r="1350">
      <c r="A1350" t="n">
        <v>90</v>
      </c>
      <c r="B1350" t="n">
        <v>135</v>
      </c>
      <c r="C1350" t="inlineStr">
        <is>
          <t xml:space="preserve">CONCLUIDO	</t>
        </is>
      </c>
      <c r="D1350" t="n">
        <v>1.7352</v>
      </c>
      <c r="E1350" t="n">
        <v>57.63</v>
      </c>
      <c r="F1350" t="n">
        <v>53.36</v>
      </c>
      <c r="G1350" t="n">
        <v>114.35</v>
      </c>
      <c r="H1350" t="n">
        <v>1.36</v>
      </c>
      <c r="I1350" t="n">
        <v>28</v>
      </c>
      <c r="J1350" t="n">
        <v>308.46</v>
      </c>
      <c r="K1350" t="n">
        <v>59.89</v>
      </c>
      <c r="L1350" t="n">
        <v>23.5</v>
      </c>
      <c r="M1350" t="n">
        <v>26</v>
      </c>
      <c r="N1350" t="n">
        <v>90.08</v>
      </c>
      <c r="O1350" t="n">
        <v>38278.23</v>
      </c>
      <c r="P1350" t="n">
        <v>884.6799999999999</v>
      </c>
      <c r="Q1350" t="n">
        <v>1367.17</v>
      </c>
      <c r="R1350" t="n">
        <v>132.16</v>
      </c>
      <c r="S1350" t="n">
        <v>104.26</v>
      </c>
      <c r="T1350" t="n">
        <v>12996.72</v>
      </c>
      <c r="U1350" t="n">
        <v>0.79</v>
      </c>
      <c r="V1350" t="n">
        <v>0.9</v>
      </c>
      <c r="W1350" t="n">
        <v>20.69</v>
      </c>
      <c r="X1350" t="n">
        <v>0.79</v>
      </c>
      <c r="Y1350" t="n">
        <v>1</v>
      </c>
      <c r="Z1350" t="n">
        <v>10</v>
      </c>
    </row>
    <row r="1351">
      <c r="A1351" t="n">
        <v>91</v>
      </c>
      <c r="B1351" t="n">
        <v>135</v>
      </c>
      <c r="C1351" t="inlineStr">
        <is>
          <t xml:space="preserve">CONCLUIDO	</t>
        </is>
      </c>
      <c r="D1351" t="n">
        <v>1.7353</v>
      </c>
      <c r="E1351" t="n">
        <v>57.63</v>
      </c>
      <c r="F1351" t="n">
        <v>53.36</v>
      </c>
      <c r="G1351" t="n">
        <v>114.34</v>
      </c>
      <c r="H1351" t="n">
        <v>1.37</v>
      </c>
      <c r="I1351" t="n">
        <v>28</v>
      </c>
      <c r="J1351" t="n">
        <v>309.01</v>
      </c>
      <c r="K1351" t="n">
        <v>59.89</v>
      </c>
      <c r="L1351" t="n">
        <v>23.75</v>
      </c>
      <c r="M1351" t="n">
        <v>26</v>
      </c>
      <c r="N1351" t="n">
        <v>90.37</v>
      </c>
      <c r="O1351" t="n">
        <v>38345.09</v>
      </c>
      <c r="P1351" t="n">
        <v>884.34</v>
      </c>
      <c r="Q1351" t="n">
        <v>1367.22</v>
      </c>
      <c r="R1351" t="n">
        <v>131.86</v>
      </c>
      <c r="S1351" t="n">
        <v>104.26</v>
      </c>
      <c r="T1351" t="n">
        <v>12844.17</v>
      </c>
      <c r="U1351" t="n">
        <v>0.79</v>
      </c>
      <c r="V1351" t="n">
        <v>0.9</v>
      </c>
      <c r="W1351" t="n">
        <v>20.69</v>
      </c>
      <c r="X1351" t="n">
        <v>0.78</v>
      </c>
      <c r="Y1351" t="n">
        <v>1</v>
      </c>
      <c r="Z1351" t="n">
        <v>10</v>
      </c>
    </row>
    <row r="1352">
      <c r="A1352" t="n">
        <v>92</v>
      </c>
      <c r="B1352" t="n">
        <v>135</v>
      </c>
      <c r="C1352" t="inlineStr">
        <is>
          <t xml:space="preserve">CONCLUIDO	</t>
        </is>
      </c>
      <c r="D1352" t="n">
        <v>1.7359</v>
      </c>
      <c r="E1352" t="n">
        <v>57.61</v>
      </c>
      <c r="F1352" t="n">
        <v>53.34</v>
      </c>
      <c r="G1352" t="n">
        <v>114.3</v>
      </c>
      <c r="H1352" t="n">
        <v>1.38</v>
      </c>
      <c r="I1352" t="n">
        <v>28</v>
      </c>
      <c r="J1352" t="n">
        <v>309.55</v>
      </c>
      <c r="K1352" t="n">
        <v>59.89</v>
      </c>
      <c r="L1352" t="n">
        <v>24</v>
      </c>
      <c r="M1352" t="n">
        <v>26</v>
      </c>
      <c r="N1352" t="n">
        <v>90.66</v>
      </c>
      <c r="O1352" t="n">
        <v>38412.07</v>
      </c>
      <c r="P1352" t="n">
        <v>884.3</v>
      </c>
      <c r="Q1352" t="n">
        <v>1367.29</v>
      </c>
      <c r="R1352" t="n">
        <v>131.27</v>
      </c>
      <c r="S1352" t="n">
        <v>104.26</v>
      </c>
      <c r="T1352" t="n">
        <v>12551.19</v>
      </c>
      <c r="U1352" t="n">
        <v>0.79</v>
      </c>
      <c r="V1352" t="n">
        <v>0.9</v>
      </c>
      <c r="W1352" t="n">
        <v>20.69</v>
      </c>
      <c r="X1352" t="n">
        <v>0.76</v>
      </c>
      <c r="Y1352" t="n">
        <v>1</v>
      </c>
      <c r="Z1352" t="n">
        <v>10</v>
      </c>
    </row>
    <row r="1353">
      <c r="A1353" t="n">
        <v>93</v>
      </c>
      <c r="B1353" t="n">
        <v>135</v>
      </c>
      <c r="C1353" t="inlineStr">
        <is>
          <t xml:space="preserve">CONCLUIDO	</t>
        </is>
      </c>
      <c r="D1353" t="n">
        <v>1.7356</v>
      </c>
      <c r="E1353" t="n">
        <v>57.62</v>
      </c>
      <c r="F1353" t="n">
        <v>53.35</v>
      </c>
      <c r="G1353" t="n">
        <v>114.32</v>
      </c>
      <c r="H1353" t="n">
        <v>1.39</v>
      </c>
      <c r="I1353" t="n">
        <v>28</v>
      </c>
      <c r="J1353" t="n">
        <v>310.09</v>
      </c>
      <c r="K1353" t="n">
        <v>59.89</v>
      </c>
      <c r="L1353" t="n">
        <v>24.25</v>
      </c>
      <c r="M1353" t="n">
        <v>26</v>
      </c>
      <c r="N1353" t="n">
        <v>90.95999999999999</v>
      </c>
      <c r="O1353" t="n">
        <v>38479.19</v>
      </c>
      <c r="P1353" t="n">
        <v>883.97</v>
      </c>
      <c r="Q1353" t="n">
        <v>1367.26</v>
      </c>
      <c r="R1353" t="n">
        <v>131.7</v>
      </c>
      <c r="S1353" t="n">
        <v>104.26</v>
      </c>
      <c r="T1353" t="n">
        <v>12764.43</v>
      </c>
      <c r="U1353" t="n">
        <v>0.79</v>
      </c>
      <c r="V1353" t="n">
        <v>0.9</v>
      </c>
      <c r="W1353" t="n">
        <v>20.69</v>
      </c>
      <c r="X1353" t="n">
        <v>0.77</v>
      </c>
      <c r="Y1353" t="n">
        <v>1</v>
      </c>
      <c r="Z1353" t="n">
        <v>10</v>
      </c>
    </row>
    <row r="1354">
      <c r="A1354" t="n">
        <v>94</v>
      </c>
      <c r="B1354" t="n">
        <v>135</v>
      </c>
      <c r="C1354" t="inlineStr">
        <is>
          <t xml:space="preserve">CONCLUIDO	</t>
        </is>
      </c>
      <c r="D1354" t="n">
        <v>1.7378</v>
      </c>
      <c r="E1354" t="n">
        <v>57.54</v>
      </c>
      <c r="F1354" t="n">
        <v>53.33</v>
      </c>
      <c r="G1354" t="n">
        <v>118.5</v>
      </c>
      <c r="H1354" t="n">
        <v>1.41</v>
      </c>
      <c r="I1354" t="n">
        <v>27</v>
      </c>
      <c r="J1354" t="n">
        <v>310.64</v>
      </c>
      <c r="K1354" t="n">
        <v>59.89</v>
      </c>
      <c r="L1354" t="n">
        <v>24.5</v>
      </c>
      <c r="M1354" t="n">
        <v>25</v>
      </c>
      <c r="N1354" t="n">
        <v>91.25</v>
      </c>
      <c r="O1354" t="n">
        <v>38546.43</v>
      </c>
      <c r="P1354" t="n">
        <v>883.78</v>
      </c>
      <c r="Q1354" t="n">
        <v>1367.19</v>
      </c>
      <c r="R1354" t="n">
        <v>130.96</v>
      </c>
      <c r="S1354" t="n">
        <v>104.26</v>
      </c>
      <c r="T1354" t="n">
        <v>12403.57</v>
      </c>
      <c r="U1354" t="n">
        <v>0.8</v>
      </c>
      <c r="V1354" t="n">
        <v>0.9</v>
      </c>
      <c r="W1354" t="n">
        <v>20.69</v>
      </c>
      <c r="X1354" t="n">
        <v>0.75</v>
      </c>
      <c r="Y1354" t="n">
        <v>1</v>
      </c>
      <c r="Z1354" t="n">
        <v>10</v>
      </c>
    </row>
    <row r="1355">
      <c r="A1355" t="n">
        <v>95</v>
      </c>
      <c r="B1355" t="n">
        <v>135</v>
      </c>
      <c r="C1355" t="inlineStr">
        <is>
          <t xml:space="preserve">CONCLUIDO	</t>
        </is>
      </c>
      <c r="D1355" t="n">
        <v>1.7383</v>
      </c>
      <c r="E1355" t="n">
        <v>57.53</v>
      </c>
      <c r="F1355" t="n">
        <v>53.31</v>
      </c>
      <c r="G1355" t="n">
        <v>118.46</v>
      </c>
      <c r="H1355" t="n">
        <v>1.42</v>
      </c>
      <c r="I1355" t="n">
        <v>27</v>
      </c>
      <c r="J1355" t="n">
        <v>311.19</v>
      </c>
      <c r="K1355" t="n">
        <v>59.89</v>
      </c>
      <c r="L1355" t="n">
        <v>24.75</v>
      </c>
      <c r="M1355" t="n">
        <v>25</v>
      </c>
      <c r="N1355" t="n">
        <v>91.55</v>
      </c>
      <c r="O1355" t="n">
        <v>38613.8</v>
      </c>
      <c r="P1355" t="n">
        <v>882.78</v>
      </c>
      <c r="Q1355" t="n">
        <v>1367.25</v>
      </c>
      <c r="R1355" t="n">
        <v>130.3</v>
      </c>
      <c r="S1355" t="n">
        <v>104.26</v>
      </c>
      <c r="T1355" t="n">
        <v>12069.01</v>
      </c>
      <c r="U1355" t="n">
        <v>0.8</v>
      </c>
      <c r="V1355" t="n">
        <v>0.9</v>
      </c>
      <c r="W1355" t="n">
        <v>20.69</v>
      </c>
      <c r="X1355" t="n">
        <v>0.73</v>
      </c>
      <c r="Y1355" t="n">
        <v>1</v>
      </c>
      <c r="Z1355" t="n">
        <v>10</v>
      </c>
    </row>
    <row r="1356">
      <c r="A1356" t="n">
        <v>96</v>
      </c>
      <c r="B1356" t="n">
        <v>135</v>
      </c>
      <c r="C1356" t="inlineStr">
        <is>
          <t xml:space="preserve">CONCLUIDO	</t>
        </is>
      </c>
      <c r="D1356" t="n">
        <v>1.7378</v>
      </c>
      <c r="E1356" t="n">
        <v>57.54</v>
      </c>
      <c r="F1356" t="n">
        <v>53.33</v>
      </c>
      <c r="G1356" t="n">
        <v>118.5</v>
      </c>
      <c r="H1356" t="n">
        <v>1.43</v>
      </c>
      <c r="I1356" t="n">
        <v>27</v>
      </c>
      <c r="J1356" t="n">
        <v>311.73</v>
      </c>
      <c r="K1356" t="n">
        <v>59.89</v>
      </c>
      <c r="L1356" t="n">
        <v>25</v>
      </c>
      <c r="M1356" t="n">
        <v>25</v>
      </c>
      <c r="N1356" t="n">
        <v>91.84999999999999</v>
      </c>
      <c r="O1356" t="n">
        <v>38681.31</v>
      </c>
      <c r="P1356" t="n">
        <v>881.74</v>
      </c>
      <c r="Q1356" t="n">
        <v>1367.2</v>
      </c>
      <c r="R1356" t="n">
        <v>130.63</v>
      </c>
      <c r="S1356" t="n">
        <v>104.26</v>
      </c>
      <c r="T1356" t="n">
        <v>12235.59</v>
      </c>
      <c r="U1356" t="n">
        <v>0.8</v>
      </c>
      <c r="V1356" t="n">
        <v>0.9</v>
      </c>
      <c r="W1356" t="n">
        <v>20.7</v>
      </c>
      <c r="X1356" t="n">
        <v>0.75</v>
      </c>
      <c r="Y1356" t="n">
        <v>1</v>
      </c>
      <c r="Z1356" t="n">
        <v>10</v>
      </c>
    </row>
    <row r="1357">
      <c r="A1357" t="n">
        <v>97</v>
      </c>
      <c r="B1357" t="n">
        <v>135</v>
      </c>
      <c r="C1357" t="inlineStr">
        <is>
          <t xml:space="preserve">CONCLUIDO	</t>
        </is>
      </c>
      <c r="D1357" t="n">
        <v>1.7407</v>
      </c>
      <c r="E1357" t="n">
        <v>57.45</v>
      </c>
      <c r="F1357" t="n">
        <v>53.28</v>
      </c>
      <c r="G1357" t="n">
        <v>122.96</v>
      </c>
      <c r="H1357" t="n">
        <v>1.44</v>
      </c>
      <c r="I1357" t="n">
        <v>26</v>
      </c>
      <c r="J1357" t="n">
        <v>312.28</v>
      </c>
      <c r="K1357" t="n">
        <v>59.89</v>
      </c>
      <c r="L1357" t="n">
        <v>25.25</v>
      </c>
      <c r="M1357" t="n">
        <v>24</v>
      </c>
      <c r="N1357" t="n">
        <v>92.15000000000001</v>
      </c>
      <c r="O1357" t="n">
        <v>38749.07</v>
      </c>
      <c r="P1357" t="n">
        <v>880.45</v>
      </c>
      <c r="Q1357" t="n">
        <v>1367.29</v>
      </c>
      <c r="R1357" t="n">
        <v>129.66</v>
      </c>
      <c r="S1357" t="n">
        <v>104.26</v>
      </c>
      <c r="T1357" t="n">
        <v>11756.16</v>
      </c>
      <c r="U1357" t="n">
        <v>0.8</v>
      </c>
      <c r="V1357" t="n">
        <v>0.9</v>
      </c>
      <c r="W1357" t="n">
        <v>20.68</v>
      </c>
      <c r="X1357" t="n">
        <v>0.71</v>
      </c>
      <c r="Y1357" t="n">
        <v>1</v>
      </c>
      <c r="Z1357" t="n">
        <v>10</v>
      </c>
    </row>
    <row r="1358">
      <c r="A1358" t="n">
        <v>98</v>
      </c>
      <c r="B1358" t="n">
        <v>135</v>
      </c>
      <c r="C1358" t="inlineStr">
        <is>
          <t xml:space="preserve">CONCLUIDO	</t>
        </is>
      </c>
      <c r="D1358" t="n">
        <v>1.7405</v>
      </c>
      <c r="E1358" t="n">
        <v>57.46</v>
      </c>
      <c r="F1358" t="n">
        <v>53.29</v>
      </c>
      <c r="G1358" t="n">
        <v>122.97</v>
      </c>
      <c r="H1358" t="n">
        <v>1.45</v>
      </c>
      <c r="I1358" t="n">
        <v>26</v>
      </c>
      <c r="J1358" t="n">
        <v>312.83</v>
      </c>
      <c r="K1358" t="n">
        <v>59.89</v>
      </c>
      <c r="L1358" t="n">
        <v>25.5</v>
      </c>
      <c r="M1358" t="n">
        <v>24</v>
      </c>
      <c r="N1358" t="n">
        <v>92.44</v>
      </c>
      <c r="O1358" t="n">
        <v>38816.85</v>
      </c>
      <c r="P1358" t="n">
        <v>881.72</v>
      </c>
      <c r="Q1358" t="n">
        <v>1367.27</v>
      </c>
      <c r="R1358" t="n">
        <v>129.52</v>
      </c>
      <c r="S1358" t="n">
        <v>104.26</v>
      </c>
      <c r="T1358" t="n">
        <v>11686.79</v>
      </c>
      <c r="U1358" t="n">
        <v>0.8</v>
      </c>
      <c r="V1358" t="n">
        <v>0.9</v>
      </c>
      <c r="W1358" t="n">
        <v>20.69</v>
      </c>
      <c r="X1358" t="n">
        <v>0.71</v>
      </c>
      <c r="Y1358" t="n">
        <v>1</v>
      </c>
      <c r="Z1358" t="n">
        <v>10</v>
      </c>
    </row>
    <row r="1359">
      <c r="A1359" t="n">
        <v>99</v>
      </c>
      <c r="B1359" t="n">
        <v>135</v>
      </c>
      <c r="C1359" t="inlineStr">
        <is>
          <t xml:space="preserve">CONCLUIDO	</t>
        </is>
      </c>
      <c r="D1359" t="n">
        <v>1.7404</v>
      </c>
      <c r="E1359" t="n">
        <v>57.46</v>
      </c>
      <c r="F1359" t="n">
        <v>53.29</v>
      </c>
      <c r="G1359" t="n">
        <v>122.98</v>
      </c>
      <c r="H1359" t="n">
        <v>1.46</v>
      </c>
      <c r="I1359" t="n">
        <v>26</v>
      </c>
      <c r="J1359" t="n">
        <v>313.38</v>
      </c>
      <c r="K1359" t="n">
        <v>59.89</v>
      </c>
      <c r="L1359" t="n">
        <v>25.75</v>
      </c>
      <c r="M1359" t="n">
        <v>24</v>
      </c>
      <c r="N1359" t="n">
        <v>92.75</v>
      </c>
      <c r="O1359" t="n">
        <v>38884.75</v>
      </c>
      <c r="P1359" t="n">
        <v>882.02</v>
      </c>
      <c r="Q1359" t="n">
        <v>1367.26</v>
      </c>
      <c r="R1359" t="n">
        <v>129.57</v>
      </c>
      <c r="S1359" t="n">
        <v>104.26</v>
      </c>
      <c r="T1359" t="n">
        <v>11711.18</v>
      </c>
      <c r="U1359" t="n">
        <v>0.8</v>
      </c>
      <c r="V1359" t="n">
        <v>0.9</v>
      </c>
      <c r="W1359" t="n">
        <v>20.69</v>
      </c>
      <c r="X1359" t="n">
        <v>0.72</v>
      </c>
      <c r="Y1359" t="n">
        <v>1</v>
      </c>
      <c r="Z1359" t="n">
        <v>10</v>
      </c>
    </row>
    <row r="1360">
      <c r="A1360" t="n">
        <v>100</v>
      </c>
      <c r="B1360" t="n">
        <v>135</v>
      </c>
      <c r="C1360" t="inlineStr">
        <is>
          <t xml:space="preserve">CONCLUIDO	</t>
        </is>
      </c>
      <c r="D1360" t="n">
        <v>1.7403</v>
      </c>
      <c r="E1360" t="n">
        <v>57.46</v>
      </c>
      <c r="F1360" t="n">
        <v>53.29</v>
      </c>
      <c r="G1360" t="n">
        <v>122.98</v>
      </c>
      <c r="H1360" t="n">
        <v>1.48</v>
      </c>
      <c r="I1360" t="n">
        <v>26</v>
      </c>
      <c r="J1360" t="n">
        <v>313.93</v>
      </c>
      <c r="K1360" t="n">
        <v>59.89</v>
      </c>
      <c r="L1360" t="n">
        <v>26</v>
      </c>
      <c r="M1360" t="n">
        <v>24</v>
      </c>
      <c r="N1360" t="n">
        <v>93.05</v>
      </c>
      <c r="O1360" t="n">
        <v>38952.8</v>
      </c>
      <c r="P1360" t="n">
        <v>881.55</v>
      </c>
      <c r="Q1360" t="n">
        <v>1367.31</v>
      </c>
      <c r="R1360" t="n">
        <v>129.79</v>
      </c>
      <c r="S1360" t="n">
        <v>104.26</v>
      </c>
      <c r="T1360" t="n">
        <v>11821.14</v>
      </c>
      <c r="U1360" t="n">
        <v>0.8</v>
      </c>
      <c r="V1360" t="n">
        <v>0.9</v>
      </c>
      <c r="W1360" t="n">
        <v>20.68</v>
      </c>
      <c r="X1360" t="n">
        <v>0.72</v>
      </c>
      <c r="Y1360" t="n">
        <v>1</v>
      </c>
      <c r="Z1360" t="n">
        <v>10</v>
      </c>
    </row>
    <row r="1361">
      <c r="A1361" t="n">
        <v>101</v>
      </c>
      <c r="B1361" t="n">
        <v>135</v>
      </c>
      <c r="C1361" t="inlineStr">
        <is>
          <t xml:space="preserve">CONCLUIDO	</t>
        </is>
      </c>
      <c r="D1361" t="n">
        <v>1.7426</v>
      </c>
      <c r="E1361" t="n">
        <v>57.38</v>
      </c>
      <c r="F1361" t="n">
        <v>53.27</v>
      </c>
      <c r="G1361" t="n">
        <v>127.84</v>
      </c>
      <c r="H1361" t="n">
        <v>1.49</v>
      </c>
      <c r="I1361" t="n">
        <v>25</v>
      </c>
      <c r="J1361" t="n">
        <v>314.49</v>
      </c>
      <c r="K1361" t="n">
        <v>59.89</v>
      </c>
      <c r="L1361" t="n">
        <v>26.25</v>
      </c>
      <c r="M1361" t="n">
        <v>23</v>
      </c>
      <c r="N1361" t="n">
        <v>93.34999999999999</v>
      </c>
      <c r="O1361" t="n">
        <v>39020.97</v>
      </c>
      <c r="P1361" t="n">
        <v>879.46</v>
      </c>
      <c r="Q1361" t="n">
        <v>1367.16</v>
      </c>
      <c r="R1361" t="n">
        <v>129.12</v>
      </c>
      <c r="S1361" t="n">
        <v>104.26</v>
      </c>
      <c r="T1361" t="n">
        <v>11492.46</v>
      </c>
      <c r="U1361" t="n">
        <v>0.8100000000000001</v>
      </c>
      <c r="V1361" t="n">
        <v>0.9</v>
      </c>
      <c r="W1361" t="n">
        <v>20.68</v>
      </c>
      <c r="X1361" t="n">
        <v>0.6899999999999999</v>
      </c>
      <c r="Y1361" t="n">
        <v>1</v>
      </c>
      <c r="Z1361" t="n">
        <v>10</v>
      </c>
    </row>
    <row r="1362">
      <c r="A1362" t="n">
        <v>102</v>
      </c>
      <c r="B1362" t="n">
        <v>135</v>
      </c>
      <c r="C1362" t="inlineStr">
        <is>
          <t xml:space="preserve">CONCLUIDO	</t>
        </is>
      </c>
      <c r="D1362" t="n">
        <v>1.7428</v>
      </c>
      <c r="E1362" t="n">
        <v>57.38</v>
      </c>
      <c r="F1362" t="n">
        <v>53.26</v>
      </c>
      <c r="G1362" t="n">
        <v>127.83</v>
      </c>
      <c r="H1362" t="n">
        <v>1.5</v>
      </c>
      <c r="I1362" t="n">
        <v>25</v>
      </c>
      <c r="J1362" t="n">
        <v>315.04</v>
      </c>
      <c r="K1362" t="n">
        <v>59.89</v>
      </c>
      <c r="L1362" t="n">
        <v>26.5</v>
      </c>
      <c r="M1362" t="n">
        <v>23</v>
      </c>
      <c r="N1362" t="n">
        <v>93.65000000000001</v>
      </c>
      <c r="O1362" t="n">
        <v>39089.29</v>
      </c>
      <c r="P1362" t="n">
        <v>880.97</v>
      </c>
      <c r="Q1362" t="n">
        <v>1367.26</v>
      </c>
      <c r="R1362" t="n">
        <v>128.92</v>
      </c>
      <c r="S1362" t="n">
        <v>104.26</v>
      </c>
      <c r="T1362" t="n">
        <v>11390.77</v>
      </c>
      <c r="U1362" t="n">
        <v>0.8100000000000001</v>
      </c>
      <c r="V1362" t="n">
        <v>0.9</v>
      </c>
      <c r="W1362" t="n">
        <v>20.68</v>
      </c>
      <c r="X1362" t="n">
        <v>0.68</v>
      </c>
      <c r="Y1362" t="n">
        <v>1</v>
      </c>
      <c r="Z1362" t="n">
        <v>10</v>
      </c>
    </row>
    <row r="1363">
      <c r="A1363" t="n">
        <v>103</v>
      </c>
      <c r="B1363" t="n">
        <v>135</v>
      </c>
      <c r="C1363" t="inlineStr">
        <is>
          <t xml:space="preserve">CONCLUIDO	</t>
        </is>
      </c>
      <c r="D1363" t="n">
        <v>1.7428</v>
      </c>
      <c r="E1363" t="n">
        <v>57.38</v>
      </c>
      <c r="F1363" t="n">
        <v>53.26</v>
      </c>
      <c r="G1363" t="n">
        <v>127.83</v>
      </c>
      <c r="H1363" t="n">
        <v>1.51</v>
      </c>
      <c r="I1363" t="n">
        <v>25</v>
      </c>
      <c r="J1363" t="n">
        <v>315.6</v>
      </c>
      <c r="K1363" t="n">
        <v>59.89</v>
      </c>
      <c r="L1363" t="n">
        <v>26.75</v>
      </c>
      <c r="M1363" t="n">
        <v>23</v>
      </c>
      <c r="N1363" t="n">
        <v>93.95999999999999</v>
      </c>
      <c r="O1363" t="n">
        <v>39157.74</v>
      </c>
      <c r="P1363" t="n">
        <v>880.98</v>
      </c>
      <c r="Q1363" t="n">
        <v>1367.26</v>
      </c>
      <c r="R1363" t="n">
        <v>128.92</v>
      </c>
      <c r="S1363" t="n">
        <v>104.26</v>
      </c>
      <c r="T1363" t="n">
        <v>11390.36</v>
      </c>
      <c r="U1363" t="n">
        <v>0.8100000000000001</v>
      </c>
      <c r="V1363" t="n">
        <v>0.9</v>
      </c>
      <c r="W1363" t="n">
        <v>20.68</v>
      </c>
      <c r="X1363" t="n">
        <v>0.6899999999999999</v>
      </c>
      <c r="Y1363" t="n">
        <v>1</v>
      </c>
      <c r="Z1363" t="n">
        <v>10</v>
      </c>
    </row>
    <row r="1364">
      <c r="A1364" t="n">
        <v>104</v>
      </c>
      <c r="B1364" t="n">
        <v>135</v>
      </c>
      <c r="C1364" t="inlineStr">
        <is>
          <t xml:space="preserve">CONCLUIDO	</t>
        </is>
      </c>
      <c r="D1364" t="n">
        <v>1.7429</v>
      </c>
      <c r="E1364" t="n">
        <v>57.38</v>
      </c>
      <c r="F1364" t="n">
        <v>53.26</v>
      </c>
      <c r="G1364" t="n">
        <v>127.82</v>
      </c>
      <c r="H1364" t="n">
        <v>1.52</v>
      </c>
      <c r="I1364" t="n">
        <v>25</v>
      </c>
      <c r="J1364" t="n">
        <v>316.15</v>
      </c>
      <c r="K1364" t="n">
        <v>59.89</v>
      </c>
      <c r="L1364" t="n">
        <v>27</v>
      </c>
      <c r="M1364" t="n">
        <v>23</v>
      </c>
      <c r="N1364" t="n">
        <v>94.26000000000001</v>
      </c>
      <c r="O1364" t="n">
        <v>39226.32</v>
      </c>
      <c r="P1364" t="n">
        <v>879.76</v>
      </c>
      <c r="Q1364" t="n">
        <v>1367.25</v>
      </c>
      <c r="R1364" t="n">
        <v>128.68</v>
      </c>
      <c r="S1364" t="n">
        <v>104.26</v>
      </c>
      <c r="T1364" t="n">
        <v>11271.68</v>
      </c>
      <c r="U1364" t="n">
        <v>0.8100000000000001</v>
      </c>
      <c r="V1364" t="n">
        <v>0.9</v>
      </c>
      <c r="W1364" t="n">
        <v>20.68</v>
      </c>
      <c r="X1364" t="n">
        <v>0.68</v>
      </c>
      <c r="Y1364" t="n">
        <v>1</v>
      </c>
      <c r="Z1364" t="n">
        <v>10</v>
      </c>
    </row>
    <row r="1365">
      <c r="A1365" t="n">
        <v>105</v>
      </c>
      <c r="B1365" t="n">
        <v>135</v>
      </c>
      <c r="C1365" t="inlineStr">
        <is>
          <t xml:space="preserve">CONCLUIDO	</t>
        </is>
      </c>
      <c r="D1365" t="n">
        <v>1.7425</v>
      </c>
      <c r="E1365" t="n">
        <v>57.39</v>
      </c>
      <c r="F1365" t="n">
        <v>53.27</v>
      </c>
      <c r="G1365" t="n">
        <v>127.86</v>
      </c>
      <c r="H1365" t="n">
        <v>1.53</v>
      </c>
      <c r="I1365" t="n">
        <v>25</v>
      </c>
      <c r="J1365" t="n">
        <v>316.71</v>
      </c>
      <c r="K1365" t="n">
        <v>59.89</v>
      </c>
      <c r="L1365" t="n">
        <v>27.25</v>
      </c>
      <c r="M1365" t="n">
        <v>23</v>
      </c>
      <c r="N1365" t="n">
        <v>94.56999999999999</v>
      </c>
      <c r="O1365" t="n">
        <v>39295.05</v>
      </c>
      <c r="P1365" t="n">
        <v>878.72</v>
      </c>
      <c r="Q1365" t="n">
        <v>1367.19</v>
      </c>
      <c r="R1365" t="n">
        <v>129.21</v>
      </c>
      <c r="S1365" t="n">
        <v>104.26</v>
      </c>
      <c r="T1365" t="n">
        <v>11536.69</v>
      </c>
      <c r="U1365" t="n">
        <v>0.8100000000000001</v>
      </c>
      <c r="V1365" t="n">
        <v>0.9</v>
      </c>
      <c r="W1365" t="n">
        <v>20.68</v>
      </c>
      <c r="X1365" t="n">
        <v>0.7</v>
      </c>
      <c r="Y1365" t="n">
        <v>1</v>
      </c>
      <c r="Z1365" t="n">
        <v>10</v>
      </c>
    </row>
    <row r="1366">
      <c r="A1366" t="n">
        <v>106</v>
      </c>
      <c r="B1366" t="n">
        <v>135</v>
      </c>
      <c r="C1366" t="inlineStr">
        <is>
          <t xml:space="preserve">CONCLUIDO	</t>
        </is>
      </c>
      <c r="D1366" t="n">
        <v>1.7457</v>
      </c>
      <c r="E1366" t="n">
        <v>57.28</v>
      </c>
      <c r="F1366" t="n">
        <v>53.22</v>
      </c>
      <c r="G1366" t="n">
        <v>133.05</v>
      </c>
      <c r="H1366" t="n">
        <v>1.54</v>
      </c>
      <c r="I1366" t="n">
        <v>24</v>
      </c>
      <c r="J1366" t="n">
        <v>317.27</v>
      </c>
      <c r="K1366" t="n">
        <v>59.89</v>
      </c>
      <c r="L1366" t="n">
        <v>27.5</v>
      </c>
      <c r="M1366" t="n">
        <v>22</v>
      </c>
      <c r="N1366" t="n">
        <v>94.88</v>
      </c>
      <c r="O1366" t="n">
        <v>39363.91</v>
      </c>
      <c r="P1366" t="n">
        <v>878.35</v>
      </c>
      <c r="Q1366" t="n">
        <v>1367.2</v>
      </c>
      <c r="R1366" t="n">
        <v>127.42</v>
      </c>
      <c r="S1366" t="n">
        <v>104.26</v>
      </c>
      <c r="T1366" t="n">
        <v>10644.86</v>
      </c>
      <c r="U1366" t="n">
        <v>0.82</v>
      </c>
      <c r="V1366" t="n">
        <v>0.9</v>
      </c>
      <c r="W1366" t="n">
        <v>20.68</v>
      </c>
      <c r="X1366" t="n">
        <v>0.64</v>
      </c>
      <c r="Y1366" t="n">
        <v>1</v>
      </c>
      <c r="Z1366" t="n">
        <v>10</v>
      </c>
    </row>
    <row r="1367">
      <c r="A1367" t="n">
        <v>107</v>
      </c>
      <c r="B1367" t="n">
        <v>135</v>
      </c>
      <c r="C1367" t="inlineStr">
        <is>
          <t xml:space="preserve">CONCLUIDO	</t>
        </is>
      </c>
      <c r="D1367" t="n">
        <v>1.7456</v>
      </c>
      <c r="E1367" t="n">
        <v>57.29</v>
      </c>
      <c r="F1367" t="n">
        <v>53.22</v>
      </c>
      <c r="G1367" t="n">
        <v>133.05</v>
      </c>
      <c r="H1367" t="n">
        <v>1.56</v>
      </c>
      <c r="I1367" t="n">
        <v>24</v>
      </c>
      <c r="J1367" t="n">
        <v>317.83</v>
      </c>
      <c r="K1367" t="n">
        <v>59.89</v>
      </c>
      <c r="L1367" t="n">
        <v>27.75</v>
      </c>
      <c r="M1367" t="n">
        <v>22</v>
      </c>
      <c r="N1367" t="n">
        <v>95.19</v>
      </c>
      <c r="O1367" t="n">
        <v>39432.92</v>
      </c>
      <c r="P1367" t="n">
        <v>878.87</v>
      </c>
      <c r="Q1367" t="n">
        <v>1367.24</v>
      </c>
      <c r="R1367" t="n">
        <v>127.32</v>
      </c>
      <c r="S1367" t="n">
        <v>104.26</v>
      </c>
      <c r="T1367" t="n">
        <v>10594.7</v>
      </c>
      <c r="U1367" t="n">
        <v>0.82</v>
      </c>
      <c r="V1367" t="n">
        <v>0.9</v>
      </c>
      <c r="W1367" t="n">
        <v>20.68</v>
      </c>
      <c r="X1367" t="n">
        <v>0.64</v>
      </c>
      <c r="Y1367" t="n">
        <v>1</v>
      </c>
      <c r="Z1367" t="n">
        <v>10</v>
      </c>
    </row>
    <row r="1368">
      <c r="A1368" t="n">
        <v>108</v>
      </c>
      <c r="B1368" t="n">
        <v>135</v>
      </c>
      <c r="C1368" t="inlineStr">
        <is>
          <t xml:space="preserve">CONCLUIDO	</t>
        </is>
      </c>
      <c r="D1368" t="n">
        <v>1.7447</v>
      </c>
      <c r="E1368" t="n">
        <v>57.32</v>
      </c>
      <c r="F1368" t="n">
        <v>53.25</v>
      </c>
      <c r="G1368" t="n">
        <v>133.12</v>
      </c>
      <c r="H1368" t="n">
        <v>1.57</v>
      </c>
      <c r="I1368" t="n">
        <v>24</v>
      </c>
      <c r="J1368" t="n">
        <v>318.39</v>
      </c>
      <c r="K1368" t="n">
        <v>59.89</v>
      </c>
      <c r="L1368" t="n">
        <v>28</v>
      </c>
      <c r="M1368" t="n">
        <v>22</v>
      </c>
      <c r="N1368" t="n">
        <v>95.5</v>
      </c>
      <c r="O1368" t="n">
        <v>39502.07</v>
      </c>
      <c r="P1368" t="n">
        <v>879.66</v>
      </c>
      <c r="Q1368" t="n">
        <v>1367.23</v>
      </c>
      <c r="R1368" t="n">
        <v>128.15</v>
      </c>
      <c r="S1368" t="n">
        <v>104.26</v>
      </c>
      <c r="T1368" t="n">
        <v>11010.13</v>
      </c>
      <c r="U1368" t="n">
        <v>0.8100000000000001</v>
      </c>
      <c r="V1368" t="n">
        <v>0.9</v>
      </c>
      <c r="W1368" t="n">
        <v>20.69</v>
      </c>
      <c r="X1368" t="n">
        <v>0.67</v>
      </c>
      <c r="Y1368" t="n">
        <v>1</v>
      </c>
      <c r="Z1368" t="n">
        <v>10</v>
      </c>
    </row>
    <row r="1369">
      <c r="A1369" t="n">
        <v>109</v>
      </c>
      <c r="B1369" t="n">
        <v>135</v>
      </c>
      <c r="C1369" t="inlineStr">
        <is>
          <t xml:space="preserve">CONCLUIDO	</t>
        </is>
      </c>
      <c r="D1369" t="n">
        <v>1.7448</v>
      </c>
      <c r="E1369" t="n">
        <v>57.31</v>
      </c>
      <c r="F1369" t="n">
        <v>53.25</v>
      </c>
      <c r="G1369" t="n">
        <v>133.12</v>
      </c>
      <c r="H1369" t="n">
        <v>1.58</v>
      </c>
      <c r="I1369" t="n">
        <v>24</v>
      </c>
      <c r="J1369" t="n">
        <v>318.95</v>
      </c>
      <c r="K1369" t="n">
        <v>59.89</v>
      </c>
      <c r="L1369" t="n">
        <v>28.25</v>
      </c>
      <c r="M1369" t="n">
        <v>22</v>
      </c>
      <c r="N1369" t="n">
        <v>95.81</v>
      </c>
      <c r="O1369" t="n">
        <v>39571.36</v>
      </c>
      <c r="P1369" t="n">
        <v>880.24</v>
      </c>
      <c r="Q1369" t="n">
        <v>1367.15</v>
      </c>
      <c r="R1369" t="n">
        <v>128.39</v>
      </c>
      <c r="S1369" t="n">
        <v>104.26</v>
      </c>
      <c r="T1369" t="n">
        <v>11131.11</v>
      </c>
      <c r="U1369" t="n">
        <v>0.8100000000000001</v>
      </c>
      <c r="V1369" t="n">
        <v>0.9</v>
      </c>
      <c r="W1369" t="n">
        <v>20.68</v>
      </c>
      <c r="X1369" t="n">
        <v>0.67</v>
      </c>
      <c r="Y1369" t="n">
        <v>1</v>
      </c>
      <c r="Z1369" t="n">
        <v>10</v>
      </c>
    </row>
    <row r="1370">
      <c r="A1370" t="n">
        <v>110</v>
      </c>
      <c r="B1370" t="n">
        <v>135</v>
      </c>
      <c r="C1370" t="inlineStr">
        <is>
          <t xml:space="preserve">CONCLUIDO	</t>
        </is>
      </c>
      <c r="D1370" t="n">
        <v>1.7451</v>
      </c>
      <c r="E1370" t="n">
        <v>57.3</v>
      </c>
      <c r="F1370" t="n">
        <v>53.24</v>
      </c>
      <c r="G1370" t="n">
        <v>133.09</v>
      </c>
      <c r="H1370" t="n">
        <v>1.59</v>
      </c>
      <c r="I1370" t="n">
        <v>24</v>
      </c>
      <c r="J1370" t="n">
        <v>319.51</v>
      </c>
      <c r="K1370" t="n">
        <v>59.89</v>
      </c>
      <c r="L1370" t="n">
        <v>28.5</v>
      </c>
      <c r="M1370" t="n">
        <v>22</v>
      </c>
      <c r="N1370" t="n">
        <v>96.13</v>
      </c>
      <c r="O1370" t="n">
        <v>39640.79</v>
      </c>
      <c r="P1370" t="n">
        <v>878.33</v>
      </c>
      <c r="Q1370" t="n">
        <v>1367.24</v>
      </c>
      <c r="R1370" t="n">
        <v>128.08</v>
      </c>
      <c r="S1370" t="n">
        <v>104.26</v>
      </c>
      <c r="T1370" t="n">
        <v>10978.6</v>
      </c>
      <c r="U1370" t="n">
        <v>0.8100000000000001</v>
      </c>
      <c r="V1370" t="n">
        <v>0.9</v>
      </c>
      <c r="W1370" t="n">
        <v>20.68</v>
      </c>
      <c r="X1370" t="n">
        <v>0.66</v>
      </c>
      <c r="Y1370" t="n">
        <v>1</v>
      </c>
      <c r="Z1370" t="n">
        <v>10</v>
      </c>
    </row>
    <row r="1371">
      <c r="A1371" t="n">
        <v>111</v>
      </c>
      <c r="B1371" t="n">
        <v>135</v>
      </c>
      <c r="C1371" t="inlineStr">
        <is>
          <t xml:space="preserve">CONCLUIDO	</t>
        </is>
      </c>
      <c r="D1371" t="n">
        <v>1.748</v>
      </c>
      <c r="E1371" t="n">
        <v>57.21</v>
      </c>
      <c r="F1371" t="n">
        <v>53.19</v>
      </c>
      <c r="G1371" t="n">
        <v>138.76</v>
      </c>
      <c r="H1371" t="n">
        <v>1.6</v>
      </c>
      <c r="I1371" t="n">
        <v>23</v>
      </c>
      <c r="J1371" t="n">
        <v>320.08</v>
      </c>
      <c r="K1371" t="n">
        <v>59.89</v>
      </c>
      <c r="L1371" t="n">
        <v>28.75</v>
      </c>
      <c r="M1371" t="n">
        <v>21</v>
      </c>
      <c r="N1371" t="n">
        <v>96.44</v>
      </c>
      <c r="O1371" t="n">
        <v>39710.36</v>
      </c>
      <c r="P1371" t="n">
        <v>878.61</v>
      </c>
      <c r="Q1371" t="n">
        <v>1367.2</v>
      </c>
      <c r="R1371" t="n">
        <v>126.65</v>
      </c>
      <c r="S1371" t="n">
        <v>104.26</v>
      </c>
      <c r="T1371" t="n">
        <v>10267.51</v>
      </c>
      <c r="U1371" t="n">
        <v>0.82</v>
      </c>
      <c r="V1371" t="n">
        <v>0.9</v>
      </c>
      <c r="W1371" t="n">
        <v>20.68</v>
      </c>
      <c r="X1371" t="n">
        <v>0.62</v>
      </c>
      <c r="Y1371" t="n">
        <v>1</v>
      </c>
      <c r="Z1371" t="n">
        <v>10</v>
      </c>
    </row>
    <row r="1372">
      <c r="A1372" t="n">
        <v>112</v>
      </c>
      <c r="B1372" t="n">
        <v>135</v>
      </c>
      <c r="C1372" t="inlineStr">
        <is>
          <t xml:space="preserve">CONCLUIDO	</t>
        </is>
      </c>
      <c r="D1372" t="n">
        <v>1.7473</v>
      </c>
      <c r="E1372" t="n">
        <v>57.23</v>
      </c>
      <c r="F1372" t="n">
        <v>53.22</v>
      </c>
      <c r="G1372" t="n">
        <v>138.82</v>
      </c>
      <c r="H1372" t="n">
        <v>1.61</v>
      </c>
      <c r="I1372" t="n">
        <v>23</v>
      </c>
      <c r="J1372" t="n">
        <v>320.64</v>
      </c>
      <c r="K1372" t="n">
        <v>59.89</v>
      </c>
      <c r="L1372" t="n">
        <v>29</v>
      </c>
      <c r="M1372" t="n">
        <v>21</v>
      </c>
      <c r="N1372" t="n">
        <v>96.75</v>
      </c>
      <c r="O1372" t="n">
        <v>39780.08</v>
      </c>
      <c r="P1372" t="n">
        <v>878.9400000000001</v>
      </c>
      <c r="Q1372" t="n">
        <v>1367.17</v>
      </c>
      <c r="R1372" t="n">
        <v>127.34</v>
      </c>
      <c r="S1372" t="n">
        <v>104.26</v>
      </c>
      <c r="T1372" t="n">
        <v>10609.39</v>
      </c>
      <c r="U1372" t="n">
        <v>0.82</v>
      </c>
      <c r="V1372" t="n">
        <v>0.9</v>
      </c>
      <c r="W1372" t="n">
        <v>20.68</v>
      </c>
      <c r="X1372" t="n">
        <v>0.64</v>
      </c>
      <c r="Y1372" t="n">
        <v>1</v>
      </c>
      <c r="Z1372" t="n">
        <v>10</v>
      </c>
    </row>
    <row r="1373">
      <c r="A1373" t="n">
        <v>113</v>
      </c>
      <c r="B1373" t="n">
        <v>135</v>
      </c>
      <c r="C1373" t="inlineStr">
        <is>
          <t xml:space="preserve">CONCLUIDO	</t>
        </is>
      </c>
      <c r="D1373" t="n">
        <v>1.7475</v>
      </c>
      <c r="E1373" t="n">
        <v>57.22</v>
      </c>
      <c r="F1373" t="n">
        <v>53.21</v>
      </c>
      <c r="G1373" t="n">
        <v>138.8</v>
      </c>
      <c r="H1373" t="n">
        <v>1.62</v>
      </c>
      <c r="I1373" t="n">
        <v>23</v>
      </c>
      <c r="J1373" t="n">
        <v>321.21</v>
      </c>
      <c r="K1373" t="n">
        <v>59.89</v>
      </c>
      <c r="L1373" t="n">
        <v>29.25</v>
      </c>
      <c r="M1373" t="n">
        <v>21</v>
      </c>
      <c r="N1373" t="n">
        <v>97.06999999999999</v>
      </c>
      <c r="O1373" t="n">
        <v>39849.95</v>
      </c>
      <c r="P1373" t="n">
        <v>878.5</v>
      </c>
      <c r="Q1373" t="n">
        <v>1367.23</v>
      </c>
      <c r="R1373" t="n">
        <v>127.03</v>
      </c>
      <c r="S1373" t="n">
        <v>104.26</v>
      </c>
      <c r="T1373" t="n">
        <v>10456.3</v>
      </c>
      <c r="U1373" t="n">
        <v>0.82</v>
      </c>
      <c r="V1373" t="n">
        <v>0.9</v>
      </c>
      <c r="W1373" t="n">
        <v>20.68</v>
      </c>
      <c r="X1373" t="n">
        <v>0.63</v>
      </c>
      <c r="Y1373" t="n">
        <v>1</v>
      </c>
      <c r="Z1373" t="n">
        <v>10</v>
      </c>
    </row>
    <row r="1374">
      <c r="A1374" t="n">
        <v>114</v>
      </c>
      <c r="B1374" t="n">
        <v>135</v>
      </c>
      <c r="C1374" t="inlineStr">
        <is>
          <t xml:space="preserve">CONCLUIDO	</t>
        </is>
      </c>
      <c r="D1374" t="n">
        <v>1.747</v>
      </c>
      <c r="E1374" t="n">
        <v>57.24</v>
      </c>
      <c r="F1374" t="n">
        <v>53.23</v>
      </c>
      <c r="G1374" t="n">
        <v>138.85</v>
      </c>
      <c r="H1374" t="n">
        <v>1.63</v>
      </c>
      <c r="I1374" t="n">
        <v>23</v>
      </c>
      <c r="J1374" t="n">
        <v>321.78</v>
      </c>
      <c r="K1374" t="n">
        <v>59.89</v>
      </c>
      <c r="L1374" t="n">
        <v>29.5</v>
      </c>
      <c r="M1374" t="n">
        <v>21</v>
      </c>
      <c r="N1374" t="n">
        <v>97.39</v>
      </c>
      <c r="O1374" t="n">
        <v>39919.96</v>
      </c>
      <c r="P1374" t="n">
        <v>878.5599999999999</v>
      </c>
      <c r="Q1374" t="n">
        <v>1367.18</v>
      </c>
      <c r="R1374" t="n">
        <v>127.82</v>
      </c>
      <c r="S1374" t="n">
        <v>104.26</v>
      </c>
      <c r="T1374" t="n">
        <v>10850.03</v>
      </c>
      <c r="U1374" t="n">
        <v>0.82</v>
      </c>
      <c r="V1374" t="n">
        <v>0.9</v>
      </c>
      <c r="W1374" t="n">
        <v>20.68</v>
      </c>
      <c r="X1374" t="n">
        <v>0.65</v>
      </c>
      <c r="Y1374" t="n">
        <v>1</v>
      </c>
      <c r="Z1374" t="n">
        <v>10</v>
      </c>
    </row>
    <row r="1375">
      <c r="A1375" t="n">
        <v>115</v>
      </c>
      <c r="B1375" t="n">
        <v>135</v>
      </c>
      <c r="C1375" t="inlineStr">
        <is>
          <t xml:space="preserve">CONCLUIDO	</t>
        </is>
      </c>
      <c r="D1375" t="n">
        <v>1.7468</v>
      </c>
      <c r="E1375" t="n">
        <v>57.25</v>
      </c>
      <c r="F1375" t="n">
        <v>53.23</v>
      </c>
      <c r="G1375" t="n">
        <v>138.87</v>
      </c>
      <c r="H1375" t="n">
        <v>1.64</v>
      </c>
      <c r="I1375" t="n">
        <v>23</v>
      </c>
      <c r="J1375" t="n">
        <v>322.34</v>
      </c>
      <c r="K1375" t="n">
        <v>59.89</v>
      </c>
      <c r="L1375" t="n">
        <v>29.75</v>
      </c>
      <c r="M1375" t="n">
        <v>21</v>
      </c>
      <c r="N1375" t="n">
        <v>97.70999999999999</v>
      </c>
      <c r="O1375" t="n">
        <v>39990.12</v>
      </c>
      <c r="P1375" t="n">
        <v>877.1799999999999</v>
      </c>
      <c r="Q1375" t="n">
        <v>1367.26</v>
      </c>
      <c r="R1375" t="n">
        <v>127.9</v>
      </c>
      <c r="S1375" t="n">
        <v>104.26</v>
      </c>
      <c r="T1375" t="n">
        <v>10890.66</v>
      </c>
      <c r="U1375" t="n">
        <v>0.82</v>
      </c>
      <c r="V1375" t="n">
        <v>0.9</v>
      </c>
      <c r="W1375" t="n">
        <v>20.68</v>
      </c>
      <c r="X1375" t="n">
        <v>0.66</v>
      </c>
      <c r="Y1375" t="n">
        <v>1</v>
      </c>
      <c r="Z1375" t="n">
        <v>10</v>
      </c>
    </row>
    <row r="1376">
      <c r="A1376" t="n">
        <v>116</v>
      </c>
      <c r="B1376" t="n">
        <v>135</v>
      </c>
      <c r="C1376" t="inlineStr">
        <is>
          <t xml:space="preserve">CONCLUIDO	</t>
        </is>
      </c>
      <c r="D1376" t="n">
        <v>1.7501</v>
      </c>
      <c r="E1376" t="n">
        <v>57.14</v>
      </c>
      <c r="F1376" t="n">
        <v>53.17</v>
      </c>
      <c r="G1376" t="n">
        <v>145.02</v>
      </c>
      <c r="H1376" t="n">
        <v>1.66</v>
      </c>
      <c r="I1376" t="n">
        <v>22</v>
      </c>
      <c r="J1376" t="n">
        <v>322.91</v>
      </c>
      <c r="K1376" t="n">
        <v>59.89</v>
      </c>
      <c r="L1376" t="n">
        <v>30</v>
      </c>
      <c r="M1376" t="n">
        <v>20</v>
      </c>
      <c r="N1376" t="n">
        <v>98.03</v>
      </c>
      <c r="O1376" t="n">
        <v>40060.43</v>
      </c>
      <c r="P1376" t="n">
        <v>876.47</v>
      </c>
      <c r="Q1376" t="n">
        <v>1367.19</v>
      </c>
      <c r="R1376" t="n">
        <v>125.79</v>
      </c>
      <c r="S1376" t="n">
        <v>104.26</v>
      </c>
      <c r="T1376" t="n">
        <v>9843.4</v>
      </c>
      <c r="U1376" t="n">
        <v>0.83</v>
      </c>
      <c r="V1376" t="n">
        <v>0.9</v>
      </c>
      <c r="W1376" t="n">
        <v>20.68</v>
      </c>
      <c r="X1376" t="n">
        <v>0.6</v>
      </c>
      <c r="Y1376" t="n">
        <v>1</v>
      </c>
      <c r="Z1376" t="n">
        <v>10</v>
      </c>
    </row>
    <row r="1377">
      <c r="A1377" t="n">
        <v>117</v>
      </c>
      <c r="B1377" t="n">
        <v>135</v>
      </c>
      <c r="C1377" t="inlineStr">
        <is>
          <t xml:space="preserve">CONCLUIDO	</t>
        </is>
      </c>
      <c r="D1377" t="n">
        <v>1.7505</v>
      </c>
      <c r="E1377" t="n">
        <v>57.13</v>
      </c>
      <c r="F1377" t="n">
        <v>53.16</v>
      </c>
      <c r="G1377" t="n">
        <v>144.98</v>
      </c>
      <c r="H1377" t="n">
        <v>1.67</v>
      </c>
      <c r="I1377" t="n">
        <v>22</v>
      </c>
      <c r="J1377" t="n">
        <v>323.49</v>
      </c>
      <c r="K1377" t="n">
        <v>59.89</v>
      </c>
      <c r="L1377" t="n">
        <v>30.25</v>
      </c>
      <c r="M1377" t="n">
        <v>20</v>
      </c>
      <c r="N1377" t="n">
        <v>98.34999999999999</v>
      </c>
      <c r="O1377" t="n">
        <v>40131.01</v>
      </c>
      <c r="P1377" t="n">
        <v>876.54</v>
      </c>
      <c r="Q1377" t="n">
        <v>1367.18</v>
      </c>
      <c r="R1377" t="n">
        <v>125.45</v>
      </c>
      <c r="S1377" t="n">
        <v>104.26</v>
      </c>
      <c r="T1377" t="n">
        <v>9673.459999999999</v>
      </c>
      <c r="U1377" t="n">
        <v>0.83</v>
      </c>
      <c r="V1377" t="n">
        <v>0.9</v>
      </c>
      <c r="W1377" t="n">
        <v>20.68</v>
      </c>
      <c r="X1377" t="n">
        <v>0.58</v>
      </c>
      <c r="Y1377" t="n">
        <v>1</v>
      </c>
      <c r="Z1377" t="n">
        <v>10</v>
      </c>
    </row>
    <row r="1378">
      <c r="A1378" t="n">
        <v>118</v>
      </c>
      <c r="B1378" t="n">
        <v>135</v>
      </c>
      <c r="C1378" t="inlineStr">
        <is>
          <t xml:space="preserve">CONCLUIDO	</t>
        </is>
      </c>
      <c r="D1378" t="n">
        <v>1.7498</v>
      </c>
      <c r="E1378" t="n">
        <v>57.15</v>
      </c>
      <c r="F1378" t="n">
        <v>53.18</v>
      </c>
      <c r="G1378" t="n">
        <v>145.05</v>
      </c>
      <c r="H1378" t="n">
        <v>1.68</v>
      </c>
      <c r="I1378" t="n">
        <v>22</v>
      </c>
      <c r="J1378" t="n">
        <v>324.06</v>
      </c>
      <c r="K1378" t="n">
        <v>59.89</v>
      </c>
      <c r="L1378" t="n">
        <v>30.5</v>
      </c>
      <c r="M1378" t="n">
        <v>20</v>
      </c>
      <c r="N1378" t="n">
        <v>98.67</v>
      </c>
      <c r="O1378" t="n">
        <v>40201.62</v>
      </c>
      <c r="P1378" t="n">
        <v>877.5</v>
      </c>
      <c r="Q1378" t="n">
        <v>1367.19</v>
      </c>
      <c r="R1378" t="n">
        <v>126.12</v>
      </c>
      <c r="S1378" t="n">
        <v>104.26</v>
      </c>
      <c r="T1378" t="n">
        <v>10007.83</v>
      </c>
      <c r="U1378" t="n">
        <v>0.83</v>
      </c>
      <c r="V1378" t="n">
        <v>0.9</v>
      </c>
      <c r="W1378" t="n">
        <v>20.68</v>
      </c>
      <c r="X1378" t="n">
        <v>0.61</v>
      </c>
      <c r="Y1378" t="n">
        <v>1</v>
      </c>
      <c r="Z1378" t="n">
        <v>10</v>
      </c>
    </row>
    <row r="1379">
      <c r="A1379" t="n">
        <v>119</v>
      </c>
      <c r="B1379" t="n">
        <v>135</v>
      </c>
      <c r="C1379" t="inlineStr">
        <is>
          <t xml:space="preserve">CONCLUIDO	</t>
        </is>
      </c>
      <c r="D1379" t="n">
        <v>1.7502</v>
      </c>
      <c r="E1379" t="n">
        <v>57.14</v>
      </c>
      <c r="F1379" t="n">
        <v>53.17</v>
      </c>
      <c r="G1379" t="n">
        <v>145.02</v>
      </c>
      <c r="H1379" t="n">
        <v>1.69</v>
      </c>
      <c r="I1379" t="n">
        <v>22</v>
      </c>
      <c r="J1379" t="n">
        <v>324.63</v>
      </c>
      <c r="K1379" t="n">
        <v>59.89</v>
      </c>
      <c r="L1379" t="n">
        <v>30.75</v>
      </c>
      <c r="M1379" t="n">
        <v>20</v>
      </c>
      <c r="N1379" t="n">
        <v>99</v>
      </c>
      <c r="O1379" t="n">
        <v>40272.38</v>
      </c>
      <c r="P1379" t="n">
        <v>877.17</v>
      </c>
      <c r="Q1379" t="n">
        <v>1367.26</v>
      </c>
      <c r="R1379" t="n">
        <v>125.89</v>
      </c>
      <c r="S1379" t="n">
        <v>104.26</v>
      </c>
      <c r="T1379" t="n">
        <v>9888.860000000001</v>
      </c>
      <c r="U1379" t="n">
        <v>0.83</v>
      </c>
      <c r="V1379" t="n">
        <v>0.9</v>
      </c>
      <c r="W1379" t="n">
        <v>20.68</v>
      </c>
      <c r="X1379" t="n">
        <v>0.6</v>
      </c>
      <c r="Y1379" t="n">
        <v>1</v>
      </c>
      <c r="Z1379" t="n">
        <v>10</v>
      </c>
    </row>
    <row r="1380">
      <c r="A1380" t="n">
        <v>120</v>
      </c>
      <c r="B1380" t="n">
        <v>135</v>
      </c>
      <c r="C1380" t="inlineStr">
        <is>
          <t xml:space="preserve">CONCLUIDO	</t>
        </is>
      </c>
      <c r="D1380" t="n">
        <v>1.7501</v>
      </c>
      <c r="E1380" t="n">
        <v>57.14</v>
      </c>
      <c r="F1380" t="n">
        <v>53.17</v>
      </c>
      <c r="G1380" t="n">
        <v>145.02</v>
      </c>
      <c r="H1380" t="n">
        <v>1.7</v>
      </c>
      <c r="I1380" t="n">
        <v>22</v>
      </c>
      <c r="J1380" t="n">
        <v>325.21</v>
      </c>
      <c r="K1380" t="n">
        <v>59.89</v>
      </c>
      <c r="L1380" t="n">
        <v>31</v>
      </c>
      <c r="M1380" t="n">
        <v>20</v>
      </c>
      <c r="N1380" t="n">
        <v>99.31999999999999</v>
      </c>
      <c r="O1380" t="n">
        <v>40343.29</v>
      </c>
      <c r="P1380" t="n">
        <v>876.33</v>
      </c>
      <c r="Q1380" t="n">
        <v>1367.19</v>
      </c>
      <c r="R1380" t="n">
        <v>126.08</v>
      </c>
      <c r="S1380" t="n">
        <v>104.26</v>
      </c>
      <c r="T1380" t="n">
        <v>9983.940000000001</v>
      </c>
      <c r="U1380" t="n">
        <v>0.83</v>
      </c>
      <c r="V1380" t="n">
        <v>0.9</v>
      </c>
      <c r="W1380" t="n">
        <v>20.68</v>
      </c>
      <c r="X1380" t="n">
        <v>0.6</v>
      </c>
      <c r="Y1380" t="n">
        <v>1</v>
      </c>
      <c r="Z1380" t="n">
        <v>10</v>
      </c>
    </row>
    <row r="1381">
      <c r="A1381" t="n">
        <v>121</v>
      </c>
      <c r="B1381" t="n">
        <v>135</v>
      </c>
      <c r="C1381" t="inlineStr">
        <is>
          <t xml:space="preserve">CONCLUIDO	</t>
        </is>
      </c>
      <c r="D1381" t="n">
        <v>1.7501</v>
      </c>
      <c r="E1381" t="n">
        <v>57.14</v>
      </c>
      <c r="F1381" t="n">
        <v>53.17</v>
      </c>
      <c r="G1381" t="n">
        <v>145.02</v>
      </c>
      <c r="H1381" t="n">
        <v>1.71</v>
      </c>
      <c r="I1381" t="n">
        <v>22</v>
      </c>
      <c r="J1381" t="n">
        <v>325.78</v>
      </c>
      <c r="K1381" t="n">
        <v>59.89</v>
      </c>
      <c r="L1381" t="n">
        <v>31.25</v>
      </c>
      <c r="M1381" t="n">
        <v>20</v>
      </c>
      <c r="N1381" t="n">
        <v>99.65000000000001</v>
      </c>
      <c r="O1381" t="n">
        <v>40414.36</v>
      </c>
      <c r="P1381" t="n">
        <v>875.34</v>
      </c>
      <c r="Q1381" t="n">
        <v>1367.14</v>
      </c>
      <c r="R1381" t="n">
        <v>126.24</v>
      </c>
      <c r="S1381" t="n">
        <v>104.26</v>
      </c>
      <c r="T1381" t="n">
        <v>10066.94</v>
      </c>
      <c r="U1381" t="n">
        <v>0.83</v>
      </c>
      <c r="V1381" t="n">
        <v>0.9</v>
      </c>
      <c r="W1381" t="n">
        <v>20.67</v>
      </c>
      <c r="X1381" t="n">
        <v>0.6</v>
      </c>
      <c r="Y1381" t="n">
        <v>1</v>
      </c>
      <c r="Z1381" t="n">
        <v>10</v>
      </c>
    </row>
    <row r="1382">
      <c r="A1382" t="n">
        <v>122</v>
      </c>
      <c r="B1382" t="n">
        <v>135</v>
      </c>
      <c r="C1382" t="inlineStr">
        <is>
          <t xml:space="preserve">CONCLUIDO	</t>
        </is>
      </c>
      <c r="D1382" t="n">
        <v>1.7526</v>
      </c>
      <c r="E1382" t="n">
        <v>57.06</v>
      </c>
      <c r="F1382" t="n">
        <v>53.14</v>
      </c>
      <c r="G1382" t="n">
        <v>151.84</v>
      </c>
      <c r="H1382" t="n">
        <v>1.72</v>
      </c>
      <c r="I1382" t="n">
        <v>21</v>
      </c>
      <c r="J1382" t="n">
        <v>326.36</v>
      </c>
      <c r="K1382" t="n">
        <v>59.89</v>
      </c>
      <c r="L1382" t="n">
        <v>31.5</v>
      </c>
      <c r="M1382" t="n">
        <v>19</v>
      </c>
      <c r="N1382" t="n">
        <v>99.97</v>
      </c>
      <c r="O1382" t="n">
        <v>40485.58</v>
      </c>
      <c r="P1382" t="n">
        <v>874.8200000000001</v>
      </c>
      <c r="Q1382" t="n">
        <v>1367.22</v>
      </c>
      <c r="R1382" t="n">
        <v>124.99</v>
      </c>
      <c r="S1382" t="n">
        <v>104.26</v>
      </c>
      <c r="T1382" t="n">
        <v>9447.799999999999</v>
      </c>
      <c r="U1382" t="n">
        <v>0.83</v>
      </c>
      <c r="V1382" t="n">
        <v>0.9</v>
      </c>
      <c r="W1382" t="n">
        <v>20.67</v>
      </c>
      <c r="X1382" t="n">
        <v>0.57</v>
      </c>
      <c r="Y1382" t="n">
        <v>1</v>
      </c>
      <c r="Z1382" t="n">
        <v>10</v>
      </c>
    </row>
    <row r="1383">
      <c r="A1383" t="n">
        <v>123</v>
      </c>
      <c r="B1383" t="n">
        <v>135</v>
      </c>
      <c r="C1383" t="inlineStr">
        <is>
          <t xml:space="preserve">CONCLUIDO	</t>
        </is>
      </c>
      <c r="D1383" t="n">
        <v>1.7529</v>
      </c>
      <c r="E1383" t="n">
        <v>57.05</v>
      </c>
      <c r="F1383" t="n">
        <v>53.13</v>
      </c>
      <c r="G1383" t="n">
        <v>151.81</v>
      </c>
      <c r="H1383" t="n">
        <v>1.73</v>
      </c>
      <c r="I1383" t="n">
        <v>21</v>
      </c>
      <c r="J1383" t="n">
        <v>326.94</v>
      </c>
      <c r="K1383" t="n">
        <v>59.89</v>
      </c>
      <c r="L1383" t="n">
        <v>31.75</v>
      </c>
      <c r="M1383" t="n">
        <v>19</v>
      </c>
      <c r="N1383" t="n">
        <v>100.3</v>
      </c>
      <c r="O1383" t="n">
        <v>40556.96</v>
      </c>
      <c r="P1383" t="n">
        <v>874.74</v>
      </c>
      <c r="Q1383" t="n">
        <v>1367.19</v>
      </c>
      <c r="R1383" t="n">
        <v>124.67</v>
      </c>
      <c r="S1383" t="n">
        <v>104.26</v>
      </c>
      <c r="T1383" t="n">
        <v>9284.26</v>
      </c>
      <c r="U1383" t="n">
        <v>0.84</v>
      </c>
      <c r="V1383" t="n">
        <v>0.9</v>
      </c>
      <c r="W1383" t="n">
        <v>20.67</v>
      </c>
      <c r="X1383" t="n">
        <v>0.5600000000000001</v>
      </c>
      <c r="Y1383" t="n">
        <v>1</v>
      </c>
      <c r="Z1383" t="n">
        <v>10</v>
      </c>
    </row>
    <row r="1384">
      <c r="A1384" t="n">
        <v>124</v>
      </c>
      <c r="B1384" t="n">
        <v>135</v>
      </c>
      <c r="C1384" t="inlineStr">
        <is>
          <t xml:space="preserve">CONCLUIDO	</t>
        </is>
      </c>
      <c r="D1384" t="n">
        <v>1.7528</v>
      </c>
      <c r="E1384" t="n">
        <v>57.05</v>
      </c>
      <c r="F1384" t="n">
        <v>53.14</v>
      </c>
      <c r="G1384" t="n">
        <v>151.82</v>
      </c>
      <c r="H1384" t="n">
        <v>1.74</v>
      </c>
      <c r="I1384" t="n">
        <v>21</v>
      </c>
      <c r="J1384" t="n">
        <v>327.52</v>
      </c>
      <c r="K1384" t="n">
        <v>59.89</v>
      </c>
      <c r="L1384" t="n">
        <v>32</v>
      </c>
      <c r="M1384" t="n">
        <v>19</v>
      </c>
      <c r="N1384" t="n">
        <v>100.63</v>
      </c>
      <c r="O1384" t="n">
        <v>40628.49</v>
      </c>
      <c r="P1384" t="n">
        <v>875.91</v>
      </c>
      <c r="Q1384" t="n">
        <v>1367.2</v>
      </c>
      <c r="R1384" t="n">
        <v>124.69</v>
      </c>
      <c r="S1384" t="n">
        <v>104.26</v>
      </c>
      <c r="T1384" t="n">
        <v>9295.969999999999</v>
      </c>
      <c r="U1384" t="n">
        <v>0.84</v>
      </c>
      <c r="V1384" t="n">
        <v>0.9</v>
      </c>
      <c r="W1384" t="n">
        <v>20.68</v>
      </c>
      <c r="X1384" t="n">
        <v>0.5600000000000001</v>
      </c>
      <c r="Y1384" t="n">
        <v>1</v>
      </c>
      <c r="Z1384" t="n">
        <v>10</v>
      </c>
    </row>
    <row r="1385">
      <c r="A1385" t="n">
        <v>125</v>
      </c>
      <c r="B1385" t="n">
        <v>135</v>
      </c>
      <c r="C1385" t="inlineStr">
        <is>
          <t xml:space="preserve">CONCLUIDO	</t>
        </is>
      </c>
      <c r="D1385" t="n">
        <v>1.7526</v>
      </c>
      <c r="E1385" t="n">
        <v>57.06</v>
      </c>
      <c r="F1385" t="n">
        <v>53.14</v>
      </c>
      <c r="G1385" t="n">
        <v>151.84</v>
      </c>
      <c r="H1385" t="n">
        <v>1.75</v>
      </c>
      <c r="I1385" t="n">
        <v>21</v>
      </c>
      <c r="J1385" t="n">
        <v>328.1</v>
      </c>
      <c r="K1385" t="n">
        <v>59.89</v>
      </c>
      <c r="L1385" t="n">
        <v>32.25</v>
      </c>
      <c r="M1385" t="n">
        <v>19</v>
      </c>
      <c r="N1385" t="n">
        <v>100.96</v>
      </c>
      <c r="O1385" t="n">
        <v>40700.18</v>
      </c>
      <c r="P1385" t="n">
        <v>875.1799999999999</v>
      </c>
      <c r="Q1385" t="n">
        <v>1367.24</v>
      </c>
      <c r="R1385" t="n">
        <v>124.95</v>
      </c>
      <c r="S1385" t="n">
        <v>104.26</v>
      </c>
      <c r="T1385" t="n">
        <v>9426.67</v>
      </c>
      <c r="U1385" t="n">
        <v>0.83</v>
      </c>
      <c r="V1385" t="n">
        <v>0.9</v>
      </c>
      <c r="W1385" t="n">
        <v>20.68</v>
      </c>
      <c r="X1385" t="n">
        <v>0.57</v>
      </c>
      <c r="Y1385" t="n">
        <v>1</v>
      </c>
      <c r="Z1385" t="n">
        <v>10</v>
      </c>
    </row>
    <row r="1386">
      <c r="A1386" t="n">
        <v>126</v>
      </c>
      <c r="B1386" t="n">
        <v>135</v>
      </c>
      <c r="C1386" t="inlineStr">
        <is>
          <t xml:space="preserve">CONCLUIDO	</t>
        </is>
      </c>
      <c r="D1386" t="n">
        <v>1.7524</v>
      </c>
      <c r="E1386" t="n">
        <v>57.06</v>
      </c>
      <c r="F1386" t="n">
        <v>53.15</v>
      </c>
      <c r="G1386" t="n">
        <v>151.86</v>
      </c>
      <c r="H1386" t="n">
        <v>1.76</v>
      </c>
      <c r="I1386" t="n">
        <v>21</v>
      </c>
      <c r="J1386" t="n">
        <v>328.68</v>
      </c>
      <c r="K1386" t="n">
        <v>59.89</v>
      </c>
      <c r="L1386" t="n">
        <v>32.5</v>
      </c>
      <c r="M1386" t="n">
        <v>19</v>
      </c>
      <c r="N1386" t="n">
        <v>101.3</v>
      </c>
      <c r="O1386" t="n">
        <v>40772.03</v>
      </c>
      <c r="P1386" t="n">
        <v>874.59</v>
      </c>
      <c r="Q1386" t="n">
        <v>1367.22</v>
      </c>
      <c r="R1386" t="n">
        <v>125.18</v>
      </c>
      <c r="S1386" t="n">
        <v>104.26</v>
      </c>
      <c r="T1386" t="n">
        <v>9542.799999999999</v>
      </c>
      <c r="U1386" t="n">
        <v>0.83</v>
      </c>
      <c r="V1386" t="n">
        <v>0.9</v>
      </c>
      <c r="W1386" t="n">
        <v>20.68</v>
      </c>
      <c r="X1386" t="n">
        <v>0.57</v>
      </c>
      <c r="Y1386" t="n">
        <v>1</v>
      </c>
      <c r="Z1386" t="n">
        <v>10</v>
      </c>
    </row>
    <row r="1387">
      <c r="A1387" t="n">
        <v>127</v>
      </c>
      <c r="B1387" t="n">
        <v>135</v>
      </c>
      <c r="C1387" t="inlineStr">
        <is>
          <t xml:space="preserve">CONCLUIDO	</t>
        </is>
      </c>
      <c r="D1387" t="n">
        <v>1.7526</v>
      </c>
      <c r="E1387" t="n">
        <v>57.06</v>
      </c>
      <c r="F1387" t="n">
        <v>53.14</v>
      </c>
      <c r="G1387" t="n">
        <v>151.84</v>
      </c>
      <c r="H1387" t="n">
        <v>1.77</v>
      </c>
      <c r="I1387" t="n">
        <v>21</v>
      </c>
      <c r="J1387" t="n">
        <v>329.27</v>
      </c>
      <c r="K1387" t="n">
        <v>59.89</v>
      </c>
      <c r="L1387" t="n">
        <v>32.75</v>
      </c>
      <c r="M1387" t="n">
        <v>19</v>
      </c>
      <c r="N1387" t="n">
        <v>101.63</v>
      </c>
      <c r="O1387" t="n">
        <v>40844.03</v>
      </c>
      <c r="P1387" t="n">
        <v>873.12</v>
      </c>
      <c r="Q1387" t="n">
        <v>1367.19</v>
      </c>
      <c r="R1387" t="n">
        <v>124.9</v>
      </c>
      <c r="S1387" t="n">
        <v>104.26</v>
      </c>
      <c r="T1387" t="n">
        <v>9402.709999999999</v>
      </c>
      <c r="U1387" t="n">
        <v>0.83</v>
      </c>
      <c r="V1387" t="n">
        <v>0.9</v>
      </c>
      <c r="W1387" t="n">
        <v>20.68</v>
      </c>
      <c r="X1387" t="n">
        <v>0.57</v>
      </c>
      <c r="Y1387" t="n">
        <v>1</v>
      </c>
      <c r="Z1387" t="n">
        <v>10</v>
      </c>
    </row>
    <row r="1388">
      <c r="A1388" t="n">
        <v>128</v>
      </c>
      <c r="B1388" t="n">
        <v>135</v>
      </c>
      <c r="C1388" t="inlineStr">
        <is>
          <t xml:space="preserve">CONCLUIDO	</t>
        </is>
      </c>
      <c r="D1388" t="n">
        <v>1.7553</v>
      </c>
      <c r="E1388" t="n">
        <v>56.97</v>
      </c>
      <c r="F1388" t="n">
        <v>53.11</v>
      </c>
      <c r="G1388" t="n">
        <v>159.32</v>
      </c>
      <c r="H1388" t="n">
        <v>1.78</v>
      </c>
      <c r="I1388" t="n">
        <v>20</v>
      </c>
      <c r="J1388" t="n">
        <v>329.85</v>
      </c>
      <c r="K1388" t="n">
        <v>59.89</v>
      </c>
      <c r="L1388" t="n">
        <v>33</v>
      </c>
      <c r="M1388" t="n">
        <v>18</v>
      </c>
      <c r="N1388" t="n">
        <v>101.97</v>
      </c>
      <c r="O1388" t="n">
        <v>40916.2</v>
      </c>
      <c r="P1388" t="n">
        <v>873.42</v>
      </c>
      <c r="Q1388" t="n">
        <v>1367.18</v>
      </c>
      <c r="R1388" t="n">
        <v>123.77</v>
      </c>
      <c r="S1388" t="n">
        <v>104.26</v>
      </c>
      <c r="T1388" t="n">
        <v>8839.26</v>
      </c>
      <c r="U1388" t="n">
        <v>0.84</v>
      </c>
      <c r="V1388" t="n">
        <v>0.9</v>
      </c>
      <c r="W1388" t="n">
        <v>20.68</v>
      </c>
      <c r="X1388" t="n">
        <v>0.53</v>
      </c>
      <c r="Y1388" t="n">
        <v>1</v>
      </c>
      <c r="Z1388" t="n">
        <v>10</v>
      </c>
    </row>
    <row r="1389">
      <c r="A1389" t="n">
        <v>129</v>
      </c>
      <c r="B1389" t="n">
        <v>135</v>
      </c>
      <c r="C1389" t="inlineStr">
        <is>
          <t xml:space="preserve">CONCLUIDO	</t>
        </is>
      </c>
      <c r="D1389" t="n">
        <v>1.7554</v>
      </c>
      <c r="E1389" t="n">
        <v>56.97</v>
      </c>
      <c r="F1389" t="n">
        <v>53.1</v>
      </c>
      <c r="G1389" t="n">
        <v>159.31</v>
      </c>
      <c r="H1389" t="n">
        <v>1.79</v>
      </c>
      <c r="I1389" t="n">
        <v>20</v>
      </c>
      <c r="J1389" t="n">
        <v>330.44</v>
      </c>
      <c r="K1389" t="n">
        <v>59.89</v>
      </c>
      <c r="L1389" t="n">
        <v>33.25</v>
      </c>
      <c r="M1389" t="n">
        <v>18</v>
      </c>
      <c r="N1389" t="n">
        <v>102.3</v>
      </c>
      <c r="O1389" t="n">
        <v>40988.53</v>
      </c>
      <c r="P1389" t="n">
        <v>874.78</v>
      </c>
      <c r="Q1389" t="n">
        <v>1367.3</v>
      </c>
      <c r="R1389" t="n">
        <v>123.84</v>
      </c>
      <c r="S1389" t="n">
        <v>104.26</v>
      </c>
      <c r="T1389" t="n">
        <v>8878.17</v>
      </c>
      <c r="U1389" t="n">
        <v>0.84</v>
      </c>
      <c r="V1389" t="n">
        <v>0.9</v>
      </c>
      <c r="W1389" t="n">
        <v>20.67</v>
      </c>
      <c r="X1389" t="n">
        <v>0.53</v>
      </c>
      <c r="Y1389" t="n">
        <v>1</v>
      </c>
      <c r="Z1389" t="n">
        <v>10</v>
      </c>
    </row>
    <row r="1390">
      <c r="A1390" t="n">
        <v>130</v>
      </c>
      <c r="B1390" t="n">
        <v>135</v>
      </c>
      <c r="C1390" t="inlineStr">
        <is>
          <t xml:space="preserve">CONCLUIDO	</t>
        </is>
      </c>
      <c r="D1390" t="n">
        <v>1.7553</v>
      </c>
      <c r="E1390" t="n">
        <v>56.97</v>
      </c>
      <c r="F1390" t="n">
        <v>53.11</v>
      </c>
      <c r="G1390" t="n">
        <v>159.32</v>
      </c>
      <c r="H1390" t="n">
        <v>1.8</v>
      </c>
      <c r="I1390" t="n">
        <v>20</v>
      </c>
      <c r="J1390" t="n">
        <v>331.03</v>
      </c>
      <c r="K1390" t="n">
        <v>59.89</v>
      </c>
      <c r="L1390" t="n">
        <v>33.5</v>
      </c>
      <c r="M1390" t="n">
        <v>18</v>
      </c>
      <c r="N1390" t="n">
        <v>102.64</v>
      </c>
      <c r="O1390" t="n">
        <v>41061.02</v>
      </c>
      <c r="P1390" t="n">
        <v>875.9</v>
      </c>
      <c r="Q1390" t="n">
        <v>1367.15</v>
      </c>
      <c r="R1390" t="n">
        <v>123.83</v>
      </c>
      <c r="S1390" t="n">
        <v>104.26</v>
      </c>
      <c r="T1390" t="n">
        <v>8869.73</v>
      </c>
      <c r="U1390" t="n">
        <v>0.84</v>
      </c>
      <c r="V1390" t="n">
        <v>0.9</v>
      </c>
      <c r="W1390" t="n">
        <v>20.67</v>
      </c>
      <c r="X1390" t="n">
        <v>0.53</v>
      </c>
      <c r="Y1390" t="n">
        <v>1</v>
      </c>
      <c r="Z1390" t="n">
        <v>10</v>
      </c>
    </row>
    <row r="1391">
      <c r="A1391" t="n">
        <v>131</v>
      </c>
      <c r="B1391" t="n">
        <v>135</v>
      </c>
      <c r="C1391" t="inlineStr">
        <is>
          <t xml:space="preserve">CONCLUIDO	</t>
        </is>
      </c>
      <c r="D1391" t="n">
        <v>1.7551</v>
      </c>
      <c r="E1391" t="n">
        <v>56.98</v>
      </c>
      <c r="F1391" t="n">
        <v>53.11</v>
      </c>
      <c r="G1391" t="n">
        <v>159.34</v>
      </c>
      <c r="H1391" t="n">
        <v>1.81</v>
      </c>
      <c r="I1391" t="n">
        <v>20</v>
      </c>
      <c r="J1391" t="n">
        <v>331.62</v>
      </c>
      <c r="K1391" t="n">
        <v>59.89</v>
      </c>
      <c r="L1391" t="n">
        <v>33.75</v>
      </c>
      <c r="M1391" t="n">
        <v>18</v>
      </c>
      <c r="N1391" t="n">
        <v>102.98</v>
      </c>
      <c r="O1391" t="n">
        <v>41133.67</v>
      </c>
      <c r="P1391" t="n">
        <v>876.29</v>
      </c>
      <c r="Q1391" t="n">
        <v>1367.18</v>
      </c>
      <c r="R1391" t="n">
        <v>124</v>
      </c>
      <c r="S1391" t="n">
        <v>104.26</v>
      </c>
      <c r="T1391" t="n">
        <v>8955.809999999999</v>
      </c>
      <c r="U1391" t="n">
        <v>0.84</v>
      </c>
      <c r="V1391" t="n">
        <v>0.9</v>
      </c>
      <c r="W1391" t="n">
        <v>20.67</v>
      </c>
      <c r="X1391" t="n">
        <v>0.54</v>
      </c>
      <c r="Y1391" t="n">
        <v>1</v>
      </c>
      <c r="Z1391" t="n">
        <v>10</v>
      </c>
    </row>
    <row r="1392">
      <c r="A1392" t="n">
        <v>132</v>
      </c>
      <c r="B1392" t="n">
        <v>135</v>
      </c>
      <c r="C1392" t="inlineStr">
        <is>
          <t xml:space="preserve">CONCLUIDO	</t>
        </is>
      </c>
      <c r="D1392" t="n">
        <v>1.7548</v>
      </c>
      <c r="E1392" t="n">
        <v>56.99</v>
      </c>
      <c r="F1392" t="n">
        <v>53.12</v>
      </c>
      <c r="G1392" t="n">
        <v>159.37</v>
      </c>
      <c r="H1392" t="n">
        <v>1.82</v>
      </c>
      <c r="I1392" t="n">
        <v>20</v>
      </c>
      <c r="J1392" t="n">
        <v>332.21</v>
      </c>
      <c r="K1392" t="n">
        <v>59.89</v>
      </c>
      <c r="L1392" t="n">
        <v>34</v>
      </c>
      <c r="M1392" t="n">
        <v>18</v>
      </c>
      <c r="N1392" t="n">
        <v>103.32</v>
      </c>
      <c r="O1392" t="n">
        <v>41206.49</v>
      </c>
      <c r="P1392" t="n">
        <v>876.2</v>
      </c>
      <c r="Q1392" t="n">
        <v>1367.21</v>
      </c>
      <c r="R1392" t="n">
        <v>124.31</v>
      </c>
      <c r="S1392" t="n">
        <v>104.26</v>
      </c>
      <c r="T1392" t="n">
        <v>9111.799999999999</v>
      </c>
      <c r="U1392" t="n">
        <v>0.84</v>
      </c>
      <c r="V1392" t="n">
        <v>0.9</v>
      </c>
      <c r="W1392" t="n">
        <v>20.67</v>
      </c>
      <c r="X1392" t="n">
        <v>0.55</v>
      </c>
      <c r="Y1392" t="n">
        <v>1</v>
      </c>
      <c r="Z1392" t="n">
        <v>10</v>
      </c>
    </row>
    <row r="1393">
      <c r="A1393" t="n">
        <v>133</v>
      </c>
      <c r="B1393" t="n">
        <v>135</v>
      </c>
      <c r="C1393" t="inlineStr">
        <is>
          <t xml:space="preserve">CONCLUIDO	</t>
        </is>
      </c>
      <c r="D1393" t="n">
        <v>1.7551</v>
      </c>
      <c r="E1393" t="n">
        <v>56.98</v>
      </c>
      <c r="F1393" t="n">
        <v>53.11</v>
      </c>
      <c r="G1393" t="n">
        <v>159.34</v>
      </c>
      <c r="H1393" t="n">
        <v>1.83</v>
      </c>
      <c r="I1393" t="n">
        <v>20</v>
      </c>
      <c r="J1393" t="n">
        <v>332.8</v>
      </c>
      <c r="K1393" t="n">
        <v>59.89</v>
      </c>
      <c r="L1393" t="n">
        <v>34.25</v>
      </c>
      <c r="M1393" t="n">
        <v>18</v>
      </c>
      <c r="N1393" t="n">
        <v>103.66</v>
      </c>
      <c r="O1393" t="n">
        <v>41279.48</v>
      </c>
      <c r="P1393" t="n">
        <v>875.13</v>
      </c>
      <c r="Q1393" t="n">
        <v>1367.19</v>
      </c>
      <c r="R1393" t="n">
        <v>124.09</v>
      </c>
      <c r="S1393" t="n">
        <v>104.26</v>
      </c>
      <c r="T1393" t="n">
        <v>8999.690000000001</v>
      </c>
      <c r="U1393" t="n">
        <v>0.84</v>
      </c>
      <c r="V1393" t="n">
        <v>0.9</v>
      </c>
      <c r="W1393" t="n">
        <v>20.67</v>
      </c>
      <c r="X1393" t="n">
        <v>0.54</v>
      </c>
      <c r="Y1393" t="n">
        <v>1</v>
      </c>
      <c r="Z1393" t="n">
        <v>10</v>
      </c>
    </row>
    <row r="1394">
      <c r="A1394" t="n">
        <v>134</v>
      </c>
      <c r="B1394" t="n">
        <v>135</v>
      </c>
      <c r="C1394" t="inlineStr">
        <is>
          <t xml:space="preserve">CONCLUIDO	</t>
        </is>
      </c>
      <c r="D1394" t="n">
        <v>1.7545</v>
      </c>
      <c r="E1394" t="n">
        <v>57</v>
      </c>
      <c r="F1394" t="n">
        <v>53.13</v>
      </c>
      <c r="G1394" t="n">
        <v>159.4</v>
      </c>
      <c r="H1394" t="n">
        <v>1.84</v>
      </c>
      <c r="I1394" t="n">
        <v>20</v>
      </c>
      <c r="J1394" t="n">
        <v>333.39</v>
      </c>
      <c r="K1394" t="n">
        <v>59.89</v>
      </c>
      <c r="L1394" t="n">
        <v>34.5</v>
      </c>
      <c r="M1394" t="n">
        <v>18</v>
      </c>
      <c r="N1394" t="n">
        <v>104.01</v>
      </c>
      <c r="O1394" t="n">
        <v>41352.63</v>
      </c>
      <c r="P1394" t="n">
        <v>872.7</v>
      </c>
      <c r="Q1394" t="n">
        <v>1367.18</v>
      </c>
      <c r="R1394" t="n">
        <v>124.41</v>
      </c>
      <c r="S1394" t="n">
        <v>104.26</v>
      </c>
      <c r="T1394" t="n">
        <v>9163.5</v>
      </c>
      <c r="U1394" t="n">
        <v>0.84</v>
      </c>
      <c r="V1394" t="n">
        <v>0.9</v>
      </c>
      <c r="W1394" t="n">
        <v>20.68</v>
      </c>
      <c r="X1394" t="n">
        <v>0.5600000000000001</v>
      </c>
      <c r="Y1394" t="n">
        <v>1</v>
      </c>
      <c r="Z1394" t="n">
        <v>10</v>
      </c>
    </row>
    <row r="1395">
      <c r="A1395" t="n">
        <v>135</v>
      </c>
      <c r="B1395" t="n">
        <v>135</v>
      </c>
      <c r="C1395" t="inlineStr">
        <is>
          <t xml:space="preserve">CONCLUIDO	</t>
        </is>
      </c>
      <c r="D1395" t="n">
        <v>1.7574</v>
      </c>
      <c r="E1395" t="n">
        <v>56.9</v>
      </c>
      <c r="F1395" t="n">
        <v>53.09</v>
      </c>
      <c r="G1395" t="n">
        <v>167.65</v>
      </c>
      <c r="H1395" t="n">
        <v>1.85</v>
      </c>
      <c r="I1395" t="n">
        <v>19</v>
      </c>
      <c r="J1395" t="n">
        <v>333.99</v>
      </c>
      <c r="K1395" t="n">
        <v>59.89</v>
      </c>
      <c r="L1395" t="n">
        <v>34.75</v>
      </c>
      <c r="M1395" t="n">
        <v>17</v>
      </c>
      <c r="N1395" t="n">
        <v>104.35</v>
      </c>
      <c r="O1395" t="n">
        <v>41426.07</v>
      </c>
      <c r="P1395" t="n">
        <v>871.7</v>
      </c>
      <c r="Q1395" t="n">
        <v>1367.23</v>
      </c>
      <c r="R1395" t="n">
        <v>123.28</v>
      </c>
      <c r="S1395" t="n">
        <v>104.26</v>
      </c>
      <c r="T1395" t="n">
        <v>8600.200000000001</v>
      </c>
      <c r="U1395" t="n">
        <v>0.85</v>
      </c>
      <c r="V1395" t="n">
        <v>0.9</v>
      </c>
      <c r="W1395" t="n">
        <v>20.67</v>
      </c>
      <c r="X1395" t="n">
        <v>0.51</v>
      </c>
      <c r="Y1395" t="n">
        <v>1</v>
      </c>
      <c r="Z1395" t="n">
        <v>10</v>
      </c>
    </row>
    <row r="1396">
      <c r="A1396" t="n">
        <v>136</v>
      </c>
      <c r="B1396" t="n">
        <v>135</v>
      </c>
      <c r="C1396" t="inlineStr">
        <is>
          <t xml:space="preserve">CONCLUIDO	</t>
        </is>
      </c>
      <c r="D1396" t="n">
        <v>1.7574</v>
      </c>
      <c r="E1396" t="n">
        <v>56.9</v>
      </c>
      <c r="F1396" t="n">
        <v>53.09</v>
      </c>
      <c r="G1396" t="n">
        <v>167.65</v>
      </c>
      <c r="H1396" t="n">
        <v>1.86</v>
      </c>
      <c r="I1396" t="n">
        <v>19</v>
      </c>
      <c r="J1396" t="n">
        <v>334.58</v>
      </c>
      <c r="K1396" t="n">
        <v>59.89</v>
      </c>
      <c r="L1396" t="n">
        <v>35</v>
      </c>
      <c r="M1396" t="n">
        <v>17</v>
      </c>
      <c r="N1396" t="n">
        <v>104.7</v>
      </c>
      <c r="O1396" t="n">
        <v>41499.57</v>
      </c>
      <c r="P1396" t="n">
        <v>872.75</v>
      </c>
      <c r="Q1396" t="n">
        <v>1367.22</v>
      </c>
      <c r="R1396" t="n">
        <v>123.32</v>
      </c>
      <c r="S1396" t="n">
        <v>104.26</v>
      </c>
      <c r="T1396" t="n">
        <v>8621.290000000001</v>
      </c>
      <c r="U1396" t="n">
        <v>0.85</v>
      </c>
      <c r="V1396" t="n">
        <v>0.9</v>
      </c>
      <c r="W1396" t="n">
        <v>20.67</v>
      </c>
      <c r="X1396" t="n">
        <v>0.51</v>
      </c>
      <c r="Y1396" t="n">
        <v>1</v>
      </c>
      <c r="Z1396" t="n">
        <v>10</v>
      </c>
    </row>
    <row r="1397">
      <c r="A1397" t="n">
        <v>137</v>
      </c>
      <c r="B1397" t="n">
        <v>135</v>
      </c>
      <c r="C1397" t="inlineStr">
        <is>
          <t xml:space="preserve">CONCLUIDO	</t>
        </is>
      </c>
      <c r="D1397" t="n">
        <v>1.7572</v>
      </c>
      <c r="E1397" t="n">
        <v>56.91</v>
      </c>
      <c r="F1397" t="n">
        <v>53.1</v>
      </c>
      <c r="G1397" t="n">
        <v>167.67</v>
      </c>
      <c r="H1397" t="n">
        <v>1.87</v>
      </c>
      <c r="I1397" t="n">
        <v>19</v>
      </c>
      <c r="J1397" t="n">
        <v>335.18</v>
      </c>
      <c r="K1397" t="n">
        <v>59.89</v>
      </c>
      <c r="L1397" t="n">
        <v>35.25</v>
      </c>
      <c r="M1397" t="n">
        <v>17</v>
      </c>
      <c r="N1397" t="n">
        <v>105.04</v>
      </c>
      <c r="O1397" t="n">
        <v>41573.23</v>
      </c>
      <c r="P1397" t="n">
        <v>873.21</v>
      </c>
      <c r="Q1397" t="n">
        <v>1367.2</v>
      </c>
      <c r="R1397" t="n">
        <v>123.32</v>
      </c>
      <c r="S1397" t="n">
        <v>104.26</v>
      </c>
      <c r="T1397" t="n">
        <v>8622.700000000001</v>
      </c>
      <c r="U1397" t="n">
        <v>0.85</v>
      </c>
      <c r="V1397" t="n">
        <v>0.9</v>
      </c>
      <c r="W1397" t="n">
        <v>20.68</v>
      </c>
      <c r="X1397" t="n">
        <v>0.52</v>
      </c>
      <c r="Y1397" t="n">
        <v>1</v>
      </c>
      <c r="Z1397" t="n">
        <v>10</v>
      </c>
    </row>
    <row r="1398">
      <c r="A1398" t="n">
        <v>138</v>
      </c>
      <c r="B1398" t="n">
        <v>135</v>
      </c>
      <c r="C1398" t="inlineStr">
        <is>
          <t xml:space="preserve">CONCLUIDO	</t>
        </is>
      </c>
      <c r="D1398" t="n">
        <v>1.7574</v>
      </c>
      <c r="E1398" t="n">
        <v>56.9</v>
      </c>
      <c r="F1398" t="n">
        <v>53.09</v>
      </c>
      <c r="G1398" t="n">
        <v>167.65</v>
      </c>
      <c r="H1398" t="n">
        <v>1.88</v>
      </c>
      <c r="I1398" t="n">
        <v>19</v>
      </c>
      <c r="J1398" t="n">
        <v>335.78</v>
      </c>
      <c r="K1398" t="n">
        <v>59.89</v>
      </c>
      <c r="L1398" t="n">
        <v>35.5</v>
      </c>
      <c r="M1398" t="n">
        <v>17</v>
      </c>
      <c r="N1398" t="n">
        <v>105.39</v>
      </c>
      <c r="O1398" t="n">
        <v>41647.07</v>
      </c>
      <c r="P1398" t="n">
        <v>873.62</v>
      </c>
      <c r="Q1398" t="n">
        <v>1367.2</v>
      </c>
      <c r="R1398" t="n">
        <v>123.25</v>
      </c>
      <c r="S1398" t="n">
        <v>104.26</v>
      </c>
      <c r="T1398" t="n">
        <v>8586.290000000001</v>
      </c>
      <c r="U1398" t="n">
        <v>0.85</v>
      </c>
      <c r="V1398" t="n">
        <v>0.9</v>
      </c>
      <c r="W1398" t="n">
        <v>20.67</v>
      </c>
      <c r="X1398" t="n">
        <v>0.51</v>
      </c>
      <c r="Y1398" t="n">
        <v>1</v>
      </c>
      <c r="Z1398" t="n">
        <v>10</v>
      </c>
    </row>
    <row r="1399">
      <c r="A1399" t="n">
        <v>139</v>
      </c>
      <c r="B1399" t="n">
        <v>135</v>
      </c>
      <c r="C1399" t="inlineStr">
        <is>
          <t xml:space="preserve">CONCLUIDO	</t>
        </is>
      </c>
      <c r="D1399" t="n">
        <v>1.7572</v>
      </c>
      <c r="E1399" t="n">
        <v>56.91</v>
      </c>
      <c r="F1399" t="n">
        <v>53.09</v>
      </c>
      <c r="G1399" t="n">
        <v>167.67</v>
      </c>
      <c r="H1399" t="n">
        <v>1.89</v>
      </c>
      <c r="I1399" t="n">
        <v>19</v>
      </c>
      <c r="J1399" t="n">
        <v>336.38</v>
      </c>
      <c r="K1399" t="n">
        <v>59.89</v>
      </c>
      <c r="L1399" t="n">
        <v>35.75</v>
      </c>
      <c r="M1399" t="n">
        <v>17</v>
      </c>
      <c r="N1399" t="n">
        <v>105.74</v>
      </c>
      <c r="O1399" t="n">
        <v>41721.08</v>
      </c>
      <c r="P1399" t="n">
        <v>873.21</v>
      </c>
      <c r="Q1399" t="n">
        <v>1367.17</v>
      </c>
      <c r="R1399" t="n">
        <v>123.35</v>
      </c>
      <c r="S1399" t="n">
        <v>104.26</v>
      </c>
      <c r="T1399" t="n">
        <v>8633.92</v>
      </c>
      <c r="U1399" t="n">
        <v>0.85</v>
      </c>
      <c r="V1399" t="n">
        <v>0.9</v>
      </c>
      <c r="W1399" t="n">
        <v>20.67</v>
      </c>
      <c r="X1399" t="n">
        <v>0.52</v>
      </c>
      <c r="Y1399" t="n">
        <v>1</v>
      </c>
      <c r="Z1399" t="n">
        <v>10</v>
      </c>
    </row>
    <row r="1400">
      <c r="A1400" t="n">
        <v>140</v>
      </c>
      <c r="B1400" t="n">
        <v>135</v>
      </c>
      <c r="C1400" t="inlineStr">
        <is>
          <t xml:space="preserve">CONCLUIDO	</t>
        </is>
      </c>
      <c r="D1400" t="n">
        <v>1.7574</v>
      </c>
      <c r="E1400" t="n">
        <v>56.9</v>
      </c>
      <c r="F1400" t="n">
        <v>53.09</v>
      </c>
      <c r="G1400" t="n">
        <v>167.65</v>
      </c>
      <c r="H1400" t="n">
        <v>1.9</v>
      </c>
      <c r="I1400" t="n">
        <v>19</v>
      </c>
      <c r="J1400" t="n">
        <v>336.98</v>
      </c>
      <c r="K1400" t="n">
        <v>59.89</v>
      </c>
      <c r="L1400" t="n">
        <v>36</v>
      </c>
      <c r="M1400" t="n">
        <v>17</v>
      </c>
      <c r="N1400" t="n">
        <v>106.09</v>
      </c>
      <c r="O1400" t="n">
        <v>41795.26</v>
      </c>
      <c r="P1400" t="n">
        <v>873.05</v>
      </c>
      <c r="Q1400" t="n">
        <v>1367.18</v>
      </c>
      <c r="R1400" t="n">
        <v>123.13</v>
      </c>
      <c r="S1400" t="n">
        <v>104.26</v>
      </c>
      <c r="T1400" t="n">
        <v>8527.360000000001</v>
      </c>
      <c r="U1400" t="n">
        <v>0.85</v>
      </c>
      <c r="V1400" t="n">
        <v>0.9</v>
      </c>
      <c r="W1400" t="n">
        <v>20.68</v>
      </c>
      <c r="X1400" t="n">
        <v>0.51</v>
      </c>
      <c r="Y1400" t="n">
        <v>1</v>
      </c>
      <c r="Z1400" t="n">
        <v>10</v>
      </c>
    </row>
    <row r="1401">
      <c r="A1401" t="n">
        <v>141</v>
      </c>
      <c r="B1401" t="n">
        <v>135</v>
      </c>
      <c r="C1401" t="inlineStr">
        <is>
          <t xml:space="preserve">CONCLUIDO	</t>
        </is>
      </c>
      <c r="D1401" t="n">
        <v>1.7574</v>
      </c>
      <c r="E1401" t="n">
        <v>56.9</v>
      </c>
      <c r="F1401" t="n">
        <v>53.09</v>
      </c>
      <c r="G1401" t="n">
        <v>167.65</v>
      </c>
      <c r="H1401" t="n">
        <v>1.91</v>
      </c>
      <c r="I1401" t="n">
        <v>19</v>
      </c>
      <c r="J1401" t="n">
        <v>337.58</v>
      </c>
      <c r="K1401" t="n">
        <v>59.89</v>
      </c>
      <c r="L1401" t="n">
        <v>36.25</v>
      </c>
      <c r="M1401" t="n">
        <v>17</v>
      </c>
      <c r="N1401" t="n">
        <v>106.45</v>
      </c>
      <c r="O1401" t="n">
        <v>41869.62</v>
      </c>
      <c r="P1401" t="n">
        <v>872.64</v>
      </c>
      <c r="Q1401" t="n">
        <v>1367.24</v>
      </c>
      <c r="R1401" t="n">
        <v>123.19</v>
      </c>
      <c r="S1401" t="n">
        <v>104.26</v>
      </c>
      <c r="T1401" t="n">
        <v>8557.139999999999</v>
      </c>
      <c r="U1401" t="n">
        <v>0.85</v>
      </c>
      <c r="V1401" t="n">
        <v>0.9</v>
      </c>
      <c r="W1401" t="n">
        <v>20.67</v>
      </c>
      <c r="X1401" t="n">
        <v>0.51</v>
      </c>
      <c r="Y1401" t="n">
        <v>1</v>
      </c>
      <c r="Z1401" t="n">
        <v>10</v>
      </c>
    </row>
    <row r="1402">
      <c r="A1402" t="n">
        <v>142</v>
      </c>
      <c r="B1402" t="n">
        <v>135</v>
      </c>
      <c r="C1402" t="inlineStr">
        <is>
          <t xml:space="preserve">CONCLUIDO	</t>
        </is>
      </c>
      <c r="D1402" t="n">
        <v>1.7574</v>
      </c>
      <c r="E1402" t="n">
        <v>56.9</v>
      </c>
      <c r="F1402" t="n">
        <v>53.09</v>
      </c>
      <c r="G1402" t="n">
        <v>167.65</v>
      </c>
      <c r="H1402" t="n">
        <v>1.92</v>
      </c>
      <c r="I1402" t="n">
        <v>19</v>
      </c>
      <c r="J1402" t="n">
        <v>338.19</v>
      </c>
      <c r="K1402" t="n">
        <v>59.89</v>
      </c>
      <c r="L1402" t="n">
        <v>36.5</v>
      </c>
      <c r="M1402" t="n">
        <v>17</v>
      </c>
      <c r="N1402" t="n">
        <v>106.8</v>
      </c>
      <c r="O1402" t="n">
        <v>41944.15</v>
      </c>
      <c r="P1402" t="n">
        <v>871.67</v>
      </c>
      <c r="Q1402" t="n">
        <v>1367.2</v>
      </c>
      <c r="R1402" t="n">
        <v>123.3</v>
      </c>
      <c r="S1402" t="n">
        <v>104.26</v>
      </c>
      <c r="T1402" t="n">
        <v>8611.030000000001</v>
      </c>
      <c r="U1402" t="n">
        <v>0.85</v>
      </c>
      <c r="V1402" t="n">
        <v>0.9</v>
      </c>
      <c r="W1402" t="n">
        <v>20.67</v>
      </c>
      <c r="X1402" t="n">
        <v>0.51</v>
      </c>
      <c r="Y1402" t="n">
        <v>1</v>
      </c>
      <c r="Z1402" t="n">
        <v>10</v>
      </c>
    </row>
    <row r="1403">
      <c r="A1403" t="n">
        <v>143</v>
      </c>
      <c r="B1403" t="n">
        <v>135</v>
      </c>
      <c r="C1403" t="inlineStr">
        <is>
          <t xml:space="preserve">CONCLUIDO	</t>
        </is>
      </c>
      <c r="D1403" t="n">
        <v>1.7605</v>
      </c>
      <c r="E1403" t="n">
        <v>56.8</v>
      </c>
      <c r="F1403" t="n">
        <v>53.04</v>
      </c>
      <c r="G1403" t="n">
        <v>176.8</v>
      </c>
      <c r="H1403" t="n">
        <v>1.93</v>
      </c>
      <c r="I1403" t="n">
        <v>18</v>
      </c>
      <c r="J1403" t="n">
        <v>338.79</v>
      </c>
      <c r="K1403" t="n">
        <v>59.89</v>
      </c>
      <c r="L1403" t="n">
        <v>36.75</v>
      </c>
      <c r="M1403" t="n">
        <v>16</v>
      </c>
      <c r="N1403" t="n">
        <v>107.16</v>
      </c>
      <c r="O1403" t="n">
        <v>42018.86</v>
      </c>
      <c r="P1403" t="n">
        <v>870.7</v>
      </c>
      <c r="Q1403" t="n">
        <v>1367.14</v>
      </c>
      <c r="R1403" t="n">
        <v>121.67</v>
      </c>
      <c r="S1403" t="n">
        <v>104.26</v>
      </c>
      <c r="T1403" t="n">
        <v>7800.73</v>
      </c>
      <c r="U1403" t="n">
        <v>0.86</v>
      </c>
      <c r="V1403" t="n">
        <v>0.9</v>
      </c>
      <c r="W1403" t="n">
        <v>20.67</v>
      </c>
      <c r="X1403" t="n">
        <v>0.46</v>
      </c>
      <c r="Y1403" t="n">
        <v>1</v>
      </c>
      <c r="Z1403" t="n">
        <v>10</v>
      </c>
    </row>
    <row r="1404">
      <c r="A1404" t="n">
        <v>144</v>
      </c>
      <c r="B1404" t="n">
        <v>135</v>
      </c>
      <c r="C1404" t="inlineStr">
        <is>
          <t xml:space="preserve">CONCLUIDO	</t>
        </is>
      </c>
      <c r="D1404" t="n">
        <v>1.7598</v>
      </c>
      <c r="E1404" t="n">
        <v>56.83</v>
      </c>
      <c r="F1404" t="n">
        <v>53.06</v>
      </c>
      <c r="G1404" t="n">
        <v>176.87</v>
      </c>
      <c r="H1404" t="n">
        <v>1.94</v>
      </c>
      <c r="I1404" t="n">
        <v>18</v>
      </c>
      <c r="J1404" t="n">
        <v>339.4</v>
      </c>
      <c r="K1404" t="n">
        <v>59.89</v>
      </c>
      <c r="L1404" t="n">
        <v>37</v>
      </c>
      <c r="M1404" t="n">
        <v>16</v>
      </c>
      <c r="N1404" t="n">
        <v>107.51</v>
      </c>
      <c r="O1404" t="n">
        <v>42093.75</v>
      </c>
      <c r="P1404" t="n">
        <v>871.91</v>
      </c>
      <c r="Q1404" t="n">
        <v>1367.17</v>
      </c>
      <c r="R1404" t="n">
        <v>122.32</v>
      </c>
      <c r="S1404" t="n">
        <v>104.26</v>
      </c>
      <c r="T1404" t="n">
        <v>8126.71</v>
      </c>
      <c r="U1404" t="n">
        <v>0.85</v>
      </c>
      <c r="V1404" t="n">
        <v>0.9</v>
      </c>
      <c r="W1404" t="n">
        <v>20.67</v>
      </c>
      <c r="X1404" t="n">
        <v>0.49</v>
      </c>
      <c r="Y1404" t="n">
        <v>1</v>
      </c>
      <c r="Z1404" t="n">
        <v>10</v>
      </c>
    </row>
    <row r="1405">
      <c r="A1405" t="n">
        <v>145</v>
      </c>
      <c r="B1405" t="n">
        <v>135</v>
      </c>
      <c r="C1405" t="inlineStr">
        <is>
          <t xml:space="preserve">CONCLUIDO	</t>
        </is>
      </c>
      <c r="D1405" t="n">
        <v>1.7593</v>
      </c>
      <c r="E1405" t="n">
        <v>56.84</v>
      </c>
      <c r="F1405" t="n">
        <v>53.08</v>
      </c>
      <c r="G1405" t="n">
        <v>176.93</v>
      </c>
      <c r="H1405" t="n">
        <v>1.95</v>
      </c>
      <c r="I1405" t="n">
        <v>18</v>
      </c>
      <c r="J1405" t="n">
        <v>340.01</v>
      </c>
      <c r="K1405" t="n">
        <v>59.89</v>
      </c>
      <c r="L1405" t="n">
        <v>37.25</v>
      </c>
      <c r="M1405" t="n">
        <v>16</v>
      </c>
      <c r="N1405" t="n">
        <v>107.87</v>
      </c>
      <c r="O1405" t="n">
        <v>42168.82</v>
      </c>
      <c r="P1405" t="n">
        <v>873.16</v>
      </c>
      <c r="Q1405" t="n">
        <v>1367.21</v>
      </c>
      <c r="R1405" t="n">
        <v>122.89</v>
      </c>
      <c r="S1405" t="n">
        <v>104.26</v>
      </c>
      <c r="T1405" t="n">
        <v>8411.969999999999</v>
      </c>
      <c r="U1405" t="n">
        <v>0.85</v>
      </c>
      <c r="V1405" t="n">
        <v>0.9</v>
      </c>
      <c r="W1405" t="n">
        <v>20.67</v>
      </c>
      <c r="X1405" t="n">
        <v>0.5</v>
      </c>
      <c r="Y1405" t="n">
        <v>1</v>
      </c>
      <c r="Z1405" t="n">
        <v>10</v>
      </c>
    </row>
    <row r="1406">
      <c r="A1406" t="n">
        <v>146</v>
      </c>
      <c r="B1406" t="n">
        <v>135</v>
      </c>
      <c r="C1406" t="inlineStr">
        <is>
          <t xml:space="preserve">CONCLUIDO	</t>
        </is>
      </c>
      <c r="D1406" t="n">
        <v>1.7593</v>
      </c>
      <c r="E1406" t="n">
        <v>56.84</v>
      </c>
      <c r="F1406" t="n">
        <v>53.08</v>
      </c>
      <c r="G1406" t="n">
        <v>176.93</v>
      </c>
      <c r="H1406" t="n">
        <v>1.96</v>
      </c>
      <c r="I1406" t="n">
        <v>18</v>
      </c>
      <c r="J1406" t="n">
        <v>340.62</v>
      </c>
      <c r="K1406" t="n">
        <v>59.89</v>
      </c>
      <c r="L1406" t="n">
        <v>37.5</v>
      </c>
      <c r="M1406" t="n">
        <v>16</v>
      </c>
      <c r="N1406" t="n">
        <v>108.23</v>
      </c>
      <c r="O1406" t="n">
        <v>42244.08</v>
      </c>
      <c r="P1406" t="n">
        <v>873.1799999999999</v>
      </c>
      <c r="Q1406" t="n">
        <v>1367.16</v>
      </c>
      <c r="R1406" t="n">
        <v>122.94</v>
      </c>
      <c r="S1406" t="n">
        <v>104.26</v>
      </c>
      <c r="T1406" t="n">
        <v>8434.860000000001</v>
      </c>
      <c r="U1406" t="n">
        <v>0.85</v>
      </c>
      <c r="V1406" t="n">
        <v>0.9</v>
      </c>
      <c r="W1406" t="n">
        <v>20.67</v>
      </c>
      <c r="X1406" t="n">
        <v>0.5</v>
      </c>
      <c r="Y1406" t="n">
        <v>1</v>
      </c>
      <c r="Z1406" t="n">
        <v>10</v>
      </c>
    </row>
    <row r="1407">
      <c r="A1407" t="n">
        <v>147</v>
      </c>
      <c r="B1407" t="n">
        <v>135</v>
      </c>
      <c r="C1407" t="inlineStr">
        <is>
          <t xml:space="preserve">CONCLUIDO	</t>
        </is>
      </c>
      <c r="D1407" t="n">
        <v>1.7595</v>
      </c>
      <c r="E1407" t="n">
        <v>56.83</v>
      </c>
      <c r="F1407" t="n">
        <v>53.07</v>
      </c>
      <c r="G1407" t="n">
        <v>176.9</v>
      </c>
      <c r="H1407" t="n">
        <v>1.97</v>
      </c>
      <c r="I1407" t="n">
        <v>18</v>
      </c>
      <c r="J1407" t="n">
        <v>341.23</v>
      </c>
      <c r="K1407" t="n">
        <v>59.89</v>
      </c>
      <c r="L1407" t="n">
        <v>37.75</v>
      </c>
      <c r="M1407" t="n">
        <v>16</v>
      </c>
      <c r="N1407" t="n">
        <v>108.59</v>
      </c>
      <c r="O1407" t="n">
        <v>42319.51</v>
      </c>
      <c r="P1407" t="n">
        <v>873.36</v>
      </c>
      <c r="Q1407" t="n">
        <v>1367.16</v>
      </c>
      <c r="R1407" t="n">
        <v>122.56</v>
      </c>
      <c r="S1407" t="n">
        <v>104.26</v>
      </c>
      <c r="T1407" t="n">
        <v>8246.52</v>
      </c>
      <c r="U1407" t="n">
        <v>0.85</v>
      </c>
      <c r="V1407" t="n">
        <v>0.9</v>
      </c>
      <c r="W1407" t="n">
        <v>20.67</v>
      </c>
      <c r="X1407" t="n">
        <v>0.49</v>
      </c>
      <c r="Y1407" t="n">
        <v>1</v>
      </c>
      <c r="Z1407" t="n">
        <v>10</v>
      </c>
    </row>
    <row r="1408">
      <c r="A1408" t="n">
        <v>148</v>
      </c>
      <c r="B1408" t="n">
        <v>135</v>
      </c>
      <c r="C1408" t="inlineStr">
        <is>
          <t xml:space="preserve">CONCLUIDO	</t>
        </is>
      </c>
      <c r="D1408" t="n">
        <v>1.7598</v>
      </c>
      <c r="E1408" t="n">
        <v>56.82</v>
      </c>
      <c r="F1408" t="n">
        <v>53.06</v>
      </c>
      <c r="G1408" t="n">
        <v>176.87</v>
      </c>
      <c r="H1408" t="n">
        <v>1.98</v>
      </c>
      <c r="I1408" t="n">
        <v>18</v>
      </c>
      <c r="J1408" t="n">
        <v>341.84</v>
      </c>
      <c r="K1408" t="n">
        <v>59.89</v>
      </c>
      <c r="L1408" t="n">
        <v>38</v>
      </c>
      <c r="M1408" t="n">
        <v>16</v>
      </c>
      <c r="N1408" t="n">
        <v>108.96</v>
      </c>
      <c r="O1408" t="n">
        <v>42395.13</v>
      </c>
      <c r="P1408" t="n">
        <v>873.0700000000001</v>
      </c>
      <c r="Q1408" t="n">
        <v>1367.2</v>
      </c>
      <c r="R1408" t="n">
        <v>122.37</v>
      </c>
      <c r="S1408" t="n">
        <v>104.26</v>
      </c>
      <c r="T1408" t="n">
        <v>8150.7</v>
      </c>
      <c r="U1408" t="n">
        <v>0.85</v>
      </c>
      <c r="V1408" t="n">
        <v>0.9</v>
      </c>
      <c r="W1408" t="n">
        <v>20.67</v>
      </c>
      <c r="X1408" t="n">
        <v>0.48</v>
      </c>
      <c r="Y1408" t="n">
        <v>1</v>
      </c>
      <c r="Z1408" t="n">
        <v>10</v>
      </c>
    </row>
    <row r="1409">
      <c r="A1409" t="n">
        <v>149</v>
      </c>
      <c r="B1409" t="n">
        <v>135</v>
      </c>
      <c r="C1409" t="inlineStr">
        <is>
          <t xml:space="preserve">CONCLUIDO	</t>
        </is>
      </c>
      <c r="D1409" t="n">
        <v>1.7601</v>
      </c>
      <c r="E1409" t="n">
        <v>56.82</v>
      </c>
      <c r="F1409" t="n">
        <v>53.05</v>
      </c>
      <c r="G1409" t="n">
        <v>176.84</v>
      </c>
      <c r="H1409" t="n">
        <v>1.99</v>
      </c>
      <c r="I1409" t="n">
        <v>18</v>
      </c>
      <c r="J1409" t="n">
        <v>342.46</v>
      </c>
      <c r="K1409" t="n">
        <v>59.89</v>
      </c>
      <c r="L1409" t="n">
        <v>38.25</v>
      </c>
      <c r="M1409" t="n">
        <v>16</v>
      </c>
      <c r="N1409" t="n">
        <v>109.32</v>
      </c>
      <c r="O1409" t="n">
        <v>42470.94</v>
      </c>
      <c r="P1409" t="n">
        <v>872.5</v>
      </c>
      <c r="Q1409" t="n">
        <v>1367.19</v>
      </c>
      <c r="R1409" t="n">
        <v>122.01</v>
      </c>
      <c r="S1409" t="n">
        <v>104.26</v>
      </c>
      <c r="T1409" t="n">
        <v>7971.69</v>
      </c>
      <c r="U1409" t="n">
        <v>0.85</v>
      </c>
      <c r="V1409" t="n">
        <v>0.9</v>
      </c>
      <c r="W1409" t="n">
        <v>20.67</v>
      </c>
      <c r="X1409" t="n">
        <v>0.48</v>
      </c>
      <c r="Y1409" t="n">
        <v>1</v>
      </c>
      <c r="Z1409" t="n">
        <v>10</v>
      </c>
    </row>
    <row r="1410">
      <c r="A1410" t="n">
        <v>150</v>
      </c>
      <c r="B1410" t="n">
        <v>135</v>
      </c>
      <c r="C1410" t="inlineStr">
        <is>
          <t xml:space="preserve">CONCLUIDO	</t>
        </is>
      </c>
      <c r="D1410" t="n">
        <v>1.7596</v>
      </c>
      <c r="E1410" t="n">
        <v>56.83</v>
      </c>
      <c r="F1410" t="n">
        <v>53.07</v>
      </c>
      <c r="G1410" t="n">
        <v>176.89</v>
      </c>
      <c r="H1410" t="n">
        <v>2</v>
      </c>
      <c r="I1410" t="n">
        <v>18</v>
      </c>
      <c r="J1410" t="n">
        <v>343.08</v>
      </c>
      <c r="K1410" t="n">
        <v>59.89</v>
      </c>
      <c r="L1410" t="n">
        <v>38.5</v>
      </c>
      <c r="M1410" t="n">
        <v>16</v>
      </c>
      <c r="N1410" t="n">
        <v>109.69</v>
      </c>
      <c r="O1410" t="n">
        <v>42546.93</v>
      </c>
      <c r="P1410" t="n">
        <v>872.3099999999999</v>
      </c>
      <c r="Q1410" t="n">
        <v>1367.15</v>
      </c>
      <c r="R1410" t="n">
        <v>122.51</v>
      </c>
      <c r="S1410" t="n">
        <v>104.26</v>
      </c>
      <c r="T1410" t="n">
        <v>8219.66</v>
      </c>
      <c r="U1410" t="n">
        <v>0.85</v>
      </c>
      <c r="V1410" t="n">
        <v>0.9</v>
      </c>
      <c r="W1410" t="n">
        <v>20.67</v>
      </c>
      <c r="X1410" t="n">
        <v>0.49</v>
      </c>
      <c r="Y1410" t="n">
        <v>1</v>
      </c>
      <c r="Z1410" t="n">
        <v>10</v>
      </c>
    </row>
    <row r="1411">
      <c r="A1411" t="n">
        <v>151</v>
      </c>
      <c r="B1411" t="n">
        <v>135</v>
      </c>
      <c r="C1411" t="inlineStr">
        <is>
          <t xml:space="preserve">CONCLUIDO	</t>
        </is>
      </c>
      <c r="D1411" t="n">
        <v>1.7596</v>
      </c>
      <c r="E1411" t="n">
        <v>56.83</v>
      </c>
      <c r="F1411" t="n">
        <v>53.07</v>
      </c>
      <c r="G1411" t="n">
        <v>176.9</v>
      </c>
      <c r="H1411" t="n">
        <v>2.01</v>
      </c>
      <c r="I1411" t="n">
        <v>18</v>
      </c>
      <c r="J1411" t="n">
        <v>343.69</v>
      </c>
      <c r="K1411" t="n">
        <v>59.89</v>
      </c>
      <c r="L1411" t="n">
        <v>38.75</v>
      </c>
      <c r="M1411" t="n">
        <v>16</v>
      </c>
      <c r="N1411" t="n">
        <v>110.06</v>
      </c>
      <c r="O1411" t="n">
        <v>42623.24</v>
      </c>
      <c r="P1411" t="n">
        <v>871.6</v>
      </c>
      <c r="Q1411" t="n">
        <v>1367.15</v>
      </c>
      <c r="R1411" t="n">
        <v>122.8</v>
      </c>
      <c r="S1411" t="n">
        <v>104.26</v>
      </c>
      <c r="T1411" t="n">
        <v>8364.610000000001</v>
      </c>
      <c r="U1411" t="n">
        <v>0.85</v>
      </c>
      <c r="V1411" t="n">
        <v>0.9</v>
      </c>
      <c r="W1411" t="n">
        <v>20.67</v>
      </c>
      <c r="X1411" t="n">
        <v>0.49</v>
      </c>
      <c r="Y1411" t="n">
        <v>1</v>
      </c>
      <c r="Z1411" t="n">
        <v>10</v>
      </c>
    </row>
    <row r="1412">
      <c r="A1412" t="n">
        <v>152</v>
      </c>
      <c r="B1412" t="n">
        <v>135</v>
      </c>
      <c r="C1412" t="inlineStr">
        <is>
          <t xml:space="preserve">CONCLUIDO	</t>
        </is>
      </c>
      <c r="D1412" t="n">
        <v>1.7617</v>
      </c>
      <c r="E1412" t="n">
        <v>56.76</v>
      </c>
      <c r="F1412" t="n">
        <v>53.05</v>
      </c>
      <c r="G1412" t="n">
        <v>187.23</v>
      </c>
      <c r="H1412" t="n">
        <v>2.02</v>
      </c>
      <c r="I1412" t="n">
        <v>17</v>
      </c>
      <c r="J1412" t="n">
        <v>344.31</v>
      </c>
      <c r="K1412" t="n">
        <v>59.89</v>
      </c>
      <c r="L1412" t="n">
        <v>39</v>
      </c>
      <c r="M1412" t="n">
        <v>15</v>
      </c>
      <c r="N1412" t="n">
        <v>110.43</v>
      </c>
      <c r="O1412" t="n">
        <v>42699.62</v>
      </c>
      <c r="P1412" t="n">
        <v>870.95</v>
      </c>
      <c r="Q1412" t="n">
        <v>1367.2</v>
      </c>
      <c r="R1412" t="n">
        <v>121.87</v>
      </c>
      <c r="S1412" t="n">
        <v>104.26</v>
      </c>
      <c r="T1412" t="n">
        <v>7908.64</v>
      </c>
      <c r="U1412" t="n">
        <v>0.86</v>
      </c>
      <c r="V1412" t="n">
        <v>0.9</v>
      </c>
      <c r="W1412" t="n">
        <v>20.67</v>
      </c>
      <c r="X1412" t="n">
        <v>0.47</v>
      </c>
      <c r="Y1412" t="n">
        <v>1</v>
      </c>
      <c r="Z1412" t="n">
        <v>10</v>
      </c>
    </row>
    <row r="1413">
      <c r="A1413" t="n">
        <v>153</v>
      </c>
      <c r="B1413" t="n">
        <v>135</v>
      </c>
      <c r="C1413" t="inlineStr">
        <is>
          <t xml:space="preserve">CONCLUIDO	</t>
        </is>
      </c>
      <c r="D1413" t="n">
        <v>1.7621</v>
      </c>
      <c r="E1413" t="n">
        <v>56.75</v>
      </c>
      <c r="F1413" t="n">
        <v>53.04</v>
      </c>
      <c r="G1413" t="n">
        <v>187.2</v>
      </c>
      <c r="H1413" t="n">
        <v>2.03</v>
      </c>
      <c r="I1413" t="n">
        <v>17</v>
      </c>
      <c r="J1413" t="n">
        <v>344.93</v>
      </c>
      <c r="K1413" t="n">
        <v>59.89</v>
      </c>
      <c r="L1413" t="n">
        <v>39.25</v>
      </c>
      <c r="M1413" t="n">
        <v>15</v>
      </c>
      <c r="N1413" t="n">
        <v>110.8</v>
      </c>
      <c r="O1413" t="n">
        <v>42776.18</v>
      </c>
      <c r="P1413" t="n">
        <v>871.04</v>
      </c>
      <c r="Q1413" t="n">
        <v>1367.17</v>
      </c>
      <c r="R1413" t="n">
        <v>121.5</v>
      </c>
      <c r="S1413" t="n">
        <v>104.26</v>
      </c>
      <c r="T1413" t="n">
        <v>7721.44</v>
      </c>
      <c r="U1413" t="n">
        <v>0.86</v>
      </c>
      <c r="V1413" t="n">
        <v>0.9</v>
      </c>
      <c r="W1413" t="n">
        <v>20.67</v>
      </c>
      <c r="X1413" t="n">
        <v>0.46</v>
      </c>
      <c r="Y1413" t="n">
        <v>1</v>
      </c>
      <c r="Z1413" t="n">
        <v>10</v>
      </c>
    </row>
    <row r="1414">
      <c r="A1414" t="n">
        <v>154</v>
      </c>
      <c r="B1414" t="n">
        <v>135</v>
      </c>
      <c r="C1414" t="inlineStr">
        <is>
          <t xml:space="preserve">CONCLUIDO	</t>
        </is>
      </c>
      <c r="D1414" t="n">
        <v>1.7628</v>
      </c>
      <c r="E1414" t="n">
        <v>56.73</v>
      </c>
      <c r="F1414" t="n">
        <v>53.01</v>
      </c>
      <c r="G1414" t="n">
        <v>187.11</v>
      </c>
      <c r="H1414" t="n">
        <v>2.04</v>
      </c>
      <c r="I1414" t="n">
        <v>17</v>
      </c>
      <c r="J1414" t="n">
        <v>345.56</v>
      </c>
      <c r="K1414" t="n">
        <v>59.89</v>
      </c>
      <c r="L1414" t="n">
        <v>39.5</v>
      </c>
      <c r="M1414" t="n">
        <v>15</v>
      </c>
      <c r="N1414" t="n">
        <v>111.17</v>
      </c>
      <c r="O1414" t="n">
        <v>42852.94</v>
      </c>
      <c r="P1414" t="n">
        <v>871.39</v>
      </c>
      <c r="Q1414" t="n">
        <v>1367.21</v>
      </c>
      <c r="R1414" t="n">
        <v>120.86</v>
      </c>
      <c r="S1414" t="n">
        <v>104.26</v>
      </c>
      <c r="T1414" t="n">
        <v>7400.47</v>
      </c>
      <c r="U1414" t="n">
        <v>0.86</v>
      </c>
      <c r="V1414" t="n">
        <v>0.9</v>
      </c>
      <c r="W1414" t="n">
        <v>20.67</v>
      </c>
      <c r="X1414" t="n">
        <v>0.44</v>
      </c>
      <c r="Y1414" t="n">
        <v>1</v>
      </c>
      <c r="Z1414" t="n">
        <v>10</v>
      </c>
    </row>
    <row r="1415">
      <c r="A1415" t="n">
        <v>155</v>
      </c>
      <c r="B1415" t="n">
        <v>135</v>
      </c>
      <c r="C1415" t="inlineStr">
        <is>
          <t xml:space="preserve">CONCLUIDO	</t>
        </is>
      </c>
      <c r="D1415" t="n">
        <v>1.7627</v>
      </c>
      <c r="E1415" t="n">
        <v>56.73</v>
      </c>
      <c r="F1415" t="n">
        <v>53.02</v>
      </c>
      <c r="G1415" t="n">
        <v>187.12</v>
      </c>
      <c r="H1415" t="n">
        <v>2.05</v>
      </c>
      <c r="I1415" t="n">
        <v>17</v>
      </c>
      <c r="J1415" t="n">
        <v>346.18</v>
      </c>
      <c r="K1415" t="n">
        <v>59.89</v>
      </c>
      <c r="L1415" t="n">
        <v>39.75</v>
      </c>
      <c r="M1415" t="n">
        <v>15</v>
      </c>
      <c r="N1415" t="n">
        <v>111.54</v>
      </c>
      <c r="O1415" t="n">
        <v>42929.9</v>
      </c>
      <c r="P1415" t="n">
        <v>872.01</v>
      </c>
      <c r="Q1415" t="n">
        <v>1367.14</v>
      </c>
      <c r="R1415" t="n">
        <v>121.2</v>
      </c>
      <c r="S1415" t="n">
        <v>104.26</v>
      </c>
      <c r="T1415" t="n">
        <v>7570.43</v>
      </c>
      <c r="U1415" t="n">
        <v>0.86</v>
      </c>
      <c r="V1415" t="n">
        <v>0.9</v>
      </c>
      <c r="W1415" t="n">
        <v>20.66</v>
      </c>
      <c r="X1415" t="n">
        <v>0.44</v>
      </c>
      <c r="Y1415" t="n">
        <v>1</v>
      </c>
      <c r="Z1415" t="n">
        <v>10</v>
      </c>
    </row>
    <row r="1416">
      <c r="A1416" t="n">
        <v>156</v>
      </c>
      <c r="B1416" t="n">
        <v>135</v>
      </c>
      <c r="C1416" t="inlineStr">
        <is>
          <t xml:space="preserve">CONCLUIDO	</t>
        </is>
      </c>
      <c r="D1416" t="n">
        <v>1.7625</v>
      </c>
      <c r="E1416" t="n">
        <v>56.74</v>
      </c>
      <c r="F1416" t="n">
        <v>53.02</v>
      </c>
      <c r="G1416" t="n">
        <v>187.15</v>
      </c>
      <c r="H1416" t="n">
        <v>2.06</v>
      </c>
      <c r="I1416" t="n">
        <v>17</v>
      </c>
      <c r="J1416" t="n">
        <v>346.81</v>
      </c>
      <c r="K1416" t="n">
        <v>59.89</v>
      </c>
      <c r="L1416" t="n">
        <v>40</v>
      </c>
      <c r="M1416" t="n">
        <v>15</v>
      </c>
      <c r="N1416" t="n">
        <v>111.92</v>
      </c>
      <c r="O1416" t="n">
        <v>43007.05</v>
      </c>
      <c r="P1416" t="n">
        <v>872.78</v>
      </c>
      <c r="Q1416" t="n">
        <v>1367.23</v>
      </c>
      <c r="R1416" t="n">
        <v>121.04</v>
      </c>
      <c r="S1416" t="n">
        <v>104.26</v>
      </c>
      <c r="T1416" t="n">
        <v>7490.32</v>
      </c>
      <c r="U1416" t="n">
        <v>0.86</v>
      </c>
      <c r="V1416" t="n">
        <v>0.9</v>
      </c>
      <c r="W1416" t="n">
        <v>20.67</v>
      </c>
      <c r="X1416" t="n">
        <v>0.45</v>
      </c>
      <c r="Y1416" t="n">
        <v>1</v>
      </c>
      <c r="Z1416" t="n">
        <v>10</v>
      </c>
    </row>
    <row r="1417">
      <c r="A1417" t="n">
        <v>0</v>
      </c>
      <c r="B1417" t="n">
        <v>80</v>
      </c>
      <c r="C1417" t="inlineStr">
        <is>
          <t xml:space="preserve">CONCLUIDO	</t>
        </is>
      </c>
      <c r="D1417" t="n">
        <v>1.056</v>
      </c>
      <c r="E1417" t="n">
        <v>94.7</v>
      </c>
      <c r="F1417" t="n">
        <v>71.66</v>
      </c>
      <c r="G1417" t="n">
        <v>6.69</v>
      </c>
      <c r="H1417" t="n">
        <v>0.11</v>
      </c>
      <c r="I1417" t="n">
        <v>643</v>
      </c>
      <c r="J1417" t="n">
        <v>159.12</v>
      </c>
      <c r="K1417" t="n">
        <v>50.28</v>
      </c>
      <c r="L1417" t="n">
        <v>1</v>
      </c>
      <c r="M1417" t="n">
        <v>641</v>
      </c>
      <c r="N1417" t="n">
        <v>27.84</v>
      </c>
      <c r="O1417" t="n">
        <v>19859.16</v>
      </c>
      <c r="P1417" t="n">
        <v>890.22</v>
      </c>
      <c r="Q1417" t="n">
        <v>1370.19</v>
      </c>
      <c r="R1417" t="n">
        <v>728.61</v>
      </c>
      <c r="S1417" t="n">
        <v>104.26</v>
      </c>
      <c r="T1417" t="n">
        <v>308147.97</v>
      </c>
      <c r="U1417" t="n">
        <v>0.14</v>
      </c>
      <c r="V1417" t="n">
        <v>0.67</v>
      </c>
      <c r="W1417" t="n">
        <v>21.68</v>
      </c>
      <c r="X1417" t="n">
        <v>19.02</v>
      </c>
      <c r="Y1417" t="n">
        <v>1</v>
      </c>
      <c r="Z1417" t="n">
        <v>10</v>
      </c>
    </row>
    <row r="1418">
      <c r="A1418" t="n">
        <v>1</v>
      </c>
      <c r="B1418" t="n">
        <v>80</v>
      </c>
      <c r="C1418" t="inlineStr">
        <is>
          <t xml:space="preserve">CONCLUIDO	</t>
        </is>
      </c>
      <c r="D1418" t="n">
        <v>1.1858</v>
      </c>
      <c r="E1418" t="n">
        <v>84.33</v>
      </c>
      <c r="F1418" t="n">
        <v>66.63</v>
      </c>
      <c r="G1418" t="n">
        <v>8.380000000000001</v>
      </c>
      <c r="H1418" t="n">
        <v>0.14</v>
      </c>
      <c r="I1418" t="n">
        <v>477</v>
      </c>
      <c r="J1418" t="n">
        <v>159.48</v>
      </c>
      <c r="K1418" t="n">
        <v>50.28</v>
      </c>
      <c r="L1418" t="n">
        <v>1.25</v>
      </c>
      <c r="M1418" t="n">
        <v>475</v>
      </c>
      <c r="N1418" t="n">
        <v>27.95</v>
      </c>
      <c r="O1418" t="n">
        <v>19902.91</v>
      </c>
      <c r="P1418" t="n">
        <v>827.16</v>
      </c>
      <c r="Q1418" t="n">
        <v>1369.2</v>
      </c>
      <c r="R1418" t="n">
        <v>563.03</v>
      </c>
      <c r="S1418" t="n">
        <v>104.26</v>
      </c>
      <c r="T1418" t="n">
        <v>226187.07</v>
      </c>
      <c r="U1418" t="n">
        <v>0.19</v>
      </c>
      <c r="V1418" t="n">
        <v>0.72</v>
      </c>
      <c r="W1418" t="n">
        <v>21.45</v>
      </c>
      <c r="X1418" t="n">
        <v>14.01</v>
      </c>
      <c r="Y1418" t="n">
        <v>1</v>
      </c>
      <c r="Z1418" t="n">
        <v>10</v>
      </c>
    </row>
    <row r="1419">
      <c r="A1419" t="n">
        <v>2</v>
      </c>
      <c r="B1419" t="n">
        <v>80</v>
      </c>
      <c r="C1419" t="inlineStr">
        <is>
          <t xml:space="preserve">CONCLUIDO	</t>
        </is>
      </c>
      <c r="D1419" t="n">
        <v>1.2793</v>
      </c>
      <c r="E1419" t="n">
        <v>78.17</v>
      </c>
      <c r="F1419" t="n">
        <v>63.63</v>
      </c>
      <c r="G1419" t="n">
        <v>10.07</v>
      </c>
      <c r="H1419" t="n">
        <v>0.17</v>
      </c>
      <c r="I1419" t="n">
        <v>379</v>
      </c>
      <c r="J1419" t="n">
        <v>159.83</v>
      </c>
      <c r="K1419" t="n">
        <v>50.28</v>
      </c>
      <c r="L1419" t="n">
        <v>1.5</v>
      </c>
      <c r="M1419" t="n">
        <v>377</v>
      </c>
      <c r="N1419" t="n">
        <v>28.05</v>
      </c>
      <c r="O1419" t="n">
        <v>19946.71</v>
      </c>
      <c r="P1419" t="n">
        <v>788.98</v>
      </c>
      <c r="Q1419" t="n">
        <v>1368.7</v>
      </c>
      <c r="R1419" t="n">
        <v>466</v>
      </c>
      <c r="S1419" t="n">
        <v>104.26</v>
      </c>
      <c r="T1419" t="n">
        <v>178162.48</v>
      </c>
      <c r="U1419" t="n">
        <v>0.22</v>
      </c>
      <c r="V1419" t="n">
        <v>0.75</v>
      </c>
      <c r="W1419" t="n">
        <v>21.25</v>
      </c>
      <c r="X1419" t="n">
        <v>11.02</v>
      </c>
      <c r="Y1419" t="n">
        <v>1</v>
      </c>
      <c r="Z1419" t="n">
        <v>10</v>
      </c>
    </row>
    <row r="1420">
      <c r="A1420" t="n">
        <v>3</v>
      </c>
      <c r="B1420" t="n">
        <v>80</v>
      </c>
      <c r="C1420" t="inlineStr">
        <is>
          <t xml:space="preserve">CONCLUIDO	</t>
        </is>
      </c>
      <c r="D1420" t="n">
        <v>1.3476</v>
      </c>
      <c r="E1420" t="n">
        <v>74.2</v>
      </c>
      <c r="F1420" t="n">
        <v>61.73</v>
      </c>
      <c r="G1420" t="n">
        <v>11.76</v>
      </c>
      <c r="H1420" t="n">
        <v>0.19</v>
      </c>
      <c r="I1420" t="n">
        <v>315</v>
      </c>
      <c r="J1420" t="n">
        <v>160.19</v>
      </c>
      <c r="K1420" t="n">
        <v>50.28</v>
      </c>
      <c r="L1420" t="n">
        <v>1.75</v>
      </c>
      <c r="M1420" t="n">
        <v>313</v>
      </c>
      <c r="N1420" t="n">
        <v>28.16</v>
      </c>
      <c r="O1420" t="n">
        <v>19990.53</v>
      </c>
      <c r="P1420" t="n">
        <v>764.41</v>
      </c>
      <c r="Q1420" t="n">
        <v>1368.53</v>
      </c>
      <c r="R1420" t="n">
        <v>404.2</v>
      </c>
      <c r="S1420" t="n">
        <v>104.26</v>
      </c>
      <c r="T1420" t="n">
        <v>147579.59</v>
      </c>
      <c r="U1420" t="n">
        <v>0.26</v>
      </c>
      <c r="V1420" t="n">
        <v>0.78</v>
      </c>
      <c r="W1420" t="n">
        <v>21.15</v>
      </c>
      <c r="X1420" t="n">
        <v>9.119999999999999</v>
      </c>
      <c r="Y1420" t="n">
        <v>1</v>
      </c>
      <c r="Z1420" t="n">
        <v>10</v>
      </c>
    </row>
    <row r="1421">
      <c r="A1421" t="n">
        <v>4</v>
      </c>
      <c r="B1421" t="n">
        <v>80</v>
      </c>
      <c r="C1421" t="inlineStr">
        <is>
          <t xml:space="preserve">CONCLUIDO	</t>
        </is>
      </c>
      <c r="D1421" t="n">
        <v>1.4016</v>
      </c>
      <c r="E1421" t="n">
        <v>71.34999999999999</v>
      </c>
      <c r="F1421" t="n">
        <v>60.35</v>
      </c>
      <c r="G1421" t="n">
        <v>13.46</v>
      </c>
      <c r="H1421" t="n">
        <v>0.22</v>
      </c>
      <c r="I1421" t="n">
        <v>269</v>
      </c>
      <c r="J1421" t="n">
        <v>160.54</v>
      </c>
      <c r="K1421" t="n">
        <v>50.28</v>
      </c>
      <c r="L1421" t="n">
        <v>2</v>
      </c>
      <c r="M1421" t="n">
        <v>267</v>
      </c>
      <c r="N1421" t="n">
        <v>28.26</v>
      </c>
      <c r="O1421" t="n">
        <v>20034.4</v>
      </c>
      <c r="P1421" t="n">
        <v>746.22</v>
      </c>
      <c r="Q1421" t="n">
        <v>1368.7</v>
      </c>
      <c r="R1421" t="n">
        <v>359.88</v>
      </c>
      <c r="S1421" t="n">
        <v>104.26</v>
      </c>
      <c r="T1421" t="n">
        <v>125652.93</v>
      </c>
      <c r="U1421" t="n">
        <v>0.29</v>
      </c>
      <c r="V1421" t="n">
        <v>0.79</v>
      </c>
      <c r="W1421" t="n">
        <v>21.05</v>
      </c>
      <c r="X1421" t="n">
        <v>7.75</v>
      </c>
      <c r="Y1421" t="n">
        <v>1</v>
      </c>
      <c r="Z1421" t="n">
        <v>10</v>
      </c>
    </row>
    <row r="1422">
      <c r="A1422" t="n">
        <v>5</v>
      </c>
      <c r="B1422" t="n">
        <v>80</v>
      </c>
      <c r="C1422" t="inlineStr">
        <is>
          <t xml:space="preserve">CONCLUIDO	</t>
        </is>
      </c>
      <c r="D1422" t="n">
        <v>1.443</v>
      </c>
      <c r="E1422" t="n">
        <v>69.3</v>
      </c>
      <c r="F1422" t="n">
        <v>59.4</v>
      </c>
      <c r="G1422" t="n">
        <v>15.17</v>
      </c>
      <c r="H1422" t="n">
        <v>0.25</v>
      </c>
      <c r="I1422" t="n">
        <v>235</v>
      </c>
      <c r="J1422" t="n">
        <v>160.9</v>
      </c>
      <c r="K1422" t="n">
        <v>50.28</v>
      </c>
      <c r="L1422" t="n">
        <v>2.25</v>
      </c>
      <c r="M1422" t="n">
        <v>233</v>
      </c>
      <c r="N1422" t="n">
        <v>28.37</v>
      </c>
      <c r="O1422" t="n">
        <v>20078.3</v>
      </c>
      <c r="P1422" t="n">
        <v>733.29</v>
      </c>
      <c r="Q1422" t="n">
        <v>1368.1</v>
      </c>
      <c r="R1422" t="n">
        <v>327.76</v>
      </c>
      <c r="S1422" t="n">
        <v>104.26</v>
      </c>
      <c r="T1422" t="n">
        <v>109761.82</v>
      </c>
      <c r="U1422" t="n">
        <v>0.32</v>
      </c>
      <c r="V1422" t="n">
        <v>0.8100000000000001</v>
      </c>
      <c r="W1422" t="n">
        <v>21.05</v>
      </c>
      <c r="X1422" t="n">
        <v>6.81</v>
      </c>
      <c r="Y1422" t="n">
        <v>1</v>
      </c>
      <c r="Z1422" t="n">
        <v>10</v>
      </c>
    </row>
    <row r="1423">
      <c r="A1423" t="n">
        <v>6</v>
      </c>
      <c r="B1423" t="n">
        <v>80</v>
      </c>
      <c r="C1423" t="inlineStr">
        <is>
          <t xml:space="preserve">CONCLUIDO	</t>
        </is>
      </c>
      <c r="D1423" t="n">
        <v>1.4773</v>
      </c>
      <c r="E1423" t="n">
        <v>67.69</v>
      </c>
      <c r="F1423" t="n">
        <v>58.63</v>
      </c>
      <c r="G1423" t="n">
        <v>16.83</v>
      </c>
      <c r="H1423" t="n">
        <v>0.27</v>
      </c>
      <c r="I1423" t="n">
        <v>209</v>
      </c>
      <c r="J1423" t="n">
        <v>161.26</v>
      </c>
      <c r="K1423" t="n">
        <v>50.28</v>
      </c>
      <c r="L1423" t="n">
        <v>2.5</v>
      </c>
      <c r="M1423" t="n">
        <v>207</v>
      </c>
      <c r="N1423" t="n">
        <v>28.48</v>
      </c>
      <c r="O1423" t="n">
        <v>20122.23</v>
      </c>
      <c r="P1423" t="n">
        <v>722.5700000000001</v>
      </c>
      <c r="Q1423" t="n">
        <v>1368</v>
      </c>
      <c r="R1423" t="n">
        <v>302.92</v>
      </c>
      <c r="S1423" t="n">
        <v>104.26</v>
      </c>
      <c r="T1423" t="n">
        <v>97469.09</v>
      </c>
      <c r="U1423" t="n">
        <v>0.34</v>
      </c>
      <c r="V1423" t="n">
        <v>0.82</v>
      </c>
      <c r="W1423" t="n">
        <v>20.99</v>
      </c>
      <c r="X1423" t="n">
        <v>6.04</v>
      </c>
      <c r="Y1423" t="n">
        <v>1</v>
      </c>
      <c r="Z1423" t="n">
        <v>10</v>
      </c>
    </row>
    <row r="1424">
      <c r="A1424" t="n">
        <v>7</v>
      </c>
      <c r="B1424" t="n">
        <v>80</v>
      </c>
      <c r="C1424" t="inlineStr">
        <is>
          <t xml:space="preserve">CONCLUIDO	</t>
        </is>
      </c>
      <c r="D1424" t="n">
        <v>1.5083</v>
      </c>
      <c r="E1424" t="n">
        <v>66.3</v>
      </c>
      <c r="F1424" t="n">
        <v>57.95</v>
      </c>
      <c r="G1424" t="n">
        <v>18.59</v>
      </c>
      <c r="H1424" t="n">
        <v>0.3</v>
      </c>
      <c r="I1424" t="n">
        <v>187</v>
      </c>
      <c r="J1424" t="n">
        <v>161.61</v>
      </c>
      <c r="K1424" t="n">
        <v>50.28</v>
      </c>
      <c r="L1424" t="n">
        <v>2.75</v>
      </c>
      <c r="M1424" t="n">
        <v>185</v>
      </c>
      <c r="N1424" t="n">
        <v>28.58</v>
      </c>
      <c r="O1424" t="n">
        <v>20166.2</v>
      </c>
      <c r="P1424" t="n">
        <v>712.9299999999999</v>
      </c>
      <c r="Q1424" t="n">
        <v>1367.92</v>
      </c>
      <c r="R1424" t="n">
        <v>281.22</v>
      </c>
      <c r="S1424" t="n">
        <v>104.26</v>
      </c>
      <c r="T1424" t="n">
        <v>86733.64</v>
      </c>
      <c r="U1424" t="n">
        <v>0.37</v>
      </c>
      <c r="V1424" t="n">
        <v>0.83</v>
      </c>
      <c r="W1424" t="n">
        <v>20.94</v>
      </c>
      <c r="X1424" t="n">
        <v>5.35</v>
      </c>
      <c r="Y1424" t="n">
        <v>1</v>
      </c>
      <c r="Z1424" t="n">
        <v>10</v>
      </c>
    </row>
    <row r="1425">
      <c r="A1425" t="n">
        <v>8</v>
      </c>
      <c r="B1425" t="n">
        <v>80</v>
      </c>
      <c r="C1425" t="inlineStr">
        <is>
          <t xml:space="preserve">CONCLUIDO	</t>
        </is>
      </c>
      <c r="D1425" t="n">
        <v>1.5316</v>
      </c>
      <c r="E1425" t="n">
        <v>65.29000000000001</v>
      </c>
      <c r="F1425" t="n">
        <v>57.49</v>
      </c>
      <c r="G1425" t="n">
        <v>20.29</v>
      </c>
      <c r="H1425" t="n">
        <v>0.33</v>
      </c>
      <c r="I1425" t="n">
        <v>170</v>
      </c>
      <c r="J1425" t="n">
        <v>161.97</v>
      </c>
      <c r="K1425" t="n">
        <v>50.28</v>
      </c>
      <c r="L1425" t="n">
        <v>3</v>
      </c>
      <c r="M1425" t="n">
        <v>168</v>
      </c>
      <c r="N1425" t="n">
        <v>28.69</v>
      </c>
      <c r="O1425" t="n">
        <v>20210.21</v>
      </c>
      <c r="P1425" t="n">
        <v>706.11</v>
      </c>
      <c r="Q1425" t="n">
        <v>1367.75</v>
      </c>
      <c r="R1425" t="n">
        <v>265.59</v>
      </c>
      <c r="S1425" t="n">
        <v>104.26</v>
      </c>
      <c r="T1425" t="n">
        <v>78999.41</v>
      </c>
      <c r="U1425" t="n">
        <v>0.39</v>
      </c>
      <c r="V1425" t="n">
        <v>0.83</v>
      </c>
      <c r="W1425" t="n">
        <v>20.94</v>
      </c>
      <c r="X1425" t="n">
        <v>4.9</v>
      </c>
      <c r="Y1425" t="n">
        <v>1</v>
      </c>
      <c r="Z1425" t="n">
        <v>10</v>
      </c>
    </row>
    <row r="1426">
      <c r="A1426" t="n">
        <v>9</v>
      </c>
      <c r="B1426" t="n">
        <v>80</v>
      </c>
      <c r="C1426" t="inlineStr">
        <is>
          <t xml:space="preserve">CONCLUIDO	</t>
        </is>
      </c>
      <c r="D1426" t="n">
        <v>1.5527</v>
      </c>
      <c r="E1426" t="n">
        <v>64.40000000000001</v>
      </c>
      <c r="F1426" t="n">
        <v>57.05</v>
      </c>
      <c r="G1426" t="n">
        <v>21.94</v>
      </c>
      <c r="H1426" t="n">
        <v>0.35</v>
      </c>
      <c r="I1426" t="n">
        <v>156</v>
      </c>
      <c r="J1426" t="n">
        <v>162.33</v>
      </c>
      <c r="K1426" t="n">
        <v>50.28</v>
      </c>
      <c r="L1426" t="n">
        <v>3.25</v>
      </c>
      <c r="M1426" t="n">
        <v>154</v>
      </c>
      <c r="N1426" t="n">
        <v>28.8</v>
      </c>
      <c r="O1426" t="n">
        <v>20254.26</v>
      </c>
      <c r="P1426" t="n">
        <v>699.63</v>
      </c>
      <c r="Q1426" t="n">
        <v>1368.07</v>
      </c>
      <c r="R1426" t="n">
        <v>251.71</v>
      </c>
      <c r="S1426" t="n">
        <v>104.26</v>
      </c>
      <c r="T1426" t="n">
        <v>72132.89</v>
      </c>
      <c r="U1426" t="n">
        <v>0.41</v>
      </c>
      <c r="V1426" t="n">
        <v>0.84</v>
      </c>
      <c r="W1426" t="n">
        <v>20.9</v>
      </c>
      <c r="X1426" t="n">
        <v>4.46</v>
      </c>
      <c r="Y1426" t="n">
        <v>1</v>
      </c>
      <c r="Z1426" t="n">
        <v>10</v>
      </c>
    </row>
    <row r="1427">
      <c r="A1427" t="n">
        <v>10</v>
      </c>
      <c r="B1427" t="n">
        <v>80</v>
      </c>
      <c r="C1427" t="inlineStr">
        <is>
          <t xml:space="preserve">CONCLUIDO	</t>
        </is>
      </c>
      <c r="D1427" t="n">
        <v>1.5723</v>
      </c>
      <c r="E1427" t="n">
        <v>63.6</v>
      </c>
      <c r="F1427" t="n">
        <v>56.67</v>
      </c>
      <c r="G1427" t="n">
        <v>23.78</v>
      </c>
      <c r="H1427" t="n">
        <v>0.38</v>
      </c>
      <c r="I1427" t="n">
        <v>143</v>
      </c>
      <c r="J1427" t="n">
        <v>162.68</v>
      </c>
      <c r="K1427" t="n">
        <v>50.28</v>
      </c>
      <c r="L1427" t="n">
        <v>3.5</v>
      </c>
      <c r="M1427" t="n">
        <v>141</v>
      </c>
      <c r="N1427" t="n">
        <v>28.9</v>
      </c>
      <c r="O1427" t="n">
        <v>20298.34</v>
      </c>
      <c r="P1427" t="n">
        <v>693.5700000000001</v>
      </c>
      <c r="Q1427" t="n">
        <v>1367.84</v>
      </c>
      <c r="R1427" t="n">
        <v>239.78</v>
      </c>
      <c r="S1427" t="n">
        <v>104.26</v>
      </c>
      <c r="T1427" t="n">
        <v>66231.39999999999</v>
      </c>
      <c r="U1427" t="n">
        <v>0.43</v>
      </c>
      <c r="V1427" t="n">
        <v>0.85</v>
      </c>
      <c r="W1427" t="n">
        <v>20.87</v>
      </c>
      <c r="X1427" t="n">
        <v>4.08</v>
      </c>
      <c r="Y1427" t="n">
        <v>1</v>
      </c>
      <c r="Z1427" t="n">
        <v>10</v>
      </c>
    </row>
    <row r="1428">
      <c r="A1428" t="n">
        <v>11</v>
      </c>
      <c r="B1428" t="n">
        <v>80</v>
      </c>
      <c r="C1428" t="inlineStr">
        <is>
          <t xml:space="preserve">CONCLUIDO	</t>
        </is>
      </c>
      <c r="D1428" t="n">
        <v>1.5881</v>
      </c>
      <c r="E1428" t="n">
        <v>62.97</v>
      </c>
      <c r="F1428" t="n">
        <v>56.36</v>
      </c>
      <c r="G1428" t="n">
        <v>25.43</v>
      </c>
      <c r="H1428" t="n">
        <v>0.41</v>
      </c>
      <c r="I1428" t="n">
        <v>133</v>
      </c>
      <c r="J1428" t="n">
        <v>163.04</v>
      </c>
      <c r="K1428" t="n">
        <v>50.28</v>
      </c>
      <c r="L1428" t="n">
        <v>3.75</v>
      </c>
      <c r="M1428" t="n">
        <v>131</v>
      </c>
      <c r="N1428" t="n">
        <v>29.01</v>
      </c>
      <c r="O1428" t="n">
        <v>20342.46</v>
      </c>
      <c r="P1428" t="n">
        <v>688.52</v>
      </c>
      <c r="Q1428" t="n">
        <v>1367.76</v>
      </c>
      <c r="R1428" t="n">
        <v>229.39</v>
      </c>
      <c r="S1428" t="n">
        <v>104.26</v>
      </c>
      <c r="T1428" t="n">
        <v>61088.43</v>
      </c>
      <c r="U1428" t="n">
        <v>0.45</v>
      </c>
      <c r="V1428" t="n">
        <v>0.85</v>
      </c>
      <c r="W1428" t="n">
        <v>20.86</v>
      </c>
      <c r="X1428" t="n">
        <v>3.77</v>
      </c>
      <c r="Y1428" t="n">
        <v>1</v>
      </c>
      <c r="Z1428" t="n">
        <v>10</v>
      </c>
    </row>
    <row r="1429">
      <c r="A1429" t="n">
        <v>12</v>
      </c>
      <c r="B1429" t="n">
        <v>80</v>
      </c>
      <c r="C1429" t="inlineStr">
        <is>
          <t xml:space="preserve">CONCLUIDO	</t>
        </is>
      </c>
      <c r="D1429" t="n">
        <v>1.6014</v>
      </c>
      <c r="E1429" t="n">
        <v>62.45</v>
      </c>
      <c r="F1429" t="n">
        <v>56.13</v>
      </c>
      <c r="G1429" t="n">
        <v>27.16</v>
      </c>
      <c r="H1429" t="n">
        <v>0.43</v>
      </c>
      <c r="I1429" t="n">
        <v>124</v>
      </c>
      <c r="J1429" t="n">
        <v>163.4</v>
      </c>
      <c r="K1429" t="n">
        <v>50.28</v>
      </c>
      <c r="L1429" t="n">
        <v>4</v>
      </c>
      <c r="M1429" t="n">
        <v>122</v>
      </c>
      <c r="N1429" t="n">
        <v>29.12</v>
      </c>
      <c r="O1429" t="n">
        <v>20386.62</v>
      </c>
      <c r="P1429" t="n">
        <v>684.64</v>
      </c>
      <c r="Q1429" t="n">
        <v>1367.72</v>
      </c>
      <c r="R1429" t="n">
        <v>222.14</v>
      </c>
      <c r="S1429" t="n">
        <v>104.26</v>
      </c>
      <c r="T1429" t="n">
        <v>57504.77</v>
      </c>
      <c r="U1429" t="n">
        <v>0.47</v>
      </c>
      <c r="V1429" t="n">
        <v>0.85</v>
      </c>
      <c r="W1429" t="n">
        <v>20.84</v>
      </c>
      <c r="X1429" t="n">
        <v>3.54</v>
      </c>
      <c r="Y1429" t="n">
        <v>1</v>
      </c>
      <c r="Z1429" t="n">
        <v>10</v>
      </c>
    </row>
    <row r="1430">
      <c r="A1430" t="n">
        <v>13</v>
      </c>
      <c r="B1430" t="n">
        <v>80</v>
      </c>
      <c r="C1430" t="inlineStr">
        <is>
          <t xml:space="preserve">CONCLUIDO	</t>
        </is>
      </c>
      <c r="D1430" t="n">
        <v>1.615</v>
      </c>
      <c r="E1430" t="n">
        <v>61.92</v>
      </c>
      <c r="F1430" t="n">
        <v>55.86</v>
      </c>
      <c r="G1430" t="n">
        <v>28.89</v>
      </c>
      <c r="H1430" t="n">
        <v>0.46</v>
      </c>
      <c r="I1430" t="n">
        <v>116</v>
      </c>
      <c r="J1430" t="n">
        <v>163.76</v>
      </c>
      <c r="K1430" t="n">
        <v>50.28</v>
      </c>
      <c r="L1430" t="n">
        <v>4.25</v>
      </c>
      <c r="M1430" t="n">
        <v>114</v>
      </c>
      <c r="N1430" t="n">
        <v>29.23</v>
      </c>
      <c r="O1430" t="n">
        <v>20430.81</v>
      </c>
      <c r="P1430" t="n">
        <v>679.98</v>
      </c>
      <c r="Q1430" t="n">
        <v>1367.62</v>
      </c>
      <c r="R1430" t="n">
        <v>213.28</v>
      </c>
      <c r="S1430" t="n">
        <v>104.26</v>
      </c>
      <c r="T1430" t="n">
        <v>53115.61</v>
      </c>
      <c r="U1430" t="n">
        <v>0.49</v>
      </c>
      <c r="V1430" t="n">
        <v>0.86</v>
      </c>
      <c r="W1430" t="n">
        <v>20.83</v>
      </c>
      <c r="X1430" t="n">
        <v>3.27</v>
      </c>
      <c r="Y1430" t="n">
        <v>1</v>
      </c>
      <c r="Z1430" t="n">
        <v>10</v>
      </c>
    </row>
    <row r="1431">
      <c r="A1431" t="n">
        <v>14</v>
      </c>
      <c r="B1431" t="n">
        <v>80</v>
      </c>
      <c r="C1431" t="inlineStr">
        <is>
          <t xml:space="preserve">CONCLUIDO	</t>
        </is>
      </c>
      <c r="D1431" t="n">
        <v>1.6255</v>
      </c>
      <c r="E1431" t="n">
        <v>61.52</v>
      </c>
      <c r="F1431" t="n">
        <v>55.68</v>
      </c>
      <c r="G1431" t="n">
        <v>30.65</v>
      </c>
      <c r="H1431" t="n">
        <v>0.49</v>
      </c>
      <c r="I1431" t="n">
        <v>109</v>
      </c>
      <c r="J1431" t="n">
        <v>164.12</v>
      </c>
      <c r="K1431" t="n">
        <v>50.28</v>
      </c>
      <c r="L1431" t="n">
        <v>4.5</v>
      </c>
      <c r="M1431" t="n">
        <v>107</v>
      </c>
      <c r="N1431" t="n">
        <v>29.34</v>
      </c>
      <c r="O1431" t="n">
        <v>20475.04</v>
      </c>
      <c r="P1431" t="n">
        <v>676.61</v>
      </c>
      <c r="Q1431" t="n">
        <v>1367.69</v>
      </c>
      <c r="R1431" t="n">
        <v>207.6</v>
      </c>
      <c r="S1431" t="n">
        <v>104.26</v>
      </c>
      <c r="T1431" t="n">
        <v>50310.07</v>
      </c>
      <c r="U1431" t="n">
        <v>0.5</v>
      </c>
      <c r="V1431" t="n">
        <v>0.86</v>
      </c>
      <c r="W1431" t="n">
        <v>20.81</v>
      </c>
      <c r="X1431" t="n">
        <v>3.1</v>
      </c>
      <c r="Y1431" t="n">
        <v>1</v>
      </c>
      <c r="Z1431" t="n">
        <v>10</v>
      </c>
    </row>
    <row r="1432">
      <c r="A1432" t="n">
        <v>15</v>
      </c>
      <c r="B1432" t="n">
        <v>80</v>
      </c>
      <c r="C1432" t="inlineStr">
        <is>
          <t xml:space="preserve">CONCLUIDO	</t>
        </is>
      </c>
      <c r="D1432" t="n">
        <v>1.6344</v>
      </c>
      <c r="E1432" t="n">
        <v>61.18</v>
      </c>
      <c r="F1432" t="n">
        <v>55.54</v>
      </c>
      <c r="G1432" t="n">
        <v>32.35</v>
      </c>
      <c r="H1432" t="n">
        <v>0.51</v>
      </c>
      <c r="I1432" t="n">
        <v>103</v>
      </c>
      <c r="J1432" t="n">
        <v>164.48</v>
      </c>
      <c r="K1432" t="n">
        <v>50.28</v>
      </c>
      <c r="L1432" t="n">
        <v>4.75</v>
      </c>
      <c r="M1432" t="n">
        <v>101</v>
      </c>
      <c r="N1432" t="n">
        <v>29.45</v>
      </c>
      <c r="O1432" t="n">
        <v>20519.3</v>
      </c>
      <c r="P1432" t="n">
        <v>673.36</v>
      </c>
      <c r="Q1432" t="n">
        <v>1367.62</v>
      </c>
      <c r="R1432" t="n">
        <v>202.63</v>
      </c>
      <c r="S1432" t="n">
        <v>104.26</v>
      </c>
      <c r="T1432" t="n">
        <v>47854.25</v>
      </c>
      <c r="U1432" t="n">
        <v>0.51</v>
      </c>
      <c r="V1432" t="n">
        <v>0.86</v>
      </c>
      <c r="W1432" t="n">
        <v>20.82</v>
      </c>
      <c r="X1432" t="n">
        <v>2.96</v>
      </c>
      <c r="Y1432" t="n">
        <v>1</v>
      </c>
      <c r="Z1432" t="n">
        <v>10</v>
      </c>
    </row>
    <row r="1433">
      <c r="A1433" t="n">
        <v>16</v>
      </c>
      <c r="B1433" t="n">
        <v>80</v>
      </c>
      <c r="C1433" t="inlineStr">
        <is>
          <t xml:space="preserve">CONCLUIDO	</t>
        </is>
      </c>
      <c r="D1433" t="n">
        <v>1.6448</v>
      </c>
      <c r="E1433" t="n">
        <v>60.8</v>
      </c>
      <c r="F1433" t="n">
        <v>55.35</v>
      </c>
      <c r="G1433" t="n">
        <v>34.23</v>
      </c>
      <c r="H1433" t="n">
        <v>0.54</v>
      </c>
      <c r="I1433" t="n">
        <v>97</v>
      </c>
      <c r="J1433" t="n">
        <v>164.83</v>
      </c>
      <c r="K1433" t="n">
        <v>50.28</v>
      </c>
      <c r="L1433" t="n">
        <v>5</v>
      </c>
      <c r="M1433" t="n">
        <v>95</v>
      </c>
      <c r="N1433" t="n">
        <v>29.55</v>
      </c>
      <c r="O1433" t="n">
        <v>20563.61</v>
      </c>
      <c r="P1433" t="n">
        <v>670.17</v>
      </c>
      <c r="Q1433" t="n">
        <v>1367.54</v>
      </c>
      <c r="R1433" t="n">
        <v>196.19</v>
      </c>
      <c r="S1433" t="n">
        <v>104.26</v>
      </c>
      <c r="T1433" t="n">
        <v>44664.54</v>
      </c>
      <c r="U1433" t="n">
        <v>0.53</v>
      </c>
      <c r="V1433" t="n">
        <v>0.87</v>
      </c>
      <c r="W1433" t="n">
        <v>20.81</v>
      </c>
      <c r="X1433" t="n">
        <v>2.76</v>
      </c>
      <c r="Y1433" t="n">
        <v>1</v>
      </c>
      <c r="Z1433" t="n">
        <v>10</v>
      </c>
    </row>
    <row r="1434">
      <c r="A1434" t="n">
        <v>17</v>
      </c>
      <c r="B1434" t="n">
        <v>80</v>
      </c>
      <c r="C1434" t="inlineStr">
        <is>
          <t xml:space="preserve">CONCLUIDO	</t>
        </is>
      </c>
      <c r="D1434" t="n">
        <v>1.6532</v>
      </c>
      <c r="E1434" t="n">
        <v>60.49</v>
      </c>
      <c r="F1434" t="n">
        <v>55.2</v>
      </c>
      <c r="G1434" t="n">
        <v>36</v>
      </c>
      <c r="H1434" t="n">
        <v>0.5600000000000001</v>
      </c>
      <c r="I1434" t="n">
        <v>92</v>
      </c>
      <c r="J1434" t="n">
        <v>165.19</v>
      </c>
      <c r="K1434" t="n">
        <v>50.28</v>
      </c>
      <c r="L1434" t="n">
        <v>5.25</v>
      </c>
      <c r="M1434" t="n">
        <v>90</v>
      </c>
      <c r="N1434" t="n">
        <v>29.66</v>
      </c>
      <c r="O1434" t="n">
        <v>20607.95</v>
      </c>
      <c r="P1434" t="n">
        <v>666.72</v>
      </c>
      <c r="Q1434" t="n">
        <v>1367.55</v>
      </c>
      <c r="R1434" t="n">
        <v>191.27</v>
      </c>
      <c r="S1434" t="n">
        <v>104.26</v>
      </c>
      <c r="T1434" t="n">
        <v>42231.1</v>
      </c>
      <c r="U1434" t="n">
        <v>0.55</v>
      </c>
      <c r="V1434" t="n">
        <v>0.87</v>
      </c>
      <c r="W1434" t="n">
        <v>20.8</v>
      </c>
      <c r="X1434" t="n">
        <v>2.62</v>
      </c>
      <c r="Y1434" t="n">
        <v>1</v>
      </c>
      <c r="Z1434" t="n">
        <v>10</v>
      </c>
    </row>
    <row r="1435">
      <c r="A1435" t="n">
        <v>18</v>
      </c>
      <c r="B1435" t="n">
        <v>80</v>
      </c>
      <c r="C1435" t="inlineStr">
        <is>
          <t xml:space="preserve">CONCLUIDO	</t>
        </is>
      </c>
      <c r="D1435" t="n">
        <v>1.6601</v>
      </c>
      <c r="E1435" t="n">
        <v>60.24</v>
      </c>
      <c r="F1435" t="n">
        <v>55.08</v>
      </c>
      <c r="G1435" t="n">
        <v>37.55</v>
      </c>
      <c r="H1435" t="n">
        <v>0.59</v>
      </c>
      <c r="I1435" t="n">
        <v>88</v>
      </c>
      <c r="J1435" t="n">
        <v>165.55</v>
      </c>
      <c r="K1435" t="n">
        <v>50.28</v>
      </c>
      <c r="L1435" t="n">
        <v>5.5</v>
      </c>
      <c r="M1435" t="n">
        <v>86</v>
      </c>
      <c r="N1435" t="n">
        <v>29.77</v>
      </c>
      <c r="O1435" t="n">
        <v>20652.33</v>
      </c>
      <c r="P1435" t="n">
        <v>664.36</v>
      </c>
      <c r="Q1435" t="n">
        <v>1367.44</v>
      </c>
      <c r="R1435" t="n">
        <v>187.76</v>
      </c>
      <c r="S1435" t="n">
        <v>104.26</v>
      </c>
      <c r="T1435" t="n">
        <v>40498.4</v>
      </c>
      <c r="U1435" t="n">
        <v>0.5600000000000001</v>
      </c>
      <c r="V1435" t="n">
        <v>0.87</v>
      </c>
      <c r="W1435" t="n">
        <v>20.79</v>
      </c>
      <c r="X1435" t="n">
        <v>2.5</v>
      </c>
      <c r="Y1435" t="n">
        <v>1</v>
      </c>
      <c r="Z1435" t="n">
        <v>10</v>
      </c>
    </row>
    <row r="1436">
      <c r="A1436" t="n">
        <v>19</v>
      </c>
      <c r="B1436" t="n">
        <v>80</v>
      </c>
      <c r="C1436" t="inlineStr">
        <is>
          <t xml:space="preserve">CONCLUIDO	</t>
        </is>
      </c>
      <c r="D1436" t="n">
        <v>1.6667</v>
      </c>
      <c r="E1436" t="n">
        <v>60</v>
      </c>
      <c r="F1436" t="n">
        <v>54.97</v>
      </c>
      <c r="G1436" t="n">
        <v>39.26</v>
      </c>
      <c r="H1436" t="n">
        <v>0.61</v>
      </c>
      <c r="I1436" t="n">
        <v>84</v>
      </c>
      <c r="J1436" t="n">
        <v>165.91</v>
      </c>
      <c r="K1436" t="n">
        <v>50.28</v>
      </c>
      <c r="L1436" t="n">
        <v>5.75</v>
      </c>
      <c r="M1436" t="n">
        <v>82</v>
      </c>
      <c r="N1436" t="n">
        <v>29.88</v>
      </c>
      <c r="O1436" t="n">
        <v>20696.74</v>
      </c>
      <c r="P1436" t="n">
        <v>661.8200000000001</v>
      </c>
      <c r="Q1436" t="n">
        <v>1367.65</v>
      </c>
      <c r="R1436" t="n">
        <v>184.25</v>
      </c>
      <c r="S1436" t="n">
        <v>104.26</v>
      </c>
      <c r="T1436" t="n">
        <v>38760.59</v>
      </c>
      <c r="U1436" t="n">
        <v>0.57</v>
      </c>
      <c r="V1436" t="n">
        <v>0.87</v>
      </c>
      <c r="W1436" t="n">
        <v>20.78</v>
      </c>
      <c r="X1436" t="n">
        <v>2.38</v>
      </c>
      <c r="Y1436" t="n">
        <v>1</v>
      </c>
      <c r="Z1436" t="n">
        <v>10</v>
      </c>
    </row>
    <row r="1437">
      <c r="A1437" t="n">
        <v>20</v>
      </c>
      <c r="B1437" t="n">
        <v>80</v>
      </c>
      <c r="C1437" t="inlineStr">
        <is>
          <t xml:space="preserve">CONCLUIDO	</t>
        </is>
      </c>
      <c r="D1437" t="n">
        <v>1.6734</v>
      </c>
      <c r="E1437" t="n">
        <v>59.76</v>
      </c>
      <c r="F1437" t="n">
        <v>54.85</v>
      </c>
      <c r="G1437" t="n">
        <v>41.14</v>
      </c>
      <c r="H1437" t="n">
        <v>0.64</v>
      </c>
      <c r="I1437" t="n">
        <v>80</v>
      </c>
      <c r="J1437" t="n">
        <v>166.27</v>
      </c>
      <c r="K1437" t="n">
        <v>50.28</v>
      </c>
      <c r="L1437" t="n">
        <v>6</v>
      </c>
      <c r="M1437" t="n">
        <v>78</v>
      </c>
      <c r="N1437" t="n">
        <v>29.99</v>
      </c>
      <c r="O1437" t="n">
        <v>20741.2</v>
      </c>
      <c r="P1437" t="n">
        <v>659.3099999999999</v>
      </c>
      <c r="Q1437" t="n">
        <v>1367.41</v>
      </c>
      <c r="R1437" t="n">
        <v>180.38</v>
      </c>
      <c r="S1437" t="n">
        <v>104.26</v>
      </c>
      <c r="T1437" t="n">
        <v>36846.77</v>
      </c>
      <c r="U1437" t="n">
        <v>0.58</v>
      </c>
      <c r="V1437" t="n">
        <v>0.87</v>
      </c>
      <c r="W1437" t="n">
        <v>20.78</v>
      </c>
      <c r="X1437" t="n">
        <v>2.27</v>
      </c>
      <c r="Y1437" t="n">
        <v>1</v>
      </c>
      <c r="Z1437" t="n">
        <v>10</v>
      </c>
    </row>
    <row r="1438">
      <c r="A1438" t="n">
        <v>21</v>
      </c>
      <c r="B1438" t="n">
        <v>80</v>
      </c>
      <c r="C1438" t="inlineStr">
        <is>
          <t xml:space="preserve">CONCLUIDO	</t>
        </is>
      </c>
      <c r="D1438" t="n">
        <v>1.6786</v>
      </c>
      <c r="E1438" t="n">
        <v>59.58</v>
      </c>
      <c r="F1438" t="n">
        <v>54.77</v>
      </c>
      <c r="G1438" t="n">
        <v>42.68</v>
      </c>
      <c r="H1438" t="n">
        <v>0.66</v>
      </c>
      <c r="I1438" t="n">
        <v>77</v>
      </c>
      <c r="J1438" t="n">
        <v>166.64</v>
      </c>
      <c r="K1438" t="n">
        <v>50.28</v>
      </c>
      <c r="L1438" t="n">
        <v>6.25</v>
      </c>
      <c r="M1438" t="n">
        <v>75</v>
      </c>
      <c r="N1438" t="n">
        <v>30.11</v>
      </c>
      <c r="O1438" t="n">
        <v>20785.69</v>
      </c>
      <c r="P1438" t="n">
        <v>656.58</v>
      </c>
      <c r="Q1438" t="n">
        <v>1367.54</v>
      </c>
      <c r="R1438" t="n">
        <v>177.57</v>
      </c>
      <c r="S1438" t="n">
        <v>104.26</v>
      </c>
      <c r="T1438" t="n">
        <v>35457.64</v>
      </c>
      <c r="U1438" t="n">
        <v>0.59</v>
      </c>
      <c r="V1438" t="n">
        <v>0.88</v>
      </c>
      <c r="W1438" t="n">
        <v>20.77</v>
      </c>
      <c r="X1438" t="n">
        <v>2.19</v>
      </c>
      <c r="Y1438" t="n">
        <v>1</v>
      </c>
      <c r="Z1438" t="n">
        <v>10</v>
      </c>
    </row>
    <row r="1439">
      <c r="A1439" t="n">
        <v>22</v>
      </c>
      <c r="B1439" t="n">
        <v>80</v>
      </c>
      <c r="C1439" t="inlineStr">
        <is>
          <t xml:space="preserve">CONCLUIDO	</t>
        </is>
      </c>
      <c r="D1439" t="n">
        <v>1.6861</v>
      </c>
      <c r="E1439" t="n">
        <v>59.31</v>
      </c>
      <c r="F1439" t="n">
        <v>54.63</v>
      </c>
      <c r="G1439" t="n">
        <v>44.9</v>
      </c>
      <c r="H1439" t="n">
        <v>0.6899999999999999</v>
      </c>
      <c r="I1439" t="n">
        <v>73</v>
      </c>
      <c r="J1439" t="n">
        <v>167</v>
      </c>
      <c r="K1439" t="n">
        <v>50.28</v>
      </c>
      <c r="L1439" t="n">
        <v>6.5</v>
      </c>
      <c r="M1439" t="n">
        <v>71</v>
      </c>
      <c r="N1439" t="n">
        <v>30.22</v>
      </c>
      <c r="O1439" t="n">
        <v>20830.22</v>
      </c>
      <c r="P1439" t="n">
        <v>653.54</v>
      </c>
      <c r="Q1439" t="n">
        <v>1367.49</v>
      </c>
      <c r="R1439" t="n">
        <v>173.29</v>
      </c>
      <c r="S1439" t="n">
        <v>104.26</v>
      </c>
      <c r="T1439" t="n">
        <v>33336.72</v>
      </c>
      <c r="U1439" t="n">
        <v>0.6</v>
      </c>
      <c r="V1439" t="n">
        <v>0.88</v>
      </c>
      <c r="W1439" t="n">
        <v>20.76</v>
      </c>
      <c r="X1439" t="n">
        <v>2.05</v>
      </c>
      <c r="Y1439" t="n">
        <v>1</v>
      </c>
      <c r="Z1439" t="n">
        <v>10</v>
      </c>
    </row>
    <row r="1440">
      <c r="A1440" t="n">
        <v>23</v>
      </c>
      <c r="B1440" t="n">
        <v>80</v>
      </c>
      <c r="C1440" t="inlineStr">
        <is>
          <t xml:space="preserve">CONCLUIDO	</t>
        </is>
      </c>
      <c r="D1440" t="n">
        <v>1.689</v>
      </c>
      <c r="E1440" t="n">
        <v>59.21</v>
      </c>
      <c r="F1440" t="n">
        <v>54.6</v>
      </c>
      <c r="G1440" t="n">
        <v>46.14</v>
      </c>
      <c r="H1440" t="n">
        <v>0.71</v>
      </c>
      <c r="I1440" t="n">
        <v>71</v>
      </c>
      <c r="J1440" t="n">
        <v>167.36</v>
      </c>
      <c r="K1440" t="n">
        <v>50.28</v>
      </c>
      <c r="L1440" t="n">
        <v>6.75</v>
      </c>
      <c r="M1440" t="n">
        <v>69</v>
      </c>
      <c r="N1440" t="n">
        <v>30.33</v>
      </c>
      <c r="O1440" t="n">
        <v>20874.78</v>
      </c>
      <c r="P1440" t="n">
        <v>652.25</v>
      </c>
      <c r="Q1440" t="n">
        <v>1367.4</v>
      </c>
      <c r="R1440" t="n">
        <v>171.84</v>
      </c>
      <c r="S1440" t="n">
        <v>104.26</v>
      </c>
      <c r="T1440" t="n">
        <v>32619.77</v>
      </c>
      <c r="U1440" t="n">
        <v>0.61</v>
      </c>
      <c r="V1440" t="n">
        <v>0.88</v>
      </c>
      <c r="W1440" t="n">
        <v>20.77</v>
      </c>
      <c r="X1440" t="n">
        <v>2.02</v>
      </c>
      <c r="Y1440" t="n">
        <v>1</v>
      </c>
      <c r="Z1440" t="n">
        <v>10</v>
      </c>
    </row>
    <row r="1441">
      <c r="A1441" t="n">
        <v>24</v>
      </c>
      <c r="B1441" t="n">
        <v>80</v>
      </c>
      <c r="C1441" t="inlineStr">
        <is>
          <t xml:space="preserve">CONCLUIDO	</t>
        </is>
      </c>
      <c r="D1441" t="n">
        <v>1.6945</v>
      </c>
      <c r="E1441" t="n">
        <v>59.02</v>
      </c>
      <c r="F1441" t="n">
        <v>54.5</v>
      </c>
      <c r="G1441" t="n">
        <v>48.09</v>
      </c>
      <c r="H1441" t="n">
        <v>0.74</v>
      </c>
      <c r="I1441" t="n">
        <v>68</v>
      </c>
      <c r="J1441" t="n">
        <v>167.72</v>
      </c>
      <c r="K1441" t="n">
        <v>50.28</v>
      </c>
      <c r="L1441" t="n">
        <v>7</v>
      </c>
      <c r="M1441" t="n">
        <v>66</v>
      </c>
      <c r="N1441" t="n">
        <v>30.44</v>
      </c>
      <c r="O1441" t="n">
        <v>20919.39</v>
      </c>
      <c r="P1441" t="n">
        <v>649.73</v>
      </c>
      <c r="Q1441" t="n">
        <v>1367.51</v>
      </c>
      <c r="R1441" t="n">
        <v>168.9</v>
      </c>
      <c r="S1441" t="n">
        <v>104.26</v>
      </c>
      <c r="T1441" t="n">
        <v>31167.05</v>
      </c>
      <c r="U1441" t="n">
        <v>0.62</v>
      </c>
      <c r="V1441" t="n">
        <v>0.88</v>
      </c>
      <c r="W1441" t="n">
        <v>20.76</v>
      </c>
      <c r="X1441" t="n">
        <v>1.92</v>
      </c>
      <c r="Y1441" t="n">
        <v>1</v>
      </c>
      <c r="Z1441" t="n">
        <v>10</v>
      </c>
    </row>
    <row r="1442">
      <c r="A1442" t="n">
        <v>25</v>
      </c>
      <c r="B1442" t="n">
        <v>80</v>
      </c>
      <c r="C1442" t="inlineStr">
        <is>
          <t xml:space="preserve">CONCLUIDO	</t>
        </is>
      </c>
      <c r="D1442" t="n">
        <v>1.6991</v>
      </c>
      <c r="E1442" t="n">
        <v>58.85</v>
      </c>
      <c r="F1442" t="n">
        <v>54.44</v>
      </c>
      <c r="G1442" t="n">
        <v>50.25</v>
      </c>
      <c r="H1442" t="n">
        <v>0.76</v>
      </c>
      <c r="I1442" t="n">
        <v>65</v>
      </c>
      <c r="J1442" t="n">
        <v>168.08</v>
      </c>
      <c r="K1442" t="n">
        <v>50.28</v>
      </c>
      <c r="L1442" t="n">
        <v>7.25</v>
      </c>
      <c r="M1442" t="n">
        <v>63</v>
      </c>
      <c r="N1442" t="n">
        <v>30.55</v>
      </c>
      <c r="O1442" t="n">
        <v>20964.03</v>
      </c>
      <c r="P1442" t="n">
        <v>647.83</v>
      </c>
      <c r="Q1442" t="n">
        <v>1367.42</v>
      </c>
      <c r="R1442" t="n">
        <v>166.63</v>
      </c>
      <c r="S1442" t="n">
        <v>104.26</v>
      </c>
      <c r="T1442" t="n">
        <v>30048.23</v>
      </c>
      <c r="U1442" t="n">
        <v>0.63</v>
      </c>
      <c r="V1442" t="n">
        <v>0.88</v>
      </c>
      <c r="W1442" t="n">
        <v>20.76</v>
      </c>
      <c r="X1442" t="n">
        <v>1.85</v>
      </c>
      <c r="Y1442" t="n">
        <v>1</v>
      </c>
      <c r="Z1442" t="n">
        <v>10</v>
      </c>
    </row>
    <row r="1443">
      <c r="A1443" t="n">
        <v>26</v>
      </c>
      <c r="B1443" t="n">
        <v>80</v>
      </c>
      <c r="C1443" t="inlineStr">
        <is>
          <t xml:space="preserve">CONCLUIDO	</t>
        </is>
      </c>
      <c r="D1443" t="n">
        <v>1.7026</v>
      </c>
      <c r="E1443" t="n">
        <v>58.73</v>
      </c>
      <c r="F1443" t="n">
        <v>54.38</v>
      </c>
      <c r="G1443" t="n">
        <v>51.79</v>
      </c>
      <c r="H1443" t="n">
        <v>0.79</v>
      </c>
      <c r="I1443" t="n">
        <v>63</v>
      </c>
      <c r="J1443" t="n">
        <v>168.44</v>
      </c>
      <c r="K1443" t="n">
        <v>50.28</v>
      </c>
      <c r="L1443" t="n">
        <v>7.5</v>
      </c>
      <c r="M1443" t="n">
        <v>61</v>
      </c>
      <c r="N1443" t="n">
        <v>30.66</v>
      </c>
      <c r="O1443" t="n">
        <v>21008.71</v>
      </c>
      <c r="P1443" t="n">
        <v>645.97</v>
      </c>
      <c r="Q1443" t="n">
        <v>1367.33</v>
      </c>
      <c r="R1443" t="n">
        <v>165.11</v>
      </c>
      <c r="S1443" t="n">
        <v>104.26</v>
      </c>
      <c r="T1443" t="n">
        <v>29296.51</v>
      </c>
      <c r="U1443" t="n">
        <v>0.63</v>
      </c>
      <c r="V1443" t="n">
        <v>0.88</v>
      </c>
      <c r="W1443" t="n">
        <v>20.75</v>
      </c>
      <c r="X1443" t="n">
        <v>1.8</v>
      </c>
      <c r="Y1443" t="n">
        <v>1</v>
      </c>
      <c r="Z1443" t="n">
        <v>10</v>
      </c>
    </row>
    <row r="1444">
      <c r="A1444" t="n">
        <v>27</v>
      </c>
      <c r="B1444" t="n">
        <v>80</v>
      </c>
      <c r="C1444" t="inlineStr">
        <is>
          <t xml:space="preserve">CONCLUIDO	</t>
        </is>
      </c>
      <c r="D1444" t="n">
        <v>1.7076</v>
      </c>
      <c r="E1444" t="n">
        <v>58.56</v>
      </c>
      <c r="F1444" t="n">
        <v>54.27</v>
      </c>
      <c r="G1444" t="n">
        <v>53.38</v>
      </c>
      <c r="H1444" t="n">
        <v>0.8100000000000001</v>
      </c>
      <c r="I1444" t="n">
        <v>61</v>
      </c>
      <c r="J1444" t="n">
        <v>168.81</v>
      </c>
      <c r="K1444" t="n">
        <v>50.28</v>
      </c>
      <c r="L1444" t="n">
        <v>7.75</v>
      </c>
      <c r="M1444" t="n">
        <v>59</v>
      </c>
      <c r="N1444" t="n">
        <v>30.78</v>
      </c>
      <c r="O1444" t="n">
        <v>21053.43</v>
      </c>
      <c r="P1444" t="n">
        <v>643.1900000000001</v>
      </c>
      <c r="Q1444" t="n">
        <v>1367.27</v>
      </c>
      <c r="R1444" t="n">
        <v>161.64</v>
      </c>
      <c r="S1444" t="n">
        <v>104.26</v>
      </c>
      <c r="T1444" t="n">
        <v>27571.84</v>
      </c>
      <c r="U1444" t="n">
        <v>0.65</v>
      </c>
      <c r="V1444" t="n">
        <v>0.88</v>
      </c>
      <c r="W1444" t="n">
        <v>20.74</v>
      </c>
      <c r="X1444" t="n">
        <v>1.69</v>
      </c>
      <c r="Y1444" t="n">
        <v>1</v>
      </c>
      <c r="Z1444" t="n">
        <v>10</v>
      </c>
    </row>
    <row r="1445">
      <c r="A1445" t="n">
        <v>28</v>
      </c>
      <c r="B1445" t="n">
        <v>80</v>
      </c>
      <c r="C1445" t="inlineStr">
        <is>
          <t xml:space="preserve">CONCLUIDO	</t>
        </is>
      </c>
      <c r="D1445" t="n">
        <v>1.711</v>
      </c>
      <c r="E1445" t="n">
        <v>58.44</v>
      </c>
      <c r="F1445" t="n">
        <v>54.22</v>
      </c>
      <c r="G1445" t="n">
        <v>55.14</v>
      </c>
      <c r="H1445" t="n">
        <v>0.84</v>
      </c>
      <c r="I1445" t="n">
        <v>59</v>
      </c>
      <c r="J1445" t="n">
        <v>169.17</v>
      </c>
      <c r="K1445" t="n">
        <v>50.28</v>
      </c>
      <c r="L1445" t="n">
        <v>8</v>
      </c>
      <c r="M1445" t="n">
        <v>57</v>
      </c>
      <c r="N1445" t="n">
        <v>30.89</v>
      </c>
      <c r="O1445" t="n">
        <v>21098.19</v>
      </c>
      <c r="P1445" t="n">
        <v>641.53</v>
      </c>
      <c r="Q1445" t="n">
        <v>1367.42</v>
      </c>
      <c r="R1445" t="n">
        <v>159.83</v>
      </c>
      <c r="S1445" t="n">
        <v>104.26</v>
      </c>
      <c r="T1445" t="n">
        <v>26678.41</v>
      </c>
      <c r="U1445" t="n">
        <v>0.65</v>
      </c>
      <c r="V1445" t="n">
        <v>0.88</v>
      </c>
      <c r="W1445" t="n">
        <v>20.74</v>
      </c>
      <c r="X1445" t="n">
        <v>1.64</v>
      </c>
      <c r="Y1445" t="n">
        <v>1</v>
      </c>
      <c r="Z1445" t="n">
        <v>10</v>
      </c>
    </row>
    <row r="1446">
      <c r="A1446" t="n">
        <v>29</v>
      </c>
      <c r="B1446" t="n">
        <v>80</v>
      </c>
      <c r="C1446" t="inlineStr">
        <is>
          <t xml:space="preserve">CONCLUIDO	</t>
        </is>
      </c>
      <c r="D1446" t="n">
        <v>1.7139</v>
      </c>
      <c r="E1446" t="n">
        <v>58.35</v>
      </c>
      <c r="F1446" t="n">
        <v>54.19</v>
      </c>
      <c r="G1446" t="n">
        <v>57.04</v>
      </c>
      <c r="H1446" t="n">
        <v>0.86</v>
      </c>
      <c r="I1446" t="n">
        <v>57</v>
      </c>
      <c r="J1446" t="n">
        <v>169.53</v>
      </c>
      <c r="K1446" t="n">
        <v>50.28</v>
      </c>
      <c r="L1446" t="n">
        <v>8.25</v>
      </c>
      <c r="M1446" t="n">
        <v>55</v>
      </c>
      <c r="N1446" t="n">
        <v>31</v>
      </c>
      <c r="O1446" t="n">
        <v>21142.98</v>
      </c>
      <c r="P1446" t="n">
        <v>639.63</v>
      </c>
      <c r="Q1446" t="n">
        <v>1367.29</v>
      </c>
      <c r="R1446" t="n">
        <v>159.08</v>
      </c>
      <c r="S1446" t="n">
        <v>104.26</v>
      </c>
      <c r="T1446" t="n">
        <v>26312.89</v>
      </c>
      <c r="U1446" t="n">
        <v>0.66</v>
      </c>
      <c r="V1446" t="n">
        <v>0.88</v>
      </c>
      <c r="W1446" t="n">
        <v>20.73</v>
      </c>
      <c r="X1446" t="n">
        <v>1.61</v>
      </c>
      <c r="Y1446" t="n">
        <v>1</v>
      </c>
      <c r="Z1446" t="n">
        <v>10</v>
      </c>
    </row>
    <row r="1447">
      <c r="A1447" t="n">
        <v>30</v>
      </c>
      <c r="B1447" t="n">
        <v>80</v>
      </c>
      <c r="C1447" t="inlineStr">
        <is>
          <t xml:space="preserve">CONCLUIDO	</t>
        </is>
      </c>
      <c r="D1447" t="n">
        <v>1.7176</v>
      </c>
      <c r="E1447" t="n">
        <v>58.22</v>
      </c>
      <c r="F1447" t="n">
        <v>54.12</v>
      </c>
      <c r="G1447" t="n">
        <v>59.04</v>
      </c>
      <c r="H1447" t="n">
        <v>0.89</v>
      </c>
      <c r="I1447" t="n">
        <v>55</v>
      </c>
      <c r="J1447" t="n">
        <v>169.9</v>
      </c>
      <c r="K1447" t="n">
        <v>50.28</v>
      </c>
      <c r="L1447" t="n">
        <v>8.5</v>
      </c>
      <c r="M1447" t="n">
        <v>53</v>
      </c>
      <c r="N1447" t="n">
        <v>31.12</v>
      </c>
      <c r="O1447" t="n">
        <v>21187.82</v>
      </c>
      <c r="P1447" t="n">
        <v>638.22</v>
      </c>
      <c r="Q1447" t="n">
        <v>1367.32</v>
      </c>
      <c r="R1447" t="n">
        <v>156.81</v>
      </c>
      <c r="S1447" t="n">
        <v>104.26</v>
      </c>
      <c r="T1447" t="n">
        <v>25183.82</v>
      </c>
      <c r="U1447" t="n">
        <v>0.66</v>
      </c>
      <c r="V1447" t="n">
        <v>0.89</v>
      </c>
      <c r="W1447" t="n">
        <v>20.73</v>
      </c>
      <c r="X1447" t="n">
        <v>1.54</v>
      </c>
      <c r="Y1447" t="n">
        <v>1</v>
      </c>
      <c r="Z1447" t="n">
        <v>10</v>
      </c>
    </row>
    <row r="1448">
      <c r="A1448" t="n">
        <v>31</v>
      </c>
      <c r="B1448" t="n">
        <v>80</v>
      </c>
      <c r="C1448" t="inlineStr">
        <is>
          <t xml:space="preserve">CONCLUIDO	</t>
        </is>
      </c>
      <c r="D1448" t="n">
        <v>1.7212</v>
      </c>
      <c r="E1448" t="n">
        <v>58.1</v>
      </c>
      <c r="F1448" t="n">
        <v>54.07</v>
      </c>
      <c r="G1448" t="n">
        <v>61.21</v>
      </c>
      <c r="H1448" t="n">
        <v>0.91</v>
      </c>
      <c r="I1448" t="n">
        <v>53</v>
      </c>
      <c r="J1448" t="n">
        <v>170.26</v>
      </c>
      <c r="K1448" t="n">
        <v>50.28</v>
      </c>
      <c r="L1448" t="n">
        <v>8.75</v>
      </c>
      <c r="M1448" t="n">
        <v>51</v>
      </c>
      <c r="N1448" t="n">
        <v>31.23</v>
      </c>
      <c r="O1448" t="n">
        <v>21232.69</v>
      </c>
      <c r="P1448" t="n">
        <v>635.4</v>
      </c>
      <c r="Q1448" t="n">
        <v>1367.19</v>
      </c>
      <c r="R1448" t="n">
        <v>154.94</v>
      </c>
      <c r="S1448" t="n">
        <v>104.26</v>
      </c>
      <c r="T1448" t="n">
        <v>24262.75</v>
      </c>
      <c r="U1448" t="n">
        <v>0.67</v>
      </c>
      <c r="V1448" t="n">
        <v>0.89</v>
      </c>
      <c r="W1448" t="n">
        <v>20.73</v>
      </c>
      <c r="X1448" t="n">
        <v>1.49</v>
      </c>
      <c r="Y1448" t="n">
        <v>1</v>
      </c>
      <c r="Z1448" t="n">
        <v>10</v>
      </c>
    </row>
    <row r="1449">
      <c r="A1449" t="n">
        <v>32</v>
      </c>
      <c r="B1449" t="n">
        <v>80</v>
      </c>
      <c r="C1449" t="inlineStr">
        <is>
          <t xml:space="preserve">CONCLUIDO	</t>
        </is>
      </c>
      <c r="D1449" t="n">
        <v>1.7227</v>
      </c>
      <c r="E1449" t="n">
        <v>58.05</v>
      </c>
      <c r="F1449" t="n">
        <v>54.05</v>
      </c>
      <c r="G1449" t="n">
        <v>62.36</v>
      </c>
      <c r="H1449" t="n">
        <v>0.9399999999999999</v>
      </c>
      <c r="I1449" t="n">
        <v>52</v>
      </c>
      <c r="J1449" t="n">
        <v>170.62</v>
      </c>
      <c r="K1449" t="n">
        <v>50.28</v>
      </c>
      <c r="L1449" t="n">
        <v>9</v>
      </c>
      <c r="M1449" t="n">
        <v>50</v>
      </c>
      <c r="N1449" t="n">
        <v>31.34</v>
      </c>
      <c r="O1449" t="n">
        <v>21277.6</v>
      </c>
      <c r="P1449" t="n">
        <v>634.55</v>
      </c>
      <c r="Q1449" t="n">
        <v>1367.22</v>
      </c>
      <c r="R1449" t="n">
        <v>154.23</v>
      </c>
      <c r="S1449" t="n">
        <v>104.26</v>
      </c>
      <c r="T1449" t="n">
        <v>23910.71</v>
      </c>
      <c r="U1449" t="n">
        <v>0.68</v>
      </c>
      <c r="V1449" t="n">
        <v>0.89</v>
      </c>
      <c r="W1449" t="n">
        <v>20.73</v>
      </c>
      <c r="X1449" t="n">
        <v>1.47</v>
      </c>
      <c r="Y1449" t="n">
        <v>1</v>
      </c>
      <c r="Z1449" t="n">
        <v>10</v>
      </c>
    </row>
    <row r="1450">
      <c r="A1450" t="n">
        <v>33</v>
      </c>
      <c r="B1450" t="n">
        <v>80</v>
      </c>
      <c r="C1450" t="inlineStr">
        <is>
          <t xml:space="preserve">CONCLUIDO	</t>
        </is>
      </c>
      <c r="D1450" t="n">
        <v>1.7271</v>
      </c>
      <c r="E1450" t="n">
        <v>57.9</v>
      </c>
      <c r="F1450" t="n">
        <v>53.96</v>
      </c>
      <c r="G1450" t="n">
        <v>64.76000000000001</v>
      </c>
      <c r="H1450" t="n">
        <v>0.96</v>
      </c>
      <c r="I1450" t="n">
        <v>50</v>
      </c>
      <c r="J1450" t="n">
        <v>170.99</v>
      </c>
      <c r="K1450" t="n">
        <v>50.28</v>
      </c>
      <c r="L1450" t="n">
        <v>9.25</v>
      </c>
      <c r="M1450" t="n">
        <v>48</v>
      </c>
      <c r="N1450" t="n">
        <v>31.46</v>
      </c>
      <c r="O1450" t="n">
        <v>21322.55</v>
      </c>
      <c r="P1450" t="n">
        <v>632.04</v>
      </c>
      <c r="Q1450" t="n">
        <v>1367.3</v>
      </c>
      <c r="R1450" t="n">
        <v>151.51</v>
      </c>
      <c r="S1450" t="n">
        <v>104.26</v>
      </c>
      <c r="T1450" t="n">
        <v>22559.81</v>
      </c>
      <c r="U1450" t="n">
        <v>0.6899999999999999</v>
      </c>
      <c r="V1450" t="n">
        <v>0.89</v>
      </c>
      <c r="W1450" t="n">
        <v>20.73</v>
      </c>
      <c r="X1450" t="n">
        <v>1.38</v>
      </c>
      <c r="Y1450" t="n">
        <v>1</v>
      </c>
      <c r="Z1450" t="n">
        <v>10</v>
      </c>
    </row>
    <row r="1451">
      <c r="A1451" t="n">
        <v>34</v>
      </c>
      <c r="B1451" t="n">
        <v>80</v>
      </c>
      <c r="C1451" t="inlineStr">
        <is>
          <t xml:space="preserve">CONCLUIDO	</t>
        </is>
      </c>
      <c r="D1451" t="n">
        <v>1.7283</v>
      </c>
      <c r="E1451" t="n">
        <v>57.86</v>
      </c>
      <c r="F1451" t="n">
        <v>53.96</v>
      </c>
      <c r="G1451" t="n">
        <v>66.06999999999999</v>
      </c>
      <c r="H1451" t="n">
        <v>0.98</v>
      </c>
      <c r="I1451" t="n">
        <v>49</v>
      </c>
      <c r="J1451" t="n">
        <v>171.35</v>
      </c>
      <c r="K1451" t="n">
        <v>50.28</v>
      </c>
      <c r="L1451" t="n">
        <v>9.5</v>
      </c>
      <c r="M1451" t="n">
        <v>47</v>
      </c>
      <c r="N1451" t="n">
        <v>31.57</v>
      </c>
      <c r="O1451" t="n">
        <v>21367.54</v>
      </c>
      <c r="P1451" t="n">
        <v>630.77</v>
      </c>
      <c r="Q1451" t="n">
        <v>1367.35</v>
      </c>
      <c r="R1451" t="n">
        <v>151.17</v>
      </c>
      <c r="S1451" t="n">
        <v>104.26</v>
      </c>
      <c r="T1451" t="n">
        <v>22394.41</v>
      </c>
      <c r="U1451" t="n">
        <v>0.6899999999999999</v>
      </c>
      <c r="V1451" t="n">
        <v>0.89</v>
      </c>
      <c r="W1451" t="n">
        <v>20.73</v>
      </c>
      <c r="X1451" t="n">
        <v>1.38</v>
      </c>
      <c r="Y1451" t="n">
        <v>1</v>
      </c>
      <c r="Z1451" t="n">
        <v>10</v>
      </c>
    </row>
    <row r="1452">
      <c r="A1452" t="n">
        <v>35</v>
      </c>
      <c r="B1452" t="n">
        <v>80</v>
      </c>
      <c r="C1452" t="inlineStr">
        <is>
          <t xml:space="preserve">CONCLUIDO	</t>
        </is>
      </c>
      <c r="D1452" t="n">
        <v>1.7302</v>
      </c>
      <c r="E1452" t="n">
        <v>57.8</v>
      </c>
      <c r="F1452" t="n">
        <v>53.92</v>
      </c>
      <c r="G1452" t="n">
        <v>67.41</v>
      </c>
      <c r="H1452" t="n">
        <v>1.01</v>
      </c>
      <c r="I1452" t="n">
        <v>48</v>
      </c>
      <c r="J1452" t="n">
        <v>171.72</v>
      </c>
      <c r="K1452" t="n">
        <v>50.28</v>
      </c>
      <c r="L1452" t="n">
        <v>9.75</v>
      </c>
      <c r="M1452" t="n">
        <v>46</v>
      </c>
      <c r="N1452" t="n">
        <v>31.69</v>
      </c>
      <c r="O1452" t="n">
        <v>21412.57</v>
      </c>
      <c r="P1452" t="n">
        <v>628.84</v>
      </c>
      <c r="Q1452" t="n">
        <v>1367.33</v>
      </c>
      <c r="R1452" t="n">
        <v>150.61</v>
      </c>
      <c r="S1452" t="n">
        <v>104.26</v>
      </c>
      <c r="T1452" t="n">
        <v>22119.97</v>
      </c>
      <c r="U1452" t="n">
        <v>0.6899999999999999</v>
      </c>
      <c r="V1452" t="n">
        <v>0.89</v>
      </c>
      <c r="W1452" t="n">
        <v>20.71</v>
      </c>
      <c r="X1452" t="n">
        <v>1.35</v>
      </c>
      <c r="Y1452" t="n">
        <v>1</v>
      </c>
      <c r="Z1452" t="n">
        <v>10</v>
      </c>
    </row>
    <row r="1453">
      <c r="A1453" t="n">
        <v>36</v>
      </c>
      <c r="B1453" t="n">
        <v>80</v>
      </c>
      <c r="C1453" t="inlineStr">
        <is>
          <t xml:space="preserve">CONCLUIDO	</t>
        </is>
      </c>
      <c r="D1453" t="n">
        <v>1.7338</v>
      </c>
      <c r="E1453" t="n">
        <v>57.68</v>
      </c>
      <c r="F1453" t="n">
        <v>53.87</v>
      </c>
      <c r="G1453" t="n">
        <v>70.27</v>
      </c>
      <c r="H1453" t="n">
        <v>1.03</v>
      </c>
      <c r="I1453" t="n">
        <v>46</v>
      </c>
      <c r="J1453" t="n">
        <v>172.08</v>
      </c>
      <c r="K1453" t="n">
        <v>50.28</v>
      </c>
      <c r="L1453" t="n">
        <v>10</v>
      </c>
      <c r="M1453" t="n">
        <v>44</v>
      </c>
      <c r="N1453" t="n">
        <v>31.8</v>
      </c>
      <c r="O1453" t="n">
        <v>21457.64</v>
      </c>
      <c r="P1453" t="n">
        <v>626.97</v>
      </c>
      <c r="Q1453" t="n">
        <v>1367.39</v>
      </c>
      <c r="R1453" t="n">
        <v>148.8</v>
      </c>
      <c r="S1453" t="n">
        <v>104.26</v>
      </c>
      <c r="T1453" t="n">
        <v>21225.24</v>
      </c>
      <c r="U1453" t="n">
        <v>0.7</v>
      </c>
      <c r="V1453" t="n">
        <v>0.89</v>
      </c>
      <c r="W1453" t="n">
        <v>20.71</v>
      </c>
      <c r="X1453" t="n">
        <v>1.29</v>
      </c>
      <c r="Y1453" t="n">
        <v>1</v>
      </c>
      <c r="Z1453" t="n">
        <v>10</v>
      </c>
    </row>
    <row r="1454">
      <c r="A1454" t="n">
        <v>37</v>
      </c>
      <c r="B1454" t="n">
        <v>80</v>
      </c>
      <c r="C1454" t="inlineStr">
        <is>
          <t xml:space="preserve">CONCLUIDO	</t>
        </is>
      </c>
      <c r="D1454" t="n">
        <v>1.7356</v>
      </c>
      <c r="E1454" t="n">
        <v>57.62</v>
      </c>
      <c r="F1454" t="n">
        <v>53.84</v>
      </c>
      <c r="G1454" t="n">
        <v>71.79000000000001</v>
      </c>
      <c r="H1454" t="n">
        <v>1.05</v>
      </c>
      <c r="I1454" t="n">
        <v>45</v>
      </c>
      <c r="J1454" t="n">
        <v>172.45</v>
      </c>
      <c r="K1454" t="n">
        <v>50.28</v>
      </c>
      <c r="L1454" t="n">
        <v>10.25</v>
      </c>
      <c r="M1454" t="n">
        <v>43</v>
      </c>
      <c r="N1454" t="n">
        <v>31.92</v>
      </c>
      <c r="O1454" t="n">
        <v>21502.75</v>
      </c>
      <c r="P1454" t="n">
        <v>625.76</v>
      </c>
      <c r="Q1454" t="n">
        <v>1367.27</v>
      </c>
      <c r="R1454" t="n">
        <v>147.4</v>
      </c>
      <c r="S1454" t="n">
        <v>104.26</v>
      </c>
      <c r="T1454" t="n">
        <v>20532.95</v>
      </c>
      <c r="U1454" t="n">
        <v>0.71</v>
      </c>
      <c r="V1454" t="n">
        <v>0.89</v>
      </c>
      <c r="W1454" t="n">
        <v>20.72</v>
      </c>
      <c r="X1454" t="n">
        <v>1.26</v>
      </c>
      <c r="Y1454" t="n">
        <v>1</v>
      </c>
      <c r="Z1454" t="n">
        <v>10</v>
      </c>
    </row>
    <row r="1455">
      <c r="A1455" t="n">
        <v>38</v>
      </c>
      <c r="B1455" t="n">
        <v>80</v>
      </c>
      <c r="C1455" t="inlineStr">
        <is>
          <t xml:space="preserve">CONCLUIDO	</t>
        </is>
      </c>
      <c r="D1455" t="n">
        <v>1.737</v>
      </c>
      <c r="E1455" t="n">
        <v>57.57</v>
      </c>
      <c r="F1455" t="n">
        <v>53.83</v>
      </c>
      <c r="G1455" t="n">
        <v>73.40000000000001</v>
      </c>
      <c r="H1455" t="n">
        <v>1.08</v>
      </c>
      <c r="I1455" t="n">
        <v>44</v>
      </c>
      <c r="J1455" t="n">
        <v>172.82</v>
      </c>
      <c r="K1455" t="n">
        <v>50.28</v>
      </c>
      <c r="L1455" t="n">
        <v>10.5</v>
      </c>
      <c r="M1455" t="n">
        <v>42</v>
      </c>
      <c r="N1455" t="n">
        <v>32.04</v>
      </c>
      <c r="O1455" t="n">
        <v>21547.89</v>
      </c>
      <c r="P1455" t="n">
        <v>624.15</v>
      </c>
      <c r="Q1455" t="n">
        <v>1367.23</v>
      </c>
      <c r="R1455" t="n">
        <v>147.52</v>
      </c>
      <c r="S1455" t="n">
        <v>104.26</v>
      </c>
      <c r="T1455" t="n">
        <v>20594.96</v>
      </c>
      <c r="U1455" t="n">
        <v>0.71</v>
      </c>
      <c r="V1455" t="n">
        <v>0.89</v>
      </c>
      <c r="W1455" t="n">
        <v>20.71</v>
      </c>
      <c r="X1455" t="n">
        <v>1.25</v>
      </c>
      <c r="Y1455" t="n">
        <v>1</v>
      </c>
      <c r="Z1455" t="n">
        <v>10</v>
      </c>
    </row>
    <row r="1456">
      <c r="A1456" t="n">
        <v>39</v>
      </c>
      <c r="B1456" t="n">
        <v>80</v>
      </c>
      <c r="C1456" t="inlineStr">
        <is>
          <t xml:space="preserve">CONCLUIDO	</t>
        </is>
      </c>
      <c r="D1456" t="n">
        <v>1.7398</v>
      </c>
      <c r="E1456" t="n">
        <v>57.48</v>
      </c>
      <c r="F1456" t="n">
        <v>53.77</v>
      </c>
      <c r="G1456" t="n">
        <v>75.03</v>
      </c>
      <c r="H1456" t="n">
        <v>1.1</v>
      </c>
      <c r="I1456" t="n">
        <v>43</v>
      </c>
      <c r="J1456" t="n">
        <v>173.18</v>
      </c>
      <c r="K1456" t="n">
        <v>50.28</v>
      </c>
      <c r="L1456" t="n">
        <v>10.75</v>
      </c>
      <c r="M1456" t="n">
        <v>41</v>
      </c>
      <c r="N1456" t="n">
        <v>32.15</v>
      </c>
      <c r="O1456" t="n">
        <v>21593.08</v>
      </c>
      <c r="P1456" t="n">
        <v>622.08</v>
      </c>
      <c r="Q1456" t="n">
        <v>1367.32</v>
      </c>
      <c r="R1456" t="n">
        <v>144.91</v>
      </c>
      <c r="S1456" t="n">
        <v>104.26</v>
      </c>
      <c r="T1456" t="n">
        <v>19295.89</v>
      </c>
      <c r="U1456" t="n">
        <v>0.72</v>
      </c>
      <c r="V1456" t="n">
        <v>0.89</v>
      </c>
      <c r="W1456" t="n">
        <v>20.72</v>
      </c>
      <c r="X1456" t="n">
        <v>1.19</v>
      </c>
      <c r="Y1456" t="n">
        <v>1</v>
      </c>
      <c r="Z1456" t="n">
        <v>10</v>
      </c>
    </row>
    <row r="1457">
      <c r="A1457" t="n">
        <v>40</v>
      </c>
      <c r="B1457" t="n">
        <v>80</v>
      </c>
      <c r="C1457" t="inlineStr">
        <is>
          <t xml:space="preserve">CONCLUIDO	</t>
        </is>
      </c>
      <c r="D1457" t="n">
        <v>1.7414</v>
      </c>
      <c r="E1457" t="n">
        <v>57.43</v>
      </c>
      <c r="F1457" t="n">
        <v>53.75</v>
      </c>
      <c r="G1457" t="n">
        <v>76.78</v>
      </c>
      <c r="H1457" t="n">
        <v>1.12</v>
      </c>
      <c r="I1457" t="n">
        <v>42</v>
      </c>
      <c r="J1457" t="n">
        <v>173.55</v>
      </c>
      <c r="K1457" t="n">
        <v>50.28</v>
      </c>
      <c r="L1457" t="n">
        <v>11</v>
      </c>
      <c r="M1457" t="n">
        <v>40</v>
      </c>
      <c r="N1457" t="n">
        <v>32.27</v>
      </c>
      <c r="O1457" t="n">
        <v>21638.31</v>
      </c>
      <c r="P1457" t="n">
        <v>620.63</v>
      </c>
      <c r="Q1457" t="n">
        <v>1367.24</v>
      </c>
      <c r="R1457" t="n">
        <v>144.67</v>
      </c>
      <c r="S1457" t="n">
        <v>104.26</v>
      </c>
      <c r="T1457" t="n">
        <v>19180.55</v>
      </c>
      <c r="U1457" t="n">
        <v>0.72</v>
      </c>
      <c r="V1457" t="n">
        <v>0.89</v>
      </c>
      <c r="W1457" t="n">
        <v>20.71</v>
      </c>
      <c r="X1457" t="n">
        <v>1.17</v>
      </c>
      <c r="Y1457" t="n">
        <v>1</v>
      </c>
      <c r="Z1457" t="n">
        <v>10</v>
      </c>
    </row>
    <row r="1458">
      <c r="A1458" t="n">
        <v>41</v>
      </c>
      <c r="B1458" t="n">
        <v>80</v>
      </c>
      <c r="C1458" t="inlineStr">
        <is>
          <t xml:space="preserve">CONCLUIDO	</t>
        </is>
      </c>
      <c r="D1458" t="n">
        <v>1.7436</v>
      </c>
      <c r="E1458" t="n">
        <v>57.35</v>
      </c>
      <c r="F1458" t="n">
        <v>53.71</v>
      </c>
      <c r="G1458" t="n">
        <v>78.59999999999999</v>
      </c>
      <c r="H1458" t="n">
        <v>1.15</v>
      </c>
      <c r="I1458" t="n">
        <v>41</v>
      </c>
      <c r="J1458" t="n">
        <v>173.92</v>
      </c>
      <c r="K1458" t="n">
        <v>50.28</v>
      </c>
      <c r="L1458" t="n">
        <v>11.25</v>
      </c>
      <c r="M1458" t="n">
        <v>39</v>
      </c>
      <c r="N1458" t="n">
        <v>32.39</v>
      </c>
      <c r="O1458" t="n">
        <v>21683.57</v>
      </c>
      <c r="P1458" t="n">
        <v>618.79</v>
      </c>
      <c r="Q1458" t="n">
        <v>1367.32</v>
      </c>
      <c r="R1458" t="n">
        <v>143.38</v>
      </c>
      <c r="S1458" t="n">
        <v>104.26</v>
      </c>
      <c r="T1458" t="n">
        <v>18540.63</v>
      </c>
      <c r="U1458" t="n">
        <v>0.73</v>
      </c>
      <c r="V1458" t="n">
        <v>0.89</v>
      </c>
      <c r="W1458" t="n">
        <v>20.71</v>
      </c>
      <c r="X1458" t="n">
        <v>1.13</v>
      </c>
      <c r="Y1458" t="n">
        <v>1</v>
      </c>
      <c r="Z1458" t="n">
        <v>10</v>
      </c>
    </row>
    <row r="1459">
      <c r="A1459" t="n">
        <v>42</v>
      </c>
      <c r="B1459" t="n">
        <v>80</v>
      </c>
      <c r="C1459" t="inlineStr">
        <is>
          <t xml:space="preserve">CONCLUIDO	</t>
        </is>
      </c>
      <c r="D1459" t="n">
        <v>1.7448</v>
      </c>
      <c r="E1459" t="n">
        <v>57.31</v>
      </c>
      <c r="F1459" t="n">
        <v>53.7</v>
      </c>
      <c r="G1459" t="n">
        <v>80.55</v>
      </c>
      <c r="H1459" t="n">
        <v>1.17</v>
      </c>
      <c r="I1459" t="n">
        <v>40</v>
      </c>
      <c r="J1459" t="n">
        <v>174.28</v>
      </c>
      <c r="K1459" t="n">
        <v>50.28</v>
      </c>
      <c r="L1459" t="n">
        <v>11.5</v>
      </c>
      <c r="M1459" t="n">
        <v>38</v>
      </c>
      <c r="N1459" t="n">
        <v>32.5</v>
      </c>
      <c r="O1459" t="n">
        <v>21728.87</v>
      </c>
      <c r="P1459" t="n">
        <v>617.95</v>
      </c>
      <c r="Q1459" t="n">
        <v>1367.28</v>
      </c>
      <c r="R1459" t="n">
        <v>143.12</v>
      </c>
      <c r="S1459" t="n">
        <v>104.26</v>
      </c>
      <c r="T1459" t="n">
        <v>18416.29</v>
      </c>
      <c r="U1459" t="n">
        <v>0.73</v>
      </c>
      <c r="V1459" t="n">
        <v>0.89</v>
      </c>
      <c r="W1459" t="n">
        <v>20.71</v>
      </c>
      <c r="X1459" t="n">
        <v>1.12</v>
      </c>
      <c r="Y1459" t="n">
        <v>1</v>
      </c>
      <c r="Z1459" t="n">
        <v>10</v>
      </c>
    </row>
    <row r="1460">
      <c r="A1460" t="n">
        <v>43</v>
      </c>
      <c r="B1460" t="n">
        <v>80</v>
      </c>
      <c r="C1460" t="inlineStr">
        <is>
          <t xml:space="preserve">CONCLUIDO	</t>
        </is>
      </c>
      <c r="D1460" t="n">
        <v>1.7462</v>
      </c>
      <c r="E1460" t="n">
        <v>57.27</v>
      </c>
      <c r="F1460" t="n">
        <v>53.69</v>
      </c>
      <c r="G1460" t="n">
        <v>82.59</v>
      </c>
      <c r="H1460" t="n">
        <v>1.19</v>
      </c>
      <c r="I1460" t="n">
        <v>39</v>
      </c>
      <c r="J1460" t="n">
        <v>174.65</v>
      </c>
      <c r="K1460" t="n">
        <v>50.28</v>
      </c>
      <c r="L1460" t="n">
        <v>11.75</v>
      </c>
      <c r="M1460" t="n">
        <v>37</v>
      </c>
      <c r="N1460" t="n">
        <v>32.62</v>
      </c>
      <c r="O1460" t="n">
        <v>21774.22</v>
      </c>
      <c r="P1460" t="n">
        <v>615.88</v>
      </c>
      <c r="Q1460" t="n">
        <v>1367.33</v>
      </c>
      <c r="R1460" t="n">
        <v>142.31</v>
      </c>
      <c r="S1460" t="n">
        <v>104.26</v>
      </c>
      <c r="T1460" t="n">
        <v>18016.45</v>
      </c>
      <c r="U1460" t="n">
        <v>0.73</v>
      </c>
      <c r="V1460" t="n">
        <v>0.89</v>
      </c>
      <c r="W1460" t="n">
        <v>20.72</v>
      </c>
      <c r="X1460" t="n">
        <v>1.11</v>
      </c>
      <c r="Y1460" t="n">
        <v>1</v>
      </c>
      <c r="Z1460" t="n">
        <v>10</v>
      </c>
    </row>
    <row r="1461">
      <c r="A1461" t="n">
        <v>44</v>
      </c>
      <c r="B1461" t="n">
        <v>80</v>
      </c>
      <c r="C1461" t="inlineStr">
        <is>
          <t xml:space="preserve">CONCLUIDO	</t>
        </is>
      </c>
      <c r="D1461" t="n">
        <v>1.7493</v>
      </c>
      <c r="E1461" t="n">
        <v>57.17</v>
      </c>
      <c r="F1461" t="n">
        <v>53.62</v>
      </c>
      <c r="G1461" t="n">
        <v>84.66</v>
      </c>
      <c r="H1461" t="n">
        <v>1.22</v>
      </c>
      <c r="I1461" t="n">
        <v>38</v>
      </c>
      <c r="J1461" t="n">
        <v>175.02</v>
      </c>
      <c r="K1461" t="n">
        <v>50.28</v>
      </c>
      <c r="L1461" t="n">
        <v>12</v>
      </c>
      <c r="M1461" t="n">
        <v>36</v>
      </c>
      <c r="N1461" t="n">
        <v>32.74</v>
      </c>
      <c r="O1461" t="n">
        <v>21819.6</v>
      </c>
      <c r="P1461" t="n">
        <v>613.45</v>
      </c>
      <c r="Q1461" t="n">
        <v>1367.25</v>
      </c>
      <c r="R1461" t="n">
        <v>140.34</v>
      </c>
      <c r="S1461" t="n">
        <v>104.26</v>
      </c>
      <c r="T1461" t="n">
        <v>17035.04</v>
      </c>
      <c r="U1461" t="n">
        <v>0.74</v>
      </c>
      <c r="V1461" t="n">
        <v>0.89</v>
      </c>
      <c r="W1461" t="n">
        <v>20.7</v>
      </c>
      <c r="X1461" t="n">
        <v>1.04</v>
      </c>
      <c r="Y1461" t="n">
        <v>1</v>
      </c>
      <c r="Z1461" t="n">
        <v>10</v>
      </c>
    </row>
    <row r="1462">
      <c r="A1462" t="n">
        <v>45</v>
      </c>
      <c r="B1462" t="n">
        <v>80</v>
      </c>
      <c r="C1462" t="inlineStr">
        <is>
          <t xml:space="preserve">CONCLUIDO	</t>
        </is>
      </c>
      <c r="D1462" t="n">
        <v>1.7509</v>
      </c>
      <c r="E1462" t="n">
        <v>57.12</v>
      </c>
      <c r="F1462" t="n">
        <v>53.6</v>
      </c>
      <c r="G1462" t="n">
        <v>86.92</v>
      </c>
      <c r="H1462" t="n">
        <v>1.24</v>
      </c>
      <c r="I1462" t="n">
        <v>37</v>
      </c>
      <c r="J1462" t="n">
        <v>175.39</v>
      </c>
      <c r="K1462" t="n">
        <v>50.28</v>
      </c>
      <c r="L1462" t="n">
        <v>12.25</v>
      </c>
      <c r="M1462" t="n">
        <v>35</v>
      </c>
      <c r="N1462" t="n">
        <v>32.86</v>
      </c>
      <c r="O1462" t="n">
        <v>21865.03</v>
      </c>
      <c r="P1462" t="n">
        <v>612.17</v>
      </c>
      <c r="Q1462" t="n">
        <v>1367.3</v>
      </c>
      <c r="R1462" t="n">
        <v>139.67</v>
      </c>
      <c r="S1462" t="n">
        <v>104.26</v>
      </c>
      <c r="T1462" t="n">
        <v>16708.06</v>
      </c>
      <c r="U1462" t="n">
        <v>0.75</v>
      </c>
      <c r="V1462" t="n">
        <v>0.89</v>
      </c>
      <c r="W1462" t="n">
        <v>20.7</v>
      </c>
      <c r="X1462" t="n">
        <v>1.02</v>
      </c>
      <c r="Y1462" t="n">
        <v>1</v>
      </c>
      <c r="Z1462" t="n">
        <v>10</v>
      </c>
    </row>
    <row r="1463">
      <c r="A1463" t="n">
        <v>46</v>
      </c>
      <c r="B1463" t="n">
        <v>80</v>
      </c>
      <c r="C1463" t="inlineStr">
        <is>
          <t xml:space="preserve">CONCLUIDO	</t>
        </is>
      </c>
      <c r="D1463" t="n">
        <v>1.7526</v>
      </c>
      <c r="E1463" t="n">
        <v>57.06</v>
      </c>
      <c r="F1463" t="n">
        <v>53.57</v>
      </c>
      <c r="G1463" t="n">
        <v>89.29000000000001</v>
      </c>
      <c r="H1463" t="n">
        <v>1.26</v>
      </c>
      <c r="I1463" t="n">
        <v>36</v>
      </c>
      <c r="J1463" t="n">
        <v>175.76</v>
      </c>
      <c r="K1463" t="n">
        <v>50.28</v>
      </c>
      <c r="L1463" t="n">
        <v>12.5</v>
      </c>
      <c r="M1463" t="n">
        <v>34</v>
      </c>
      <c r="N1463" t="n">
        <v>32.98</v>
      </c>
      <c r="O1463" t="n">
        <v>21910.49</v>
      </c>
      <c r="P1463" t="n">
        <v>609.89</v>
      </c>
      <c r="Q1463" t="n">
        <v>1367.19</v>
      </c>
      <c r="R1463" t="n">
        <v>138.79</v>
      </c>
      <c r="S1463" t="n">
        <v>104.26</v>
      </c>
      <c r="T1463" t="n">
        <v>16269.79</v>
      </c>
      <c r="U1463" t="n">
        <v>0.75</v>
      </c>
      <c r="V1463" t="n">
        <v>0.89</v>
      </c>
      <c r="W1463" t="n">
        <v>20.7</v>
      </c>
      <c r="X1463" t="n">
        <v>0.99</v>
      </c>
      <c r="Y1463" t="n">
        <v>1</v>
      </c>
      <c r="Z1463" t="n">
        <v>10</v>
      </c>
    </row>
    <row r="1464">
      <c r="A1464" t="n">
        <v>47</v>
      </c>
      <c r="B1464" t="n">
        <v>80</v>
      </c>
      <c r="C1464" t="inlineStr">
        <is>
          <t xml:space="preserve">CONCLUIDO	</t>
        </is>
      </c>
      <c r="D1464" t="n">
        <v>1.7519</v>
      </c>
      <c r="E1464" t="n">
        <v>57.08</v>
      </c>
      <c r="F1464" t="n">
        <v>53.6</v>
      </c>
      <c r="G1464" t="n">
        <v>89.33</v>
      </c>
      <c r="H1464" t="n">
        <v>1.28</v>
      </c>
      <c r="I1464" t="n">
        <v>36</v>
      </c>
      <c r="J1464" t="n">
        <v>176.12</v>
      </c>
      <c r="K1464" t="n">
        <v>50.28</v>
      </c>
      <c r="L1464" t="n">
        <v>12.75</v>
      </c>
      <c r="M1464" t="n">
        <v>34</v>
      </c>
      <c r="N1464" t="n">
        <v>33.09</v>
      </c>
      <c r="O1464" t="n">
        <v>21956</v>
      </c>
      <c r="P1464" t="n">
        <v>609</v>
      </c>
      <c r="Q1464" t="n">
        <v>1367.23</v>
      </c>
      <c r="R1464" t="n">
        <v>139.33</v>
      </c>
      <c r="S1464" t="n">
        <v>104.26</v>
      </c>
      <c r="T1464" t="n">
        <v>16543.27</v>
      </c>
      <c r="U1464" t="n">
        <v>0.75</v>
      </c>
      <c r="V1464" t="n">
        <v>0.89</v>
      </c>
      <c r="W1464" t="n">
        <v>20.71</v>
      </c>
      <c r="X1464" t="n">
        <v>1.02</v>
      </c>
      <c r="Y1464" t="n">
        <v>1</v>
      </c>
      <c r="Z1464" t="n">
        <v>10</v>
      </c>
    </row>
    <row r="1465">
      <c r="A1465" t="n">
        <v>48</v>
      </c>
      <c r="B1465" t="n">
        <v>80</v>
      </c>
      <c r="C1465" t="inlineStr">
        <is>
          <t xml:space="preserve">CONCLUIDO	</t>
        </is>
      </c>
      <c r="D1465" t="n">
        <v>1.7533</v>
      </c>
      <c r="E1465" t="n">
        <v>57.04</v>
      </c>
      <c r="F1465" t="n">
        <v>53.58</v>
      </c>
      <c r="G1465" t="n">
        <v>91.86</v>
      </c>
      <c r="H1465" t="n">
        <v>1.31</v>
      </c>
      <c r="I1465" t="n">
        <v>35</v>
      </c>
      <c r="J1465" t="n">
        <v>176.49</v>
      </c>
      <c r="K1465" t="n">
        <v>50.28</v>
      </c>
      <c r="L1465" t="n">
        <v>13</v>
      </c>
      <c r="M1465" t="n">
        <v>33</v>
      </c>
      <c r="N1465" t="n">
        <v>33.21</v>
      </c>
      <c r="O1465" t="n">
        <v>22001.54</v>
      </c>
      <c r="P1465" t="n">
        <v>608.13</v>
      </c>
      <c r="Q1465" t="n">
        <v>1367.21</v>
      </c>
      <c r="R1465" t="n">
        <v>139.45</v>
      </c>
      <c r="S1465" t="n">
        <v>104.26</v>
      </c>
      <c r="T1465" t="n">
        <v>16606.6</v>
      </c>
      <c r="U1465" t="n">
        <v>0.75</v>
      </c>
      <c r="V1465" t="n">
        <v>0.89</v>
      </c>
      <c r="W1465" t="n">
        <v>20.7</v>
      </c>
      <c r="X1465" t="n">
        <v>1.01</v>
      </c>
      <c r="Y1465" t="n">
        <v>1</v>
      </c>
      <c r="Z1465" t="n">
        <v>10</v>
      </c>
    </row>
    <row r="1466">
      <c r="A1466" t="n">
        <v>49</v>
      </c>
      <c r="B1466" t="n">
        <v>80</v>
      </c>
      <c r="C1466" t="inlineStr">
        <is>
          <t xml:space="preserve">CONCLUIDO	</t>
        </is>
      </c>
      <c r="D1466" t="n">
        <v>1.7564</v>
      </c>
      <c r="E1466" t="n">
        <v>56.94</v>
      </c>
      <c r="F1466" t="n">
        <v>53.52</v>
      </c>
      <c r="G1466" t="n">
        <v>94.44</v>
      </c>
      <c r="H1466" t="n">
        <v>1.33</v>
      </c>
      <c r="I1466" t="n">
        <v>34</v>
      </c>
      <c r="J1466" t="n">
        <v>176.86</v>
      </c>
      <c r="K1466" t="n">
        <v>50.28</v>
      </c>
      <c r="L1466" t="n">
        <v>13.25</v>
      </c>
      <c r="M1466" t="n">
        <v>32</v>
      </c>
      <c r="N1466" t="n">
        <v>33.33</v>
      </c>
      <c r="O1466" t="n">
        <v>22047.13</v>
      </c>
      <c r="P1466" t="n">
        <v>605</v>
      </c>
      <c r="Q1466" t="n">
        <v>1367.27</v>
      </c>
      <c r="R1466" t="n">
        <v>136.8</v>
      </c>
      <c r="S1466" t="n">
        <v>104.26</v>
      </c>
      <c r="T1466" t="n">
        <v>15288.1</v>
      </c>
      <c r="U1466" t="n">
        <v>0.76</v>
      </c>
      <c r="V1466" t="n">
        <v>0.9</v>
      </c>
      <c r="W1466" t="n">
        <v>20.7</v>
      </c>
      <c r="X1466" t="n">
        <v>0.9399999999999999</v>
      </c>
      <c r="Y1466" t="n">
        <v>1</v>
      </c>
      <c r="Z1466" t="n">
        <v>10</v>
      </c>
    </row>
    <row r="1467">
      <c r="A1467" t="n">
        <v>50</v>
      </c>
      <c r="B1467" t="n">
        <v>80</v>
      </c>
      <c r="C1467" t="inlineStr">
        <is>
          <t xml:space="preserve">CONCLUIDO	</t>
        </is>
      </c>
      <c r="D1467" t="n">
        <v>1.7556</v>
      </c>
      <c r="E1467" t="n">
        <v>56.96</v>
      </c>
      <c r="F1467" t="n">
        <v>53.54</v>
      </c>
      <c r="G1467" t="n">
        <v>94.48999999999999</v>
      </c>
      <c r="H1467" t="n">
        <v>1.35</v>
      </c>
      <c r="I1467" t="n">
        <v>34</v>
      </c>
      <c r="J1467" t="n">
        <v>177.23</v>
      </c>
      <c r="K1467" t="n">
        <v>50.28</v>
      </c>
      <c r="L1467" t="n">
        <v>13.5</v>
      </c>
      <c r="M1467" t="n">
        <v>32</v>
      </c>
      <c r="N1467" t="n">
        <v>33.45</v>
      </c>
      <c r="O1467" t="n">
        <v>22092.76</v>
      </c>
      <c r="P1467" t="n">
        <v>604.64</v>
      </c>
      <c r="Q1467" t="n">
        <v>1367.3</v>
      </c>
      <c r="R1467" t="n">
        <v>137.99</v>
      </c>
      <c r="S1467" t="n">
        <v>104.26</v>
      </c>
      <c r="T1467" t="n">
        <v>15882.78</v>
      </c>
      <c r="U1467" t="n">
        <v>0.76</v>
      </c>
      <c r="V1467" t="n">
        <v>0.9</v>
      </c>
      <c r="W1467" t="n">
        <v>20.7</v>
      </c>
      <c r="X1467" t="n">
        <v>0.96</v>
      </c>
      <c r="Y1467" t="n">
        <v>1</v>
      </c>
      <c r="Z1467" t="n">
        <v>10</v>
      </c>
    </row>
    <row r="1468">
      <c r="A1468" t="n">
        <v>51</v>
      </c>
      <c r="B1468" t="n">
        <v>80</v>
      </c>
      <c r="C1468" t="inlineStr">
        <is>
          <t xml:space="preserve">CONCLUIDO	</t>
        </is>
      </c>
      <c r="D1468" t="n">
        <v>1.7586</v>
      </c>
      <c r="E1468" t="n">
        <v>56.86</v>
      </c>
      <c r="F1468" t="n">
        <v>53.48</v>
      </c>
      <c r="G1468" t="n">
        <v>97.23</v>
      </c>
      <c r="H1468" t="n">
        <v>1.37</v>
      </c>
      <c r="I1468" t="n">
        <v>33</v>
      </c>
      <c r="J1468" t="n">
        <v>177.6</v>
      </c>
      <c r="K1468" t="n">
        <v>50.28</v>
      </c>
      <c r="L1468" t="n">
        <v>13.75</v>
      </c>
      <c r="M1468" t="n">
        <v>31</v>
      </c>
      <c r="N1468" t="n">
        <v>33.57</v>
      </c>
      <c r="O1468" t="n">
        <v>22138.42</v>
      </c>
      <c r="P1468" t="n">
        <v>602.85</v>
      </c>
      <c r="Q1468" t="n">
        <v>1367.3</v>
      </c>
      <c r="R1468" t="n">
        <v>135.58</v>
      </c>
      <c r="S1468" t="n">
        <v>104.26</v>
      </c>
      <c r="T1468" t="n">
        <v>14680.97</v>
      </c>
      <c r="U1468" t="n">
        <v>0.77</v>
      </c>
      <c r="V1468" t="n">
        <v>0.9</v>
      </c>
      <c r="W1468" t="n">
        <v>20.7</v>
      </c>
      <c r="X1468" t="n">
        <v>0.9</v>
      </c>
      <c r="Y1468" t="n">
        <v>1</v>
      </c>
      <c r="Z1468" t="n">
        <v>10</v>
      </c>
    </row>
    <row r="1469">
      <c r="A1469" t="n">
        <v>52</v>
      </c>
      <c r="B1469" t="n">
        <v>80</v>
      </c>
      <c r="C1469" t="inlineStr">
        <is>
          <t xml:space="preserve">CONCLUIDO	</t>
        </is>
      </c>
      <c r="D1469" t="n">
        <v>1.7599</v>
      </c>
      <c r="E1469" t="n">
        <v>56.82</v>
      </c>
      <c r="F1469" t="n">
        <v>53.46</v>
      </c>
      <c r="G1469" t="n">
        <v>100.25</v>
      </c>
      <c r="H1469" t="n">
        <v>1.4</v>
      </c>
      <c r="I1469" t="n">
        <v>32</v>
      </c>
      <c r="J1469" t="n">
        <v>177.97</v>
      </c>
      <c r="K1469" t="n">
        <v>50.28</v>
      </c>
      <c r="L1469" t="n">
        <v>14</v>
      </c>
      <c r="M1469" t="n">
        <v>30</v>
      </c>
      <c r="N1469" t="n">
        <v>33.69</v>
      </c>
      <c r="O1469" t="n">
        <v>22184.13</v>
      </c>
      <c r="P1469" t="n">
        <v>601.27</v>
      </c>
      <c r="Q1469" t="n">
        <v>1367.24</v>
      </c>
      <c r="R1469" t="n">
        <v>135.5</v>
      </c>
      <c r="S1469" t="n">
        <v>104.26</v>
      </c>
      <c r="T1469" t="n">
        <v>14647.37</v>
      </c>
      <c r="U1469" t="n">
        <v>0.77</v>
      </c>
      <c r="V1469" t="n">
        <v>0.9</v>
      </c>
      <c r="W1469" t="n">
        <v>20.69</v>
      </c>
      <c r="X1469" t="n">
        <v>0.89</v>
      </c>
      <c r="Y1469" t="n">
        <v>1</v>
      </c>
      <c r="Z1469" t="n">
        <v>10</v>
      </c>
    </row>
    <row r="1470">
      <c r="A1470" t="n">
        <v>53</v>
      </c>
      <c r="B1470" t="n">
        <v>80</v>
      </c>
      <c r="C1470" t="inlineStr">
        <is>
          <t xml:space="preserve">CONCLUIDO	</t>
        </is>
      </c>
      <c r="D1470" t="n">
        <v>1.7596</v>
      </c>
      <c r="E1470" t="n">
        <v>56.83</v>
      </c>
      <c r="F1470" t="n">
        <v>53.48</v>
      </c>
      <c r="G1470" t="n">
        <v>100.27</v>
      </c>
      <c r="H1470" t="n">
        <v>1.42</v>
      </c>
      <c r="I1470" t="n">
        <v>32</v>
      </c>
      <c r="J1470" t="n">
        <v>178.34</v>
      </c>
      <c r="K1470" t="n">
        <v>50.28</v>
      </c>
      <c r="L1470" t="n">
        <v>14.25</v>
      </c>
      <c r="M1470" t="n">
        <v>30</v>
      </c>
      <c r="N1470" t="n">
        <v>33.82</v>
      </c>
      <c r="O1470" t="n">
        <v>22229.88</v>
      </c>
      <c r="P1470" t="n">
        <v>599.0700000000001</v>
      </c>
      <c r="Q1470" t="n">
        <v>1367.2</v>
      </c>
      <c r="R1470" t="n">
        <v>135.54</v>
      </c>
      <c r="S1470" t="n">
        <v>104.26</v>
      </c>
      <c r="T1470" t="n">
        <v>14667.46</v>
      </c>
      <c r="U1470" t="n">
        <v>0.77</v>
      </c>
      <c r="V1470" t="n">
        <v>0.9</v>
      </c>
      <c r="W1470" t="n">
        <v>20.7</v>
      </c>
      <c r="X1470" t="n">
        <v>0.9</v>
      </c>
      <c r="Y1470" t="n">
        <v>1</v>
      </c>
      <c r="Z1470" t="n">
        <v>10</v>
      </c>
    </row>
    <row r="1471">
      <c r="A1471" t="n">
        <v>54</v>
      </c>
      <c r="B1471" t="n">
        <v>80</v>
      </c>
      <c r="C1471" t="inlineStr">
        <is>
          <t xml:space="preserve">CONCLUIDO	</t>
        </is>
      </c>
      <c r="D1471" t="n">
        <v>1.7619</v>
      </c>
      <c r="E1471" t="n">
        <v>56.76</v>
      </c>
      <c r="F1471" t="n">
        <v>53.43</v>
      </c>
      <c r="G1471" t="n">
        <v>103.42</v>
      </c>
      <c r="H1471" t="n">
        <v>1.44</v>
      </c>
      <c r="I1471" t="n">
        <v>31</v>
      </c>
      <c r="J1471" t="n">
        <v>178.72</v>
      </c>
      <c r="K1471" t="n">
        <v>50.28</v>
      </c>
      <c r="L1471" t="n">
        <v>14.5</v>
      </c>
      <c r="M1471" t="n">
        <v>29</v>
      </c>
      <c r="N1471" t="n">
        <v>33.94</v>
      </c>
      <c r="O1471" t="n">
        <v>22275.67</v>
      </c>
      <c r="P1471" t="n">
        <v>598.55</v>
      </c>
      <c r="Q1471" t="n">
        <v>1367.17</v>
      </c>
      <c r="R1471" t="n">
        <v>134.25</v>
      </c>
      <c r="S1471" t="n">
        <v>104.26</v>
      </c>
      <c r="T1471" t="n">
        <v>14024.75</v>
      </c>
      <c r="U1471" t="n">
        <v>0.78</v>
      </c>
      <c r="V1471" t="n">
        <v>0.9</v>
      </c>
      <c r="W1471" t="n">
        <v>20.7</v>
      </c>
      <c r="X1471" t="n">
        <v>0.86</v>
      </c>
      <c r="Y1471" t="n">
        <v>1</v>
      </c>
      <c r="Z1471" t="n">
        <v>10</v>
      </c>
    </row>
    <row r="1472">
      <c r="A1472" t="n">
        <v>55</v>
      </c>
      <c r="B1472" t="n">
        <v>80</v>
      </c>
      <c r="C1472" t="inlineStr">
        <is>
          <t xml:space="preserve">CONCLUIDO	</t>
        </is>
      </c>
      <c r="D1472" t="n">
        <v>1.7639</v>
      </c>
      <c r="E1472" t="n">
        <v>56.69</v>
      </c>
      <c r="F1472" t="n">
        <v>53.4</v>
      </c>
      <c r="G1472" t="n">
        <v>106.8</v>
      </c>
      <c r="H1472" t="n">
        <v>1.46</v>
      </c>
      <c r="I1472" t="n">
        <v>30</v>
      </c>
      <c r="J1472" t="n">
        <v>179.09</v>
      </c>
      <c r="K1472" t="n">
        <v>50.28</v>
      </c>
      <c r="L1472" t="n">
        <v>14.75</v>
      </c>
      <c r="M1472" t="n">
        <v>28</v>
      </c>
      <c r="N1472" t="n">
        <v>34.06</v>
      </c>
      <c r="O1472" t="n">
        <v>22321.5</v>
      </c>
      <c r="P1472" t="n">
        <v>595.61</v>
      </c>
      <c r="Q1472" t="n">
        <v>1367.25</v>
      </c>
      <c r="R1472" t="n">
        <v>133.2</v>
      </c>
      <c r="S1472" t="n">
        <v>104.26</v>
      </c>
      <c r="T1472" t="n">
        <v>13505.87</v>
      </c>
      <c r="U1472" t="n">
        <v>0.78</v>
      </c>
      <c r="V1472" t="n">
        <v>0.9</v>
      </c>
      <c r="W1472" t="n">
        <v>20.69</v>
      </c>
      <c r="X1472" t="n">
        <v>0.82</v>
      </c>
      <c r="Y1472" t="n">
        <v>1</v>
      </c>
      <c r="Z1472" t="n">
        <v>10</v>
      </c>
    </row>
    <row r="1473">
      <c r="A1473" t="n">
        <v>56</v>
      </c>
      <c r="B1473" t="n">
        <v>80</v>
      </c>
      <c r="C1473" t="inlineStr">
        <is>
          <t xml:space="preserve">CONCLUIDO	</t>
        </is>
      </c>
      <c r="D1473" t="n">
        <v>1.7637</v>
      </c>
      <c r="E1473" t="n">
        <v>56.7</v>
      </c>
      <c r="F1473" t="n">
        <v>53.41</v>
      </c>
      <c r="G1473" t="n">
        <v>106.82</v>
      </c>
      <c r="H1473" t="n">
        <v>1.48</v>
      </c>
      <c r="I1473" t="n">
        <v>30</v>
      </c>
      <c r="J1473" t="n">
        <v>179.46</v>
      </c>
      <c r="K1473" t="n">
        <v>50.28</v>
      </c>
      <c r="L1473" t="n">
        <v>15</v>
      </c>
      <c r="M1473" t="n">
        <v>28</v>
      </c>
      <c r="N1473" t="n">
        <v>34.18</v>
      </c>
      <c r="O1473" t="n">
        <v>22367.38</v>
      </c>
      <c r="P1473" t="n">
        <v>595</v>
      </c>
      <c r="Q1473" t="n">
        <v>1367.21</v>
      </c>
      <c r="R1473" t="n">
        <v>133.56</v>
      </c>
      <c r="S1473" t="n">
        <v>104.26</v>
      </c>
      <c r="T1473" t="n">
        <v>13688.25</v>
      </c>
      <c r="U1473" t="n">
        <v>0.78</v>
      </c>
      <c r="V1473" t="n">
        <v>0.9</v>
      </c>
      <c r="W1473" t="n">
        <v>20.69</v>
      </c>
      <c r="X1473" t="n">
        <v>0.83</v>
      </c>
      <c r="Y1473" t="n">
        <v>1</v>
      </c>
      <c r="Z1473" t="n">
        <v>10</v>
      </c>
    </row>
    <row r="1474">
      <c r="A1474" t="n">
        <v>57</v>
      </c>
      <c r="B1474" t="n">
        <v>80</v>
      </c>
      <c r="C1474" t="inlineStr">
        <is>
          <t xml:space="preserve">CONCLUIDO	</t>
        </is>
      </c>
      <c r="D1474" t="n">
        <v>1.7654</v>
      </c>
      <c r="E1474" t="n">
        <v>56.64</v>
      </c>
      <c r="F1474" t="n">
        <v>53.38</v>
      </c>
      <c r="G1474" t="n">
        <v>110.45</v>
      </c>
      <c r="H1474" t="n">
        <v>1.5</v>
      </c>
      <c r="I1474" t="n">
        <v>29</v>
      </c>
      <c r="J1474" t="n">
        <v>179.83</v>
      </c>
      <c r="K1474" t="n">
        <v>50.28</v>
      </c>
      <c r="L1474" t="n">
        <v>15.25</v>
      </c>
      <c r="M1474" t="n">
        <v>27</v>
      </c>
      <c r="N1474" t="n">
        <v>34.3</v>
      </c>
      <c r="O1474" t="n">
        <v>22413.29</v>
      </c>
      <c r="P1474" t="n">
        <v>593.49</v>
      </c>
      <c r="Q1474" t="n">
        <v>1367.28</v>
      </c>
      <c r="R1474" t="n">
        <v>132.7</v>
      </c>
      <c r="S1474" t="n">
        <v>104.26</v>
      </c>
      <c r="T1474" t="n">
        <v>13262.59</v>
      </c>
      <c r="U1474" t="n">
        <v>0.79</v>
      </c>
      <c r="V1474" t="n">
        <v>0.9</v>
      </c>
      <c r="W1474" t="n">
        <v>20.69</v>
      </c>
      <c r="X1474" t="n">
        <v>0.8100000000000001</v>
      </c>
      <c r="Y1474" t="n">
        <v>1</v>
      </c>
      <c r="Z1474" t="n">
        <v>10</v>
      </c>
    </row>
    <row r="1475">
      <c r="A1475" t="n">
        <v>58</v>
      </c>
      <c r="B1475" t="n">
        <v>80</v>
      </c>
      <c r="C1475" t="inlineStr">
        <is>
          <t xml:space="preserve">CONCLUIDO	</t>
        </is>
      </c>
      <c r="D1475" t="n">
        <v>1.7656</v>
      </c>
      <c r="E1475" t="n">
        <v>56.64</v>
      </c>
      <c r="F1475" t="n">
        <v>53.38</v>
      </c>
      <c r="G1475" t="n">
        <v>110.44</v>
      </c>
      <c r="H1475" t="n">
        <v>1.53</v>
      </c>
      <c r="I1475" t="n">
        <v>29</v>
      </c>
      <c r="J1475" t="n">
        <v>180.2</v>
      </c>
      <c r="K1475" t="n">
        <v>50.28</v>
      </c>
      <c r="L1475" t="n">
        <v>15.5</v>
      </c>
      <c r="M1475" t="n">
        <v>27</v>
      </c>
      <c r="N1475" t="n">
        <v>34.43</v>
      </c>
      <c r="O1475" t="n">
        <v>22459.24</v>
      </c>
      <c r="P1475" t="n">
        <v>592.8</v>
      </c>
      <c r="Q1475" t="n">
        <v>1367.32</v>
      </c>
      <c r="R1475" t="n">
        <v>132.73</v>
      </c>
      <c r="S1475" t="n">
        <v>104.26</v>
      </c>
      <c r="T1475" t="n">
        <v>13277.92</v>
      </c>
      <c r="U1475" t="n">
        <v>0.79</v>
      </c>
      <c r="V1475" t="n">
        <v>0.9</v>
      </c>
      <c r="W1475" t="n">
        <v>20.69</v>
      </c>
      <c r="X1475" t="n">
        <v>0.8</v>
      </c>
      <c r="Y1475" t="n">
        <v>1</v>
      </c>
      <c r="Z1475" t="n">
        <v>10</v>
      </c>
    </row>
    <row r="1476">
      <c r="A1476" t="n">
        <v>59</v>
      </c>
      <c r="B1476" t="n">
        <v>80</v>
      </c>
      <c r="C1476" t="inlineStr">
        <is>
          <t xml:space="preserve">CONCLUIDO	</t>
        </is>
      </c>
      <c r="D1476" t="n">
        <v>1.7673</v>
      </c>
      <c r="E1476" t="n">
        <v>56.58</v>
      </c>
      <c r="F1476" t="n">
        <v>53.36</v>
      </c>
      <c r="G1476" t="n">
        <v>114.34</v>
      </c>
      <c r="H1476" t="n">
        <v>1.55</v>
      </c>
      <c r="I1476" t="n">
        <v>28</v>
      </c>
      <c r="J1476" t="n">
        <v>180.58</v>
      </c>
      <c r="K1476" t="n">
        <v>50.28</v>
      </c>
      <c r="L1476" t="n">
        <v>15.75</v>
      </c>
      <c r="M1476" t="n">
        <v>26</v>
      </c>
      <c r="N1476" t="n">
        <v>34.55</v>
      </c>
      <c r="O1476" t="n">
        <v>22505.24</v>
      </c>
      <c r="P1476" t="n">
        <v>590.36</v>
      </c>
      <c r="Q1476" t="n">
        <v>1367.27</v>
      </c>
      <c r="R1476" t="n">
        <v>131.85</v>
      </c>
      <c r="S1476" t="n">
        <v>104.26</v>
      </c>
      <c r="T1476" t="n">
        <v>12843.08</v>
      </c>
      <c r="U1476" t="n">
        <v>0.79</v>
      </c>
      <c r="V1476" t="n">
        <v>0.9</v>
      </c>
      <c r="W1476" t="n">
        <v>20.69</v>
      </c>
      <c r="X1476" t="n">
        <v>0.78</v>
      </c>
      <c r="Y1476" t="n">
        <v>1</v>
      </c>
      <c r="Z1476" t="n">
        <v>10</v>
      </c>
    </row>
    <row r="1477">
      <c r="A1477" t="n">
        <v>60</v>
      </c>
      <c r="B1477" t="n">
        <v>80</v>
      </c>
      <c r="C1477" t="inlineStr">
        <is>
          <t xml:space="preserve">CONCLUIDO	</t>
        </is>
      </c>
      <c r="D1477" t="n">
        <v>1.7679</v>
      </c>
      <c r="E1477" t="n">
        <v>56.56</v>
      </c>
      <c r="F1477" t="n">
        <v>53.34</v>
      </c>
      <c r="G1477" t="n">
        <v>114.29</v>
      </c>
      <c r="H1477" t="n">
        <v>1.57</v>
      </c>
      <c r="I1477" t="n">
        <v>28</v>
      </c>
      <c r="J1477" t="n">
        <v>180.95</v>
      </c>
      <c r="K1477" t="n">
        <v>50.28</v>
      </c>
      <c r="L1477" t="n">
        <v>16</v>
      </c>
      <c r="M1477" t="n">
        <v>26</v>
      </c>
      <c r="N1477" t="n">
        <v>34.67</v>
      </c>
      <c r="O1477" t="n">
        <v>22551.28</v>
      </c>
      <c r="P1477" t="n">
        <v>588.6799999999999</v>
      </c>
      <c r="Q1477" t="n">
        <v>1367.28</v>
      </c>
      <c r="R1477" t="n">
        <v>131.13</v>
      </c>
      <c r="S1477" t="n">
        <v>104.26</v>
      </c>
      <c r="T1477" t="n">
        <v>12483.54</v>
      </c>
      <c r="U1477" t="n">
        <v>0.8</v>
      </c>
      <c r="V1477" t="n">
        <v>0.9</v>
      </c>
      <c r="W1477" t="n">
        <v>20.69</v>
      </c>
      <c r="X1477" t="n">
        <v>0.76</v>
      </c>
      <c r="Y1477" t="n">
        <v>1</v>
      </c>
      <c r="Z1477" t="n">
        <v>10</v>
      </c>
    </row>
    <row r="1478">
      <c r="A1478" t="n">
        <v>61</v>
      </c>
      <c r="B1478" t="n">
        <v>80</v>
      </c>
      <c r="C1478" t="inlineStr">
        <is>
          <t xml:space="preserve">CONCLUIDO	</t>
        </is>
      </c>
      <c r="D1478" t="n">
        <v>1.7694</v>
      </c>
      <c r="E1478" t="n">
        <v>56.52</v>
      </c>
      <c r="F1478" t="n">
        <v>53.32</v>
      </c>
      <c r="G1478" t="n">
        <v>118.49</v>
      </c>
      <c r="H1478" t="n">
        <v>1.59</v>
      </c>
      <c r="I1478" t="n">
        <v>27</v>
      </c>
      <c r="J1478" t="n">
        <v>181.32</v>
      </c>
      <c r="K1478" t="n">
        <v>50.28</v>
      </c>
      <c r="L1478" t="n">
        <v>16.25</v>
      </c>
      <c r="M1478" t="n">
        <v>25</v>
      </c>
      <c r="N1478" t="n">
        <v>34.79</v>
      </c>
      <c r="O1478" t="n">
        <v>22597.36</v>
      </c>
      <c r="P1478" t="n">
        <v>587.1900000000001</v>
      </c>
      <c r="Q1478" t="n">
        <v>1367.29</v>
      </c>
      <c r="R1478" t="n">
        <v>130.95</v>
      </c>
      <c r="S1478" t="n">
        <v>104.26</v>
      </c>
      <c r="T1478" t="n">
        <v>12395.15</v>
      </c>
      <c r="U1478" t="n">
        <v>0.8</v>
      </c>
      <c r="V1478" t="n">
        <v>0.9</v>
      </c>
      <c r="W1478" t="n">
        <v>20.68</v>
      </c>
      <c r="X1478" t="n">
        <v>0.74</v>
      </c>
      <c r="Y1478" t="n">
        <v>1</v>
      </c>
      <c r="Z1478" t="n">
        <v>10</v>
      </c>
    </row>
    <row r="1479">
      <c r="A1479" t="n">
        <v>62</v>
      </c>
      <c r="B1479" t="n">
        <v>80</v>
      </c>
      <c r="C1479" t="inlineStr">
        <is>
          <t xml:space="preserve">CONCLUIDO	</t>
        </is>
      </c>
      <c r="D1479" t="n">
        <v>1.7696</v>
      </c>
      <c r="E1479" t="n">
        <v>56.51</v>
      </c>
      <c r="F1479" t="n">
        <v>53.32</v>
      </c>
      <c r="G1479" t="n">
        <v>118.48</v>
      </c>
      <c r="H1479" t="n">
        <v>1.61</v>
      </c>
      <c r="I1479" t="n">
        <v>27</v>
      </c>
      <c r="J1479" t="n">
        <v>181.7</v>
      </c>
      <c r="K1479" t="n">
        <v>50.28</v>
      </c>
      <c r="L1479" t="n">
        <v>16.5</v>
      </c>
      <c r="M1479" t="n">
        <v>25</v>
      </c>
      <c r="N1479" t="n">
        <v>34.92</v>
      </c>
      <c r="O1479" t="n">
        <v>22643.61</v>
      </c>
      <c r="P1479" t="n">
        <v>584.47</v>
      </c>
      <c r="Q1479" t="n">
        <v>1367.23</v>
      </c>
      <c r="R1479" t="n">
        <v>130.61</v>
      </c>
      <c r="S1479" t="n">
        <v>104.26</v>
      </c>
      <c r="T1479" t="n">
        <v>12223.9</v>
      </c>
      <c r="U1479" t="n">
        <v>0.8</v>
      </c>
      <c r="V1479" t="n">
        <v>0.9</v>
      </c>
      <c r="W1479" t="n">
        <v>20.69</v>
      </c>
      <c r="X1479" t="n">
        <v>0.74</v>
      </c>
      <c r="Y1479" t="n">
        <v>1</v>
      </c>
      <c r="Z1479" t="n">
        <v>10</v>
      </c>
    </row>
    <row r="1480">
      <c r="A1480" t="n">
        <v>63</v>
      </c>
      <c r="B1480" t="n">
        <v>80</v>
      </c>
      <c r="C1480" t="inlineStr">
        <is>
          <t xml:space="preserve">CONCLUIDO	</t>
        </is>
      </c>
      <c r="D1480" t="n">
        <v>1.7715</v>
      </c>
      <c r="E1480" t="n">
        <v>56.45</v>
      </c>
      <c r="F1480" t="n">
        <v>53.29</v>
      </c>
      <c r="G1480" t="n">
        <v>122.97</v>
      </c>
      <c r="H1480" t="n">
        <v>1.63</v>
      </c>
      <c r="I1480" t="n">
        <v>26</v>
      </c>
      <c r="J1480" t="n">
        <v>182.07</v>
      </c>
      <c r="K1480" t="n">
        <v>50.28</v>
      </c>
      <c r="L1480" t="n">
        <v>16.75</v>
      </c>
      <c r="M1480" t="n">
        <v>24</v>
      </c>
      <c r="N1480" t="n">
        <v>35.04</v>
      </c>
      <c r="O1480" t="n">
        <v>22689.77</v>
      </c>
      <c r="P1480" t="n">
        <v>582.66</v>
      </c>
      <c r="Q1480" t="n">
        <v>1367.33</v>
      </c>
      <c r="R1480" t="n">
        <v>129.56</v>
      </c>
      <c r="S1480" t="n">
        <v>104.26</v>
      </c>
      <c r="T1480" t="n">
        <v>11707.92</v>
      </c>
      <c r="U1480" t="n">
        <v>0.8</v>
      </c>
      <c r="V1480" t="n">
        <v>0.9</v>
      </c>
      <c r="W1480" t="n">
        <v>20.68</v>
      </c>
      <c r="X1480" t="n">
        <v>0.71</v>
      </c>
      <c r="Y1480" t="n">
        <v>1</v>
      </c>
      <c r="Z1480" t="n">
        <v>10</v>
      </c>
    </row>
    <row r="1481">
      <c r="A1481" t="n">
        <v>64</v>
      </c>
      <c r="B1481" t="n">
        <v>80</v>
      </c>
      <c r="C1481" t="inlineStr">
        <is>
          <t xml:space="preserve">CONCLUIDO	</t>
        </is>
      </c>
      <c r="D1481" t="n">
        <v>1.7714</v>
      </c>
      <c r="E1481" t="n">
        <v>56.45</v>
      </c>
      <c r="F1481" t="n">
        <v>53.29</v>
      </c>
      <c r="G1481" t="n">
        <v>122.98</v>
      </c>
      <c r="H1481" t="n">
        <v>1.65</v>
      </c>
      <c r="I1481" t="n">
        <v>26</v>
      </c>
      <c r="J1481" t="n">
        <v>182.45</v>
      </c>
      <c r="K1481" t="n">
        <v>50.28</v>
      </c>
      <c r="L1481" t="n">
        <v>17</v>
      </c>
      <c r="M1481" t="n">
        <v>24</v>
      </c>
      <c r="N1481" t="n">
        <v>35.17</v>
      </c>
      <c r="O1481" t="n">
        <v>22735.98</v>
      </c>
      <c r="P1481" t="n">
        <v>582.73</v>
      </c>
      <c r="Q1481" t="n">
        <v>1367.17</v>
      </c>
      <c r="R1481" t="n">
        <v>129.7</v>
      </c>
      <c r="S1481" t="n">
        <v>104.26</v>
      </c>
      <c r="T1481" t="n">
        <v>11778.47</v>
      </c>
      <c r="U1481" t="n">
        <v>0.8</v>
      </c>
      <c r="V1481" t="n">
        <v>0.9</v>
      </c>
      <c r="W1481" t="n">
        <v>20.69</v>
      </c>
      <c r="X1481" t="n">
        <v>0.71</v>
      </c>
      <c r="Y1481" t="n">
        <v>1</v>
      </c>
      <c r="Z1481" t="n">
        <v>10</v>
      </c>
    </row>
    <row r="1482">
      <c r="A1482" t="n">
        <v>65</v>
      </c>
      <c r="B1482" t="n">
        <v>80</v>
      </c>
      <c r="C1482" t="inlineStr">
        <is>
          <t xml:space="preserve">CONCLUIDO	</t>
        </is>
      </c>
      <c r="D1482" t="n">
        <v>1.7734</v>
      </c>
      <c r="E1482" t="n">
        <v>56.39</v>
      </c>
      <c r="F1482" t="n">
        <v>53.26</v>
      </c>
      <c r="G1482" t="n">
        <v>127.82</v>
      </c>
      <c r="H1482" t="n">
        <v>1.67</v>
      </c>
      <c r="I1482" t="n">
        <v>25</v>
      </c>
      <c r="J1482" t="n">
        <v>182.82</v>
      </c>
      <c r="K1482" t="n">
        <v>50.28</v>
      </c>
      <c r="L1482" t="n">
        <v>17.25</v>
      </c>
      <c r="M1482" t="n">
        <v>23</v>
      </c>
      <c r="N1482" t="n">
        <v>35.29</v>
      </c>
      <c r="O1482" t="n">
        <v>22782.23</v>
      </c>
      <c r="P1482" t="n">
        <v>578.74</v>
      </c>
      <c r="Q1482" t="n">
        <v>1367.14</v>
      </c>
      <c r="R1482" t="n">
        <v>128.95</v>
      </c>
      <c r="S1482" t="n">
        <v>104.26</v>
      </c>
      <c r="T1482" t="n">
        <v>11407.64</v>
      </c>
      <c r="U1482" t="n">
        <v>0.8100000000000001</v>
      </c>
      <c r="V1482" t="n">
        <v>0.9</v>
      </c>
      <c r="W1482" t="n">
        <v>20.68</v>
      </c>
      <c r="X1482" t="n">
        <v>0.68</v>
      </c>
      <c r="Y1482" t="n">
        <v>1</v>
      </c>
      <c r="Z1482" t="n">
        <v>10</v>
      </c>
    </row>
    <row r="1483">
      <c r="A1483" t="n">
        <v>66</v>
      </c>
      <c r="B1483" t="n">
        <v>80</v>
      </c>
      <c r="C1483" t="inlineStr">
        <is>
          <t xml:space="preserve">CONCLUIDO	</t>
        </is>
      </c>
      <c r="D1483" t="n">
        <v>1.7732</v>
      </c>
      <c r="E1483" t="n">
        <v>56.39</v>
      </c>
      <c r="F1483" t="n">
        <v>53.26</v>
      </c>
      <c r="G1483" t="n">
        <v>127.83</v>
      </c>
      <c r="H1483" t="n">
        <v>1.69</v>
      </c>
      <c r="I1483" t="n">
        <v>25</v>
      </c>
      <c r="J1483" t="n">
        <v>183.2</v>
      </c>
      <c r="K1483" t="n">
        <v>50.28</v>
      </c>
      <c r="L1483" t="n">
        <v>17.5</v>
      </c>
      <c r="M1483" t="n">
        <v>23</v>
      </c>
      <c r="N1483" t="n">
        <v>35.42</v>
      </c>
      <c r="O1483" t="n">
        <v>22828.53</v>
      </c>
      <c r="P1483" t="n">
        <v>579.4400000000001</v>
      </c>
      <c r="Q1483" t="n">
        <v>1367.19</v>
      </c>
      <c r="R1483" t="n">
        <v>128.83</v>
      </c>
      <c r="S1483" t="n">
        <v>104.26</v>
      </c>
      <c r="T1483" t="n">
        <v>11347.85</v>
      </c>
      <c r="U1483" t="n">
        <v>0.8100000000000001</v>
      </c>
      <c r="V1483" t="n">
        <v>0.9</v>
      </c>
      <c r="W1483" t="n">
        <v>20.69</v>
      </c>
      <c r="X1483" t="n">
        <v>0.6899999999999999</v>
      </c>
      <c r="Y1483" t="n">
        <v>1</v>
      </c>
      <c r="Z1483" t="n">
        <v>10</v>
      </c>
    </row>
    <row r="1484">
      <c r="A1484" t="n">
        <v>67</v>
      </c>
      <c r="B1484" t="n">
        <v>80</v>
      </c>
      <c r="C1484" t="inlineStr">
        <is>
          <t xml:space="preserve">CONCLUIDO	</t>
        </is>
      </c>
      <c r="D1484" t="n">
        <v>1.7733</v>
      </c>
      <c r="E1484" t="n">
        <v>56.39</v>
      </c>
      <c r="F1484" t="n">
        <v>53.26</v>
      </c>
      <c r="G1484" t="n">
        <v>127.83</v>
      </c>
      <c r="H1484" t="n">
        <v>1.72</v>
      </c>
      <c r="I1484" t="n">
        <v>25</v>
      </c>
      <c r="J1484" t="n">
        <v>183.57</v>
      </c>
      <c r="K1484" t="n">
        <v>50.28</v>
      </c>
      <c r="L1484" t="n">
        <v>17.75</v>
      </c>
      <c r="M1484" t="n">
        <v>23</v>
      </c>
      <c r="N1484" t="n">
        <v>35.54</v>
      </c>
      <c r="O1484" t="n">
        <v>22874.86</v>
      </c>
      <c r="P1484" t="n">
        <v>576.73</v>
      </c>
      <c r="Q1484" t="n">
        <v>1367.19</v>
      </c>
      <c r="R1484" t="n">
        <v>128.89</v>
      </c>
      <c r="S1484" t="n">
        <v>104.26</v>
      </c>
      <c r="T1484" t="n">
        <v>11375.32</v>
      </c>
      <c r="U1484" t="n">
        <v>0.8100000000000001</v>
      </c>
      <c r="V1484" t="n">
        <v>0.9</v>
      </c>
      <c r="W1484" t="n">
        <v>20.68</v>
      </c>
      <c r="X1484" t="n">
        <v>0.6899999999999999</v>
      </c>
      <c r="Y1484" t="n">
        <v>1</v>
      </c>
      <c r="Z1484" t="n">
        <v>10</v>
      </c>
    </row>
    <row r="1485">
      <c r="A1485" t="n">
        <v>68</v>
      </c>
      <c r="B1485" t="n">
        <v>80</v>
      </c>
      <c r="C1485" t="inlineStr">
        <is>
          <t xml:space="preserve">CONCLUIDO	</t>
        </is>
      </c>
      <c r="D1485" t="n">
        <v>1.7756</v>
      </c>
      <c r="E1485" t="n">
        <v>56.32</v>
      </c>
      <c r="F1485" t="n">
        <v>53.22</v>
      </c>
      <c r="G1485" t="n">
        <v>133.05</v>
      </c>
      <c r="H1485" t="n">
        <v>1.74</v>
      </c>
      <c r="I1485" t="n">
        <v>24</v>
      </c>
      <c r="J1485" t="n">
        <v>183.95</v>
      </c>
      <c r="K1485" t="n">
        <v>50.28</v>
      </c>
      <c r="L1485" t="n">
        <v>18</v>
      </c>
      <c r="M1485" t="n">
        <v>22</v>
      </c>
      <c r="N1485" t="n">
        <v>35.67</v>
      </c>
      <c r="O1485" t="n">
        <v>22921.24</v>
      </c>
      <c r="P1485" t="n">
        <v>575.15</v>
      </c>
      <c r="Q1485" t="n">
        <v>1367.25</v>
      </c>
      <c r="R1485" t="n">
        <v>127.46</v>
      </c>
      <c r="S1485" t="n">
        <v>104.26</v>
      </c>
      <c r="T1485" t="n">
        <v>10664.55</v>
      </c>
      <c r="U1485" t="n">
        <v>0.82</v>
      </c>
      <c r="V1485" t="n">
        <v>0.9</v>
      </c>
      <c r="W1485" t="n">
        <v>20.68</v>
      </c>
      <c r="X1485" t="n">
        <v>0.64</v>
      </c>
      <c r="Y1485" t="n">
        <v>1</v>
      </c>
      <c r="Z1485" t="n">
        <v>10</v>
      </c>
    </row>
    <row r="1486">
      <c r="A1486" t="n">
        <v>69</v>
      </c>
      <c r="B1486" t="n">
        <v>80</v>
      </c>
      <c r="C1486" t="inlineStr">
        <is>
          <t xml:space="preserve">CONCLUIDO	</t>
        </is>
      </c>
      <c r="D1486" t="n">
        <v>1.7748</v>
      </c>
      <c r="E1486" t="n">
        <v>56.35</v>
      </c>
      <c r="F1486" t="n">
        <v>53.25</v>
      </c>
      <c r="G1486" t="n">
        <v>133.12</v>
      </c>
      <c r="H1486" t="n">
        <v>1.76</v>
      </c>
      <c r="I1486" t="n">
        <v>24</v>
      </c>
      <c r="J1486" t="n">
        <v>184.33</v>
      </c>
      <c r="K1486" t="n">
        <v>50.28</v>
      </c>
      <c r="L1486" t="n">
        <v>18.25</v>
      </c>
      <c r="M1486" t="n">
        <v>22</v>
      </c>
      <c r="N1486" t="n">
        <v>35.8</v>
      </c>
      <c r="O1486" t="n">
        <v>22967.66</v>
      </c>
      <c r="P1486" t="n">
        <v>575.01</v>
      </c>
      <c r="Q1486" t="n">
        <v>1367.28</v>
      </c>
      <c r="R1486" t="n">
        <v>128.22</v>
      </c>
      <c r="S1486" t="n">
        <v>104.26</v>
      </c>
      <c r="T1486" t="n">
        <v>11048.13</v>
      </c>
      <c r="U1486" t="n">
        <v>0.8100000000000001</v>
      </c>
      <c r="V1486" t="n">
        <v>0.9</v>
      </c>
      <c r="W1486" t="n">
        <v>20.69</v>
      </c>
      <c r="X1486" t="n">
        <v>0.67</v>
      </c>
      <c r="Y1486" t="n">
        <v>1</v>
      </c>
      <c r="Z1486" t="n">
        <v>10</v>
      </c>
    </row>
    <row r="1487">
      <c r="A1487" t="n">
        <v>70</v>
      </c>
      <c r="B1487" t="n">
        <v>80</v>
      </c>
      <c r="C1487" t="inlineStr">
        <is>
          <t xml:space="preserve">CONCLUIDO	</t>
        </is>
      </c>
      <c r="D1487" t="n">
        <v>1.7751</v>
      </c>
      <c r="E1487" t="n">
        <v>56.33</v>
      </c>
      <c r="F1487" t="n">
        <v>53.24</v>
      </c>
      <c r="G1487" t="n">
        <v>133.09</v>
      </c>
      <c r="H1487" t="n">
        <v>1.78</v>
      </c>
      <c r="I1487" t="n">
        <v>24</v>
      </c>
      <c r="J1487" t="n">
        <v>184.7</v>
      </c>
      <c r="K1487" t="n">
        <v>50.28</v>
      </c>
      <c r="L1487" t="n">
        <v>18.5</v>
      </c>
      <c r="M1487" t="n">
        <v>22</v>
      </c>
      <c r="N1487" t="n">
        <v>35.92</v>
      </c>
      <c r="O1487" t="n">
        <v>23014.13</v>
      </c>
      <c r="P1487" t="n">
        <v>573.0599999999999</v>
      </c>
      <c r="Q1487" t="n">
        <v>1367.2</v>
      </c>
      <c r="R1487" t="n">
        <v>128.07</v>
      </c>
      <c r="S1487" t="n">
        <v>104.26</v>
      </c>
      <c r="T1487" t="n">
        <v>10968.92</v>
      </c>
      <c r="U1487" t="n">
        <v>0.8100000000000001</v>
      </c>
      <c r="V1487" t="n">
        <v>0.9</v>
      </c>
      <c r="W1487" t="n">
        <v>20.68</v>
      </c>
      <c r="X1487" t="n">
        <v>0.66</v>
      </c>
      <c r="Y1487" t="n">
        <v>1</v>
      </c>
      <c r="Z1487" t="n">
        <v>10</v>
      </c>
    </row>
    <row r="1488">
      <c r="A1488" t="n">
        <v>71</v>
      </c>
      <c r="B1488" t="n">
        <v>80</v>
      </c>
      <c r="C1488" t="inlineStr">
        <is>
          <t xml:space="preserve">CONCLUIDO	</t>
        </is>
      </c>
      <c r="D1488" t="n">
        <v>1.7774</v>
      </c>
      <c r="E1488" t="n">
        <v>56.26</v>
      </c>
      <c r="F1488" t="n">
        <v>53.2</v>
      </c>
      <c r="G1488" t="n">
        <v>138.78</v>
      </c>
      <c r="H1488" t="n">
        <v>1.8</v>
      </c>
      <c r="I1488" t="n">
        <v>23</v>
      </c>
      <c r="J1488" t="n">
        <v>185.08</v>
      </c>
      <c r="K1488" t="n">
        <v>50.28</v>
      </c>
      <c r="L1488" t="n">
        <v>18.75</v>
      </c>
      <c r="M1488" t="n">
        <v>21</v>
      </c>
      <c r="N1488" t="n">
        <v>36.05</v>
      </c>
      <c r="O1488" t="n">
        <v>23060.64</v>
      </c>
      <c r="P1488" t="n">
        <v>572.54</v>
      </c>
      <c r="Q1488" t="n">
        <v>1367.26</v>
      </c>
      <c r="R1488" t="n">
        <v>126.79</v>
      </c>
      <c r="S1488" t="n">
        <v>104.26</v>
      </c>
      <c r="T1488" t="n">
        <v>10334.67</v>
      </c>
      <c r="U1488" t="n">
        <v>0.82</v>
      </c>
      <c r="V1488" t="n">
        <v>0.9</v>
      </c>
      <c r="W1488" t="n">
        <v>20.68</v>
      </c>
      <c r="X1488" t="n">
        <v>0.62</v>
      </c>
      <c r="Y1488" t="n">
        <v>1</v>
      </c>
      <c r="Z1488" t="n">
        <v>10</v>
      </c>
    </row>
    <row r="1489">
      <c r="A1489" t="n">
        <v>72</v>
      </c>
      <c r="B1489" t="n">
        <v>80</v>
      </c>
      <c r="C1489" t="inlineStr">
        <is>
          <t xml:space="preserve">CONCLUIDO	</t>
        </is>
      </c>
      <c r="D1489" t="n">
        <v>1.7771</v>
      </c>
      <c r="E1489" t="n">
        <v>56.27</v>
      </c>
      <c r="F1489" t="n">
        <v>53.2</v>
      </c>
      <c r="G1489" t="n">
        <v>138.8</v>
      </c>
      <c r="H1489" t="n">
        <v>1.82</v>
      </c>
      <c r="I1489" t="n">
        <v>23</v>
      </c>
      <c r="J1489" t="n">
        <v>185.46</v>
      </c>
      <c r="K1489" t="n">
        <v>50.28</v>
      </c>
      <c r="L1489" t="n">
        <v>19</v>
      </c>
      <c r="M1489" t="n">
        <v>21</v>
      </c>
      <c r="N1489" t="n">
        <v>36.18</v>
      </c>
      <c r="O1489" t="n">
        <v>23107.19</v>
      </c>
      <c r="P1489" t="n">
        <v>570.39</v>
      </c>
      <c r="Q1489" t="n">
        <v>1367.26</v>
      </c>
      <c r="R1489" t="n">
        <v>126.92</v>
      </c>
      <c r="S1489" t="n">
        <v>104.26</v>
      </c>
      <c r="T1489" t="n">
        <v>10399.66</v>
      </c>
      <c r="U1489" t="n">
        <v>0.82</v>
      </c>
      <c r="V1489" t="n">
        <v>0.9</v>
      </c>
      <c r="W1489" t="n">
        <v>20.68</v>
      </c>
      <c r="X1489" t="n">
        <v>0.63</v>
      </c>
      <c r="Y1489" t="n">
        <v>1</v>
      </c>
      <c r="Z1489" t="n">
        <v>10</v>
      </c>
    </row>
    <row r="1490">
      <c r="A1490" t="n">
        <v>73</v>
      </c>
      <c r="B1490" t="n">
        <v>80</v>
      </c>
      <c r="C1490" t="inlineStr">
        <is>
          <t xml:space="preserve">CONCLUIDO	</t>
        </is>
      </c>
      <c r="D1490" t="n">
        <v>1.7761</v>
      </c>
      <c r="E1490" t="n">
        <v>56.3</v>
      </c>
      <c r="F1490" t="n">
        <v>53.24</v>
      </c>
      <c r="G1490" t="n">
        <v>138.88</v>
      </c>
      <c r="H1490" t="n">
        <v>1.84</v>
      </c>
      <c r="I1490" t="n">
        <v>23</v>
      </c>
      <c r="J1490" t="n">
        <v>185.84</v>
      </c>
      <c r="K1490" t="n">
        <v>50.28</v>
      </c>
      <c r="L1490" t="n">
        <v>19.25</v>
      </c>
      <c r="M1490" t="n">
        <v>21</v>
      </c>
      <c r="N1490" t="n">
        <v>36.31</v>
      </c>
      <c r="O1490" t="n">
        <v>23153.78</v>
      </c>
      <c r="P1490" t="n">
        <v>568.08</v>
      </c>
      <c r="Q1490" t="n">
        <v>1367.31</v>
      </c>
      <c r="R1490" t="n">
        <v>128.14</v>
      </c>
      <c r="S1490" t="n">
        <v>104.26</v>
      </c>
      <c r="T1490" t="n">
        <v>11008.92</v>
      </c>
      <c r="U1490" t="n">
        <v>0.8100000000000001</v>
      </c>
      <c r="V1490" t="n">
        <v>0.9</v>
      </c>
      <c r="W1490" t="n">
        <v>20.68</v>
      </c>
      <c r="X1490" t="n">
        <v>0.66</v>
      </c>
      <c r="Y1490" t="n">
        <v>1</v>
      </c>
      <c r="Z1490" t="n">
        <v>10</v>
      </c>
    </row>
    <row r="1491">
      <c r="A1491" t="n">
        <v>74</v>
      </c>
      <c r="B1491" t="n">
        <v>80</v>
      </c>
      <c r="C1491" t="inlineStr">
        <is>
          <t xml:space="preserve">CONCLUIDO	</t>
        </is>
      </c>
      <c r="D1491" t="n">
        <v>1.7796</v>
      </c>
      <c r="E1491" t="n">
        <v>56.19</v>
      </c>
      <c r="F1491" t="n">
        <v>53.16</v>
      </c>
      <c r="G1491" t="n">
        <v>144.98</v>
      </c>
      <c r="H1491" t="n">
        <v>1.86</v>
      </c>
      <c r="I1491" t="n">
        <v>22</v>
      </c>
      <c r="J1491" t="n">
        <v>186.21</v>
      </c>
      <c r="K1491" t="n">
        <v>50.28</v>
      </c>
      <c r="L1491" t="n">
        <v>19.5</v>
      </c>
      <c r="M1491" t="n">
        <v>20</v>
      </c>
      <c r="N1491" t="n">
        <v>36.43</v>
      </c>
      <c r="O1491" t="n">
        <v>23200.42</v>
      </c>
      <c r="P1491" t="n">
        <v>566.74</v>
      </c>
      <c r="Q1491" t="n">
        <v>1367.3</v>
      </c>
      <c r="R1491" t="n">
        <v>125.31</v>
      </c>
      <c r="S1491" t="n">
        <v>104.26</v>
      </c>
      <c r="T1491" t="n">
        <v>9600.75</v>
      </c>
      <c r="U1491" t="n">
        <v>0.83</v>
      </c>
      <c r="V1491" t="n">
        <v>0.9</v>
      </c>
      <c r="W1491" t="n">
        <v>20.68</v>
      </c>
      <c r="X1491" t="n">
        <v>0.58</v>
      </c>
      <c r="Y1491" t="n">
        <v>1</v>
      </c>
      <c r="Z1491" t="n">
        <v>10</v>
      </c>
    </row>
    <row r="1492">
      <c r="A1492" t="n">
        <v>75</v>
      </c>
      <c r="B1492" t="n">
        <v>80</v>
      </c>
      <c r="C1492" t="inlineStr">
        <is>
          <t xml:space="preserve">CONCLUIDO	</t>
        </is>
      </c>
      <c r="D1492" t="n">
        <v>1.779</v>
      </c>
      <c r="E1492" t="n">
        <v>56.21</v>
      </c>
      <c r="F1492" t="n">
        <v>53.18</v>
      </c>
      <c r="G1492" t="n">
        <v>145.03</v>
      </c>
      <c r="H1492" t="n">
        <v>1.88</v>
      </c>
      <c r="I1492" t="n">
        <v>22</v>
      </c>
      <c r="J1492" t="n">
        <v>186.59</v>
      </c>
      <c r="K1492" t="n">
        <v>50.28</v>
      </c>
      <c r="L1492" t="n">
        <v>19.75</v>
      </c>
      <c r="M1492" t="n">
        <v>20</v>
      </c>
      <c r="N1492" t="n">
        <v>36.56</v>
      </c>
      <c r="O1492" t="n">
        <v>23247.1</v>
      </c>
      <c r="P1492" t="n">
        <v>565.75</v>
      </c>
      <c r="Q1492" t="n">
        <v>1367.24</v>
      </c>
      <c r="R1492" t="n">
        <v>125.86</v>
      </c>
      <c r="S1492" t="n">
        <v>104.26</v>
      </c>
      <c r="T1492" t="n">
        <v>9878.17</v>
      </c>
      <c r="U1492" t="n">
        <v>0.83</v>
      </c>
      <c r="V1492" t="n">
        <v>0.9</v>
      </c>
      <c r="W1492" t="n">
        <v>20.69</v>
      </c>
      <c r="X1492" t="n">
        <v>0.6</v>
      </c>
      <c r="Y1492" t="n">
        <v>1</v>
      </c>
      <c r="Z1492" t="n">
        <v>10</v>
      </c>
    </row>
    <row r="1493">
      <c r="A1493" t="n">
        <v>76</v>
      </c>
      <c r="B1493" t="n">
        <v>80</v>
      </c>
      <c r="C1493" t="inlineStr">
        <is>
          <t xml:space="preserve">CONCLUIDO	</t>
        </is>
      </c>
      <c r="D1493" t="n">
        <v>1.779</v>
      </c>
      <c r="E1493" t="n">
        <v>56.21</v>
      </c>
      <c r="F1493" t="n">
        <v>53.18</v>
      </c>
      <c r="G1493" t="n">
        <v>145.03</v>
      </c>
      <c r="H1493" t="n">
        <v>1.9</v>
      </c>
      <c r="I1493" t="n">
        <v>22</v>
      </c>
      <c r="J1493" t="n">
        <v>186.97</v>
      </c>
      <c r="K1493" t="n">
        <v>50.28</v>
      </c>
      <c r="L1493" t="n">
        <v>20</v>
      </c>
      <c r="M1493" t="n">
        <v>20</v>
      </c>
      <c r="N1493" t="n">
        <v>36.69</v>
      </c>
      <c r="O1493" t="n">
        <v>23293.82</v>
      </c>
      <c r="P1493" t="n">
        <v>563.16</v>
      </c>
      <c r="Q1493" t="n">
        <v>1367.17</v>
      </c>
      <c r="R1493" t="n">
        <v>126.22</v>
      </c>
      <c r="S1493" t="n">
        <v>104.26</v>
      </c>
      <c r="T1493" t="n">
        <v>10057.29</v>
      </c>
      <c r="U1493" t="n">
        <v>0.83</v>
      </c>
      <c r="V1493" t="n">
        <v>0.9</v>
      </c>
      <c r="W1493" t="n">
        <v>20.67</v>
      </c>
      <c r="X1493" t="n">
        <v>0.6</v>
      </c>
      <c r="Y1493" t="n">
        <v>1</v>
      </c>
      <c r="Z1493" t="n">
        <v>10</v>
      </c>
    </row>
    <row r="1494">
      <c r="A1494" t="n">
        <v>77</v>
      </c>
      <c r="B1494" t="n">
        <v>80</v>
      </c>
      <c r="C1494" t="inlineStr">
        <is>
          <t xml:space="preserve">CONCLUIDO	</t>
        </is>
      </c>
      <c r="D1494" t="n">
        <v>1.7813</v>
      </c>
      <c r="E1494" t="n">
        <v>56.14</v>
      </c>
      <c r="F1494" t="n">
        <v>53.14</v>
      </c>
      <c r="G1494" t="n">
        <v>151.82</v>
      </c>
      <c r="H1494" t="n">
        <v>1.92</v>
      </c>
      <c r="I1494" t="n">
        <v>21</v>
      </c>
      <c r="J1494" t="n">
        <v>187.35</v>
      </c>
      <c r="K1494" t="n">
        <v>50.28</v>
      </c>
      <c r="L1494" t="n">
        <v>20.25</v>
      </c>
      <c r="M1494" t="n">
        <v>19</v>
      </c>
      <c r="N1494" t="n">
        <v>36.82</v>
      </c>
      <c r="O1494" t="n">
        <v>23340.59</v>
      </c>
      <c r="P1494" t="n">
        <v>560.71</v>
      </c>
      <c r="Q1494" t="n">
        <v>1367.25</v>
      </c>
      <c r="R1494" t="n">
        <v>124.64</v>
      </c>
      <c r="S1494" t="n">
        <v>104.26</v>
      </c>
      <c r="T1494" t="n">
        <v>9269.74</v>
      </c>
      <c r="U1494" t="n">
        <v>0.84</v>
      </c>
      <c r="V1494" t="n">
        <v>0.9</v>
      </c>
      <c r="W1494" t="n">
        <v>20.68</v>
      </c>
      <c r="X1494" t="n">
        <v>0.5600000000000001</v>
      </c>
      <c r="Y1494" t="n">
        <v>1</v>
      </c>
      <c r="Z1494" t="n">
        <v>10</v>
      </c>
    </row>
    <row r="1495">
      <c r="A1495" t="n">
        <v>78</v>
      </c>
      <c r="B1495" t="n">
        <v>80</v>
      </c>
      <c r="C1495" t="inlineStr">
        <is>
          <t xml:space="preserve">CONCLUIDO	</t>
        </is>
      </c>
      <c r="D1495" t="n">
        <v>1.7814</v>
      </c>
      <c r="E1495" t="n">
        <v>56.14</v>
      </c>
      <c r="F1495" t="n">
        <v>53.14</v>
      </c>
      <c r="G1495" t="n">
        <v>151.82</v>
      </c>
      <c r="H1495" t="n">
        <v>1.94</v>
      </c>
      <c r="I1495" t="n">
        <v>21</v>
      </c>
      <c r="J1495" t="n">
        <v>187.73</v>
      </c>
      <c r="K1495" t="n">
        <v>50.28</v>
      </c>
      <c r="L1495" t="n">
        <v>20.5</v>
      </c>
      <c r="M1495" t="n">
        <v>19</v>
      </c>
      <c r="N1495" t="n">
        <v>36.95</v>
      </c>
      <c r="O1495" t="n">
        <v>23387.4</v>
      </c>
      <c r="P1495" t="n">
        <v>560.79</v>
      </c>
      <c r="Q1495" t="n">
        <v>1367.24</v>
      </c>
      <c r="R1495" t="n">
        <v>124.64</v>
      </c>
      <c r="S1495" t="n">
        <v>104.26</v>
      </c>
      <c r="T1495" t="n">
        <v>9269.85</v>
      </c>
      <c r="U1495" t="n">
        <v>0.84</v>
      </c>
      <c r="V1495" t="n">
        <v>0.9</v>
      </c>
      <c r="W1495" t="n">
        <v>20.68</v>
      </c>
      <c r="X1495" t="n">
        <v>0.5600000000000001</v>
      </c>
      <c r="Y1495" t="n">
        <v>1</v>
      </c>
      <c r="Z1495" t="n">
        <v>10</v>
      </c>
    </row>
    <row r="1496">
      <c r="A1496" t="n">
        <v>79</v>
      </c>
      <c r="B1496" t="n">
        <v>80</v>
      </c>
      <c r="C1496" t="inlineStr">
        <is>
          <t xml:space="preserve">CONCLUIDO	</t>
        </is>
      </c>
      <c r="D1496" t="n">
        <v>1.7811</v>
      </c>
      <c r="E1496" t="n">
        <v>56.14</v>
      </c>
      <c r="F1496" t="n">
        <v>53.14</v>
      </c>
      <c r="G1496" t="n">
        <v>151.84</v>
      </c>
      <c r="H1496" t="n">
        <v>1.96</v>
      </c>
      <c r="I1496" t="n">
        <v>21</v>
      </c>
      <c r="J1496" t="n">
        <v>188.11</v>
      </c>
      <c r="K1496" t="n">
        <v>50.28</v>
      </c>
      <c r="L1496" t="n">
        <v>20.75</v>
      </c>
      <c r="M1496" t="n">
        <v>19</v>
      </c>
      <c r="N1496" t="n">
        <v>37.08</v>
      </c>
      <c r="O1496" t="n">
        <v>23434.26</v>
      </c>
      <c r="P1496" t="n">
        <v>557.9</v>
      </c>
      <c r="Q1496" t="n">
        <v>1367.17</v>
      </c>
      <c r="R1496" t="n">
        <v>124.97</v>
      </c>
      <c r="S1496" t="n">
        <v>104.26</v>
      </c>
      <c r="T1496" t="n">
        <v>9437.09</v>
      </c>
      <c r="U1496" t="n">
        <v>0.83</v>
      </c>
      <c r="V1496" t="n">
        <v>0.9</v>
      </c>
      <c r="W1496" t="n">
        <v>20.68</v>
      </c>
      <c r="X1496" t="n">
        <v>0.57</v>
      </c>
      <c r="Y1496" t="n">
        <v>1</v>
      </c>
      <c r="Z1496" t="n">
        <v>10</v>
      </c>
    </row>
    <row r="1497">
      <c r="A1497" t="n">
        <v>80</v>
      </c>
      <c r="B1497" t="n">
        <v>80</v>
      </c>
      <c r="C1497" t="inlineStr">
        <is>
          <t xml:space="preserve">CONCLUIDO	</t>
        </is>
      </c>
      <c r="D1497" t="n">
        <v>1.7833</v>
      </c>
      <c r="E1497" t="n">
        <v>56.08</v>
      </c>
      <c r="F1497" t="n">
        <v>53.11</v>
      </c>
      <c r="G1497" t="n">
        <v>159.32</v>
      </c>
      <c r="H1497" t="n">
        <v>1.98</v>
      </c>
      <c r="I1497" t="n">
        <v>20</v>
      </c>
      <c r="J1497" t="n">
        <v>188.49</v>
      </c>
      <c r="K1497" t="n">
        <v>50.28</v>
      </c>
      <c r="L1497" t="n">
        <v>21</v>
      </c>
      <c r="M1497" t="n">
        <v>17</v>
      </c>
      <c r="N1497" t="n">
        <v>37.21</v>
      </c>
      <c r="O1497" t="n">
        <v>23481.16</v>
      </c>
      <c r="P1497" t="n">
        <v>555.6900000000001</v>
      </c>
      <c r="Q1497" t="n">
        <v>1367.24</v>
      </c>
      <c r="R1497" t="n">
        <v>123.66</v>
      </c>
      <c r="S1497" t="n">
        <v>104.26</v>
      </c>
      <c r="T1497" t="n">
        <v>8788.200000000001</v>
      </c>
      <c r="U1497" t="n">
        <v>0.84</v>
      </c>
      <c r="V1497" t="n">
        <v>0.9</v>
      </c>
      <c r="W1497" t="n">
        <v>20.68</v>
      </c>
      <c r="X1497" t="n">
        <v>0.53</v>
      </c>
      <c r="Y1497" t="n">
        <v>1</v>
      </c>
      <c r="Z1497" t="n">
        <v>10</v>
      </c>
    </row>
    <row r="1498">
      <c r="A1498" t="n">
        <v>81</v>
      </c>
      <c r="B1498" t="n">
        <v>80</v>
      </c>
      <c r="C1498" t="inlineStr">
        <is>
          <t xml:space="preserve">CONCLUIDO	</t>
        </is>
      </c>
      <c r="D1498" t="n">
        <v>1.7833</v>
      </c>
      <c r="E1498" t="n">
        <v>56.08</v>
      </c>
      <c r="F1498" t="n">
        <v>53.11</v>
      </c>
      <c r="G1498" t="n">
        <v>159.32</v>
      </c>
      <c r="H1498" t="n">
        <v>2</v>
      </c>
      <c r="I1498" t="n">
        <v>20</v>
      </c>
      <c r="J1498" t="n">
        <v>188.87</v>
      </c>
      <c r="K1498" t="n">
        <v>50.28</v>
      </c>
      <c r="L1498" t="n">
        <v>21.25</v>
      </c>
      <c r="M1498" t="n">
        <v>18</v>
      </c>
      <c r="N1498" t="n">
        <v>37.34</v>
      </c>
      <c r="O1498" t="n">
        <v>23528.1</v>
      </c>
      <c r="P1498" t="n">
        <v>557.1799999999999</v>
      </c>
      <c r="Q1498" t="n">
        <v>1367.16</v>
      </c>
      <c r="R1498" t="n">
        <v>123.83</v>
      </c>
      <c r="S1498" t="n">
        <v>104.26</v>
      </c>
      <c r="T1498" t="n">
        <v>8870.4</v>
      </c>
      <c r="U1498" t="n">
        <v>0.84</v>
      </c>
      <c r="V1498" t="n">
        <v>0.9</v>
      </c>
      <c r="W1498" t="n">
        <v>20.67</v>
      </c>
      <c r="X1498" t="n">
        <v>0.53</v>
      </c>
      <c r="Y1498" t="n">
        <v>1</v>
      </c>
      <c r="Z1498" t="n">
        <v>10</v>
      </c>
    </row>
    <row r="1499">
      <c r="A1499" t="n">
        <v>82</v>
      </c>
      <c r="B1499" t="n">
        <v>80</v>
      </c>
      <c r="C1499" t="inlineStr">
        <is>
          <t xml:space="preserve">CONCLUIDO	</t>
        </is>
      </c>
      <c r="D1499" t="n">
        <v>1.7828</v>
      </c>
      <c r="E1499" t="n">
        <v>56.09</v>
      </c>
      <c r="F1499" t="n">
        <v>53.12</v>
      </c>
      <c r="G1499" t="n">
        <v>159.36</v>
      </c>
      <c r="H1499" t="n">
        <v>2.02</v>
      </c>
      <c r="I1499" t="n">
        <v>20</v>
      </c>
      <c r="J1499" t="n">
        <v>189.25</v>
      </c>
      <c r="K1499" t="n">
        <v>50.28</v>
      </c>
      <c r="L1499" t="n">
        <v>21.5</v>
      </c>
      <c r="M1499" t="n">
        <v>17</v>
      </c>
      <c r="N1499" t="n">
        <v>37.47</v>
      </c>
      <c r="O1499" t="n">
        <v>23575.09</v>
      </c>
      <c r="P1499" t="n">
        <v>556.36</v>
      </c>
      <c r="Q1499" t="n">
        <v>1367.21</v>
      </c>
      <c r="R1499" t="n">
        <v>124.07</v>
      </c>
      <c r="S1499" t="n">
        <v>104.26</v>
      </c>
      <c r="T1499" t="n">
        <v>8989.290000000001</v>
      </c>
      <c r="U1499" t="n">
        <v>0.84</v>
      </c>
      <c r="V1499" t="n">
        <v>0.9</v>
      </c>
      <c r="W1499" t="n">
        <v>20.68</v>
      </c>
      <c r="X1499" t="n">
        <v>0.55</v>
      </c>
      <c r="Y1499" t="n">
        <v>1</v>
      </c>
      <c r="Z1499" t="n">
        <v>10</v>
      </c>
    </row>
    <row r="1500">
      <c r="A1500" t="n">
        <v>83</v>
      </c>
      <c r="B1500" t="n">
        <v>80</v>
      </c>
      <c r="C1500" t="inlineStr">
        <is>
          <t xml:space="preserve">CONCLUIDO	</t>
        </is>
      </c>
      <c r="D1500" t="n">
        <v>1.7827</v>
      </c>
      <c r="E1500" t="n">
        <v>56.1</v>
      </c>
      <c r="F1500" t="n">
        <v>53.13</v>
      </c>
      <c r="G1500" t="n">
        <v>159.38</v>
      </c>
      <c r="H1500" t="n">
        <v>2.04</v>
      </c>
      <c r="I1500" t="n">
        <v>20</v>
      </c>
      <c r="J1500" t="n">
        <v>189.63</v>
      </c>
      <c r="K1500" t="n">
        <v>50.28</v>
      </c>
      <c r="L1500" t="n">
        <v>21.75</v>
      </c>
      <c r="M1500" t="n">
        <v>16</v>
      </c>
      <c r="N1500" t="n">
        <v>37.6</v>
      </c>
      <c r="O1500" t="n">
        <v>23622.13</v>
      </c>
      <c r="P1500" t="n">
        <v>551.38</v>
      </c>
      <c r="Q1500" t="n">
        <v>1367.19</v>
      </c>
      <c r="R1500" t="n">
        <v>124.24</v>
      </c>
      <c r="S1500" t="n">
        <v>104.26</v>
      </c>
      <c r="T1500" t="n">
        <v>9074.85</v>
      </c>
      <c r="U1500" t="n">
        <v>0.84</v>
      </c>
      <c r="V1500" t="n">
        <v>0.9</v>
      </c>
      <c r="W1500" t="n">
        <v>20.68</v>
      </c>
      <c r="X1500" t="n">
        <v>0.55</v>
      </c>
      <c r="Y1500" t="n">
        <v>1</v>
      </c>
      <c r="Z1500" t="n">
        <v>10</v>
      </c>
    </row>
    <row r="1501">
      <c r="A1501" t="n">
        <v>84</v>
      </c>
      <c r="B1501" t="n">
        <v>80</v>
      </c>
      <c r="C1501" t="inlineStr">
        <is>
          <t xml:space="preserve">CONCLUIDO	</t>
        </is>
      </c>
      <c r="D1501" t="n">
        <v>1.7849</v>
      </c>
      <c r="E1501" t="n">
        <v>56.03</v>
      </c>
      <c r="F1501" t="n">
        <v>53.09</v>
      </c>
      <c r="G1501" t="n">
        <v>167.65</v>
      </c>
      <c r="H1501" t="n">
        <v>2.05</v>
      </c>
      <c r="I1501" t="n">
        <v>19</v>
      </c>
      <c r="J1501" t="n">
        <v>190.01</v>
      </c>
      <c r="K1501" t="n">
        <v>50.28</v>
      </c>
      <c r="L1501" t="n">
        <v>22</v>
      </c>
      <c r="M1501" t="n">
        <v>15</v>
      </c>
      <c r="N1501" t="n">
        <v>37.74</v>
      </c>
      <c r="O1501" t="n">
        <v>23669.2</v>
      </c>
      <c r="P1501" t="n">
        <v>549.87</v>
      </c>
      <c r="Q1501" t="n">
        <v>1367.22</v>
      </c>
      <c r="R1501" t="n">
        <v>123.11</v>
      </c>
      <c r="S1501" t="n">
        <v>104.26</v>
      </c>
      <c r="T1501" t="n">
        <v>8516.879999999999</v>
      </c>
      <c r="U1501" t="n">
        <v>0.85</v>
      </c>
      <c r="V1501" t="n">
        <v>0.9</v>
      </c>
      <c r="W1501" t="n">
        <v>20.68</v>
      </c>
      <c r="X1501" t="n">
        <v>0.51</v>
      </c>
      <c r="Y1501" t="n">
        <v>1</v>
      </c>
      <c r="Z1501" t="n">
        <v>10</v>
      </c>
    </row>
    <row r="1502">
      <c r="A1502" t="n">
        <v>85</v>
      </c>
      <c r="B1502" t="n">
        <v>80</v>
      </c>
      <c r="C1502" t="inlineStr">
        <is>
          <t xml:space="preserve">CONCLUIDO	</t>
        </is>
      </c>
      <c r="D1502" t="n">
        <v>1.7845</v>
      </c>
      <c r="E1502" t="n">
        <v>56.04</v>
      </c>
      <c r="F1502" t="n">
        <v>53.1</v>
      </c>
      <c r="G1502" t="n">
        <v>167.69</v>
      </c>
      <c r="H1502" t="n">
        <v>2.07</v>
      </c>
      <c r="I1502" t="n">
        <v>19</v>
      </c>
      <c r="J1502" t="n">
        <v>190.4</v>
      </c>
      <c r="K1502" t="n">
        <v>50.28</v>
      </c>
      <c r="L1502" t="n">
        <v>22.25</v>
      </c>
      <c r="M1502" t="n">
        <v>12</v>
      </c>
      <c r="N1502" t="n">
        <v>37.87</v>
      </c>
      <c r="O1502" t="n">
        <v>23716.33</v>
      </c>
      <c r="P1502" t="n">
        <v>549.74</v>
      </c>
      <c r="Q1502" t="n">
        <v>1367.19</v>
      </c>
      <c r="R1502" t="n">
        <v>123.47</v>
      </c>
      <c r="S1502" t="n">
        <v>104.26</v>
      </c>
      <c r="T1502" t="n">
        <v>8697.450000000001</v>
      </c>
      <c r="U1502" t="n">
        <v>0.84</v>
      </c>
      <c r="V1502" t="n">
        <v>0.9</v>
      </c>
      <c r="W1502" t="n">
        <v>20.68</v>
      </c>
      <c r="X1502" t="n">
        <v>0.52</v>
      </c>
      <c r="Y1502" t="n">
        <v>1</v>
      </c>
      <c r="Z1502" t="n">
        <v>10</v>
      </c>
    </row>
    <row r="1503">
      <c r="A1503" t="n">
        <v>86</v>
      </c>
      <c r="B1503" t="n">
        <v>80</v>
      </c>
      <c r="C1503" t="inlineStr">
        <is>
          <t xml:space="preserve">CONCLUIDO	</t>
        </is>
      </c>
      <c r="D1503" t="n">
        <v>1.7848</v>
      </c>
      <c r="E1503" t="n">
        <v>56.03</v>
      </c>
      <c r="F1503" t="n">
        <v>53.09</v>
      </c>
      <c r="G1503" t="n">
        <v>167.66</v>
      </c>
      <c r="H1503" t="n">
        <v>2.09</v>
      </c>
      <c r="I1503" t="n">
        <v>19</v>
      </c>
      <c r="J1503" t="n">
        <v>190.78</v>
      </c>
      <c r="K1503" t="n">
        <v>50.28</v>
      </c>
      <c r="L1503" t="n">
        <v>22.5</v>
      </c>
      <c r="M1503" t="n">
        <v>13</v>
      </c>
      <c r="N1503" t="n">
        <v>38</v>
      </c>
      <c r="O1503" t="n">
        <v>23763.49</v>
      </c>
      <c r="P1503" t="n">
        <v>548.95</v>
      </c>
      <c r="Q1503" t="n">
        <v>1367.15</v>
      </c>
      <c r="R1503" t="n">
        <v>123</v>
      </c>
      <c r="S1503" t="n">
        <v>104.26</v>
      </c>
      <c r="T1503" t="n">
        <v>8459.200000000001</v>
      </c>
      <c r="U1503" t="n">
        <v>0.85</v>
      </c>
      <c r="V1503" t="n">
        <v>0.9</v>
      </c>
      <c r="W1503" t="n">
        <v>20.68</v>
      </c>
      <c r="X1503" t="n">
        <v>0.52</v>
      </c>
      <c r="Y1503" t="n">
        <v>1</v>
      </c>
      <c r="Z1503" t="n">
        <v>10</v>
      </c>
    </row>
    <row r="1504">
      <c r="A1504" t="n">
        <v>87</v>
      </c>
      <c r="B1504" t="n">
        <v>80</v>
      </c>
      <c r="C1504" t="inlineStr">
        <is>
          <t xml:space="preserve">CONCLUIDO	</t>
        </is>
      </c>
      <c r="D1504" t="n">
        <v>1.7843</v>
      </c>
      <c r="E1504" t="n">
        <v>56.05</v>
      </c>
      <c r="F1504" t="n">
        <v>53.11</v>
      </c>
      <c r="G1504" t="n">
        <v>167.71</v>
      </c>
      <c r="H1504" t="n">
        <v>2.11</v>
      </c>
      <c r="I1504" t="n">
        <v>19</v>
      </c>
      <c r="J1504" t="n">
        <v>191.16</v>
      </c>
      <c r="K1504" t="n">
        <v>50.28</v>
      </c>
      <c r="L1504" t="n">
        <v>22.75</v>
      </c>
      <c r="M1504" t="n">
        <v>7</v>
      </c>
      <c r="N1504" t="n">
        <v>38.13</v>
      </c>
      <c r="O1504" t="n">
        <v>23810.71</v>
      </c>
      <c r="P1504" t="n">
        <v>548.17</v>
      </c>
      <c r="Q1504" t="n">
        <v>1367.27</v>
      </c>
      <c r="R1504" t="n">
        <v>123.36</v>
      </c>
      <c r="S1504" t="n">
        <v>104.26</v>
      </c>
      <c r="T1504" t="n">
        <v>8639.26</v>
      </c>
      <c r="U1504" t="n">
        <v>0.85</v>
      </c>
      <c r="V1504" t="n">
        <v>0.9</v>
      </c>
      <c r="W1504" t="n">
        <v>20.69</v>
      </c>
      <c r="X1504" t="n">
        <v>0.53</v>
      </c>
      <c r="Y1504" t="n">
        <v>1</v>
      </c>
      <c r="Z1504" t="n">
        <v>10</v>
      </c>
    </row>
    <row r="1505">
      <c r="A1505" t="n">
        <v>88</v>
      </c>
      <c r="B1505" t="n">
        <v>80</v>
      </c>
      <c r="C1505" t="inlineStr">
        <is>
          <t xml:space="preserve">CONCLUIDO	</t>
        </is>
      </c>
      <c r="D1505" t="n">
        <v>1.7842</v>
      </c>
      <c r="E1505" t="n">
        <v>56.05</v>
      </c>
      <c r="F1505" t="n">
        <v>53.11</v>
      </c>
      <c r="G1505" t="n">
        <v>167.72</v>
      </c>
      <c r="H1505" t="n">
        <v>2.13</v>
      </c>
      <c r="I1505" t="n">
        <v>19</v>
      </c>
      <c r="J1505" t="n">
        <v>191.55</v>
      </c>
      <c r="K1505" t="n">
        <v>50.28</v>
      </c>
      <c r="L1505" t="n">
        <v>23</v>
      </c>
      <c r="M1505" t="n">
        <v>6</v>
      </c>
      <c r="N1505" t="n">
        <v>38.27</v>
      </c>
      <c r="O1505" t="n">
        <v>23857.96</v>
      </c>
      <c r="P1505" t="n">
        <v>548.34</v>
      </c>
      <c r="Q1505" t="n">
        <v>1367.34</v>
      </c>
      <c r="R1505" t="n">
        <v>123.27</v>
      </c>
      <c r="S1505" t="n">
        <v>104.26</v>
      </c>
      <c r="T1505" t="n">
        <v>8593.74</v>
      </c>
      <c r="U1505" t="n">
        <v>0.85</v>
      </c>
      <c r="V1505" t="n">
        <v>0.9</v>
      </c>
      <c r="W1505" t="n">
        <v>20.69</v>
      </c>
      <c r="X1505" t="n">
        <v>0.53</v>
      </c>
      <c r="Y1505" t="n">
        <v>1</v>
      </c>
      <c r="Z1505" t="n">
        <v>10</v>
      </c>
    </row>
    <row r="1506">
      <c r="A1506" t="n">
        <v>89</v>
      </c>
      <c r="B1506" t="n">
        <v>80</v>
      </c>
      <c r="C1506" t="inlineStr">
        <is>
          <t xml:space="preserve">CONCLUIDO	</t>
        </is>
      </c>
      <c r="D1506" t="n">
        <v>1.7842</v>
      </c>
      <c r="E1506" t="n">
        <v>56.05</v>
      </c>
      <c r="F1506" t="n">
        <v>53.11</v>
      </c>
      <c r="G1506" t="n">
        <v>167.72</v>
      </c>
      <c r="H1506" t="n">
        <v>2.15</v>
      </c>
      <c r="I1506" t="n">
        <v>19</v>
      </c>
      <c r="J1506" t="n">
        <v>191.93</v>
      </c>
      <c r="K1506" t="n">
        <v>50.28</v>
      </c>
      <c r="L1506" t="n">
        <v>23.25</v>
      </c>
      <c r="M1506" t="n">
        <v>5</v>
      </c>
      <c r="N1506" t="n">
        <v>38.4</v>
      </c>
      <c r="O1506" t="n">
        <v>23905.27</v>
      </c>
      <c r="P1506" t="n">
        <v>548.25</v>
      </c>
      <c r="Q1506" t="n">
        <v>1367.3</v>
      </c>
      <c r="R1506" t="n">
        <v>123.38</v>
      </c>
      <c r="S1506" t="n">
        <v>104.26</v>
      </c>
      <c r="T1506" t="n">
        <v>8652.48</v>
      </c>
      <c r="U1506" t="n">
        <v>0.85</v>
      </c>
      <c r="V1506" t="n">
        <v>0.9</v>
      </c>
      <c r="W1506" t="n">
        <v>20.69</v>
      </c>
      <c r="X1506" t="n">
        <v>0.53</v>
      </c>
      <c r="Y1506" t="n">
        <v>1</v>
      </c>
      <c r="Z1506" t="n">
        <v>10</v>
      </c>
    </row>
    <row r="1507">
      <c r="A1507" t="n">
        <v>90</v>
      </c>
      <c r="B1507" t="n">
        <v>80</v>
      </c>
      <c r="C1507" t="inlineStr">
        <is>
          <t xml:space="preserve">CONCLUIDO	</t>
        </is>
      </c>
      <c r="D1507" t="n">
        <v>1.7842</v>
      </c>
      <c r="E1507" t="n">
        <v>56.05</v>
      </c>
      <c r="F1507" t="n">
        <v>53.11</v>
      </c>
      <c r="G1507" t="n">
        <v>167.72</v>
      </c>
      <c r="H1507" t="n">
        <v>2.17</v>
      </c>
      <c r="I1507" t="n">
        <v>19</v>
      </c>
      <c r="J1507" t="n">
        <v>192.31</v>
      </c>
      <c r="K1507" t="n">
        <v>50.28</v>
      </c>
      <c r="L1507" t="n">
        <v>23.5</v>
      </c>
      <c r="M1507" t="n">
        <v>3</v>
      </c>
      <c r="N1507" t="n">
        <v>38.53</v>
      </c>
      <c r="O1507" t="n">
        <v>23952.62</v>
      </c>
      <c r="P1507" t="n">
        <v>548.01</v>
      </c>
      <c r="Q1507" t="n">
        <v>1367.3</v>
      </c>
      <c r="R1507" t="n">
        <v>123.28</v>
      </c>
      <c r="S1507" t="n">
        <v>104.26</v>
      </c>
      <c r="T1507" t="n">
        <v>8601.549999999999</v>
      </c>
      <c r="U1507" t="n">
        <v>0.85</v>
      </c>
      <c r="V1507" t="n">
        <v>0.9</v>
      </c>
      <c r="W1507" t="n">
        <v>20.69</v>
      </c>
      <c r="X1507" t="n">
        <v>0.53</v>
      </c>
      <c r="Y1507" t="n">
        <v>1</v>
      </c>
      <c r="Z1507" t="n">
        <v>10</v>
      </c>
    </row>
    <row r="1508">
      <c r="A1508" t="n">
        <v>91</v>
      </c>
      <c r="B1508" t="n">
        <v>80</v>
      </c>
      <c r="C1508" t="inlineStr">
        <is>
          <t xml:space="preserve">CONCLUIDO	</t>
        </is>
      </c>
      <c r="D1508" t="n">
        <v>1.7839</v>
      </c>
      <c r="E1508" t="n">
        <v>56.06</v>
      </c>
      <c r="F1508" t="n">
        <v>53.12</v>
      </c>
      <c r="G1508" t="n">
        <v>167.75</v>
      </c>
      <c r="H1508" t="n">
        <v>2.19</v>
      </c>
      <c r="I1508" t="n">
        <v>19</v>
      </c>
      <c r="J1508" t="n">
        <v>192.7</v>
      </c>
      <c r="K1508" t="n">
        <v>50.28</v>
      </c>
      <c r="L1508" t="n">
        <v>23.75</v>
      </c>
      <c r="M1508" t="n">
        <v>0</v>
      </c>
      <c r="N1508" t="n">
        <v>38.67</v>
      </c>
      <c r="O1508" t="n">
        <v>24000.01</v>
      </c>
      <c r="P1508" t="n">
        <v>548.73</v>
      </c>
      <c r="Q1508" t="n">
        <v>1367.34</v>
      </c>
      <c r="R1508" t="n">
        <v>123.4</v>
      </c>
      <c r="S1508" t="n">
        <v>104.26</v>
      </c>
      <c r="T1508" t="n">
        <v>8659.450000000001</v>
      </c>
      <c r="U1508" t="n">
        <v>0.84</v>
      </c>
      <c r="V1508" t="n">
        <v>0.9</v>
      </c>
      <c r="W1508" t="n">
        <v>20.7</v>
      </c>
      <c r="X1508" t="n">
        <v>0.54</v>
      </c>
      <c r="Y1508" t="n">
        <v>1</v>
      </c>
      <c r="Z1508" t="n">
        <v>10</v>
      </c>
    </row>
    <row r="1509">
      <c r="A1509" t="n">
        <v>0</v>
      </c>
      <c r="B1509" t="n">
        <v>115</v>
      </c>
      <c r="C1509" t="inlineStr">
        <is>
          <t xml:space="preserve">CONCLUIDO	</t>
        </is>
      </c>
      <c r="D1509" t="n">
        <v>0.8295</v>
      </c>
      <c r="E1509" t="n">
        <v>120.55</v>
      </c>
      <c r="F1509" t="n">
        <v>79.18000000000001</v>
      </c>
      <c r="G1509" t="n">
        <v>5.39</v>
      </c>
      <c r="H1509" t="n">
        <v>0.08</v>
      </c>
      <c r="I1509" t="n">
        <v>882</v>
      </c>
      <c r="J1509" t="n">
        <v>222.93</v>
      </c>
      <c r="K1509" t="n">
        <v>56.94</v>
      </c>
      <c r="L1509" t="n">
        <v>1</v>
      </c>
      <c r="M1509" t="n">
        <v>880</v>
      </c>
      <c r="N1509" t="n">
        <v>49.99</v>
      </c>
      <c r="O1509" t="n">
        <v>27728.69</v>
      </c>
      <c r="P1509" t="n">
        <v>1218.43</v>
      </c>
      <c r="Q1509" t="n">
        <v>1371.24</v>
      </c>
      <c r="R1509" t="n">
        <v>974.35</v>
      </c>
      <c r="S1509" t="n">
        <v>104.26</v>
      </c>
      <c r="T1509" t="n">
        <v>429821.55</v>
      </c>
      <c r="U1509" t="n">
        <v>0.11</v>
      </c>
      <c r="V1509" t="n">
        <v>0.61</v>
      </c>
      <c r="W1509" t="n">
        <v>22.08</v>
      </c>
      <c r="X1509" t="n">
        <v>26.53</v>
      </c>
      <c r="Y1509" t="n">
        <v>1</v>
      </c>
      <c r="Z1509" t="n">
        <v>10</v>
      </c>
    </row>
    <row r="1510">
      <c r="A1510" t="n">
        <v>1</v>
      </c>
      <c r="B1510" t="n">
        <v>115</v>
      </c>
      <c r="C1510" t="inlineStr">
        <is>
          <t xml:space="preserve">CONCLUIDO	</t>
        </is>
      </c>
      <c r="D1510" t="n">
        <v>0.9807</v>
      </c>
      <c r="E1510" t="n">
        <v>101.96</v>
      </c>
      <c r="F1510" t="n">
        <v>71.43000000000001</v>
      </c>
      <c r="G1510" t="n">
        <v>6.75</v>
      </c>
      <c r="H1510" t="n">
        <v>0.1</v>
      </c>
      <c r="I1510" t="n">
        <v>635</v>
      </c>
      <c r="J1510" t="n">
        <v>223.35</v>
      </c>
      <c r="K1510" t="n">
        <v>56.94</v>
      </c>
      <c r="L1510" t="n">
        <v>1.25</v>
      </c>
      <c r="M1510" t="n">
        <v>633</v>
      </c>
      <c r="N1510" t="n">
        <v>50.15</v>
      </c>
      <c r="O1510" t="n">
        <v>27780.03</v>
      </c>
      <c r="P1510" t="n">
        <v>1099.46</v>
      </c>
      <c r="Q1510" t="n">
        <v>1370.05</v>
      </c>
      <c r="R1510" t="n">
        <v>720.59</v>
      </c>
      <c r="S1510" t="n">
        <v>104.26</v>
      </c>
      <c r="T1510" t="n">
        <v>304175.6</v>
      </c>
      <c r="U1510" t="n">
        <v>0.14</v>
      </c>
      <c r="V1510" t="n">
        <v>0.67</v>
      </c>
      <c r="W1510" t="n">
        <v>21.68</v>
      </c>
      <c r="X1510" t="n">
        <v>18.8</v>
      </c>
      <c r="Y1510" t="n">
        <v>1</v>
      </c>
      <c r="Z1510" t="n">
        <v>10</v>
      </c>
    </row>
    <row r="1511">
      <c r="A1511" t="n">
        <v>2</v>
      </c>
      <c r="B1511" t="n">
        <v>115</v>
      </c>
      <c r="C1511" t="inlineStr">
        <is>
          <t xml:space="preserve">CONCLUIDO	</t>
        </is>
      </c>
      <c r="D1511" t="n">
        <v>1.0895</v>
      </c>
      <c r="E1511" t="n">
        <v>91.78</v>
      </c>
      <c r="F1511" t="n">
        <v>67.27</v>
      </c>
      <c r="G1511" t="n">
        <v>8.1</v>
      </c>
      <c r="H1511" t="n">
        <v>0.12</v>
      </c>
      <c r="I1511" t="n">
        <v>498</v>
      </c>
      <c r="J1511" t="n">
        <v>223.76</v>
      </c>
      <c r="K1511" t="n">
        <v>56.94</v>
      </c>
      <c r="L1511" t="n">
        <v>1.5</v>
      </c>
      <c r="M1511" t="n">
        <v>496</v>
      </c>
      <c r="N1511" t="n">
        <v>50.32</v>
      </c>
      <c r="O1511" t="n">
        <v>27831.42</v>
      </c>
      <c r="P1511" t="n">
        <v>1035.17</v>
      </c>
      <c r="Q1511" t="n">
        <v>1369.23</v>
      </c>
      <c r="R1511" t="n">
        <v>584.5700000000001</v>
      </c>
      <c r="S1511" t="n">
        <v>104.26</v>
      </c>
      <c r="T1511" t="n">
        <v>236852.95</v>
      </c>
      <c r="U1511" t="n">
        <v>0.18</v>
      </c>
      <c r="V1511" t="n">
        <v>0.71</v>
      </c>
      <c r="W1511" t="n">
        <v>21.46</v>
      </c>
      <c r="X1511" t="n">
        <v>14.65</v>
      </c>
      <c r="Y1511" t="n">
        <v>1</v>
      </c>
      <c r="Z1511" t="n">
        <v>10</v>
      </c>
    </row>
    <row r="1512">
      <c r="A1512" t="n">
        <v>3</v>
      </c>
      <c r="B1512" t="n">
        <v>115</v>
      </c>
      <c r="C1512" t="inlineStr">
        <is>
          <t xml:space="preserve">CONCLUIDO	</t>
        </is>
      </c>
      <c r="D1512" t="n">
        <v>1.1745</v>
      </c>
      <c r="E1512" t="n">
        <v>85.14</v>
      </c>
      <c r="F1512" t="n">
        <v>64.53</v>
      </c>
      <c r="G1512" t="n">
        <v>9.470000000000001</v>
      </c>
      <c r="H1512" t="n">
        <v>0.14</v>
      </c>
      <c r="I1512" t="n">
        <v>409</v>
      </c>
      <c r="J1512" t="n">
        <v>224.18</v>
      </c>
      <c r="K1512" t="n">
        <v>56.94</v>
      </c>
      <c r="L1512" t="n">
        <v>1.75</v>
      </c>
      <c r="M1512" t="n">
        <v>407</v>
      </c>
      <c r="N1512" t="n">
        <v>50.49</v>
      </c>
      <c r="O1512" t="n">
        <v>27882.87</v>
      </c>
      <c r="P1512" t="n">
        <v>992.79</v>
      </c>
      <c r="Q1512" t="n">
        <v>1368.98</v>
      </c>
      <c r="R1512" t="n">
        <v>495.35</v>
      </c>
      <c r="S1512" t="n">
        <v>104.26</v>
      </c>
      <c r="T1512" t="n">
        <v>192686.83</v>
      </c>
      <c r="U1512" t="n">
        <v>0.21</v>
      </c>
      <c r="V1512" t="n">
        <v>0.74</v>
      </c>
      <c r="W1512" t="n">
        <v>21.31</v>
      </c>
      <c r="X1512" t="n">
        <v>11.92</v>
      </c>
      <c r="Y1512" t="n">
        <v>1</v>
      </c>
      <c r="Z1512" t="n">
        <v>10</v>
      </c>
    </row>
    <row r="1513">
      <c r="A1513" t="n">
        <v>4</v>
      </c>
      <c r="B1513" t="n">
        <v>115</v>
      </c>
      <c r="C1513" t="inlineStr">
        <is>
          <t xml:space="preserve">CONCLUIDO	</t>
        </is>
      </c>
      <c r="D1513" t="n">
        <v>1.24</v>
      </c>
      <c r="E1513" t="n">
        <v>80.64</v>
      </c>
      <c r="F1513" t="n">
        <v>62.71</v>
      </c>
      <c r="G1513" t="n">
        <v>10.81</v>
      </c>
      <c r="H1513" t="n">
        <v>0.16</v>
      </c>
      <c r="I1513" t="n">
        <v>348</v>
      </c>
      <c r="J1513" t="n">
        <v>224.6</v>
      </c>
      <c r="K1513" t="n">
        <v>56.94</v>
      </c>
      <c r="L1513" t="n">
        <v>2</v>
      </c>
      <c r="M1513" t="n">
        <v>346</v>
      </c>
      <c r="N1513" t="n">
        <v>50.65</v>
      </c>
      <c r="O1513" t="n">
        <v>27934.37</v>
      </c>
      <c r="P1513" t="n">
        <v>964.3200000000001</v>
      </c>
      <c r="Q1513" t="n">
        <v>1368.59</v>
      </c>
      <c r="R1513" t="n">
        <v>435.64</v>
      </c>
      <c r="S1513" t="n">
        <v>104.26</v>
      </c>
      <c r="T1513" t="n">
        <v>163138.09</v>
      </c>
      <c r="U1513" t="n">
        <v>0.24</v>
      </c>
      <c r="V1513" t="n">
        <v>0.76</v>
      </c>
      <c r="W1513" t="n">
        <v>21.21</v>
      </c>
      <c r="X1513" t="n">
        <v>10.1</v>
      </c>
      <c r="Y1513" t="n">
        <v>1</v>
      </c>
      <c r="Z1513" t="n">
        <v>10</v>
      </c>
    </row>
    <row r="1514">
      <c r="A1514" t="n">
        <v>5</v>
      </c>
      <c r="B1514" t="n">
        <v>115</v>
      </c>
      <c r="C1514" t="inlineStr">
        <is>
          <t xml:space="preserve">CONCLUIDO	</t>
        </is>
      </c>
      <c r="D1514" t="n">
        <v>1.2941</v>
      </c>
      <c r="E1514" t="n">
        <v>77.28</v>
      </c>
      <c r="F1514" t="n">
        <v>61.36</v>
      </c>
      <c r="G1514" t="n">
        <v>12.19</v>
      </c>
      <c r="H1514" t="n">
        <v>0.18</v>
      </c>
      <c r="I1514" t="n">
        <v>302</v>
      </c>
      <c r="J1514" t="n">
        <v>225.01</v>
      </c>
      <c r="K1514" t="n">
        <v>56.94</v>
      </c>
      <c r="L1514" t="n">
        <v>2.25</v>
      </c>
      <c r="M1514" t="n">
        <v>300</v>
      </c>
      <c r="N1514" t="n">
        <v>50.82</v>
      </c>
      <c r="O1514" t="n">
        <v>27985.94</v>
      </c>
      <c r="P1514" t="n">
        <v>943.01</v>
      </c>
      <c r="Q1514" t="n">
        <v>1368.69</v>
      </c>
      <c r="R1514" t="n">
        <v>391.59</v>
      </c>
      <c r="S1514" t="n">
        <v>104.26</v>
      </c>
      <c r="T1514" t="n">
        <v>141339.1</v>
      </c>
      <c r="U1514" t="n">
        <v>0.27</v>
      </c>
      <c r="V1514" t="n">
        <v>0.78</v>
      </c>
      <c r="W1514" t="n">
        <v>21.14</v>
      </c>
      <c r="X1514" t="n">
        <v>8.75</v>
      </c>
      <c r="Y1514" t="n">
        <v>1</v>
      </c>
      <c r="Z1514" t="n">
        <v>10</v>
      </c>
    </row>
    <row r="1515">
      <c r="A1515" t="n">
        <v>6</v>
      </c>
      <c r="B1515" t="n">
        <v>115</v>
      </c>
      <c r="C1515" t="inlineStr">
        <is>
          <t xml:space="preserve">CONCLUIDO	</t>
        </is>
      </c>
      <c r="D1515" t="n">
        <v>1.3388</v>
      </c>
      <c r="E1515" t="n">
        <v>74.69</v>
      </c>
      <c r="F1515" t="n">
        <v>60.31</v>
      </c>
      <c r="G1515" t="n">
        <v>13.55</v>
      </c>
      <c r="H1515" t="n">
        <v>0.2</v>
      </c>
      <c r="I1515" t="n">
        <v>267</v>
      </c>
      <c r="J1515" t="n">
        <v>225.43</v>
      </c>
      <c r="K1515" t="n">
        <v>56.94</v>
      </c>
      <c r="L1515" t="n">
        <v>2.5</v>
      </c>
      <c r="M1515" t="n">
        <v>265</v>
      </c>
      <c r="N1515" t="n">
        <v>50.99</v>
      </c>
      <c r="O1515" t="n">
        <v>28037.57</v>
      </c>
      <c r="P1515" t="n">
        <v>926.4</v>
      </c>
      <c r="Q1515" t="n">
        <v>1368.44</v>
      </c>
      <c r="R1515" t="n">
        <v>358.2</v>
      </c>
      <c r="S1515" t="n">
        <v>104.26</v>
      </c>
      <c r="T1515" t="n">
        <v>124821.12</v>
      </c>
      <c r="U1515" t="n">
        <v>0.29</v>
      </c>
      <c r="V1515" t="n">
        <v>0.8</v>
      </c>
      <c r="W1515" t="n">
        <v>21.07</v>
      </c>
      <c r="X1515" t="n">
        <v>7.71</v>
      </c>
      <c r="Y1515" t="n">
        <v>1</v>
      </c>
      <c r="Z1515" t="n">
        <v>10</v>
      </c>
    </row>
    <row r="1516">
      <c r="A1516" t="n">
        <v>7</v>
      </c>
      <c r="B1516" t="n">
        <v>115</v>
      </c>
      <c r="C1516" t="inlineStr">
        <is>
          <t xml:space="preserve">CONCLUIDO	</t>
        </is>
      </c>
      <c r="D1516" t="n">
        <v>1.3748</v>
      </c>
      <c r="E1516" t="n">
        <v>72.73999999999999</v>
      </c>
      <c r="F1516" t="n">
        <v>59.54</v>
      </c>
      <c r="G1516" t="n">
        <v>14.89</v>
      </c>
      <c r="H1516" t="n">
        <v>0.22</v>
      </c>
      <c r="I1516" t="n">
        <v>240</v>
      </c>
      <c r="J1516" t="n">
        <v>225.85</v>
      </c>
      <c r="K1516" t="n">
        <v>56.94</v>
      </c>
      <c r="L1516" t="n">
        <v>2.75</v>
      </c>
      <c r="M1516" t="n">
        <v>238</v>
      </c>
      <c r="N1516" t="n">
        <v>51.16</v>
      </c>
      <c r="O1516" t="n">
        <v>28089.25</v>
      </c>
      <c r="P1516" t="n">
        <v>913.95</v>
      </c>
      <c r="Q1516" t="n">
        <v>1368.26</v>
      </c>
      <c r="R1516" t="n">
        <v>331.74</v>
      </c>
      <c r="S1516" t="n">
        <v>104.26</v>
      </c>
      <c r="T1516" t="n">
        <v>111727.97</v>
      </c>
      <c r="U1516" t="n">
        <v>0.31</v>
      </c>
      <c r="V1516" t="n">
        <v>0.8100000000000001</v>
      </c>
      <c r="W1516" t="n">
        <v>21.06</v>
      </c>
      <c r="X1516" t="n">
        <v>6.94</v>
      </c>
      <c r="Y1516" t="n">
        <v>1</v>
      </c>
      <c r="Z1516" t="n">
        <v>10</v>
      </c>
    </row>
    <row r="1517">
      <c r="A1517" t="n">
        <v>8</v>
      </c>
      <c r="B1517" t="n">
        <v>115</v>
      </c>
      <c r="C1517" t="inlineStr">
        <is>
          <t xml:space="preserve">CONCLUIDO	</t>
        </is>
      </c>
      <c r="D1517" t="n">
        <v>1.4079</v>
      </c>
      <c r="E1517" t="n">
        <v>71.03</v>
      </c>
      <c r="F1517" t="n">
        <v>58.84</v>
      </c>
      <c r="G1517" t="n">
        <v>16.27</v>
      </c>
      <c r="H1517" t="n">
        <v>0.24</v>
      </c>
      <c r="I1517" t="n">
        <v>217</v>
      </c>
      <c r="J1517" t="n">
        <v>226.27</v>
      </c>
      <c r="K1517" t="n">
        <v>56.94</v>
      </c>
      <c r="L1517" t="n">
        <v>3</v>
      </c>
      <c r="M1517" t="n">
        <v>215</v>
      </c>
      <c r="N1517" t="n">
        <v>51.33</v>
      </c>
      <c r="O1517" t="n">
        <v>28140.99</v>
      </c>
      <c r="P1517" t="n">
        <v>902.58</v>
      </c>
      <c r="Q1517" t="n">
        <v>1368.15</v>
      </c>
      <c r="R1517" t="n">
        <v>309.7</v>
      </c>
      <c r="S1517" t="n">
        <v>104.26</v>
      </c>
      <c r="T1517" t="n">
        <v>100821.62</v>
      </c>
      <c r="U1517" t="n">
        <v>0.34</v>
      </c>
      <c r="V1517" t="n">
        <v>0.8100000000000001</v>
      </c>
      <c r="W1517" t="n">
        <v>21.01</v>
      </c>
      <c r="X1517" t="n">
        <v>6.25</v>
      </c>
      <c r="Y1517" t="n">
        <v>1</v>
      </c>
      <c r="Z1517" t="n">
        <v>10</v>
      </c>
    </row>
    <row r="1518">
      <c r="A1518" t="n">
        <v>9</v>
      </c>
      <c r="B1518" t="n">
        <v>115</v>
      </c>
      <c r="C1518" t="inlineStr">
        <is>
          <t xml:space="preserve">CONCLUIDO	</t>
        </is>
      </c>
      <c r="D1518" t="n">
        <v>1.4342</v>
      </c>
      <c r="E1518" t="n">
        <v>69.72</v>
      </c>
      <c r="F1518" t="n">
        <v>58.33</v>
      </c>
      <c r="G1518" t="n">
        <v>17.59</v>
      </c>
      <c r="H1518" t="n">
        <v>0.25</v>
      </c>
      <c r="I1518" t="n">
        <v>199</v>
      </c>
      <c r="J1518" t="n">
        <v>226.69</v>
      </c>
      <c r="K1518" t="n">
        <v>56.94</v>
      </c>
      <c r="L1518" t="n">
        <v>3.25</v>
      </c>
      <c r="M1518" t="n">
        <v>197</v>
      </c>
      <c r="N1518" t="n">
        <v>51.5</v>
      </c>
      <c r="O1518" t="n">
        <v>28192.8</v>
      </c>
      <c r="P1518" t="n">
        <v>894.01</v>
      </c>
      <c r="Q1518" t="n">
        <v>1367.91</v>
      </c>
      <c r="R1518" t="n">
        <v>293.22</v>
      </c>
      <c r="S1518" t="n">
        <v>104.26</v>
      </c>
      <c r="T1518" t="n">
        <v>92672.3</v>
      </c>
      <c r="U1518" t="n">
        <v>0.36</v>
      </c>
      <c r="V1518" t="n">
        <v>0.82</v>
      </c>
      <c r="W1518" t="n">
        <v>20.97</v>
      </c>
      <c r="X1518" t="n">
        <v>5.74</v>
      </c>
      <c r="Y1518" t="n">
        <v>1</v>
      </c>
      <c r="Z1518" t="n">
        <v>10</v>
      </c>
    </row>
    <row r="1519">
      <c r="A1519" t="n">
        <v>10</v>
      </c>
      <c r="B1519" t="n">
        <v>115</v>
      </c>
      <c r="C1519" t="inlineStr">
        <is>
          <t xml:space="preserve">CONCLUIDO	</t>
        </is>
      </c>
      <c r="D1519" t="n">
        <v>1.4594</v>
      </c>
      <c r="E1519" t="n">
        <v>68.52</v>
      </c>
      <c r="F1519" t="n">
        <v>57.83</v>
      </c>
      <c r="G1519" t="n">
        <v>18.96</v>
      </c>
      <c r="H1519" t="n">
        <v>0.27</v>
      </c>
      <c r="I1519" t="n">
        <v>183</v>
      </c>
      <c r="J1519" t="n">
        <v>227.11</v>
      </c>
      <c r="K1519" t="n">
        <v>56.94</v>
      </c>
      <c r="L1519" t="n">
        <v>3.5</v>
      </c>
      <c r="M1519" t="n">
        <v>181</v>
      </c>
      <c r="N1519" t="n">
        <v>51.67</v>
      </c>
      <c r="O1519" t="n">
        <v>28244.66</v>
      </c>
      <c r="P1519" t="n">
        <v>885.86</v>
      </c>
      <c r="Q1519" t="n">
        <v>1367.85</v>
      </c>
      <c r="R1519" t="n">
        <v>277.81</v>
      </c>
      <c r="S1519" t="n">
        <v>104.26</v>
      </c>
      <c r="T1519" t="n">
        <v>85045.92999999999</v>
      </c>
      <c r="U1519" t="n">
        <v>0.38</v>
      </c>
      <c r="V1519" t="n">
        <v>0.83</v>
      </c>
      <c r="W1519" t="n">
        <v>20.92</v>
      </c>
      <c r="X1519" t="n">
        <v>5.24</v>
      </c>
      <c r="Y1519" t="n">
        <v>1</v>
      </c>
      <c r="Z1519" t="n">
        <v>10</v>
      </c>
    </row>
    <row r="1520">
      <c r="A1520" t="n">
        <v>11</v>
      </c>
      <c r="B1520" t="n">
        <v>115</v>
      </c>
      <c r="C1520" t="inlineStr">
        <is>
          <t xml:space="preserve">CONCLUIDO	</t>
        </is>
      </c>
      <c r="D1520" t="n">
        <v>1.4793</v>
      </c>
      <c r="E1520" t="n">
        <v>67.59999999999999</v>
      </c>
      <c r="F1520" t="n">
        <v>57.48</v>
      </c>
      <c r="G1520" t="n">
        <v>20.29</v>
      </c>
      <c r="H1520" t="n">
        <v>0.29</v>
      </c>
      <c r="I1520" t="n">
        <v>170</v>
      </c>
      <c r="J1520" t="n">
        <v>227.53</v>
      </c>
      <c r="K1520" t="n">
        <v>56.94</v>
      </c>
      <c r="L1520" t="n">
        <v>3.75</v>
      </c>
      <c r="M1520" t="n">
        <v>168</v>
      </c>
      <c r="N1520" t="n">
        <v>51.84</v>
      </c>
      <c r="O1520" t="n">
        <v>28296.58</v>
      </c>
      <c r="P1520" t="n">
        <v>879.8</v>
      </c>
      <c r="Q1520" t="n">
        <v>1367.71</v>
      </c>
      <c r="R1520" t="n">
        <v>265.79</v>
      </c>
      <c r="S1520" t="n">
        <v>104.26</v>
      </c>
      <c r="T1520" t="n">
        <v>79101.64999999999</v>
      </c>
      <c r="U1520" t="n">
        <v>0.39</v>
      </c>
      <c r="V1520" t="n">
        <v>0.83</v>
      </c>
      <c r="W1520" t="n">
        <v>20.92</v>
      </c>
      <c r="X1520" t="n">
        <v>4.89</v>
      </c>
      <c r="Y1520" t="n">
        <v>1</v>
      </c>
      <c r="Z1520" t="n">
        <v>10</v>
      </c>
    </row>
    <row r="1521">
      <c r="A1521" t="n">
        <v>12</v>
      </c>
      <c r="B1521" t="n">
        <v>115</v>
      </c>
      <c r="C1521" t="inlineStr">
        <is>
          <t xml:space="preserve">CONCLUIDO	</t>
        </is>
      </c>
      <c r="D1521" t="n">
        <v>1.4994</v>
      </c>
      <c r="E1521" t="n">
        <v>66.7</v>
      </c>
      <c r="F1521" t="n">
        <v>57.1</v>
      </c>
      <c r="G1521" t="n">
        <v>21.68</v>
      </c>
      <c r="H1521" t="n">
        <v>0.31</v>
      </c>
      <c r="I1521" t="n">
        <v>158</v>
      </c>
      <c r="J1521" t="n">
        <v>227.95</v>
      </c>
      <c r="K1521" t="n">
        <v>56.94</v>
      </c>
      <c r="L1521" t="n">
        <v>4</v>
      </c>
      <c r="M1521" t="n">
        <v>156</v>
      </c>
      <c r="N1521" t="n">
        <v>52.01</v>
      </c>
      <c r="O1521" t="n">
        <v>28348.56</v>
      </c>
      <c r="P1521" t="n">
        <v>873.42</v>
      </c>
      <c r="Q1521" t="n">
        <v>1367.84</v>
      </c>
      <c r="R1521" t="n">
        <v>253.68</v>
      </c>
      <c r="S1521" t="n">
        <v>104.26</v>
      </c>
      <c r="T1521" t="n">
        <v>73106.96000000001</v>
      </c>
      <c r="U1521" t="n">
        <v>0.41</v>
      </c>
      <c r="V1521" t="n">
        <v>0.84</v>
      </c>
      <c r="W1521" t="n">
        <v>20.89</v>
      </c>
      <c r="X1521" t="n">
        <v>4.51</v>
      </c>
      <c r="Y1521" t="n">
        <v>1</v>
      </c>
      <c r="Z1521" t="n">
        <v>10</v>
      </c>
    </row>
    <row r="1522">
      <c r="A1522" t="n">
        <v>13</v>
      </c>
      <c r="B1522" t="n">
        <v>115</v>
      </c>
      <c r="C1522" t="inlineStr">
        <is>
          <t xml:space="preserve">CONCLUIDO	</t>
        </is>
      </c>
      <c r="D1522" t="n">
        <v>1.5156</v>
      </c>
      <c r="E1522" t="n">
        <v>65.98</v>
      </c>
      <c r="F1522" t="n">
        <v>56.82</v>
      </c>
      <c r="G1522" t="n">
        <v>23.04</v>
      </c>
      <c r="H1522" t="n">
        <v>0.33</v>
      </c>
      <c r="I1522" t="n">
        <v>148</v>
      </c>
      <c r="J1522" t="n">
        <v>228.38</v>
      </c>
      <c r="K1522" t="n">
        <v>56.94</v>
      </c>
      <c r="L1522" t="n">
        <v>4.25</v>
      </c>
      <c r="M1522" t="n">
        <v>146</v>
      </c>
      <c r="N1522" t="n">
        <v>52.18</v>
      </c>
      <c r="O1522" t="n">
        <v>28400.61</v>
      </c>
      <c r="P1522" t="n">
        <v>868.51</v>
      </c>
      <c r="Q1522" t="n">
        <v>1367.85</v>
      </c>
      <c r="R1522" t="n">
        <v>244</v>
      </c>
      <c r="S1522" t="n">
        <v>104.26</v>
      </c>
      <c r="T1522" t="n">
        <v>68316.98</v>
      </c>
      <c r="U1522" t="n">
        <v>0.43</v>
      </c>
      <c r="V1522" t="n">
        <v>0.84</v>
      </c>
      <c r="W1522" t="n">
        <v>20.89</v>
      </c>
      <c r="X1522" t="n">
        <v>4.23</v>
      </c>
      <c r="Y1522" t="n">
        <v>1</v>
      </c>
      <c r="Z1522" t="n">
        <v>10</v>
      </c>
    </row>
    <row r="1523">
      <c r="A1523" t="n">
        <v>14</v>
      </c>
      <c r="B1523" t="n">
        <v>115</v>
      </c>
      <c r="C1523" t="inlineStr">
        <is>
          <t xml:space="preserve">CONCLUIDO	</t>
        </is>
      </c>
      <c r="D1523" t="n">
        <v>1.5306</v>
      </c>
      <c r="E1523" t="n">
        <v>65.33</v>
      </c>
      <c r="F1523" t="n">
        <v>56.57</v>
      </c>
      <c r="G1523" t="n">
        <v>24.42</v>
      </c>
      <c r="H1523" t="n">
        <v>0.35</v>
      </c>
      <c r="I1523" t="n">
        <v>139</v>
      </c>
      <c r="J1523" t="n">
        <v>228.8</v>
      </c>
      <c r="K1523" t="n">
        <v>56.94</v>
      </c>
      <c r="L1523" t="n">
        <v>4.5</v>
      </c>
      <c r="M1523" t="n">
        <v>137</v>
      </c>
      <c r="N1523" t="n">
        <v>52.36</v>
      </c>
      <c r="O1523" t="n">
        <v>28452.71</v>
      </c>
      <c r="P1523" t="n">
        <v>864.1</v>
      </c>
      <c r="Q1523" t="n">
        <v>1367.76</v>
      </c>
      <c r="R1523" t="n">
        <v>236.01</v>
      </c>
      <c r="S1523" t="n">
        <v>104.26</v>
      </c>
      <c r="T1523" t="n">
        <v>64367.23</v>
      </c>
      <c r="U1523" t="n">
        <v>0.44</v>
      </c>
      <c r="V1523" t="n">
        <v>0.85</v>
      </c>
      <c r="W1523" t="n">
        <v>20.88</v>
      </c>
      <c r="X1523" t="n">
        <v>3.99</v>
      </c>
      <c r="Y1523" t="n">
        <v>1</v>
      </c>
      <c r="Z1523" t="n">
        <v>10</v>
      </c>
    </row>
    <row r="1524">
      <c r="A1524" t="n">
        <v>15</v>
      </c>
      <c r="B1524" t="n">
        <v>115</v>
      </c>
      <c r="C1524" t="inlineStr">
        <is>
          <t xml:space="preserve">CONCLUIDO	</t>
        </is>
      </c>
      <c r="D1524" t="n">
        <v>1.5446</v>
      </c>
      <c r="E1524" t="n">
        <v>64.73999999999999</v>
      </c>
      <c r="F1524" t="n">
        <v>56.33</v>
      </c>
      <c r="G1524" t="n">
        <v>25.8</v>
      </c>
      <c r="H1524" t="n">
        <v>0.37</v>
      </c>
      <c r="I1524" t="n">
        <v>131</v>
      </c>
      <c r="J1524" t="n">
        <v>229.22</v>
      </c>
      <c r="K1524" t="n">
        <v>56.94</v>
      </c>
      <c r="L1524" t="n">
        <v>4.75</v>
      </c>
      <c r="M1524" t="n">
        <v>129</v>
      </c>
      <c r="N1524" t="n">
        <v>52.53</v>
      </c>
      <c r="O1524" t="n">
        <v>28504.87</v>
      </c>
      <c r="P1524" t="n">
        <v>859.85</v>
      </c>
      <c r="Q1524" t="n">
        <v>1367.66</v>
      </c>
      <c r="R1524" t="n">
        <v>227.85</v>
      </c>
      <c r="S1524" t="n">
        <v>104.26</v>
      </c>
      <c r="T1524" t="n">
        <v>60324.47</v>
      </c>
      <c r="U1524" t="n">
        <v>0.46</v>
      </c>
      <c r="V1524" t="n">
        <v>0.85</v>
      </c>
      <c r="W1524" t="n">
        <v>20.87</v>
      </c>
      <c r="X1524" t="n">
        <v>3.75</v>
      </c>
      <c r="Y1524" t="n">
        <v>1</v>
      </c>
      <c r="Z1524" t="n">
        <v>10</v>
      </c>
    </row>
    <row r="1525">
      <c r="A1525" t="n">
        <v>16</v>
      </c>
      <c r="B1525" t="n">
        <v>115</v>
      </c>
      <c r="C1525" t="inlineStr">
        <is>
          <t xml:space="preserve">CONCLUIDO	</t>
        </is>
      </c>
      <c r="D1525" t="n">
        <v>1.5563</v>
      </c>
      <c r="E1525" t="n">
        <v>64.25</v>
      </c>
      <c r="F1525" t="n">
        <v>56.15</v>
      </c>
      <c r="G1525" t="n">
        <v>27.17</v>
      </c>
      <c r="H1525" t="n">
        <v>0.39</v>
      </c>
      <c r="I1525" t="n">
        <v>124</v>
      </c>
      <c r="J1525" t="n">
        <v>229.65</v>
      </c>
      <c r="K1525" t="n">
        <v>56.94</v>
      </c>
      <c r="L1525" t="n">
        <v>5</v>
      </c>
      <c r="M1525" t="n">
        <v>122</v>
      </c>
      <c r="N1525" t="n">
        <v>52.7</v>
      </c>
      <c r="O1525" t="n">
        <v>28557.1</v>
      </c>
      <c r="P1525" t="n">
        <v>856.4299999999999</v>
      </c>
      <c r="Q1525" t="n">
        <v>1367.61</v>
      </c>
      <c r="R1525" t="n">
        <v>221.92</v>
      </c>
      <c r="S1525" t="n">
        <v>104.26</v>
      </c>
      <c r="T1525" t="n">
        <v>57393.81</v>
      </c>
      <c r="U1525" t="n">
        <v>0.47</v>
      </c>
      <c r="V1525" t="n">
        <v>0.85</v>
      </c>
      <c r="W1525" t="n">
        <v>20.87</v>
      </c>
      <c r="X1525" t="n">
        <v>3.57</v>
      </c>
      <c r="Y1525" t="n">
        <v>1</v>
      </c>
      <c r="Z1525" t="n">
        <v>10</v>
      </c>
    </row>
    <row r="1526">
      <c r="A1526" t="n">
        <v>17</v>
      </c>
      <c r="B1526" t="n">
        <v>115</v>
      </c>
      <c r="C1526" t="inlineStr">
        <is>
          <t xml:space="preserve">CONCLUIDO	</t>
        </is>
      </c>
      <c r="D1526" t="n">
        <v>1.5682</v>
      </c>
      <c r="E1526" t="n">
        <v>63.77</v>
      </c>
      <c r="F1526" t="n">
        <v>55.93</v>
      </c>
      <c r="G1526" t="n">
        <v>28.44</v>
      </c>
      <c r="H1526" t="n">
        <v>0.41</v>
      </c>
      <c r="I1526" t="n">
        <v>118</v>
      </c>
      <c r="J1526" t="n">
        <v>230.07</v>
      </c>
      <c r="K1526" t="n">
        <v>56.94</v>
      </c>
      <c r="L1526" t="n">
        <v>5.25</v>
      </c>
      <c r="M1526" t="n">
        <v>116</v>
      </c>
      <c r="N1526" t="n">
        <v>52.88</v>
      </c>
      <c r="O1526" t="n">
        <v>28609.38</v>
      </c>
      <c r="P1526" t="n">
        <v>852.34</v>
      </c>
      <c r="Q1526" t="n">
        <v>1367.54</v>
      </c>
      <c r="R1526" t="n">
        <v>215.73</v>
      </c>
      <c r="S1526" t="n">
        <v>104.26</v>
      </c>
      <c r="T1526" t="n">
        <v>54328.98</v>
      </c>
      <c r="U1526" t="n">
        <v>0.48</v>
      </c>
      <c r="V1526" t="n">
        <v>0.86</v>
      </c>
      <c r="W1526" t="n">
        <v>20.82</v>
      </c>
      <c r="X1526" t="n">
        <v>3.34</v>
      </c>
      <c r="Y1526" t="n">
        <v>1</v>
      </c>
      <c r="Z1526" t="n">
        <v>10</v>
      </c>
    </row>
    <row r="1527">
      <c r="A1527" t="n">
        <v>18</v>
      </c>
      <c r="B1527" t="n">
        <v>115</v>
      </c>
      <c r="C1527" t="inlineStr">
        <is>
          <t xml:space="preserve">CONCLUIDO	</t>
        </is>
      </c>
      <c r="D1527" t="n">
        <v>1.5785</v>
      </c>
      <c r="E1527" t="n">
        <v>63.35</v>
      </c>
      <c r="F1527" t="n">
        <v>55.77</v>
      </c>
      <c r="G1527" t="n">
        <v>29.88</v>
      </c>
      <c r="H1527" t="n">
        <v>0.42</v>
      </c>
      <c r="I1527" t="n">
        <v>112</v>
      </c>
      <c r="J1527" t="n">
        <v>230.49</v>
      </c>
      <c r="K1527" t="n">
        <v>56.94</v>
      </c>
      <c r="L1527" t="n">
        <v>5.5</v>
      </c>
      <c r="M1527" t="n">
        <v>110</v>
      </c>
      <c r="N1527" t="n">
        <v>53.05</v>
      </c>
      <c r="O1527" t="n">
        <v>28661.73</v>
      </c>
      <c r="P1527" t="n">
        <v>849.4299999999999</v>
      </c>
      <c r="Q1527" t="n">
        <v>1367.65</v>
      </c>
      <c r="R1527" t="n">
        <v>210.19</v>
      </c>
      <c r="S1527" t="n">
        <v>104.26</v>
      </c>
      <c r="T1527" t="n">
        <v>51592.36</v>
      </c>
      <c r="U1527" t="n">
        <v>0.5</v>
      </c>
      <c r="V1527" t="n">
        <v>0.86</v>
      </c>
      <c r="W1527" t="n">
        <v>20.83</v>
      </c>
      <c r="X1527" t="n">
        <v>3.19</v>
      </c>
      <c r="Y1527" t="n">
        <v>1</v>
      </c>
      <c r="Z1527" t="n">
        <v>10</v>
      </c>
    </row>
    <row r="1528">
      <c r="A1528" t="n">
        <v>19</v>
      </c>
      <c r="B1528" t="n">
        <v>115</v>
      </c>
      <c r="C1528" t="inlineStr">
        <is>
          <t xml:space="preserve">CONCLUIDO	</t>
        </is>
      </c>
      <c r="D1528" t="n">
        <v>1.5876</v>
      </c>
      <c r="E1528" t="n">
        <v>62.99</v>
      </c>
      <c r="F1528" t="n">
        <v>55.63</v>
      </c>
      <c r="G1528" t="n">
        <v>31.2</v>
      </c>
      <c r="H1528" t="n">
        <v>0.44</v>
      </c>
      <c r="I1528" t="n">
        <v>107</v>
      </c>
      <c r="J1528" t="n">
        <v>230.92</v>
      </c>
      <c r="K1528" t="n">
        <v>56.94</v>
      </c>
      <c r="L1528" t="n">
        <v>5.75</v>
      </c>
      <c r="M1528" t="n">
        <v>105</v>
      </c>
      <c r="N1528" t="n">
        <v>53.23</v>
      </c>
      <c r="O1528" t="n">
        <v>28714.14</v>
      </c>
      <c r="P1528" t="n">
        <v>846.52</v>
      </c>
      <c r="Q1528" t="n">
        <v>1367.59</v>
      </c>
      <c r="R1528" t="n">
        <v>205.47</v>
      </c>
      <c r="S1528" t="n">
        <v>104.26</v>
      </c>
      <c r="T1528" t="n">
        <v>49256.46</v>
      </c>
      <c r="U1528" t="n">
        <v>0.51</v>
      </c>
      <c r="V1528" t="n">
        <v>0.86</v>
      </c>
      <c r="W1528" t="n">
        <v>20.82</v>
      </c>
      <c r="X1528" t="n">
        <v>3.04</v>
      </c>
      <c r="Y1528" t="n">
        <v>1</v>
      </c>
      <c r="Z1528" t="n">
        <v>10</v>
      </c>
    </row>
    <row r="1529">
      <c r="A1529" t="n">
        <v>20</v>
      </c>
      <c r="B1529" t="n">
        <v>115</v>
      </c>
      <c r="C1529" t="inlineStr">
        <is>
          <t xml:space="preserve">CONCLUIDO	</t>
        </is>
      </c>
      <c r="D1529" t="n">
        <v>1.5973</v>
      </c>
      <c r="E1529" t="n">
        <v>62.61</v>
      </c>
      <c r="F1529" t="n">
        <v>55.47</v>
      </c>
      <c r="G1529" t="n">
        <v>32.63</v>
      </c>
      <c r="H1529" t="n">
        <v>0.46</v>
      </c>
      <c r="I1529" t="n">
        <v>102</v>
      </c>
      <c r="J1529" t="n">
        <v>231.34</v>
      </c>
      <c r="K1529" t="n">
        <v>56.94</v>
      </c>
      <c r="L1529" t="n">
        <v>6</v>
      </c>
      <c r="M1529" t="n">
        <v>100</v>
      </c>
      <c r="N1529" t="n">
        <v>53.4</v>
      </c>
      <c r="O1529" t="n">
        <v>28766.61</v>
      </c>
      <c r="P1529" t="n">
        <v>843.29</v>
      </c>
      <c r="Q1529" t="n">
        <v>1367.53</v>
      </c>
      <c r="R1529" t="n">
        <v>200.77</v>
      </c>
      <c r="S1529" t="n">
        <v>104.26</v>
      </c>
      <c r="T1529" t="n">
        <v>46929.55</v>
      </c>
      <c r="U1529" t="n">
        <v>0.52</v>
      </c>
      <c r="V1529" t="n">
        <v>0.86</v>
      </c>
      <c r="W1529" t="n">
        <v>20.8</v>
      </c>
      <c r="X1529" t="n">
        <v>2.89</v>
      </c>
      <c r="Y1529" t="n">
        <v>1</v>
      </c>
      <c r="Z1529" t="n">
        <v>10</v>
      </c>
    </row>
    <row r="1530">
      <c r="A1530" t="n">
        <v>21</v>
      </c>
      <c r="B1530" t="n">
        <v>115</v>
      </c>
      <c r="C1530" t="inlineStr">
        <is>
          <t xml:space="preserve">CONCLUIDO	</t>
        </is>
      </c>
      <c r="D1530" t="n">
        <v>1.6039</v>
      </c>
      <c r="E1530" t="n">
        <v>62.35</v>
      </c>
      <c r="F1530" t="n">
        <v>55.39</v>
      </c>
      <c r="G1530" t="n">
        <v>33.91</v>
      </c>
      <c r="H1530" t="n">
        <v>0.48</v>
      </c>
      <c r="I1530" t="n">
        <v>98</v>
      </c>
      <c r="J1530" t="n">
        <v>231.77</v>
      </c>
      <c r="K1530" t="n">
        <v>56.94</v>
      </c>
      <c r="L1530" t="n">
        <v>6.25</v>
      </c>
      <c r="M1530" t="n">
        <v>96</v>
      </c>
      <c r="N1530" t="n">
        <v>53.58</v>
      </c>
      <c r="O1530" t="n">
        <v>28819.14</v>
      </c>
      <c r="P1530" t="n">
        <v>841.45</v>
      </c>
      <c r="Q1530" t="n">
        <v>1367.62</v>
      </c>
      <c r="R1530" t="n">
        <v>197.7</v>
      </c>
      <c r="S1530" t="n">
        <v>104.26</v>
      </c>
      <c r="T1530" t="n">
        <v>45417.77</v>
      </c>
      <c r="U1530" t="n">
        <v>0.53</v>
      </c>
      <c r="V1530" t="n">
        <v>0.87</v>
      </c>
      <c r="W1530" t="n">
        <v>20.8</v>
      </c>
      <c r="X1530" t="n">
        <v>2.8</v>
      </c>
      <c r="Y1530" t="n">
        <v>1</v>
      </c>
      <c r="Z1530" t="n">
        <v>10</v>
      </c>
    </row>
    <row r="1531">
      <c r="A1531" t="n">
        <v>22</v>
      </c>
      <c r="B1531" t="n">
        <v>115</v>
      </c>
      <c r="C1531" t="inlineStr">
        <is>
          <t xml:space="preserve">CONCLUIDO	</t>
        </is>
      </c>
      <c r="D1531" t="n">
        <v>1.6112</v>
      </c>
      <c r="E1531" t="n">
        <v>62.07</v>
      </c>
      <c r="F1531" t="n">
        <v>55.28</v>
      </c>
      <c r="G1531" t="n">
        <v>35.28</v>
      </c>
      <c r="H1531" t="n">
        <v>0.5</v>
      </c>
      <c r="I1531" t="n">
        <v>94</v>
      </c>
      <c r="J1531" t="n">
        <v>232.2</v>
      </c>
      <c r="K1531" t="n">
        <v>56.94</v>
      </c>
      <c r="L1531" t="n">
        <v>6.5</v>
      </c>
      <c r="M1531" t="n">
        <v>92</v>
      </c>
      <c r="N1531" t="n">
        <v>53.75</v>
      </c>
      <c r="O1531" t="n">
        <v>28871.74</v>
      </c>
      <c r="P1531" t="n">
        <v>839.27</v>
      </c>
      <c r="Q1531" t="n">
        <v>1367.54</v>
      </c>
      <c r="R1531" t="n">
        <v>193.99</v>
      </c>
      <c r="S1531" t="n">
        <v>104.26</v>
      </c>
      <c r="T1531" t="n">
        <v>43582.89</v>
      </c>
      <c r="U1531" t="n">
        <v>0.54</v>
      </c>
      <c r="V1531" t="n">
        <v>0.87</v>
      </c>
      <c r="W1531" t="n">
        <v>20.8</v>
      </c>
      <c r="X1531" t="n">
        <v>2.7</v>
      </c>
      <c r="Y1531" t="n">
        <v>1</v>
      </c>
      <c r="Z1531" t="n">
        <v>10</v>
      </c>
    </row>
    <row r="1532">
      <c r="A1532" t="n">
        <v>23</v>
      </c>
      <c r="B1532" t="n">
        <v>115</v>
      </c>
      <c r="C1532" t="inlineStr">
        <is>
          <t xml:space="preserve">CONCLUIDO	</t>
        </is>
      </c>
      <c r="D1532" t="n">
        <v>1.6201</v>
      </c>
      <c r="E1532" t="n">
        <v>61.73</v>
      </c>
      <c r="F1532" t="n">
        <v>55.12</v>
      </c>
      <c r="G1532" t="n">
        <v>36.74</v>
      </c>
      <c r="H1532" t="n">
        <v>0.52</v>
      </c>
      <c r="I1532" t="n">
        <v>90</v>
      </c>
      <c r="J1532" t="n">
        <v>232.62</v>
      </c>
      <c r="K1532" t="n">
        <v>56.94</v>
      </c>
      <c r="L1532" t="n">
        <v>6.75</v>
      </c>
      <c r="M1532" t="n">
        <v>88</v>
      </c>
      <c r="N1532" t="n">
        <v>53.93</v>
      </c>
      <c r="O1532" t="n">
        <v>28924.39</v>
      </c>
      <c r="P1532" t="n">
        <v>836.02</v>
      </c>
      <c r="Q1532" t="n">
        <v>1367.44</v>
      </c>
      <c r="R1532" t="n">
        <v>189.02</v>
      </c>
      <c r="S1532" t="n">
        <v>104.26</v>
      </c>
      <c r="T1532" t="n">
        <v>41114.5</v>
      </c>
      <c r="U1532" t="n">
        <v>0.55</v>
      </c>
      <c r="V1532" t="n">
        <v>0.87</v>
      </c>
      <c r="W1532" t="n">
        <v>20.78</v>
      </c>
      <c r="X1532" t="n">
        <v>2.53</v>
      </c>
      <c r="Y1532" t="n">
        <v>1</v>
      </c>
      <c r="Z1532" t="n">
        <v>10</v>
      </c>
    </row>
    <row r="1533">
      <c r="A1533" t="n">
        <v>24</v>
      </c>
      <c r="B1533" t="n">
        <v>115</v>
      </c>
      <c r="C1533" t="inlineStr">
        <is>
          <t xml:space="preserve">CONCLUIDO	</t>
        </is>
      </c>
      <c r="D1533" t="n">
        <v>1.6255</v>
      </c>
      <c r="E1533" t="n">
        <v>61.52</v>
      </c>
      <c r="F1533" t="n">
        <v>55.04</v>
      </c>
      <c r="G1533" t="n">
        <v>37.96</v>
      </c>
      <c r="H1533" t="n">
        <v>0.53</v>
      </c>
      <c r="I1533" t="n">
        <v>87</v>
      </c>
      <c r="J1533" t="n">
        <v>233.05</v>
      </c>
      <c r="K1533" t="n">
        <v>56.94</v>
      </c>
      <c r="L1533" t="n">
        <v>7</v>
      </c>
      <c r="M1533" t="n">
        <v>85</v>
      </c>
      <c r="N1533" t="n">
        <v>54.11</v>
      </c>
      <c r="O1533" t="n">
        <v>28977.11</v>
      </c>
      <c r="P1533" t="n">
        <v>834.23</v>
      </c>
      <c r="Q1533" t="n">
        <v>1367.71</v>
      </c>
      <c r="R1533" t="n">
        <v>186.42</v>
      </c>
      <c r="S1533" t="n">
        <v>104.26</v>
      </c>
      <c r="T1533" t="n">
        <v>39831.74</v>
      </c>
      <c r="U1533" t="n">
        <v>0.5600000000000001</v>
      </c>
      <c r="V1533" t="n">
        <v>0.87</v>
      </c>
      <c r="W1533" t="n">
        <v>20.78</v>
      </c>
      <c r="X1533" t="n">
        <v>2.45</v>
      </c>
      <c r="Y1533" t="n">
        <v>1</v>
      </c>
      <c r="Z1533" t="n">
        <v>10</v>
      </c>
    </row>
    <row r="1534">
      <c r="A1534" t="n">
        <v>25</v>
      </c>
      <c r="B1534" t="n">
        <v>115</v>
      </c>
      <c r="C1534" t="inlineStr">
        <is>
          <t xml:space="preserve">CONCLUIDO	</t>
        </is>
      </c>
      <c r="D1534" t="n">
        <v>1.6307</v>
      </c>
      <c r="E1534" t="n">
        <v>61.32</v>
      </c>
      <c r="F1534" t="n">
        <v>54.97</v>
      </c>
      <c r="G1534" t="n">
        <v>39.27</v>
      </c>
      <c r="H1534" t="n">
        <v>0.55</v>
      </c>
      <c r="I1534" t="n">
        <v>84</v>
      </c>
      <c r="J1534" t="n">
        <v>233.48</v>
      </c>
      <c r="K1534" t="n">
        <v>56.94</v>
      </c>
      <c r="L1534" t="n">
        <v>7.25</v>
      </c>
      <c r="M1534" t="n">
        <v>82</v>
      </c>
      <c r="N1534" t="n">
        <v>54.29</v>
      </c>
      <c r="O1534" t="n">
        <v>29029.89</v>
      </c>
      <c r="P1534" t="n">
        <v>832.72</v>
      </c>
      <c r="Q1534" t="n">
        <v>1367.39</v>
      </c>
      <c r="R1534" t="n">
        <v>184.31</v>
      </c>
      <c r="S1534" t="n">
        <v>104.26</v>
      </c>
      <c r="T1534" t="n">
        <v>38792.25</v>
      </c>
      <c r="U1534" t="n">
        <v>0.57</v>
      </c>
      <c r="V1534" t="n">
        <v>0.87</v>
      </c>
      <c r="W1534" t="n">
        <v>20.78</v>
      </c>
      <c r="X1534" t="n">
        <v>2.39</v>
      </c>
      <c r="Y1534" t="n">
        <v>1</v>
      </c>
      <c r="Z1534" t="n">
        <v>10</v>
      </c>
    </row>
    <row r="1535">
      <c r="A1535" t="n">
        <v>26</v>
      </c>
      <c r="B1535" t="n">
        <v>115</v>
      </c>
      <c r="C1535" t="inlineStr">
        <is>
          <t xml:space="preserve">CONCLUIDO	</t>
        </is>
      </c>
      <c r="D1535" t="n">
        <v>1.6371</v>
      </c>
      <c r="E1535" t="n">
        <v>61.08</v>
      </c>
      <c r="F1535" t="n">
        <v>54.87</v>
      </c>
      <c r="G1535" t="n">
        <v>40.64</v>
      </c>
      <c r="H1535" t="n">
        <v>0.57</v>
      </c>
      <c r="I1535" t="n">
        <v>81</v>
      </c>
      <c r="J1535" t="n">
        <v>233.91</v>
      </c>
      <c r="K1535" t="n">
        <v>56.94</v>
      </c>
      <c r="L1535" t="n">
        <v>7.5</v>
      </c>
      <c r="M1535" t="n">
        <v>79</v>
      </c>
      <c r="N1535" t="n">
        <v>54.46</v>
      </c>
      <c r="O1535" t="n">
        <v>29082.74</v>
      </c>
      <c r="P1535" t="n">
        <v>830.26</v>
      </c>
      <c r="Q1535" t="n">
        <v>1367.55</v>
      </c>
      <c r="R1535" t="n">
        <v>180.65</v>
      </c>
      <c r="S1535" t="n">
        <v>104.26</v>
      </c>
      <c r="T1535" t="n">
        <v>36975.25</v>
      </c>
      <c r="U1535" t="n">
        <v>0.58</v>
      </c>
      <c r="V1535" t="n">
        <v>0.87</v>
      </c>
      <c r="W1535" t="n">
        <v>20.78</v>
      </c>
      <c r="X1535" t="n">
        <v>2.29</v>
      </c>
      <c r="Y1535" t="n">
        <v>1</v>
      </c>
      <c r="Z1535" t="n">
        <v>10</v>
      </c>
    </row>
    <row r="1536">
      <c r="A1536" t="n">
        <v>27</v>
      </c>
      <c r="B1536" t="n">
        <v>115</v>
      </c>
      <c r="C1536" t="inlineStr">
        <is>
          <t xml:space="preserve">CONCLUIDO	</t>
        </is>
      </c>
      <c r="D1536" t="n">
        <v>1.6427</v>
      </c>
      <c r="E1536" t="n">
        <v>60.88</v>
      </c>
      <c r="F1536" t="n">
        <v>54.79</v>
      </c>
      <c r="G1536" t="n">
        <v>42.15</v>
      </c>
      <c r="H1536" t="n">
        <v>0.59</v>
      </c>
      <c r="I1536" t="n">
        <v>78</v>
      </c>
      <c r="J1536" t="n">
        <v>234.34</v>
      </c>
      <c r="K1536" t="n">
        <v>56.94</v>
      </c>
      <c r="L1536" t="n">
        <v>7.75</v>
      </c>
      <c r="M1536" t="n">
        <v>76</v>
      </c>
      <c r="N1536" t="n">
        <v>54.64</v>
      </c>
      <c r="O1536" t="n">
        <v>29135.65</v>
      </c>
      <c r="P1536" t="n">
        <v>828.73</v>
      </c>
      <c r="Q1536" t="n">
        <v>1367.31</v>
      </c>
      <c r="R1536" t="n">
        <v>177.98</v>
      </c>
      <c r="S1536" t="n">
        <v>104.26</v>
      </c>
      <c r="T1536" t="n">
        <v>35654.89</v>
      </c>
      <c r="U1536" t="n">
        <v>0.59</v>
      </c>
      <c r="V1536" t="n">
        <v>0.87</v>
      </c>
      <c r="W1536" t="n">
        <v>20.78</v>
      </c>
      <c r="X1536" t="n">
        <v>2.21</v>
      </c>
      <c r="Y1536" t="n">
        <v>1</v>
      </c>
      <c r="Z1536" t="n">
        <v>10</v>
      </c>
    </row>
    <row r="1537">
      <c r="A1537" t="n">
        <v>28</v>
      </c>
      <c r="B1537" t="n">
        <v>115</v>
      </c>
      <c r="C1537" t="inlineStr">
        <is>
          <t xml:space="preserve">CONCLUIDO	</t>
        </is>
      </c>
      <c r="D1537" t="n">
        <v>1.6486</v>
      </c>
      <c r="E1537" t="n">
        <v>60.66</v>
      </c>
      <c r="F1537" t="n">
        <v>54.71</v>
      </c>
      <c r="G1537" t="n">
        <v>43.76</v>
      </c>
      <c r="H1537" t="n">
        <v>0.61</v>
      </c>
      <c r="I1537" t="n">
        <v>75</v>
      </c>
      <c r="J1537" t="n">
        <v>234.77</v>
      </c>
      <c r="K1537" t="n">
        <v>56.94</v>
      </c>
      <c r="L1537" t="n">
        <v>8</v>
      </c>
      <c r="M1537" t="n">
        <v>73</v>
      </c>
      <c r="N1537" t="n">
        <v>54.82</v>
      </c>
      <c r="O1537" t="n">
        <v>29188.62</v>
      </c>
      <c r="P1537" t="n">
        <v>826.3</v>
      </c>
      <c r="Q1537" t="n">
        <v>1367.62</v>
      </c>
      <c r="R1537" t="n">
        <v>175.3</v>
      </c>
      <c r="S1537" t="n">
        <v>104.26</v>
      </c>
      <c r="T1537" t="n">
        <v>34329.17</v>
      </c>
      <c r="U1537" t="n">
        <v>0.59</v>
      </c>
      <c r="V1537" t="n">
        <v>0.88</v>
      </c>
      <c r="W1537" t="n">
        <v>20.77</v>
      </c>
      <c r="X1537" t="n">
        <v>2.12</v>
      </c>
      <c r="Y1537" t="n">
        <v>1</v>
      </c>
      <c r="Z1537" t="n">
        <v>10</v>
      </c>
    </row>
    <row r="1538">
      <c r="A1538" t="n">
        <v>29</v>
      </c>
      <c r="B1538" t="n">
        <v>115</v>
      </c>
      <c r="C1538" t="inlineStr">
        <is>
          <t xml:space="preserve">CONCLUIDO	</t>
        </is>
      </c>
      <c r="D1538" t="n">
        <v>1.6526</v>
      </c>
      <c r="E1538" t="n">
        <v>60.51</v>
      </c>
      <c r="F1538" t="n">
        <v>54.64</v>
      </c>
      <c r="G1538" t="n">
        <v>44.91</v>
      </c>
      <c r="H1538" t="n">
        <v>0.62</v>
      </c>
      <c r="I1538" t="n">
        <v>73</v>
      </c>
      <c r="J1538" t="n">
        <v>235.2</v>
      </c>
      <c r="K1538" t="n">
        <v>56.94</v>
      </c>
      <c r="L1538" t="n">
        <v>8.25</v>
      </c>
      <c r="M1538" t="n">
        <v>71</v>
      </c>
      <c r="N1538" t="n">
        <v>55</v>
      </c>
      <c r="O1538" t="n">
        <v>29241.66</v>
      </c>
      <c r="P1538" t="n">
        <v>825.1799999999999</v>
      </c>
      <c r="Q1538" t="n">
        <v>1367.45</v>
      </c>
      <c r="R1538" t="n">
        <v>173.39</v>
      </c>
      <c r="S1538" t="n">
        <v>104.26</v>
      </c>
      <c r="T1538" t="n">
        <v>33387.93</v>
      </c>
      <c r="U1538" t="n">
        <v>0.6</v>
      </c>
      <c r="V1538" t="n">
        <v>0.88</v>
      </c>
      <c r="W1538" t="n">
        <v>20.77</v>
      </c>
      <c r="X1538" t="n">
        <v>2.06</v>
      </c>
      <c r="Y1538" t="n">
        <v>1</v>
      </c>
      <c r="Z1538" t="n">
        <v>10</v>
      </c>
    </row>
    <row r="1539">
      <c r="A1539" t="n">
        <v>30</v>
      </c>
      <c r="B1539" t="n">
        <v>115</v>
      </c>
      <c r="C1539" t="inlineStr">
        <is>
          <t xml:space="preserve">CONCLUIDO	</t>
        </is>
      </c>
      <c r="D1539" t="n">
        <v>1.657</v>
      </c>
      <c r="E1539" t="n">
        <v>60.35</v>
      </c>
      <c r="F1539" t="n">
        <v>54.57</v>
      </c>
      <c r="G1539" t="n">
        <v>46.12</v>
      </c>
      <c r="H1539" t="n">
        <v>0.64</v>
      </c>
      <c r="I1539" t="n">
        <v>71</v>
      </c>
      <c r="J1539" t="n">
        <v>235.63</v>
      </c>
      <c r="K1539" t="n">
        <v>56.94</v>
      </c>
      <c r="L1539" t="n">
        <v>8.5</v>
      </c>
      <c r="M1539" t="n">
        <v>69</v>
      </c>
      <c r="N1539" t="n">
        <v>55.18</v>
      </c>
      <c r="O1539" t="n">
        <v>29294.76</v>
      </c>
      <c r="P1539" t="n">
        <v>823.3099999999999</v>
      </c>
      <c r="Q1539" t="n">
        <v>1367.4</v>
      </c>
      <c r="R1539" t="n">
        <v>171.48</v>
      </c>
      <c r="S1539" t="n">
        <v>104.26</v>
      </c>
      <c r="T1539" t="n">
        <v>32440.42</v>
      </c>
      <c r="U1539" t="n">
        <v>0.61</v>
      </c>
      <c r="V1539" t="n">
        <v>0.88</v>
      </c>
      <c r="W1539" t="n">
        <v>20.75</v>
      </c>
      <c r="X1539" t="n">
        <v>1.99</v>
      </c>
      <c r="Y1539" t="n">
        <v>1</v>
      </c>
      <c r="Z1539" t="n">
        <v>10</v>
      </c>
    </row>
    <row r="1540">
      <c r="A1540" t="n">
        <v>31</v>
      </c>
      <c r="B1540" t="n">
        <v>115</v>
      </c>
      <c r="C1540" t="inlineStr">
        <is>
          <t xml:space="preserve">CONCLUIDO	</t>
        </is>
      </c>
      <c r="D1540" t="n">
        <v>1.6599</v>
      </c>
      <c r="E1540" t="n">
        <v>60.24</v>
      </c>
      <c r="F1540" t="n">
        <v>54.55</v>
      </c>
      <c r="G1540" t="n">
        <v>47.44</v>
      </c>
      <c r="H1540" t="n">
        <v>0.66</v>
      </c>
      <c r="I1540" t="n">
        <v>69</v>
      </c>
      <c r="J1540" t="n">
        <v>236.06</v>
      </c>
      <c r="K1540" t="n">
        <v>56.94</v>
      </c>
      <c r="L1540" t="n">
        <v>8.75</v>
      </c>
      <c r="M1540" t="n">
        <v>67</v>
      </c>
      <c r="N1540" t="n">
        <v>55.36</v>
      </c>
      <c r="O1540" t="n">
        <v>29347.92</v>
      </c>
      <c r="P1540" t="n">
        <v>822.35</v>
      </c>
      <c r="Q1540" t="n">
        <v>1367.37</v>
      </c>
      <c r="R1540" t="n">
        <v>170.66</v>
      </c>
      <c r="S1540" t="n">
        <v>104.26</v>
      </c>
      <c r="T1540" t="n">
        <v>32042.73</v>
      </c>
      <c r="U1540" t="n">
        <v>0.61</v>
      </c>
      <c r="V1540" t="n">
        <v>0.88</v>
      </c>
      <c r="W1540" t="n">
        <v>20.76</v>
      </c>
      <c r="X1540" t="n">
        <v>1.97</v>
      </c>
      <c r="Y1540" t="n">
        <v>1</v>
      </c>
      <c r="Z1540" t="n">
        <v>10</v>
      </c>
    </row>
    <row r="1541">
      <c r="A1541" t="n">
        <v>32</v>
      </c>
      <c r="B1541" t="n">
        <v>115</v>
      </c>
      <c r="C1541" t="inlineStr">
        <is>
          <t xml:space="preserve">CONCLUIDO	</t>
        </is>
      </c>
      <c r="D1541" t="n">
        <v>1.6642</v>
      </c>
      <c r="E1541" t="n">
        <v>60.09</v>
      </c>
      <c r="F1541" t="n">
        <v>54.49</v>
      </c>
      <c r="G1541" t="n">
        <v>48.79</v>
      </c>
      <c r="H1541" t="n">
        <v>0.68</v>
      </c>
      <c r="I1541" t="n">
        <v>67</v>
      </c>
      <c r="J1541" t="n">
        <v>236.49</v>
      </c>
      <c r="K1541" t="n">
        <v>56.94</v>
      </c>
      <c r="L1541" t="n">
        <v>9</v>
      </c>
      <c r="M1541" t="n">
        <v>65</v>
      </c>
      <c r="N1541" t="n">
        <v>55.55</v>
      </c>
      <c r="O1541" t="n">
        <v>29401.15</v>
      </c>
      <c r="P1541" t="n">
        <v>820.46</v>
      </c>
      <c r="Q1541" t="n">
        <v>1367.5</v>
      </c>
      <c r="R1541" t="n">
        <v>168.57</v>
      </c>
      <c r="S1541" t="n">
        <v>104.26</v>
      </c>
      <c r="T1541" t="n">
        <v>31005.66</v>
      </c>
      <c r="U1541" t="n">
        <v>0.62</v>
      </c>
      <c r="V1541" t="n">
        <v>0.88</v>
      </c>
      <c r="W1541" t="n">
        <v>20.75</v>
      </c>
      <c r="X1541" t="n">
        <v>1.9</v>
      </c>
      <c r="Y1541" t="n">
        <v>1</v>
      </c>
      <c r="Z1541" t="n">
        <v>10</v>
      </c>
    </row>
    <row r="1542">
      <c r="A1542" t="n">
        <v>33</v>
      </c>
      <c r="B1542" t="n">
        <v>115</v>
      </c>
      <c r="C1542" t="inlineStr">
        <is>
          <t xml:space="preserve">CONCLUIDO	</t>
        </is>
      </c>
      <c r="D1542" t="n">
        <v>1.6687</v>
      </c>
      <c r="E1542" t="n">
        <v>59.93</v>
      </c>
      <c r="F1542" t="n">
        <v>54.41</v>
      </c>
      <c r="G1542" t="n">
        <v>50.23</v>
      </c>
      <c r="H1542" t="n">
        <v>0.6899999999999999</v>
      </c>
      <c r="I1542" t="n">
        <v>65</v>
      </c>
      <c r="J1542" t="n">
        <v>236.92</v>
      </c>
      <c r="K1542" t="n">
        <v>56.94</v>
      </c>
      <c r="L1542" t="n">
        <v>9.25</v>
      </c>
      <c r="M1542" t="n">
        <v>63</v>
      </c>
      <c r="N1542" t="n">
        <v>55.73</v>
      </c>
      <c r="O1542" t="n">
        <v>29454.44</v>
      </c>
      <c r="P1542" t="n">
        <v>818.86</v>
      </c>
      <c r="Q1542" t="n">
        <v>1367.44</v>
      </c>
      <c r="R1542" t="n">
        <v>165.98</v>
      </c>
      <c r="S1542" t="n">
        <v>104.26</v>
      </c>
      <c r="T1542" t="n">
        <v>29720.12</v>
      </c>
      <c r="U1542" t="n">
        <v>0.63</v>
      </c>
      <c r="V1542" t="n">
        <v>0.88</v>
      </c>
      <c r="W1542" t="n">
        <v>20.75</v>
      </c>
      <c r="X1542" t="n">
        <v>1.83</v>
      </c>
      <c r="Y1542" t="n">
        <v>1</v>
      </c>
      <c r="Z1542" t="n">
        <v>10</v>
      </c>
    </row>
    <row r="1543">
      <c r="A1543" t="n">
        <v>34</v>
      </c>
      <c r="B1543" t="n">
        <v>115</v>
      </c>
      <c r="C1543" t="inlineStr">
        <is>
          <t xml:space="preserve">CONCLUIDO	</t>
        </is>
      </c>
      <c r="D1543" t="n">
        <v>1.6722</v>
      </c>
      <c r="E1543" t="n">
        <v>59.8</v>
      </c>
      <c r="F1543" t="n">
        <v>54.38</v>
      </c>
      <c r="G1543" t="n">
        <v>51.79</v>
      </c>
      <c r="H1543" t="n">
        <v>0.71</v>
      </c>
      <c r="I1543" t="n">
        <v>63</v>
      </c>
      <c r="J1543" t="n">
        <v>237.35</v>
      </c>
      <c r="K1543" t="n">
        <v>56.94</v>
      </c>
      <c r="L1543" t="n">
        <v>9.5</v>
      </c>
      <c r="M1543" t="n">
        <v>61</v>
      </c>
      <c r="N1543" t="n">
        <v>55.91</v>
      </c>
      <c r="O1543" t="n">
        <v>29507.8</v>
      </c>
      <c r="P1543" t="n">
        <v>817.74</v>
      </c>
      <c r="Q1543" t="n">
        <v>1367.47</v>
      </c>
      <c r="R1543" t="n">
        <v>165.21</v>
      </c>
      <c r="S1543" t="n">
        <v>104.26</v>
      </c>
      <c r="T1543" t="n">
        <v>29346.26</v>
      </c>
      <c r="U1543" t="n">
        <v>0.63</v>
      </c>
      <c r="V1543" t="n">
        <v>0.88</v>
      </c>
      <c r="W1543" t="n">
        <v>20.74</v>
      </c>
      <c r="X1543" t="n">
        <v>1.8</v>
      </c>
      <c r="Y1543" t="n">
        <v>1</v>
      </c>
      <c r="Z1543" t="n">
        <v>10</v>
      </c>
    </row>
    <row r="1544">
      <c r="A1544" t="n">
        <v>35</v>
      </c>
      <c r="B1544" t="n">
        <v>115</v>
      </c>
      <c r="C1544" t="inlineStr">
        <is>
          <t xml:space="preserve">CONCLUIDO	</t>
        </is>
      </c>
      <c r="D1544" t="n">
        <v>1.6769</v>
      </c>
      <c r="E1544" t="n">
        <v>59.63</v>
      </c>
      <c r="F1544" t="n">
        <v>54.3</v>
      </c>
      <c r="G1544" t="n">
        <v>53.4</v>
      </c>
      <c r="H1544" t="n">
        <v>0.73</v>
      </c>
      <c r="I1544" t="n">
        <v>61</v>
      </c>
      <c r="J1544" t="n">
        <v>237.79</v>
      </c>
      <c r="K1544" t="n">
        <v>56.94</v>
      </c>
      <c r="L1544" t="n">
        <v>9.75</v>
      </c>
      <c r="M1544" t="n">
        <v>59</v>
      </c>
      <c r="N1544" t="n">
        <v>56.09</v>
      </c>
      <c r="O1544" t="n">
        <v>29561.22</v>
      </c>
      <c r="P1544" t="n">
        <v>816.02</v>
      </c>
      <c r="Q1544" t="n">
        <v>1367.55</v>
      </c>
      <c r="R1544" t="n">
        <v>162.18</v>
      </c>
      <c r="S1544" t="n">
        <v>104.26</v>
      </c>
      <c r="T1544" t="n">
        <v>27839.44</v>
      </c>
      <c r="U1544" t="n">
        <v>0.64</v>
      </c>
      <c r="V1544" t="n">
        <v>0.88</v>
      </c>
      <c r="W1544" t="n">
        <v>20.75</v>
      </c>
      <c r="X1544" t="n">
        <v>1.71</v>
      </c>
      <c r="Y1544" t="n">
        <v>1</v>
      </c>
      <c r="Z1544" t="n">
        <v>10</v>
      </c>
    </row>
    <row r="1545">
      <c r="A1545" t="n">
        <v>36</v>
      </c>
      <c r="B1545" t="n">
        <v>115</v>
      </c>
      <c r="C1545" t="inlineStr">
        <is>
          <t xml:space="preserve">CONCLUIDO	</t>
        </is>
      </c>
      <c r="D1545" t="n">
        <v>1.6787</v>
      </c>
      <c r="E1545" t="n">
        <v>59.57</v>
      </c>
      <c r="F1545" t="n">
        <v>54.28</v>
      </c>
      <c r="G1545" t="n">
        <v>54.28</v>
      </c>
      <c r="H1545" t="n">
        <v>0.75</v>
      </c>
      <c r="I1545" t="n">
        <v>60</v>
      </c>
      <c r="J1545" t="n">
        <v>238.22</v>
      </c>
      <c r="K1545" t="n">
        <v>56.94</v>
      </c>
      <c r="L1545" t="n">
        <v>10</v>
      </c>
      <c r="M1545" t="n">
        <v>58</v>
      </c>
      <c r="N1545" t="n">
        <v>56.28</v>
      </c>
      <c r="O1545" t="n">
        <v>29614.71</v>
      </c>
      <c r="P1545" t="n">
        <v>814.6799999999999</v>
      </c>
      <c r="Q1545" t="n">
        <v>1367.54</v>
      </c>
      <c r="R1545" t="n">
        <v>161.48</v>
      </c>
      <c r="S1545" t="n">
        <v>104.26</v>
      </c>
      <c r="T1545" t="n">
        <v>27495.31</v>
      </c>
      <c r="U1545" t="n">
        <v>0.65</v>
      </c>
      <c r="V1545" t="n">
        <v>0.88</v>
      </c>
      <c r="W1545" t="n">
        <v>20.75</v>
      </c>
      <c r="X1545" t="n">
        <v>1.7</v>
      </c>
      <c r="Y1545" t="n">
        <v>1</v>
      </c>
      <c r="Z1545" t="n">
        <v>10</v>
      </c>
    </row>
    <row r="1546">
      <c r="A1546" t="n">
        <v>37</v>
      </c>
      <c r="B1546" t="n">
        <v>115</v>
      </c>
      <c r="C1546" t="inlineStr">
        <is>
          <t xml:space="preserve">CONCLUIDO	</t>
        </is>
      </c>
      <c r="D1546" t="n">
        <v>1.6834</v>
      </c>
      <c r="E1546" t="n">
        <v>59.4</v>
      </c>
      <c r="F1546" t="n">
        <v>54.2</v>
      </c>
      <c r="G1546" t="n">
        <v>56.07</v>
      </c>
      <c r="H1546" t="n">
        <v>0.76</v>
      </c>
      <c r="I1546" t="n">
        <v>58</v>
      </c>
      <c r="J1546" t="n">
        <v>238.66</v>
      </c>
      <c r="K1546" t="n">
        <v>56.94</v>
      </c>
      <c r="L1546" t="n">
        <v>10.25</v>
      </c>
      <c r="M1546" t="n">
        <v>56</v>
      </c>
      <c r="N1546" t="n">
        <v>56.46</v>
      </c>
      <c r="O1546" t="n">
        <v>29668.27</v>
      </c>
      <c r="P1546" t="n">
        <v>813.25</v>
      </c>
      <c r="Q1546" t="n">
        <v>1367.34</v>
      </c>
      <c r="R1546" t="n">
        <v>159.34</v>
      </c>
      <c r="S1546" t="n">
        <v>104.26</v>
      </c>
      <c r="T1546" t="n">
        <v>26435.24</v>
      </c>
      <c r="U1546" t="n">
        <v>0.65</v>
      </c>
      <c r="V1546" t="n">
        <v>0.88</v>
      </c>
      <c r="W1546" t="n">
        <v>20.73</v>
      </c>
      <c r="X1546" t="n">
        <v>1.62</v>
      </c>
      <c r="Y1546" t="n">
        <v>1</v>
      </c>
      <c r="Z1546" t="n">
        <v>10</v>
      </c>
    </row>
    <row r="1547">
      <c r="A1547" t="n">
        <v>38</v>
      </c>
      <c r="B1547" t="n">
        <v>115</v>
      </c>
      <c r="C1547" t="inlineStr">
        <is>
          <t xml:space="preserve">CONCLUIDO	</t>
        </is>
      </c>
      <c r="D1547" t="n">
        <v>1.6843</v>
      </c>
      <c r="E1547" t="n">
        <v>59.37</v>
      </c>
      <c r="F1547" t="n">
        <v>54.21</v>
      </c>
      <c r="G1547" t="n">
        <v>57.06</v>
      </c>
      <c r="H1547" t="n">
        <v>0.78</v>
      </c>
      <c r="I1547" t="n">
        <v>57</v>
      </c>
      <c r="J1547" t="n">
        <v>239.09</v>
      </c>
      <c r="K1547" t="n">
        <v>56.94</v>
      </c>
      <c r="L1547" t="n">
        <v>10.5</v>
      </c>
      <c r="M1547" t="n">
        <v>55</v>
      </c>
      <c r="N1547" t="n">
        <v>56.65</v>
      </c>
      <c r="O1547" t="n">
        <v>29721.89</v>
      </c>
      <c r="P1547" t="n">
        <v>812.34</v>
      </c>
      <c r="Q1547" t="n">
        <v>1367.4</v>
      </c>
      <c r="R1547" t="n">
        <v>159.34</v>
      </c>
      <c r="S1547" t="n">
        <v>104.26</v>
      </c>
      <c r="T1547" t="n">
        <v>26438.88</v>
      </c>
      <c r="U1547" t="n">
        <v>0.65</v>
      </c>
      <c r="V1547" t="n">
        <v>0.88</v>
      </c>
      <c r="W1547" t="n">
        <v>20.74</v>
      </c>
      <c r="X1547" t="n">
        <v>1.63</v>
      </c>
      <c r="Y1547" t="n">
        <v>1</v>
      </c>
      <c r="Z1547" t="n">
        <v>10</v>
      </c>
    </row>
    <row r="1548">
      <c r="A1548" t="n">
        <v>39</v>
      </c>
      <c r="B1548" t="n">
        <v>115</v>
      </c>
      <c r="C1548" t="inlineStr">
        <is>
          <t xml:space="preserve">CONCLUIDO	</t>
        </is>
      </c>
      <c r="D1548" t="n">
        <v>1.6889</v>
      </c>
      <c r="E1548" t="n">
        <v>59.21</v>
      </c>
      <c r="F1548" t="n">
        <v>54.14</v>
      </c>
      <c r="G1548" t="n">
        <v>59.06</v>
      </c>
      <c r="H1548" t="n">
        <v>0.8</v>
      </c>
      <c r="I1548" t="n">
        <v>55</v>
      </c>
      <c r="J1548" t="n">
        <v>239.53</v>
      </c>
      <c r="K1548" t="n">
        <v>56.94</v>
      </c>
      <c r="L1548" t="n">
        <v>10.75</v>
      </c>
      <c r="M1548" t="n">
        <v>53</v>
      </c>
      <c r="N1548" t="n">
        <v>56.83</v>
      </c>
      <c r="O1548" t="n">
        <v>29775.57</v>
      </c>
      <c r="P1548" t="n">
        <v>810.78</v>
      </c>
      <c r="Q1548" t="n">
        <v>1367.45</v>
      </c>
      <c r="R1548" t="n">
        <v>157.06</v>
      </c>
      <c r="S1548" t="n">
        <v>104.26</v>
      </c>
      <c r="T1548" t="n">
        <v>25309.66</v>
      </c>
      <c r="U1548" t="n">
        <v>0.66</v>
      </c>
      <c r="V1548" t="n">
        <v>0.89</v>
      </c>
      <c r="W1548" t="n">
        <v>20.74</v>
      </c>
      <c r="X1548" t="n">
        <v>1.56</v>
      </c>
      <c r="Y1548" t="n">
        <v>1</v>
      </c>
      <c r="Z1548" t="n">
        <v>10</v>
      </c>
    </row>
    <row r="1549">
      <c r="A1549" t="n">
        <v>40</v>
      </c>
      <c r="B1549" t="n">
        <v>115</v>
      </c>
      <c r="C1549" t="inlineStr">
        <is>
          <t xml:space="preserve">CONCLUIDO	</t>
        </is>
      </c>
      <c r="D1549" t="n">
        <v>1.6913</v>
      </c>
      <c r="E1549" t="n">
        <v>59.13</v>
      </c>
      <c r="F1549" t="n">
        <v>54.09</v>
      </c>
      <c r="G1549" t="n">
        <v>60.11</v>
      </c>
      <c r="H1549" t="n">
        <v>0.82</v>
      </c>
      <c r="I1549" t="n">
        <v>54</v>
      </c>
      <c r="J1549" t="n">
        <v>239.96</v>
      </c>
      <c r="K1549" t="n">
        <v>56.94</v>
      </c>
      <c r="L1549" t="n">
        <v>11</v>
      </c>
      <c r="M1549" t="n">
        <v>52</v>
      </c>
      <c r="N1549" t="n">
        <v>57.02</v>
      </c>
      <c r="O1549" t="n">
        <v>29829.32</v>
      </c>
      <c r="P1549" t="n">
        <v>809.83</v>
      </c>
      <c r="Q1549" t="n">
        <v>1367.36</v>
      </c>
      <c r="R1549" t="n">
        <v>155.69</v>
      </c>
      <c r="S1549" t="n">
        <v>104.26</v>
      </c>
      <c r="T1549" t="n">
        <v>24629.28</v>
      </c>
      <c r="U1549" t="n">
        <v>0.67</v>
      </c>
      <c r="V1549" t="n">
        <v>0.89</v>
      </c>
      <c r="W1549" t="n">
        <v>20.73</v>
      </c>
      <c r="X1549" t="n">
        <v>1.52</v>
      </c>
      <c r="Y1549" t="n">
        <v>1</v>
      </c>
      <c r="Z1549" t="n">
        <v>10</v>
      </c>
    </row>
    <row r="1550">
      <c r="A1550" t="n">
        <v>41</v>
      </c>
      <c r="B1550" t="n">
        <v>115</v>
      </c>
      <c r="C1550" t="inlineStr">
        <is>
          <t xml:space="preserve">CONCLUIDO	</t>
        </is>
      </c>
      <c r="D1550" t="n">
        <v>1.6935</v>
      </c>
      <c r="E1550" t="n">
        <v>59.05</v>
      </c>
      <c r="F1550" t="n">
        <v>54.06</v>
      </c>
      <c r="G1550" t="n">
        <v>61.2</v>
      </c>
      <c r="H1550" t="n">
        <v>0.83</v>
      </c>
      <c r="I1550" t="n">
        <v>53</v>
      </c>
      <c r="J1550" t="n">
        <v>240.4</v>
      </c>
      <c r="K1550" t="n">
        <v>56.94</v>
      </c>
      <c r="L1550" t="n">
        <v>11.25</v>
      </c>
      <c r="M1550" t="n">
        <v>51</v>
      </c>
      <c r="N1550" t="n">
        <v>57.21</v>
      </c>
      <c r="O1550" t="n">
        <v>29883.27</v>
      </c>
      <c r="P1550" t="n">
        <v>808.42</v>
      </c>
      <c r="Q1550" t="n">
        <v>1367.43</v>
      </c>
      <c r="R1550" t="n">
        <v>154.87</v>
      </c>
      <c r="S1550" t="n">
        <v>104.26</v>
      </c>
      <c r="T1550" t="n">
        <v>24227.78</v>
      </c>
      <c r="U1550" t="n">
        <v>0.67</v>
      </c>
      <c r="V1550" t="n">
        <v>0.89</v>
      </c>
      <c r="W1550" t="n">
        <v>20.73</v>
      </c>
      <c r="X1550" t="n">
        <v>1.48</v>
      </c>
      <c r="Y1550" t="n">
        <v>1</v>
      </c>
      <c r="Z1550" t="n">
        <v>10</v>
      </c>
    </row>
    <row r="1551">
      <c r="A1551" t="n">
        <v>42</v>
      </c>
      <c r="B1551" t="n">
        <v>115</v>
      </c>
      <c r="C1551" t="inlineStr">
        <is>
          <t xml:space="preserve">CONCLUIDO	</t>
        </is>
      </c>
      <c r="D1551" t="n">
        <v>1.6958</v>
      </c>
      <c r="E1551" t="n">
        <v>58.97</v>
      </c>
      <c r="F1551" t="n">
        <v>54.03</v>
      </c>
      <c r="G1551" t="n">
        <v>62.34</v>
      </c>
      <c r="H1551" t="n">
        <v>0.85</v>
      </c>
      <c r="I1551" t="n">
        <v>52</v>
      </c>
      <c r="J1551" t="n">
        <v>240.84</v>
      </c>
      <c r="K1551" t="n">
        <v>56.94</v>
      </c>
      <c r="L1551" t="n">
        <v>11.5</v>
      </c>
      <c r="M1551" t="n">
        <v>50</v>
      </c>
      <c r="N1551" t="n">
        <v>57.39</v>
      </c>
      <c r="O1551" t="n">
        <v>29937.16</v>
      </c>
      <c r="P1551" t="n">
        <v>807.14</v>
      </c>
      <c r="Q1551" t="n">
        <v>1367.4</v>
      </c>
      <c r="R1551" t="n">
        <v>153.91</v>
      </c>
      <c r="S1551" t="n">
        <v>104.26</v>
      </c>
      <c r="T1551" t="n">
        <v>23752.37</v>
      </c>
      <c r="U1551" t="n">
        <v>0.68</v>
      </c>
      <c r="V1551" t="n">
        <v>0.89</v>
      </c>
      <c r="W1551" t="n">
        <v>20.72</v>
      </c>
      <c r="X1551" t="n">
        <v>1.45</v>
      </c>
      <c r="Y1551" t="n">
        <v>1</v>
      </c>
      <c r="Z1551" t="n">
        <v>10</v>
      </c>
    </row>
    <row r="1552">
      <c r="A1552" t="n">
        <v>43</v>
      </c>
      <c r="B1552" t="n">
        <v>115</v>
      </c>
      <c r="C1552" t="inlineStr">
        <is>
          <t xml:space="preserve">CONCLUIDO	</t>
        </is>
      </c>
      <c r="D1552" t="n">
        <v>1.6976</v>
      </c>
      <c r="E1552" t="n">
        <v>58.91</v>
      </c>
      <c r="F1552" t="n">
        <v>54.01</v>
      </c>
      <c r="G1552" t="n">
        <v>63.54</v>
      </c>
      <c r="H1552" t="n">
        <v>0.87</v>
      </c>
      <c r="I1552" t="n">
        <v>51</v>
      </c>
      <c r="J1552" t="n">
        <v>241.27</v>
      </c>
      <c r="K1552" t="n">
        <v>56.94</v>
      </c>
      <c r="L1552" t="n">
        <v>11.75</v>
      </c>
      <c r="M1552" t="n">
        <v>49</v>
      </c>
      <c r="N1552" t="n">
        <v>57.58</v>
      </c>
      <c r="O1552" t="n">
        <v>29991.11</v>
      </c>
      <c r="P1552" t="n">
        <v>806.29</v>
      </c>
      <c r="Q1552" t="n">
        <v>1367.34</v>
      </c>
      <c r="R1552" t="n">
        <v>153.14</v>
      </c>
      <c r="S1552" t="n">
        <v>104.26</v>
      </c>
      <c r="T1552" t="n">
        <v>23373.28</v>
      </c>
      <c r="U1552" t="n">
        <v>0.68</v>
      </c>
      <c r="V1552" t="n">
        <v>0.89</v>
      </c>
      <c r="W1552" t="n">
        <v>20.72</v>
      </c>
      <c r="X1552" t="n">
        <v>1.43</v>
      </c>
      <c r="Y1552" t="n">
        <v>1</v>
      </c>
      <c r="Z1552" t="n">
        <v>10</v>
      </c>
    </row>
    <row r="1553">
      <c r="A1553" t="n">
        <v>44</v>
      </c>
      <c r="B1553" t="n">
        <v>115</v>
      </c>
      <c r="C1553" t="inlineStr">
        <is>
          <t xml:space="preserve">CONCLUIDO	</t>
        </is>
      </c>
      <c r="D1553" t="n">
        <v>1.6985</v>
      </c>
      <c r="E1553" t="n">
        <v>58.88</v>
      </c>
      <c r="F1553" t="n">
        <v>54.02</v>
      </c>
      <c r="G1553" t="n">
        <v>64.83</v>
      </c>
      <c r="H1553" t="n">
        <v>0.88</v>
      </c>
      <c r="I1553" t="n">
        <v>50</v>
      </c>
      <c r="J1553" t="n">
        <v>241.71</v>
      </c>
      <c r="K1553" t="n">
        <v>56.94</v>
      </c>
      <c r="L1553" t="n">
        <v>12</v>
      </c>
      <c r="M1553" t="n">
        <v>48</v>
      </c>
      <c r="N1553" t="n">
        <v>57.77</v>
      </c>
      <c r="O1553" t="n">
        <v>30045.13</v>
      </c>
      <c r="P1553" t="n">
        <v>805.83</v>
      </c>
      <c r="Q1553" t="n">
        <v>1367.41</v>
      </c>
      <c r="R1553" t="n">
        <v>153.26</v>
      </c>
      <c r="S1553" t="n">
        <v>104.26</v>
      </c>
      <c r="T1553" t="n">
        <v>23436.14</v>
      </c>
      <c r="U1553" t="n">
        <v>0.68</v>
      </c>
      <c r="V1553" t="n">
        <v>0.89</v>
      </c>
      <c r="W1553" t="n">
        <v>20.73</v>
      </c>
      <c r="X1553" t="n">
        <v>1.44</v>
      </c>
      <c r="Y1553" t="n">
        <v>1</v>
      </c>
      <c r="Z1553" t="n">
        <v>10</v>
      </c>
    </row>
    <row r="1554">
      <c r="A1554" t="n">
        <v>45</v>
      </c>
      <c r="B1554" t="n">
        <v>115</v>
      </c>
      <c r="C1554" t="inlineStr">
        <is>
          <t xml:space="preserve">CONCLUIDO	</t>
        </is>
      </c>
      <c r="D1554" t="n">
        <v>1.7038</v>
      </c>
      <c r="E1554" t="n">
        <v>58.69</v>
      </c>
      <c r="F1554" t="n">
        <v>53.92</v>
      </c>
      <c r="G1554" t="n">
        <v>67.40000000000001</v>
      </c>
      <c r="H1554" t="n">
        <v>0.9</v>
      </c>
      <c r="I1554" t="n">
        <v>48</v>
      </c>
      <c r="J1554" t="n">
        <v>242.15</v>
      </c>
      <c r="K1554" t="n">
        <v>56.94</v>
      </c>
      <c r="L1554" t="n">
        <v>12.25</v>
      </c>
      <c r="M1554" t="n">
        <v>46</v>
      </c>
      <c r="N1554" t="n">
        <v>57.96</v>
      </c>
      <c r="O1554" t="n">
        <v>30099.23</v>
      </c>
      <c r="P1554" t="n">
        <v>803.8200000000001</v>
      </c>
      <c r="Q1554" t="n">
        <v>1367.38</v>
      </c>
      <c r="R1554" t="n">
        <v>150.18</v>
      </c>
      <c r="S1554" t="n">
        <v>104.26</v>
      </c>
      <c r="T1554" t="n">
        <v>21906.94</v>
      </c>
      <c r="U1554" t="n">
        <v>0.6899999999999999</v>
      </c>
      <c r="V1554" t="n">
        <v>0.89</v>
      </c>
      <c r="W1554" t="n">
        <v>20.72</v>
      </c>
      <c r="X1554" t="n">
        <v>1.34</v>
      </c>
      <c r="Y1554" t="n">
        <v>1</v>
      </c>
      <c r="Z1554" t="n">
        <v>10</v>
      </c>
    </row>
    <row r="1555">
      <c r="A1555" t="n">
        <v>46</v>
      </c>
      <c r="B1555" t="n">
        <v>115</v>
      </c>
      <c r="C1555" t="inlineStr">
        <is>
          <t xml:space="preserve">CONCLUIDO	</t>
        </is>
      </c>
      <c r="D1555" t="n">
        <v>1.7059</v>
      </c>
      <c r="E1555" t="n">
        <v>58.62</v>
      </c>
      <c r="F1555" t="n">
        <v>53.9</v>
      </c>
      <c r="G1555" t="n">
        <v>68.81</v>
      </c>
      <c r="H1555" t="n">
        <v>0.92</v>
      </c>
      <c r="I1555" t="n">
        <v>47</v>
      </c>
      <c r="J1555" t="n">
        <v>242.59</v>
      </c>
      <c r="K1555" t="n">
        <v>56.94</v>
      </c>
      <c r="L1555" t="n">
        <v>12.5</v>
      </c>
      <c r="M1555" t="n">
        <v>45</v>
      </c>
      <c r="N1555" t="n">
        <v>58.15</v>
      </c>
      <c r="O1555" t="n">
        <v>30153.38</v>
      </c>
      <c r="P1555" t="n">
        <v>802.53</v>
      </c>
      <c r="Q1555" t="n">
        <v>1367.26</v>
      </c>
      <c r="R1555" t="n">
        <v>149.73</v>
      </c>
      <c r="S1555" t="n">
        <v>104.26</v>
      </c>
      <c r="T1555" t="n">
        <v>21685.99</v>
      </c>
      <c r="U1555" t="n">
        <v>0.7</v>
      </c>
      <c r="V1555" t="n">
        <v>0.89</v>
      </c>
      <c r="W1555" t="n">
        <v>20.71</v>
      </c>
      <c r="X1555" t="n">
        <v>1.32</v>
      </c>
      <c r="Y1555" t="n">
        <v>1</v>
      </c>
      <c r="Z1555" t="n">
        <v>10</v>
      </c>
    </row>
    <row r="1556">
      <c r="A1556" t="n">
        <v>47</v>
      </c>
      <c r="B1556" t="n">
        <v>115</v>
      </c>
      <c r="C1556" t="inlineStr">
        <is>
          <t xml:space="preserve">CONCLUIDO	</t>
        </is>
      </c>
      <c r="D1556" t="n">
        <v>1.7078</v>
      </c>
      <c r="E1556" t="n">
        <v>58.55</v>
      </c>
      <c r="F1556" t="n">
        <v>53.87</v>
      </c>
      <c r="G1556" t="n">
        <v>70.27</v>
      </c>
      <c r="H1556" t="n">
        <v>0.93</v>
      </c>
      <c r="I1556" t="n">
        <v>46</v>
      </c>
      <c r="J1556" t="n">
        <v>243.03</v>
      </c>
      <c r="K1556" t="n">
        <v>56.94</v>
      </c>
      <c r="L1556" t="n">
        <v>12.75</v>
      </c>
      <c r="M1556" t="n">
        <v>44</v>
      </c>
      <c r="N1556" t="n">
        <v>58.34</v>
      </c>
      <c r="O1556" t="n">
        <v>30207.61</v>
      </c>
      <c r="P1556" t="n">
        <v>801.45</v>
      </c>
      <c r="Q1556" t="n">
        <v>1367.39</v>
      </c>
      <c r="R1556" t="n">
        <v>148.38</v>
      </c>
      <c r="S1556" t="n">
        <v>104.26</v>
      </c>
      <c r="T1556" t="n">
        <v>21018.33</v>
      </c>
      <c r="U1556" t="n">
        <v>0.7</v>
      </c>
      <c r="V1556" t="n">
        <v>0.89</v>
      </c>
      <c r="W1556" t="n">
        <v>20.73</v>
      </c>
      <c r="X1556" t="n">
        <v>1.29</v>
      </c>
      <c r="Y1556" t="n">
        <v>1</v>
      </c>
      <c r="Z1556" t="n">
        <v>10</v>
      </c>
    </row>
    <row r="1557">
      <c r="A1557" t="n">
        <v>48</v>
      </c>
      <c r="B1557" t="n">
        <v>115</v>
      </c>
      <c r="C1557" t="inlineStr">
        <is>
          <t xml:space="preserve">CONCLUIDO	</t>
        </is>
      </c>
      <c r="D1557" t="n">
        <v>1.7086</v>
      </c>
      <c r="E1557" t="n">
        <v>58.53</v>
      </c>
      <c r="F1557" t="n">
        <v>53.85</v>
      </c>
      <c r="G1557" t="n">
        <v>70.23999999999999</v>
      </c>
      <c r="H1557" t="n">
        <v>0.95</v>
      </c>
      <c r="I1557" t="n">
        <v>46</v>
      </c>
      <c r="J1557" t="n">
        <v>243.47</v>
      </c>
      <c r="K1557" t="n">
        <v>56.94</v>
      </c>
      <c r="L1557" t="n">
        <v>13</v>
      </c>
      <c r="M1557" t="n">
        <v>44</v>
      </c>
      <c r="N1557" t="n">
        <v>58.53</v>
      </c>
      <c r="O1557" t="n">
        <v>30261.91</v>
      </c>
      <c r="P1557" t="n">
        <v>800.59</v>
      </c>
      <c r="Q1557" t="n">
        <v>1367.27</v>
      </c>
      <c r="R1557" t="n">
        <v>147.88</v>
      </c>
      <c r="S1557" t="n">
        <v>104.26</v>
      </c>
      <c r="T1557" t="n">
        <v>20766.4</v>
      </c>
      <c r="U1557" t="n">
        <v>0.71</v>
      </c>
      <c r="V1557" t="n">
        <v>0.89</v>
      </c>
      <c r="W1557" t="n">
        <v>20.72</v>
      </c>
      <c r="X1557" t="n">
        <v>1.27</v>
      </c>
      <c r="Y1557" t="n">
        <v>1</v>
      </c>
      <c r="Z1557" t="n">
        <v>10</v>
      </c>
    </row>
    <row r="1558">
      <c r="A1558" t="n">
        <v>49</v>
      </c>
      <c r="B1558" t="n">
        <v>115</v>
      </c>
      <c r="C1558" t="inlineStr">
        <is>
          <t xml:space="preserve">CONCLUIDO	</t>
        </is>
      </c>
      <c r="D1558" t="n">
        <v>1.7105</v>
      </c>
      <c r="E1558" t="n">
        <v>58.46</v>
      </c>
      <c r="F1558" t="n">
        <v>53.83</v>
      </c>
      <c r="G1558" t="n">
        <v>71.77</v>
      </c>
      <c r="H1558" t="n">
        <v>0.97</v>
      </c>
      <c r="I1558" t="n">
        <v>45</v>
      </c>
      <c r="J1558" t="n">
        <v>243.91</v>
      </c>
      <c r="K1558" t="n">
        <v>56.94</v>
      </c>
      <c r="L1558" t="n">
        <v>13.25</v>
      </c>
      <c r="M1558" t="n">
        <v>43</v>
      </c>
      <c r="N1558" t="n">
        <v>58.72</v>
      </c>
      <c r="O1558" t="n">
        <v>30316.27</v>
      </c>
      <c r="P1558" t="n">
        <v>799.51</v>
      </c>
      <c r="Q1558" t="n">
        <v>1367.34</v>
      </c>
      <c r="R1558" t="n">
        <v>147.01</v>
      </c>
      <c r="S1558" t="n">
        <v>104.26</v>
      </c>
      <c r="T1558" t="n">
        <v>20338.72</v>
      </c>
      <c r="U1558" t="n">
        <v>0.71</v>
      </c>
      <c r="V1558" t="n">
        <v>0.89</v>
      </c>
      <c r="W1558" t="n">
        <v>20.72</v>
      </c>
      <c r="X1558" t="n">
        <v>1.25</v>
      </c>
      <c r="Y1558" t="n">
        <v>1</v>
      </c>
      <c r="Z1558" t="n">
        <v>10</v>
      </c>
    </row>
    <row r="1559">
      <c r="A1559" t="n">
        <v>50</v>
      </c>
      <c r="B1559" t="n">
        <v>115</v>
      </c>
      <c r="C1559" t="inlineStr">
        <is>
          <t xml:space="preserve">CONCLUIDO	</t>
        </is>
      </c>
      <c r="D1559" t="n">
        <v>1.7116</v>
      </c>
      <c r="E1559" t="n">
        <v>58.42</v>
      </c>
      <c r="F1559" t="n">
        <v>53.83</v>
      </c>
      <c r="G1559" t="n">
        <v>73.41</v>
      </c>
      <c r="H1559" t="n">
        <v>0.98</v>
      </c>
      <c r="I1559" t="n">
        <v>44</v>
      </c>
      <c r="J1559" t="n">
        <v>244.35</v>
      </c>
      <c r="K1559" t="n">
        <v>56.94</v>
      </c>
      <c r="L1559" t="n">
        <v>13.5</v>
      </c>
      <c r="M1559" t="n">
        <v>42</v>
      </c>
      <c r="N1559" t="n">
        <v>58.91</v>
      </c>
      <c r="O1559" t="n">
        <v>30370.7</v>
      </c>
      <c r="P1559" t="n">
        <v>799.42</v>
      </c>
      <c r="Q1559" t="n">
        <v>1367.37</v>
      </c>
      <c r="R1559" t="n">
        <v>147.63</v>
      </c>
      <c r="S1559" t="n">
        <v>104.26</v>
      </c>
      <c r="T1559" t="n">
        <v>20649.05</v>
      </c>
      <c r="U1559" t="n">
        <v>0.71</v>
      </c>
      <c r="V1559" t="n">
        <v>0.89</v>
      </c>
      <c r="W1559" t="n">
        <v>20.71</v>
      </c>
      <c r="X1559" t="n">
        <v>1.25</v>
      </c>
      <c r="Y1559" t="n">
        <v>1</v>
      </c>
      <c r="Z1559" t="n">
        <v>10</v>
      </c>
    </row>
    <row r="1560">
      <c r="A1560" t="n">
        <v>51</v>
      </c>
      <c r="B1560" t="n">
        <v>115</v>
      </c>
      <c r="C1560" t="inlineStr">
        <is>
          <t xml:space="preserve">CONCLUIDO	</t>
        </is>
      </c>
      <c r="D1560" t="n">
        <v>1.715</v>
      </c>
      <c r="E1560" t="n">
        <v>58.31</v>
      </c>
      <c r="F1560" t="n">
        <v>53.76</v>
      </c>
      <c r="G1560" t="n">
        <v>75.02</v>
      </c>
      <c r="H1560" t="n">
        <v>1</v>
      </c>
      <c r="I1560" t="n">
        <v>43</v>
      </c>
      <c r="J1560" t="n">
        <v>244.79</v>
      </c>
      <c r="K1560" t="n">
        <v>56.94</v>
      </c>
      <c r="L1560" t="n">
        <v>13.75</v>
      </c>
      <c r="M1560" t="n">
        <v>41</v>
      </c>
      <c r="N1560" t="n">
        <v>59.1</v>
      </c>
      <c r="O1560" t="n">
        <v>30425.2</v>
      </c>
      <c r="P1560" t="n">
        <v>797.91</v>
      </c>
      <c r="Q1560" t="n">
        <v>1367.37</v>
      </c>
      <c r="R1560" t="n">
        <v>144.82</v>
      </c>
      <c r="S1560" t="n">
        <v>104.26</v>
      </c>
      <c r="T1560" t="n">
        <v>19252.31</v>
      </c>
      <c r="U1560" t="n">
        <v>0.72</v>
      </c>
      <c r="V1560" t="n">
        <v>0.89</v>
      </c>
      <c r="W1560" t="n">
        <v>20.72</v>
      </c>
      <c r="X1560" t="n">
        <v>1.18</v>
      </c>
      <c r="Y1560" t="n">
        <v>1</v>
      </c>
      <c r="Z1560" t="n">
        <v>10</v>
      </c>
    </row>
    <row r="1561">
      <c r="A1561" t="n">
        <v>52</v>
      </c>
      <c r="B1561" t="n">
        <v>115</v>
      </c>
      <c r="C1561" t="inlineStr">
        <is>
          <t xml:space="preserve">CONCLUIDO	</t>
        </is>
      </c>
      <c r="D1561" t="n">
        <v>1.7169</v>
      </c>
      <c r="E1561" t="n">
        <v>58.24</v>
      </c>
      <c r="F1561" t="n">
        <v>53.74</v>
      </c>
      <c r="G1561" t="n">
        <v>76.77</v>
      </c>
      <c r="H1561" t="n">
        <v>1.02</v>
      </c>
      <c r="I1561" t="n">
        <v>42</v>
      </c>
      <c r="J1561" t="n">
        <v>245.23</v>
      </c>
      <c r="K1561" t="n">
        <v>56.94</v>
      </c>
      <c r="L1561" t="n">
        <v>14</v>
      </c>
      <c r="M1561" t="n">
        <v>40</v>
      </c>
      <c r="N1561" t="n">
        <v>59.29</v>
      </c>
      <c r="O1561" t="n">
        <v>30479.78</v>
      </c>
      <c r="P1561" t="n">
        <v>796.72</v>
      </c>
      <c r="Q1561" t="n">
        <v>1367.23</v>
      </c>
      <c r="R1561" t="n">
        <v>144.39</v>
      </c>
      <c r="S1561" t="n">
        <v>104.26</v>
      </c>
      <c r="T1561" t="n">
        <v>19040.09</v>
      </c>
      <c r="U1561" t="n">
        <v>0.72</v>
      </c>
      <c r="V1561" t="n">
        <v>0.89</v>
      </c>
      <c r="W1561" t="n">
        <v>20.71</v>
      </c>
      <c r="X1561" t="n">
        <v>1.16</v>
      </c>
      <c r="Y1561" t="n">
        <v>1</v>
      </c>
      <c r="Z1561" t="n">
        <v>10</v>
      </c>
    </row>
    <row r="1562">
      <c r="A1562" t="n">
        <v>53</v>
      </c>
      <c r="B1562" t="n">
        <v>115</v>
      </c>
      <c r="C1562" t="inlineStr">
        <is>
          <t xml:space="preserve">CONCLUIDO	</t>
        </is>
      </c>
      <c r="D1562" t="n">
        <v>1.7187</v>
      </c>
      <c r="E1562" t="n">
        <v>58.18</v>
      </c>
      <c r="F1562" t="n">
        <v>53.72</v>
      </c>
      <c r="G1562" t="n">
        <v>78.62</v>
      </c>
      <c r="H1562" t="n">
        <v>1.03</v>
      </c>
      <c r="I1562" t="n">
        <v>41</v>
      </c>
      <c r="J1562" t="n">
        <v>245.68</v>
      </c>
      <c r="K1562" t="n">
        <v>56.94</v>
      </c>
      <c r="L1562" t="n">
        <v>14.25</v>
      </c>
      <c r="M1562" t="n">
        <v>39</v>
      </c>
      <c r="N1562" t="n">
        <v>59.48</v>
      </c>
      <c r="O1562" t="n">
        <v>30534.42</v>
      </c>
      <c r="P1562" t="n">
        <v>795.46</v>
      </c>
      <c r="Q1562" t="n">
        <v>1367.28</v>
      </c>
      <c r="R1562" t="n">
        <v>143.72</v>
      </c>
      <c r="S1562" t="n">
        <v>104.26</v>
      </c>
      <c r="T1562" t="n">
        <v>18709.93</v>
      </c>
      <c r="U1562" t="n">
        <v>0.73</v>
      </c>
      <c r="V1562" t="n">
        <v>0.89</v>
      </c>
      <c r="W1562" t="n">
        <v>20.71</v>
      </c>
      <c r="X1562" t="n">
        <v>1.14</v>
      </c>
      <c r="Y1562" t="n">
        <v>1</v>
      </c>
      <c r="Z1562" t="n">
        <v>10</v>
      </c>
    </row>
    <row r="1563">
      <c r="A1563" t="n">
        <v>54</v>
      </c>
      <c r="B1563" t="n">
        <v>115</v>
      </c>
      <c r="C1563" t="inlineStr">
        <is>
          <t xml:space="preserve">CONCLUIDO	</t>
        </is>
      </c>
      <c r="D1563" t="n">
        <v>1.719</v>
      </c>
      <c r="E1563" t="n">
        <v>58.17</v>
      </c>
      <c r="F1563" t="n">
        <v>53.71</v>
      </c>
      <c r="G1563" t="n">
        <v>78.59999999999999</v>
      </c>
      <c r="H1563" t="n">
        <v>1.05</v>
      </c>
      <c r="I1563" t="n">
        <v>41</v>
      </c>
      <c r="J1563" t="n">
        <v>246.12</v>
      </c>
      <c r="K1563" t="n">
        <v>56.94</v>
      </c>
      <c r="L1563" t="n">
        <v>14.5</v>
      </c>
      <c r="M1563" t="n">
        <v>39</v>
      </c>
      <c r="N1563" t="n">
        <v>59.68</v>
      </c>
      <c r="O1563" t="n">
        <v>30589.13</v>
      </c>
      <c r="P1563" t="n">
        <v>794.97</v>
      </c>
      <c r="Q1563" t="n">
        <v>1367.36</v>
      </c>
      <c r="R1563" t="n">
        <v>143.5</v>
      </c>
      <c r="S1563" t="n">
        <v>104.26</v>
      </c>
      <c r="T1563" t="n">
        <v>18601.16</v>
      </c>
      <c r="U1563" t="n">
        <v>0.73</v>
      </c>
      <c r="V1563" t="n">
        <v>0.89</v>
      </c>
      <c r="W1563" t="n">
        <v>20.7</v>
      </c>
      <c r="X1563" t="n">
        <v>1.13</v>
      </c>
      <c r="Y1563" t="n">
        <v>1</v>
      </c>
      <c r="Z1563" t="n">
        <v>10</v>
      </c>
    </row>
    <row r="1564">
      <c r="A1564" t="n">
        <v>55</v>
      </c>
      <c r="B1564" t="n">
        <v>115</v>
      </c>
      <c r="C1564" t="inlineStr">
        <is>
          <t xml:space="preserve">CONCLUIDO	</t>
        </is>
      </c>
      <c r="D1564" t="n">
        <v>1.7209</v>
      </c>
      <c r="E1564" t="n">
        <v>58.11</v>
      </c>
      <c r="F1564" t="n">
        <v>53.69</v>
      </c>
      <c r="G1564" t="n">
        <v>80.54000000000001</v>
      </c>
      <c r="H1564" t="n">
        <v>1.06</v>
      </c>
      <c r="I1564" t="n">
        <v>40</v>
      </c>
      <c r="J1564" t="n">
        <v>246.57</v>
      </c>
      <c r="K1564" t="n">
        <v>56.94</v>
      </c>
      <c r="L1564" t="n">
        <v>14.75</v>
      </c>
      <c r="M1564" t="n">
        <v>38</v>
      </c>
      <c r="N1564" t="n">
        <v>59.87</v>
      </c>
      <c r="O1564" t="n">
        <v>30643.91</v>
      </c>
      <c r="P1564" t="n">
        <v>794.88</v>
      </c>
      <c r="Q1564" t="n">
        <v>1367.24</v>
      </c>
      <c r="R1564" t="n">
        <v>142.94</v>
      </c>
      <c r="S1564" t="n">
        <v>104.26</v>
      </c>
      <c r="T1564" t="n">
        <v>18326.56</v>
      </c>
      <c r="U1564" t="n">
        <v>0.73</v>
      </c>
      <c r="V1564" t="n">
        <v>0.89</v>
      </c>
      <c r="W1564" t="n">
        <v>20.7</v>
      </c>
      <c r="X1564" t="n">
        <v>1.11</v>
      </c>
      <c r="Y1564" t="n">
        <v>1</v>
      </c>
      <c r="Z1564" t="n">
        <v>10</v>
      </c>
    </row>
    <row r="1565">
      <c r="A1565" t="n">
        <v>56</v>
      </c>
      <c r="B1565" t="n">
        <v>115</v>
      </c>
      <c r="C1565" t="inlineStr">
        <is>
          <t xml:space="preserve">CONCLUIDO	</t>
        </is>
      </c>
      <c r="D1565" t="n">
        <v>1.7236</v>
      </c>
      <c r="E1565" t="n">
        <v>58.02</v>
      </c>
      <c r="F1565" t="n">
        <v>53.64</v>
      </c>
      <c r="G1565" t="n">
        <v>82.53</v>
      </c>
      <c r="H1565" t="n">
        <v>1.08</v>
      </c>
      <c r="I1565" t="n">
        <v>39</v>
      </c>
      <c r="J1565" t="n">
        <v>247.01</v>
      </c>
      <c r="K1565" t="n">
        <v>56.94</v>
      </c>
      <c r="L1565" t="n">
        <v>15</v>
      </c>
      <c r="M1565" t="n">
        <v>37</v>
      </c>
      <c r="N1565" t="n">
        <v>60.07</v>
      </c>
      <c r="O1565" t="n">
        <v>30698.76</v>
      </c>
      <c r="P1565" t="n">
        <v>793.03</v>
      </c>
      <c r="Q1565" t="n">
        <v>1367.22</v>
      </c>
      <c r="R1565" t="n">
        <v>141.18</v>
      </c>
      <c r="S1565" t="n">
        <v>104.26</v>
      </c>
      <c r="T1565" t="n">
        <v>17452.29</v>
      </c>
      <c r="U1565" t="n">
        <v>0.74</v>
      </c>
      <c r="V1565" t="n">
        <v>0.89</v>
      </c>
      <c r="W1565" t="n">
        <v>20.71</v>
      </c>
      <c r="X1565" t="n">
        <v>1.07</v>
      </c>
      <c r="Y1565" t="n">
        <v>1</v>
      </c>
      <c r="Z1565" t="n">
        <v>10</v>
      </c>
    </row>
    <row r="1566">
      <c r="A1566" t="n">
        <v>57</v>
      </c>
      <c r="B1566" t="n">
        <v>115</v>
      </c>
      <c r="C1566" t="inlineStr">
        <is>
          <t xml:space="preserve">CONCLUIDO	</t>
        </is>
      </c>
      <c r="D1566" t="n">
        <v>1.7226</v>
      </c>
      <c r="E1566" t="n">
        <v>58.05</v>
      </c>
      <c r="F1566" t="n">
        <v>53.68</v>
      </c>
      <c r="G1566" t="n">
        <v>82.58</v>
      </c>
      <c r="H1566" t="n">
        <v>1.1</v>
      </c>
      <c r="I1566" t="n">
        <v>39</v>
      </c>
      <c r="J1566" t="n">
        <v>247.46</v>
      </c>
      <c r="K1566" t="n">
        <v>56.94</v>
      </c>
      <c r="L1566" t="n">
        <v>15.25</v>
      </c>
      <c r="M1566" t="n">
        <v>37</v>
      </c>
      <c r="N1566" t="n">
        <v>60.26</v>
      </c>
      <c r="O1566" t="n">
        <v>30753.68</v>
      </c>
      <c r="P1566" t="n">
        <v>792.9</v>
      </c>
      <c r="Q1566" t="n">
        <v>1367.31</v>
      </c>
      <c r="R1566" t="n">
        <v>142.31</v>
      </c>
      <c r="S1566" t="n">
        <v>104.26</v>
      </c>
      <c r="T1566" t="n">
        <v>18014.94</v>
      </c>
      <c r="U1566" t="n">
        <v>0.73</v>
      </c>
      <c r="V1566" t="n">
        <v>0.89</v>
      </c>
      <c r="W1566" t="n">
        <v>20.71</v>
      </c>
      <c r="X1566" t="n">
        <v>1.1</v>
      </c>
      <c r="Y1566" t="n">
        <v>1</v>
      </c>
      <c r="Z1566" t="n">
        <v>10</v>
      </c>
    </row>
    <row r="1567">
      <c r="A1567" t="n">
        <v>58</v>
      </c>
      <c r="B1567" t="n">
        <v>115</v>
      </c>
      <c r="C1567" t="inlineStr">
        <is>
          <t xml:space="preserve">CONCLUIDO	</t>
        </is>
      </c>
      <c r="D1567" t="n">
        <v>1.7256</v>
      </c>
      <c r="E1567" t="n">
        <v>57.95</v>
      </c>
      <c r="F1567" t="n">
        <v>53.62</v>
      </c>
      <c r="G1567" t="n">
        <v>84.66</v>
      </c>
      <c r="H1567" t="n">
        <v>1.11</v>
      </c>
      <c r="I1567" t="n">
        <v>38</v>
      </c>
      <c r="J1567" t="n">
        <v>247.9</v>
      </c>
      <c r="K1567" t="n">
        <v>56.94</v>
      </c>
      <c r="L1567" t="n">
        <v>15.5</v>
      </c>
      <c r="M1567" t="n">
        <v>36</v>
      </c>
      <c r="N1567" t="n">
        <v>60.46</v>
      </c>
      <c r="O1567" t="n">
        <v>30808.68</v>
      </c>
      <c r="P1567" t="n">
        <v>791.47</v>
      </c>
      <c r="Q1567" t="n">
        <v>1367.24</v>
      </c>
      <c r="R1567" t="n">
        <v>140.43</v>
      </c>
      <c r="S1567" t="n">
        <v>104.26</v>
      </c>
      <c r="T1567" t="n">
        <v>17081.41</v>
      </c>
      <c r="U1567" t="n">
        <v>0.74</v>
      </c>
      <c r="V1567" t="n">
        <v>0.89</v>
      </c>
      <c r="W1567" t="n">
        <v>20.71</v>
      </c>
      <c r="X1567" t="n">
        <v>1.04</v>
      </c>
      <c r="Y1567" t="n">
        <v>1</v>
      </c>
      <c r="Z1567" t="n">
        <v>10</v>
      </c>
    </row>
    <row r="1568">
      <c r="A1568" t="n">
        <v>59</v>
      </c>
      <c r="B1568" t="n">
        <v>115</v>
      </c>
      <c r="C1568" t="inlineStr">
        <is>
          <t xml:space="preserve">CONCLUIDO	</t>
        </is>
      </c>
      <c r="D1568" t="n">
        <v>1.7277</v>
      </c>
      <c r="E1568" t="n">
        <v>57.88</v>
      </c>
      <c r="F1568" t="n">
        <v>53.6</v>
      </c>
      <c r="G1568" t="n">
        <v>86.91</v>
      </c>
      <c r="H1568" t="n">
        <v>1.13</v>
      </c>
      <c r="I1568" t="n">
        <v>37</v>
      </c>
      <c r="J1568" t="n">
        <v>248.35</v>
      </c>
      <c r="K1568" t="n">
        <v>56.94</v>
      </c>
      <c r="L1568" t="n">
        <v>15.75</v>
      </c>
      <c r="M1568" t="n">
        <v>35</v>
      </c>
      <c r="N1568" t="n">
        <v>60.66</v>
      </c>
      <c r="O1568" t="n">
        <v>30863.74</v>
      </c>
      <c r="P1568" t="n">
        <v>789.9</v>
      </c>
      <c r="Q1568" t="n">
        <v>1367.25</v>
      </c>
      <c r="R1568" t="n">
        <v>139.37</v>
      </c>
      <c r="S1568" t="n">
        <v>104.26</v>
      </c>
      <c r="T1568" t="n">
        <v>16557.18</v>
      </c>
      <c r="U1568" t="n">
        <v>0.75</v>
      </c>
      <c r="V1568" t="n">
        <v>0.89</v>
      </c>
      <c r="W1568" t="n">
        <v>20.71</v>
      </c>
      <c r="X1568" t="n">
        <v>1.02</v>
      </c>
      <c r="Y1568" t="n">
        <v>1</v>
      </c>
      <c r="Z1568" t="n">
        <v>10</v>
      </c>
    </row>
    <row r="1569">
      <c r="A1569" t="n">
        <v>60</v>
      </c>
      <c r="B1569" t="n">
        <v>115</v>
      </c>
      <c r="C1569" t="inlineStr">
        <is>
          <t xml:space="preserve">CONCLUIDO	</t>
        </is>
      </c>
      <c r="D1569" t="n">
        <v>1.727</v>
      </c>
      <c r="E1569" t="n">
        <v>57.9</v>
      </c>
      <c r="F1569" t="n">
        <v>53.62</v>
      </c>
      <c r="G1569" t="n">
        <v>86.95</v>
      </c>
      <c r="H1569" t="n">
        <v>1.14</v>
      </c>
      <c r="I1569" t="n">
        <v>37</v>
      </c>
      <c r="J1569" t="n">
        <v>248.79</v>
      </c>
      <c r="K1569" t="n">
        <v>56.94</v>
      </c>
      <c r="L1569" t="n">
        <v>16</v>
      </c>
      <c r="M1569" t="n">
        <v>35</v>
      </c>
      <c r="N1569" t="n">
        <v>60.85</v>
      </c>
      <c r="O1569" t="n">
        <v>30918.88</v>
      </c>
      <c r="P1569" t="n">
        <v>790.01</v>
      </c>
      <c r="Q1569" t="n">
        <v>1367.35</v>
      </c>
      <c r="R1569" t="n">
        <v>140.51</v>
      </c>
      <c r="S1569" t="n">
        <v>104.26</v>
      </c>
      <c r="T1569" t="n">
        <v>17128.25</v>
      </c>
      <c r="U1569" t="n">
        <v>0.74</v>
      </c>
      <c r="V1569" t="n">
        <v>0.89</v>
      </c>
      <c r="W1569" t="n">
        <v>20.7</v>
      </c>
      <c r="X1569" t="n">
        <v>1.04</v>
      </c>
      <c r="Y1569" t="n">
        <v>1</v>
      </c>
      <c r="Z1569" t="n">
        <v>10</v>
      </c>
    </row>
    <row r="1570">
      <c r="A1570" t="n">
        <v>61</v>
      </c>
      <c r="B1570" t="n">
        <v>115</v>
      </c>
      <c r="C1570" t="inlineStr">
        <is>
          <t xml:space="preserve">CONCLUIDO	</t>
        </is>
      </c>
      <c r="D1570" t="n">
        <v>1.7296</v>
      </c>
      <c r="E1570" t="n">
        <v>57.82</v>
      </c>
      <c r="F1570" t="n">
        <v>53.58</v>
      </c>
      <c r="G1570" t="n">
        <v>89.29000000000001</v>
      </c>
      <c r="H1570" t="n">
        <v>1.16</v>
      </c>
      <c r="I1570" t="n">
        <v>36</v>
      </c>
      <c r="J1570" t="n">
        <v>249.24</v>
      </c>
      <c r="K1570" t="n">
        <v>56.94</v>
      </c>
      <c r="L1570" t="n">
        <v>16.25</v>
      </c>
      <c r="M1570" t="n">
        <v>34</v>
      </c>
      <c r="N1570" t="n">
        <v>61.05</v>
      </c>
      <c r="O1570" t="n">
        <v>30974.09</v>
      </c>
      <c r="P1570" t="n">
        <v>788.99</v>
      </c>
      <c r="Q1570" t="n">
        <v>1367.24</v>
      </c>
      <c r="R1570" t="n">
        <v>139.09</v>
      </c>
      <c r="S1570" t="n">
        <v>104.26</v>
      </c>
      <c r="T1570" t="n">
        <v>16419.07</v>
      </c>
      <c r="U1570" t="n">
        <v>0.75</v>
      </c>
      <c r="V1570" t="n">
        <v>0.89</v>
      </c>
      <c r="W1570" t="n">
        <v>20.7</v>
      </c>
      <c r="X1570" t="n">
        <v>1</v>
      </c>
      <c r="Y1570" t="n">
        <v>1</v>
      </c>
      <c r="Z1570" t="n">
        <v>10</v>
      </c>
    </row>
    <row r="1571">
      <c r="A1571" t="n">
        <v>62</v>
      </c>
      <c r="B1571" t="n">
        <v>115</v>
      </c>
      <c r="C1571" t="inlineStr">
        <is>
          <t xml:space="preserve">CONCLUIDO	</t>
        </is>
      </c>
      <c r="D1571" t="n">
        <v>1.7293</v>
      </c>
      <c r="E1571" t="n">
        <v>57.83</v>
      </c>
      <c r="F1571" t="n">
        <v>53.59</v>
      </c>
      <c r="G1571" t="n">
        <v>89.31</v>
      </c>
      <c r="H1571" t="n">
        <v>1.18</v>
      </c>
      <c r="I1571" t="n">
        <v>36</v>
      </c>
      <c r="J1571" t="n">
        <v>249.69</v>
      </c>
      <c r="K1571" t="n">
        <v>56.94</v>
      </c>
      <c r="L1571" t="n">
        <v>16.5</v>
      </c>
      <c r="M1571" t="n">
        <v>34</v>
      </c>
      <c r="N1571" t="n">
        <v>61.25</v>
      </c>
      <c r="O1571" t="n">
        <v>31029.37</v>
      </c>
      <c r="P1571" t="n">
        <v>787.87</v>
      </c>
      <c r="Q1571" t="n">
        <v>1367.4</v>
      </c>
      <c r="R1571" t="n">
        <v>139.45</v>
      </c>
      <c r="S1571" t="n">
        <v>104.26</v>
      </c>
      <c r="T1571" t="n">
        <v>16602.38</v>
      </c>
      <c r="U1571" t="n">
        <v>0.75</v>
      </c>
      <c r="V1571" t="n">
        <v>0.89</v>
      </c>
      <c r="W1571" t="n">
        <v>20.7</v>
      </c>
      <c r="X1571" t="n">
        <v>1.01</v>
      </c>
      <c r="Y1571" t="n">
        <v>1</v>
      </c>
      <c r="Z1571" t="n">
        <v>10</v>
      </c>
    </row>
    <row r="1572">
      <c r="A1572" t="n">
        <v>63</v>
      </c>
      <c r="B1572" t="n">
        <v>115</v>
      </c>
      <c r="C1572" t="inlineStr">
        <is>
          <t xml:space="preserve">CONCLUIDO	</t>
        </is>
      </c>
      <c r="D1572" t="n">
        <v>1.7311</v>
      </c>
      <c r="E1572" t="n">
        <v>57.77</v>
      </c>
      <c r="F1572" t="n">
        <v>53.57</v>
      </c>
      <c r="G1572" t="n">
        <v>91.83</v>
      </c>
      <c r="H1572" t="n">
        <v>1.19</v>
      </c>
      <c r="I1572" t="n">
        <v>35</v>
      </c>
      <c r="J1572" t="n">
        <v>250.14</v>
      </c>
      <c r="K1572" t="n">
        <v>56.94</v>
      </c>
      <c r="L1572" t="n">
        <v>16.75</v>
      </c>
      <c r="M1572" t="n">
        <v>33</v>
      </c>
      <c r="N1572" t="n">
        <v>61.45</v>
      </c>
      <c r="O1572" t="n">
        <v>31084.72</v>
      </c>
      <c r="P1572" t="n">
        <v>787.17</v>
      </c>
      <c r="Q1572" t="n">
        <v>1367.22</v>
      </c>
      <c r="R1572" t="n">
        <v>138.8</v>
      </c>
      <c r="S1572" t="n">
        <v>104.26</v>
      </c>
      <c r="T1572" t="n">
        <v>16280.58</v>
      </c>
      <c r="U1572" t="n">
        <v>0.75</v>
      </c>
      <c r="V1572" t="n">
        <v>0.89</v>
      </c>
      <c r="W1572" t="n">
        <v>20.7</v>
      </c>
      <c r="X1572" t="n">
        <v>0.99</v>
      </c>
      <c r="Y1572" t="n">
        <v>1</v>
      </c>
      <c r="Z1572" t="n">
        <v>10</v>
      </c>
    </row>
    <row r="1573">
      <c r="A1573" t="n">
        <v>64</v>
      </c>
      <c r="B1573" t="n">
        <v>115</v>
      </c>
      <c r="C1573" t="inlineStr">
        <is>
          <t xml:space="preserve">CONCLUIDO	</t>
        </is>
      </c>
      <c r="D1573" t="n">
        <v>1.7308</v>
      </c>
      <c r="E1573" t="n">
        <v>57.78</v>
      </c>
      <c r="F1573" t="n">
        <v>53.58</v>
      </c>
      <c r="G1573" t="n">
        <v>91.84999999999999</v>
      </c>
      <c r="H1573" t="n">
        <v>1.21</v>
      </c>
      <c r="I1573" t="n">
        <v>35</v>
      </c>
      <c r="J1573" t="n">
        <v>250.59</v>
      </c>
      <c r="K1573" t="n">
        <v>56.94</v>
      </c>
      <c r="L1573" t="n">
        <v>17</v>
      </c>
      <c r="M1573" t="n">
        <v>33</v>
      </c>
      <c r="N1573" t="n">
        <v>61.65</v>
      </c>
      <c r="O1573" t="n">
        <v>31140.15</v>
      </c>
      <c r="P1573" t="n">
        <v>786.35</v>
      </c>
      <c r="Q1573" t="n">
        <v>1367.38</v>
      </c>
      <c r="R1573" t="n">
        <v>139.01</v>
      </c>
      <c r="S1573" t="n">
        <v>104.26</v>
      </c>
      <c r="T1573" t="n">
        <v>16387.59</v>
      </c>
      <c r="U1573" t="n">
        <v>0.75</v>
      </c>
      <c r="V1573" t="n">
        <v>0.89</v>
      </c>
      <c r="W1573" t="n">
        <v>20.7</v>
      </c>
      <c r="X1573" t="n">
        <v>1</v>
      </c>
      <c r="Y1573" t="n">
        <v>1</v>
      </c>
      <c r="Z1573" t="n">
        <v>10</v>
      </c>
    </row>
    <row r="1574">
      <c r="A1574" t="n">
        <v>65</v>
      </c>
      <c r="B1574" t="n">
        <v>115</v>
      </c>
      <c r="C1574" t="inlineStr">
        <is>
          <t xml:space="preserve">CONCLUIDO	</t>
        </is>
      </c>
      <c r="D1574" t="n">
        <v>1.7337</v>
      </c>
      <c r="E1574" t="n">
        <v>57.68</v>
      </c>
      <c r="F1574" t="n">
        <v>53.53</v>
      </c>
      <c r="G1574" t="n">
        <v>94.45999999999999</v>
      </c>
      <c r="H1574" t="n">
        <v>1.22</v>
      </c>
      <c r="I1574" t="n">
        <v>34</v>
      </c>
      <c r="J1574" t="n">
        <v>251.04</v>
      </c>
      <c r="K1574" t="n">
        <v>56.94</v>
      </c>
      <c r="L1574" t="n">
        <v>17.25</v>
      </c>
      <c r="M1574" t="n">
        <v>32</v>
      </c>
      <c r="N1574" t="n">
        <v>61.85</v>
      </c>
      <c r="O1574" t="n">
        <v>31195.65</v>
      </c>
      <c r="P1574" t="n">
        <v>785.1</v>
      </c>
      <c r="Q1574" t="n">
        <v>1367.27</v>
      </c>
      <c r="R1574" t="n">
        <v>137.27</v>
      </c>
      <c r="S1574" t="n">
        <v>104.26</v>
      </c>
      <c r="T1574" t="n">
        <v>15523.23</v>
      </c>
      <c r="U1574" t="n">
        <v>0.76</v>
      </c>
      <c r="V1574" t="n">
        <v>0.9</v>
      </c>
      <c r="W1574" t="n">
        <v>20.7</v>
      </c>
      <c r="X1574" t="n">
        <v>0.95</v>
      </c>
      <c r="Y1574" t="n">
        <v>1</v>
      </c>
      <c r="Z1574" t="n">
        <v>10</v>
      </c>
    </row>
    <row r="1575">
      <c r="A1575" t="n">
        <v>66</v>
      </c>
      <c r="B1575" t="n">
        <v>115</v>
      </c>
      <c r="C1575" t="inlineStr">
        <is>
          <t xml:space="preserve">CONCLUIDO	</t>
        </is>
      </c>
      <c r="D1575" t="n">
        <v>1.7337</v>
      </c>
      <c r="E1575" t="n">
        <v>57.68</v>
      </c>
      <c r="F1575" t="n">
        <v>53.53</v>
      </c>
      <c r="G1575" t="n">
        <v>94.45999999999999</v>
      </c>
      <c r="H1575" t="n">
        <v>1.24</v>
      </c>
      <c r="I1575" t="n">
        <v>34</v>
      </c>
      <c r="J1575" t="n">
        <v>251.49</v>
      </c>
      <c r="K1575" t="n">
        <v>56.94</v>
      </c>
      <c r="L1575" t="n">
        <v>17.5</v>
      </c>
      <c r="M1575" t="n">
        <v>32</v>
      </c>
      <c r="N1575" t="n">
        <v>62.05</v>
      </c>
      <c r="O1575" t="n">
        <v>31251.22</v>
      </c>
      <c r="P1575" t="n">
        <v>784.85</v>
      </c>
      <c r="Q1575" t="n">
        <v>1367.35</v>
      </c>
      <c r="R1575" t="n">
        <v>137.74</v>
      </c>
      <c r="S1575" t="n">
        <v>104.26</v>
      </c>
      <c r="T1575" t="n">
        <v>15757.09</v>
      </c>
      <c r="U1575" t="n">
        <v>0.76</v>
      </c>
      <c r="V1575" t="n">
        <v>0.9</v>
      </c>
      <c r="W1575" t="n">
        <v>20.69</v>
      </c>
      <c r="X1575" t="n">
        <v>0.95</v>
      </c>
      <c r="Y1575" t="n">
        <v>1</v>
      </c>
      <c r="Z1575" t="n">
        <v>10</v>
      </c>
    </row>
    <row r="1576">
      <c r="A1576" t="n">
        <v>67</v>
      </c>
      <c r="B1576" t="n">
        <v>115</v>
      </c>
      <c r="C1576" t="inlineStr">
        <is>
          <t xml:space="preserve">CONCLUIDO	</t>
        </is>
      </c>
      <c r="D1576" t="n">
        <v>1.7361</v>
      </c>
      <c r="E1576" t="n">
        <v>57.6</v>
      </c>
      <c r="F1576" t="n">
        <v>53.49</v>
      </c>
      <c r="G1576" t="n">
        <v>97.25</v>
      </c>
      <c r="H1576" t="n">
        <v>1.25</v>
      </c>
      <c r="I1576" t="n">
        <v>33</v>
      </c>
      <c r="J1576" t="n">
        <v>251.94</v>
      </c>
      <c r="K1576" t="n">
        <v>56.94</v>
      </c>
      <c r="L1576" t="n">
        <v>17.75</v>
      </c>
      <c r="M1576" t="n">
        <v>31</v>
      </c>
      <c r="N1576" t="n">
        <v>62.25</v>
      </c>
      <c r="O1576" t="n">
        <v>31306.86</v>
      </c>
      <c r="P1576" t="n">
        <v>784.3200000000001</v>
      </c>
      <c r="Q1576" t="n">
        <v>1367.25</v>
      </c>
      <c r="R1576" t="n">
        <v>136.09</v>
      </c>
      <c r="S1576" t="n">
        <v>104.26</v>
      </c>
      <c r="T1576" t="n">
        <v>14935.48</v>
      </c>
      <c r="U1576" t="n">
        <v>0.77</v>
      </c>
      <c r="V1576" t="n">
        <v>0.9</v>
      </c>
      <c r="W1576" t="n">
        <v>20.7</v>
      </c>
      <c r="X1576" t="n">
        <v>0.91</v>
      </c>
      <c r="Y1576" t="n">
        <v>1</v>
      </c>
      <c r="Z1576" t="n">
        <v>10</v>
      </c>
    </row>
    <row r="1577">
      <c r="A1577" t="n">
        <v>68</v>
      </c>
      <c r="B1577" t="n">
        <v>115</v>
      </c>
      <c r="C1577" t="inlineStr">
        <is>
          <t xml:space="preserve">CONCLUIDO	</t>
        </is>
      </c>
      <c r="D1577" t="n">
        <v>1.7364</v>
      </c>
      <c r="E1577" t="n">
        <v>57.59</v>
      </c>
      <c r="F1577" t="n">
        <v>53.48</v>
      </c>
      <c r="G1577" t="n">
        <v>97.23999999999999</v>
      </c>
      <c r="H1577" t="n">
        <v>1.27</v>
      </c>
      <c r="I1577" t="n">
        <v>33</v>
      </c>
      <c r="J1577" t="n">
        <v>252.39</v>
      </c>
      <c r="K1577" t="n">
        <v>56.94</v>
      </c>
      <c r="L1577" t="n">
        <v>18</v>
      </c>
      <c r="M1577" t="n">
        <v>31</v>
      </c>
      <c r="N1577" t="n">
        <v>62.45</v>
      </c>
      <c r="O1577" t="n">
        <v>31362.58</v>
      </c>
      <c r="P1577" t="n">
        <v>783.0700000000001</v>
      </c>
      <c r="Q1577" t="n">
        <v>1367.3</v>
      </c>
      <c r="R1577" t="n">
        <v>135.94</v>
      </c>
      <c r="S1577" t="n">
        <v>104.26</v>
      </c>
      <c r="T1577" t="n">
        <v>14861.81</v>
      </c>
      <c r="U1577" t="n">
        <v>0.77</v>
      </c>
      <c r="V1577" t="n">
        <v>0.9</v>
      </c>
      <c r="W1577" t="n">
        <v>20.7</v>
      </c>
      <c r="X1577" t="n">
        <v>0.91</v>
      </c>
      <c r="Y1577" t="n">
        <v>1</v>
      </c>
      <c r="Z1577" t="n">
        <v>10</v>
      </c>
    </row>
    <row r="1578">
      <c r="A1578" t="n">
        <v>69</v>
      </c>
      <c r="B1578" t="n">
        <v>115</v>
      </c>
      <c r="C1578" t="inlineStr">
        <is>
          <t xml:space="preserve">CONCLUIDO	</t>
        </is>
      </c>
      <c r="D1578" t="n">
        <v>1.7383</v>
      </c>
      <c r="E1578" t="n">
        <v>57.53</v>
      </c>
      <c r="F1578" t="n">
        <v>53.46</v>
      </c>
      <c r="G1578" t="n">
        <v>100.24</v>
      </c>
      <c r="H1578" t="n">
        <v>1.28</v>
      </c>
      <c r="I1578" t="n">
        <v>32</v>
      </c>
      <c r="J1578" t="n">
        <v>252.84</v>
      </c>
      <c r="K1578" t="n">
        <v>56.94</v>
      </c>
      <c r="L1578" t="n">
        <v>18.25</v>
      </c>
      <c r="M1578" t="n">
        <v>30</v>
      </c>
      <c r="N1578" t="n">
        <v>62.65</v>
      </c>
      <c r="O1578" t="n">
        <v>31418.38</v>
      </c>
      <c r="P1578" t="n">
        <v>782.33</v>
      </c>
      <c r="Q1578" t="n">
        <v>1367.33</v>
      </c>
      <c r="R1578" t="n">
        <v>135.24</v>
      </c>
      <c r="S1578" t="n">
        <v>104.26</v>
      </c>
      <c r="T1578" t="n">
        <v>14518.47</v>
      </c>
      <c r="U1578" t="n">
        <v>0.77</v>
      </c>
      <c r="V1578" t="n">
        <v>0.9</v>
      </c>
      <c r="W1578" t="n">
        <v>20.7</v>
      </c>
      <c r="X1578" t="n">
        <v>0.89</v>
      </c>
      <c r="Y1578" t="n">
        <v>1</v>
      </c>
      <c r="Z1578" t="n">
        <v>10</v>
      </c>
    </row>
    <row r="1579">
      <c r="A1579" t="n">
        <v>70</v>
      </c>
      <c r="B1579" t="n">
        <v>115</v>
      </c>
      <c r="C1579" t="inlineStr">
        <is>
          <t xml:space="preserve">CONCLUIDO	</t>
        </is>
      </c>
      <c r="D1579" t="n">
        <v>1.738</v>
      </c>
      <c r="E1579" t="n">
        <v>57.54</v>
      </c>
      <c r="F1579" t="n">
        <v>53.47</v>
      </c>
      <c r="G1579" t="n">
        <v>100.26</v>
      </c>
      <c r="H1579" t="n">
        <v>1.3</v>
      </c>
      <c r="I1579" t="n">
        <v>32</v>
      </c>
      <c r="J1579" t="n">
        <v>253.3</v>
      </c>
      <c r="K1579" t="n">
        <v>56.94</v>
      </c>
      <c r="L1579" t="n">
        <v>18.5</v>
      </c>
      <c r="M1579" t="n">
        <v>30</v>
      </c>
      <c r="N1579" t="n">
        <v>62.86</v>
      </c>
      <c r="O1579" t="n">
        <v>31474.25</v>
      </c>
      <c r="P1579" t="n">
        <v>781.27</v>
      </c>
      <c r="Q1579" t="n">
        <v>1367.28</v>
      </c>
      <c r="R1579" t="n">
        <v>135.34</v>
      </c>
      <c r="S1579" t="n">
        <v>104.26</v>
      </c>
      <c r="T1579" t="n">
        <v>14566.91</v>
      </c>
      <c r="U1579" t="n">
        <v>0.77</v>
      </c>
      <c r="V1579" t="n">
        <v>0.9</v>
      </c>
      <c r="W1579" t="n">
        <v>20.71</v>
      </c>
      <c r="X1579" t="n">
        <v>0.9</v>
      </c>
      <c r="Y1579" t="n">
        <v>1</v>
      </c>
      <c r="Z1579" t="n">
        <v>10</v>
      </c>
    </row>
    <row r="1580">
      <c r="A1580" t="n">
        <v>71</v>
      </c>
      <c r="B1580" t="n">
        <v>115</v>
      </c>
      <c r="C1580" t="inlineStr">
        <is>
          <t xml:space="preserve">CONCLUIDO	</t>
        </is>
      </c>
      <c r="D1580" t="n">
        <v>1.7403</v>
      </c>
      <c r="E1580" t="n">
        <v>57.46</v>
      </c>
      <c r="F1580" t="n">
        <v>53.44</v>
      </c>
      <c r="G1580" t="n">
        <v>103.43</v>
      </c>
      <c r="H1580" t="n">
        <v>1.31</v>
      </c>
      <c r="I1580" t="n">
        <v>31</v>
      </c>
      <c r="J1580" t="n">
        <v>253.75</v>
      </c>
      <c r="K1580" t="n">
        <v>56.94</v>
      </c>
      <c r="L1580" t="n">
        <v>18.75</v>
      </c>
      <c r="M1580" t="n">
        <v>29</v>
      </c>
      <c r="N1580" t="n">
        <v>63.06</v>
      </c>
      <c r="O1580" t="n">
        <v>31530.19</v>
      </c>
      <c r="P1580" t="n">
        <v>781.01</v>
      </c>
      <c r="Q1580" t="n">
        <v>1367.35</v>
      </c>
      <c r="R1580" t="n">
        <v>134.54</v>
      </c>
      <c r="S1580" t="n">
        <v>104.26</v>
      </c>
      <c r="T1580" t="n">
        <v>14172.2</v>
      </c>
      <c r="U1580" t="n">
        <v>0.77</v>
      </c>
      <c r="V1580" t="n">
        <v>0.9</v>
      </c>
      <c r="W1580" t="n">
        <v>20.69</v>
      </c>
      <c r="X1580" t="n">
        <v>0.86</v>
      </c>
      <c r="Y1580" t="n">
        <v>1</v>
      </c>
      <c r="Z1580" t="n">
        <v>10</v>
      </c>
    </row>
    <row r="1581">
      <c r="A1581" t="n">
        <v>72</v>
      </c>
      <c r="B1581" t="n">
        <v>115</v>
      </c>
      <c r="C1581" t="inlineStr">
        <is>
          <t xml:space="preserve">CONCLUIDO	</t>
        </is>
      </c>
      <c r="D1581" t="n">
        <v>1.7401</v>
      </c>
      <c r="E1581" t="n">
        <v>57.47</v>
      </c>
      <c r="F1581" t="n">
        <v>53.45</v>
      </c>
      <c r="G1581" t="n">
        <v>103.44</v>
      </c>
      <c r="H1581" t="n">
        <v>1.33</v>
      </c>
      <c r="I1581" t="n">
        <v>31</v>
      </c>
      <c r="J1581" t="n">
        <v>254.21</v>
      </c>
      <c r="K1581" t="n">
        <v>56.94</v>
      </c>
      <c r="L1581" t="n">
        <v>19</v>
      </c>
      <c r="M1581" t="n">
        <v>29</v>
      </c>
      <c r="N1581" t="n">
        <v>63.26</v>
      </c>
      <c r="O1581" t="n">
        <v>31586.21</v>
      </c>
      <c r="P1581" t="n">
        <v>780.71</v>
      </c>
      <c r="Q1581" t="n">
        <v>1367.3</v>
      </c>
      <c r="R1581" t="n">
        <v>134.64</v>
      </c>
      <c r="S1581" t="n">
        <v>104.26</v>
      </c>
      <c r="T1581" t="n">
        <v>14222.22</v>
      </c>
      <c r="U1581" t="n">
        <v>0.77</v>
      </c>
      <c r="V1581" t="n">
        <v>0.9</v>
      </c>
      <c r="W1581" t="n">
        <v>20.7</v>
      </c>
      <c r="X1581" t="n">
        <v>0.87</v>
      </c>
      <c r="Y1581" t="n">
        <v>1</v>
      </c>
      <c r="Z1581" t="n">
        <v>10</v>
      </c>
    </row>
    <row r="1582">
      <c r="A1582" t="n">
        <v>73</v>
      </c>
      <c r="B1582" t="n">
        <v>115</v>
      </c>
      <c r="C1582" t="inlineStr">
        <is>
          <t xml:space="preserve">CONCLUIDO	</t>
        </is>
      </c>
      <c r="D1582" t="n">
        <v>1.7426</v>
      </c>
      <c r="E1582" t="n">
        <v>57.39</v>
      </c>
      <c r="F1582" t="n">
        <v>53.41</v>
      </c>
      <c r="G1582" t="n">
        <v>106.82</v>
      </c>
      <c r="H1582" t="n">
        <v>1.34</v>
      </c>
      <c r="I1582" t="n">
        <v>30</v>
      </c>
      <c r="J1582" t="n">
        <v>254.66</v>
      </c>
      <c r="K1582" t="n">
        <v>56.94</v>
      </c>
      <c r="L1582" t="n">
        <v>19.25</v>
      </c>
      <c r="M1582" t="n">
        <v>28</v>
      </c>
      <c r="N1582" t="n">
        <v>63.47</v>
      </c>
      <c r="O1582" t="n">
        <v>31642.3</v>
      </c>
      <c r="P1582" t="n">
        <v>778.02</v>
      </c>
      <c r="Q1582" t="n">
        <v>1367.27</v>
      </c>
      <c r="R1582" t="n">
        <v>133.41</v>
      </c>
      <c r="S1582" t="n">
        <v>104.26</v>
      </c>
      <c r="T1582" t="n">
        <v>13609.36</v>
      </c>
      <c r="U1582" t="n">
        <v>0.78</v>
      </c>
      <c r="V1582" t="n">
        <v>0.9</v>
      </c>
      <c r="W1582" t="n">
        <v>20.7</v>
      </c>
      <c r="X1582" t="n">
        <v>0.83</v>
      </c>
      <c r="Y1582" t="n">
        <v>1</v>
      </c>
      <c r="Z1582" t="n">
        <v>10</v>
      </c>
    </row>
    <row r="1583">
      <c r="A1583" t="n">
        <v>74</v>
      </c>
      <c r="B1583" t="n">
        <v>115</v>
      </c>
      <c r="C1583" t="inlineStr">
        <is>
          <t xml:space="preserve">CONCLUIDO	</t>
        </is>
      </c>
      <c r="D1583" t="n">
        <v>1.743</v>
      </c>
      <c r="E1583" t="n">
        <v>57.37</v>
      </c>
      <c r="F1583" t="n">
        <v>53.4</v>
      </c>
      <c r="G1583" t="n">
        <v>106.79</v>
      </c>
      <c r="H1583" t="n">
        <v>1.36</v>
      </c>
      <c r="I1583" t="n">
        <v>30</v>
      </c>
      <c r="J1583" t="n">
        <v>255.12</v>
      </c>
      <c r="K1583" t="n">
        <v>56.94</v>
      </c>
      <c r="L1583" t="n">
        <v>19.5</v>
      </c>
      <c r="M1583" t="n">
        <v>28</v>
      </c>
      <c r="N1583" t="n">
        <v>63.67</v>
      </c>
      <c r="O1583" t="n">
        <v>31698.47</v>
      </c>
      <c r="P1583" t="n">
        <v>778.36</v>
      </c>
      <c r="Q1583" t="n">
        <v>1367.26</v>
      </c>
      <c r="R1583" t="n">
        <v>132.89</v>
      </c>
      <c r="S1583" t="n">
        <v>104.26</v>
      </c>
      <c r="T1583" t="n">
        <v>13352.38</v>
      </c>
      <c r="U1583" t="n">
        <v>0.78</v>
      </c>
      <c r="V1583" t="n">
        <v>0.9</v>
      </c>
      <c r="W1583" t="n">
        <v>20.7</v>
      </c>
      <c r="X1583" t="n">
        <v>0.82</v>
      </c>
      <c r="Y1583" t="n">
        <v>1</v>
      </c>
      <c r="Z1583" t="n">
        <v>10</v>
      </c>
    </row>
    <row r="1584">
      <c r="A1584" t="n">
        <v>75</v>
      </c>
      <c r="B1584" t="n">
        <v>115</v>
      </c>
      <c r="C1584" t="inlineStr">
        <is>
          <t xml:space="preserve">CONCLUIDO	</t>
        </is>
      </c>
      <c r="D1584" t="n">
        <v>1.7424</v>
      </c>
      <c r="E1584" t="n">
        <v>57.39</v>
      </c>
      <c r="F1584" t="n">
        <v>53.41</v>
      </c>
      <c r="G1584" t="n">
        <v>106.83</v>
      </c>
      <c r="H1584" t="n">
        <v>1.37</v>
      </c>
      <c r="I1584" t="n">
        <v>30</v>
      </c>
      <c r="J1584" t="n">
        <v>255.57</v>
      </c>
      <c r="K1584" t="n">
        <v>56.94</v>
      </c>
      <c r="L1584" t="n">
        <v>19.75</v>
      </c>
      <c r="M1584" t="n">
        <v>28</v>
      </c>
      <c r="N1584" t="n">
        <v>63.88</v>
      </c>
      <c r="O1584" t="n">
        <v>31754.72</v>
      </c>
      <c r="P1584" t="n">
        <v>777.52</v>
      </c>
      <c r="Q1584" t="n">
        <v>1367.3</v>
      </c>
      <c r="R1584" t="n">
        <v>133.74</v>
      </c>
      <c r="S1584" t="n">
        <v>104.26</v>
      </c>
      <c r="T1584" t="n">
        <v>13776.25</v>
      </c>
      <c r="U1584" t="n">
        <v>0.78</v>
      </c>
      <c r="V1584" t="n">
        <v>0.9</v>
      </c>
      <c r="W1584" t="n">
        <v>20.69</v>
      </c>
      <c r="X1584" t="n">
        <v>0.84</v>
      </c>
      <c r="Y1584" t="n">
        <v>1</v>
      </c>
      <c r="Z1584" t="n">
        <v>10</v>
      </c>
    </row>
    <row r="1585">
      <c r="A1585" t="n">
        <v>76</v>
      </c>
      <c r="B1585" t="n">
        <v>115</v>
      </c>
      <c r="C1585" t="inlineStr">
        <is>
          <t xml:space="preserve">CONCLUIDO	</t>
        </is>
      </c>
      <c r="D1585" t="n">
        <v>1.7453</v>
      </c>
      <c r="E1585" t="n">
        <v>57.3</v>
      </c>
      <c r="F1585" t="n">
        <v>53.36</v>
      </c>
      <c r="G1585" t="n">
        <v>110.41</v>
      </c>
      <c r="H1585" t="n">
        <v>1.39</v>
      </c>
      <c r="I1585" t="n">
        <v>29</v>
      </c>
      <c r="J1585" t="n">
        <v>256.03</v>
      </c>
      <c r="K1585" t="n">
        <v>56.94</v>
      </c>
      <c r="L1585" t="n">
        <v>20</v>
      </c>
      <c r="M1585" t="n">
        <v>27</v>
      </c>
      <c r="N1585" t="n">
        <v>64.09</v>
      </c>
      <c r="O1585" t="n">
        <v>31811.04</v>
      </c>
      <c r="P1585" t="n">
        <v>776.6900000000001</v>
      </c>
      <c r="Q1585" t="n">
        <v>1367.2</v>
      </c>
      <c r="R1585" t="n">
        <v>132.32</v>
      </c>
      <c r="S1585" t="n">
        <v>104.26</v>
      </c>
      <c r="T1585" t="n">
        <v>13072.9</v>
      </c>
      <c r="U1585" t="n">
        <v>0.79</v>
      </c>
      <c r="V1585" t="n">
        <v>0.9</v>
      </c>
      <c r="W1585" t="n">
        <v>20.68</v>
      </c>
      <c r="X1585" t="n">
        <v>0.79</v>
      </c>
      <c r="Y1585" t="n">
        <v>1</v>
      </c>
      <c r="Z1585" t="n">
        <v>10</v>
      </c>
    </row>
    <row r="1586">
      <c r="A1586" t="n">
        <v>77</v>
      </c>
      <c r="B1586" t="n">
        <v>115</v>
      </c>
      <c r="C1586" t="inlineStr">
        <is>
          <t xml:space="preserve">CONCLUIDO	</t>
        </is>
      </c>
      <c r="D1586" t="n">
        <v>1.7449</v>
      </c>
      <c r="E1586" t="n">
        <v>57.31</v>
      </c>
      <c r="F1586" t="n">
        <v>53.37</v>
      </c>
      <c r="G1586" t="n">
        <v>110.43</v>
      </c>
      <c r="H1586" t="n">
        <v>1.4</v>
      </c>
      <c r="I1586" t="n">
        <v>29</v>
      </c>
      <c r="J1586" t="n">
        <v>256.49</v>
      </c>
      <c r="K1586" t="n">
        <v>56.94</v>
      </c>
      <c r="L1586" t="n">
        <v>20.25</v>
      </c>
      <c r="M1586" t="n">
        <v>27</v>
      </c>
      <c r="N1586" t="n">
        <v>64.29000000000001</v>
      </c>
      <c r="O1586" t="n">
        <v>31867.44</v>
      </c>
      <c r="P1586" t="n">
        <v>776.5599999999999</v>
      </c>
      <c r="Q1586" t="n">
        <v>1367.15</v>
      </c>
      <c r="R1586" t="n">
        <v>132.72</v>
      </c>
      <c r="S1586" t="n">
        <v>104.26</v>
      </c>
      <c r="T1586" t="n">
        <v>13269.97</v>
      </c>
      <c r="U1586" t="n">
        <v>0.79</v>
      </c>
      <c r="V1586" t="n">
        <v>0.9</v>
      </c>
      <c r="W1586" t="n">
        <v>20.69</v>
      </c>
      <c r="X1586" t="n">
        <v>0.8</v>
      </c>
      <c r="Y1586" t="n">
        <v>1</v>
      </c>
      <c r="Z1586" t="n">
        <v>10</v>
      </c>
    </row>
    <row r="1587">
      <c r="A1587" t="n">
        <v>78</v>
      </c>
      <c r="B1587" t="n">
        <v>115</v>
      </c>
      <c r="C1587" t="inlineStr">
        <is>
          <t xml:space="preserve">CONCLUIDO	</t>
        </is>
      </c>
      <c r="D1587" t="n">
        <v>1.7444</v>
      </c>
      <c r="E1587" t="n">
        <v>57.32</v>
      </c>
      <c r="F1587" t="n">
        <v>53.39</v>
      </c>
      <c r="G1587" t="n">
        <v>110.46</v>
      </c>
      <c r="H1587" t="n">
        <v>1.42</v>
      </c>
      <c r="I1587" t="n">
        <v>29</v>
      </c>
      <c r="J1587" t="n">
        <v>256.94</v>
      </c>
      <c r="K1587" t="n">
        <v>56.94</v>
      </c>
      <c r="L1587" t="n">
        <v>20.5</v>
      </c>
      <c r="M1587" t="n">
        <v>27</v>
      </c>
      <c r="N1587" t="n">
        <v>64.5</v>
      </c>
      <c r="O1587" t="n">
        <v>31924.04</v>
      </c>
      <c r="P1587" t="n">
        <v>775.51</v>
      </c>
      <c r="Q1587" t="n">
        <v>1367.19</v>
      </c>
      <c r="R1587" t="n">
        <v>132.93</v>
      </c>
      <c r="S1587" t="n">
        <v>104.26</v>
      </c>
      <c r="T1587" t="n">
        <v>13373.79</v>
      </c>
      <c r="U1587" t="n">
        <v>0.78</v>
      </c>
      <c r="V1587" t="n">
        <v>0.9</v>
      </c>
      <c r="W1587" t="n">
        <v>20.7</v>
      </c>
      <c r="X1587" t="n">
        <v>0.82</v>
      </c>
      <c r="Y1587" t="n">
        <v>1</v>
      </c>
      <c r="Z1587" t="n">
        <v>10</v>
      </c>
    </row>
    <row r="1588">
      <c r="A1588" t="n">
        <v>79</v>
      </c>
      <c r="B1588" t="n">
        <v>115</v>
      </c>
      <c r="C1588" t="inlineStr">
        <is>
          <t xml:space="preserve">CONCLUIDO	</t>
        </is>
      </c>
      <c r="D1588" t="n">
        <v>1.747</v>
      </c>
      <c r="E1588" t="n">
        <v>57.24</v>
      </c>
      <c r="F1588" t="n">
        <v>53.35</v>
      </c>
      <c r="G1588" t="n">
        <v>114.32</v>
      </c>
      <c r="H1588" t="n">
        <v>1.43</v>
      </c>
      <c r="I1588" t="n">
        <v>28</v>
      </c>
      <c r="J1588" t="n">
        <v>257.4</v>
      </c>
      <c r="K1588" t="n">
        <v>56.94</v>
      </c>
      <c r="L1588" t="n">
        <v>20.75</v>
      </c>
      <c r="M1588" t="n">
        <v>26</v>
      </c>
      <c r="N1588" t="n">
        <v>64.70999999999999</v>
      </c>
      <c r="O1588" t="n">
        <v>31980.59</v>
      </c>
      <c r="P1588" t="n">
        <v>774.5700000000001</v>
      </c>
      <c r="Q1588" t="n">
        <v>1367.27</v>
      </c>
      <c r="R1588" t="n">
        <v>131.63</v>
      </c>
      <c r="S1588" t="n">
        <v>104.26</v>
      </c>
      <c r="T1588" t="n">
        <v>12731.37</v>
      </c>
      <c r="U1588" t="n">
        <v>0.79</v>
      </c>
      <c r="V1588" t="n">
        <v>0.9</v>
      </c>
      <c r="W1588" t="n">
        <v>20.69</v>
      </c>
      <c r="X1588" t="n">
        <v>0.77</v>
      </c>
      <c r="Y1588" t="n">
        <v>1</v>
      </c>
      <c r="Z1588" t="n">
        <v>10</v>
      </c>
    </row>
    <row r="1589">
      <c r="A1589" t="n">
        <v>80</v>
      </c>
      <c r="B1589" t="n">
        <v>115</v>
      </c>
      <c r="C1589" t="inlineStr">
        <is>
          <t xml:space="preserve">CONCLUIDO	</t>
        </is>
      </c>
      <c r="D1589" t="n">
        <v>1.7473</v>
      </c>
      <c r="E1589" t="n">
        <v>57.23</v>
      </c>
      <c r="F1589" t="n">
        <v>53.34</v>
      </c>
      <c r="G1589" t="n">
        <v>114.3</v>
      </c>
      <c r="H1589" t="n">
        <v>1.45</v>
      </c>
      <c r="I1589" t="n">
        <v>28</v>
      </c>
      <c r="J1589" t="n">
        <v>257.86</v>
      </c>
      <c r="K1589" t="n">
        <v>56.94</v>
      </c>
      <c r="L1589" t="n">
        <v>21</v>
      </c>
      <c r="M1589" t="n">
        <v>26</v>
      </c>
      <c r="N1589" t="n">
        <v>64.92</v>
      </c>
      <c r="O1589" t="n">
        <v>32037.22</v>
      </c>
      <c r="P1589" t="n">
        <v>774.03</v>
      </c>
      <c r="Q1589" t="n">
        <v>1367.21</v>
      </c>
      <c r="R1589" t="n">
        <v>131.26</v>
      </c>
      <c r="S1589" t="n">
        <v>104.26</v>
      </c>
      <c r="T1589" t="n">
        <v>12544.16</v>
      </c>
      <c r="U1589" t="n">
        <v>0.79</v>
      </c>
      <c r="V1589" t="n">
        <v>0.9</v>
      </c>
      <c r="W1589" t="n">
        <v>20.69</v>
      </c>
      <c r="X1589" t="n">
        <v>0.76</v>
      </c>
      <c r="Y1589" t="n">
        <v>1</v>
      </c>
      <c r="Z1589" t="n">
        <v>10</v>
      </c>
    </row>
    <row r="1590">
      <c r="A1590" t="n">
        <v>81</v>
      </c>
      <c r="B1590" t="n">
        <v>115</v>
      </c>
      <c r="C1590" t="inlineStr">
        <is>
          <t xml:space="preserve">CONCLUIDO	</t>
        </is>
      </c>
      <c r="D1590" t="n">
        <v>1.7467</v>
      </c>
      <c r="E1590" t="n">
        <v>57.25</v>
      </c>
      <c r="F1590" t="n">
        <v>53.36</v>
      </c>
      <c r="G1590" t="n">
        <v>114.34</v>
      </c>
      <c r="H1590" t="n">
        <v>1.46</v>
      </c>
      <c r="I1590" t="n">
        <v>28</v>
      </c>
      <c r="J1590" t="n">
        <v>258.32</v>
      </c>
      <c r="K1590" t="n">
        <v>56.94</v>
      </c>
      <c r="L1590" t="n">
        <v>21.25</v>
      </c>
      <c r="M1590" t="n">
        <v>26</v>
      </c>
      <c r="N1590" t="n">
        <v>65.13</v>
      </c>
      <c r="O1590" t="n">
        <v>32093.94</v>
      </c>
      <c r="P1590" t="n">
        <v>773.33</v>
      </c>
      <c r="Q1590" t="n">
        <v>1367.21</v>
      </c>
      <c r="R1590" t="n">
        <v>131.95</v>
      </c>
      <c r="S1590" t="n">
        <v>104.26</v>
      </c>
      <c r="T1590" t="n">
        <v>12891.87</v>
      </c>
      <c r="U1590" t="n">
        <v>0.79</v>
      </c>
      <c r="V1590" t="n">
        <v>0.9</v>
      </c>
      <c r="W1590" t="n">
        <v>20.69</v>
      </c>
      <c r="X1590" t="n">
        <v>0.78</v>
      </c>
      <c r="Y1590" t="n">
        <v>1</v>
      </c>
      <c r="Z1590" t="n">
        <v>10</v>
      </c>
    </row>
    <row r="1591">
      <c r="A1591" t="n">
        <v>82</v>
      </c>
      <c r="B1591" t="n">
        <v>115</v>
      </c>
      <c r="C1591" t="inlineStr">
        <is>
          <t xml:space="preserve">CONCLUIDO	</t>
        </is>
      </c>
      <c r="D1591" t="n">
        <v>1.7497</v>
      </c>
      <c r="E1591" t="n">
        <v>57.15</v>
      </c>
      <c r="F1591" t="n">
        <v>53.31</v>
      </c>
      <c r="G1591" t="n">
        <v>118.46</v>
      </c>
      <c r="H1591" t="n">
        <v>1.48</v>
      </c>
      <c r="I1591" t="n">
        <v>27</v>
      </c>
      <c r="J1591" t="n">
        <v>258.78</v>
      </c>
      <c r="K1591" t="n">
        <v>56.94</v>
      </c>
      <c r="L1591" t="n">
        <v>21.5</v>
      </c>
      <c r="M1591" t="n">
        <v>25</v>
      </c>
      <c r="N1591" t="n">
        <v>65.34</v>
      </c>
      <c r="O1591" t="n">
        <v>32150.72</v>
      </c>
      <c r="P1591" t="n">
        <v>772.01</v>
      </c>
      <c r="Q1591" t="n">
        <v>1367.17</v>
      </c>
      <c r="R1591" t="n">
        <v>130.45</v>
      </c>
      <c r="S1591" t="n">
        <v>104.26</v>
      </c>
      <c r="T1591" t="n">
        <v>12144.37</v>
      </c>
      <c r="U1591" t="n">
        <v>0.8</v>
      </c>
      <c r="V1591" t="n">
        <v>0.9</v>
      </c>
      <c r="W1591" t="n">
        <v>20.68</v>
      </c>
      <c r="X1591" t="n">
        <v>0.73</v>
      </c>
      <c r="Y1591" t="n">
        <v>1</v>
      </c>
      <c r="Z1591" t="n">
        <v>10</v>
      </c>
    </row>
    <row r="1592">
      <c r="A1592" t="n">
        <v>83</v>
      </c>
      <c r="B1592" t="n">
        <v>115</v>
      </c>
      <c r="C1592" t="inlineStr">
        <is>
          <t xml:space="preserve">CONCLUIDO	</t>
        </is>
      </c>
      <c r="D1592" t="n">
        <v>1.7491</v>
      </c>
      <c r="E1592" t="n">
        <v>57.17</v>
      </c>
      <c r="F1592" t="n">
        <v>53.33</v>
      </c>
      <c r="G1592" t="n">
        <v>118.5</v>
      </c>
      <c r="H1592" t="n">
        <v>1.49</v>
      </c>
      <c r="I1592" t="n">
        <v>27</v>
      </c>
      <c r="J1592" t="n">
        <v>259.24</v>
      </c>
      <c r="K1592" t="n">
        <v>56.94</v>
      </c>
      <c r="L1592" t="n">
        <v>21.75</v>
      </c>
      <c r="M1592" t="n">
        <v>25</v>
      </c>
      <c r="N1592" t="n">
        <v>65.55</v>
      </c>
      <c r="O1592" t="n">
        <v>32207.59</v>
      </c>
      <c r="P1592" t="n">
        <v>770.78</v>
      </c>
      <c r="Q1592" t="n">
        <v>1367.28</v>
      </c>
      <c r="R1592" t="n">
        <v>130.86</v>
      </c>
      <c r="S1592" t="n">
        <v>104.26</v>
      </c>
      <c r="T1592" t="n">
        <v>12352.81</v>
      </c>
      <c r="U1592" t="n">
        <v>0.8</v>
      </c>
      <c r="V1592" t="n">
        <v>0.9</v>
      </c>
      <c r="W1592" t="n">
        <v>20.69</v>
      </c>
      <c r="X1592" t="n">
        <v>0.75</v>
      </c>
      <c r="Y1592" t="n">
        <v>1</v>
      </c>
      <c r="Z1592" t="n">
        <v>10</v>
      </c>
    </row>
    <row r="1593">
      <c r="A1593" t="n">
        <v>84</v>
      </c>
      <c r="B1593" t="n">
        <v>115</v>
      </c>
      <c r="C1593" t="inlineStr">
        <is>
          <t xml:space="preserve">CONCLUIDO	</t>
        </is>
      </c>
      <c r="D1593" t="n">
        <v>1.7517</v>
      </c>
      <c r="E1593" t="n">
        <v>57.09</v>
      </c>
      <c r="F1593" t="n">
        <v>53.28</v>
      </c>
      <c r="G1593" t="n">
        <v>122.96</v>
      </c>
      <c r="H1593" t="n">
        <v>1.51</v>
      </c>
      <c r="I1593" t="n">
        <v>26</v>
      </c>
      <c r="J1593" t="n">
        <v>259.71</v>
      </c>
      <c r="K1593" t="n">
        <v>56.94</v>
      </c>
      <c r="L1593" t="n">
        <v>22</v>
      </c>
      <c r="M1593" t="n">
        <v>24</v>
      </c>
      <c r="N1593" t="n">
        <v>65.76000000000001</v>
      </c>
      <c r="O1593" t="n">
        <v>32264.54</v>
      </c>
      <c r="P1593" t="n">
        <v>768.61</v>
      </c>
      <c r="Q1593" t="n">
        <v>1367.26</v>
      </c>
      <c r="R1593" t="n">
        <v>129.59</v>
      </c>
      <c r="S1593" t="n">
        <v>104.26</v>
      </c>
      <c r="T1593" t="n">
        <v>11720.08</v>
      </c>
      <c r="U1593" t="n">
        <v>0.8</v>
      </c>
      <c r="V1593" t="n">
        <v>0.9</v>
      </c>
      <c r="W1593" t="n">
        <v>20.68</v>
      </c>
      <c r="X1593" t="n">
        <v>0.71</v>
      </c>
      <c r="Y1593" t="n">
        <v>1</v>
      </c>
      <c r="Z1593" t="n">
        <v>10</v>
      </c>
    </row>
    <row r="1594">
      <c r="A1594" t="n">
        <v>85</v>
      </c>
      <c r="B1594" t="n">
        <v>115</v>
      </c>
      <c r="C1594" t="inlineStr">
        <is>
          <t xml:space="preserve">CONCLUIDO	</t>
        </is>
      </c>
      <c r="D1594" t="n">
        <v>1.7518</v>
      </c>
      <c r="E1594" t="n">
        <v>57.08</v>
      </c>
      <c r="F1594" t="n">
        <v>53.28</v>
      </c>
      <c r="G1594" t="n">
        <v>122.96</v>
      </c>
      <c r="H1594" t="n">
        <v>1.52</v>
      </c>
      <c r="I1594" t="n">
        <v>26</v>
      </c>
      <c r="J1594" t="n">
        <v>260.17</v>
      </c>
      <c r="K1594" t="n">
        <v>56.94</v>
      </c>
      <c r="L1594" t="n">
        <v>22.25</v>
      </c>
      <c r="M1594" t="n">
        <v>24</v>
      </c>
      <c r="N1594" t="n">
        <v>65.98</v>
      </c>
      <c r="O1594" t="n">
        <v>32321.56</v>
      </c>
      <c r="P1594" t="n">
        <v>769.65</v>
      </c>
      <c r="Q1594" t="n">
        <v>1367.25</v>
      </c>
      <c r="R1594" t="n">
        <v>129.6</v>
      </c>
      <c r="S1594" t="n">
        <v>104.26</v>
      </c>
      <c r="T1594" t="n">
        <v>11728.59</v>
      </c>
      <c r="U1594" t="n">
        <v>0.8</v>
      </c>
      <c r="V1594" t="n">
        <v>0.9</v>
      </c>
      <c r="W1594" t="n">
        <v>20.68</v>
      </c>
      <c r="X1594" t="n">
        <v>0.71</v>
      </c>
      <c r="Y1594" t="n">
        <v>1</v>
      </c>
      <c r="Z1594" t="n">
        <v>10</v>
      </c>
    </row>
    <row r="1595">
      <c r="A1595" t="n">
        <v>86</v>
      </c>
      <c r="B1595" t="n">
        <v>115</v>
      </c>
      <c r="C1595" t="inlineStr">
        <is>
          <t xml:space="preserve">CONCLUIDO	</t>
        </is>
      </c>
      <c r="D1595" t="n">
        <v>1.7517</v>
      </c>
      <c r="E1595" t="n">
        <v>57.09</v>
      </c>
      <c r="F1595" t="n">
        <v>53.28</v>
      </c>
      <c r="G1595" t="n">
        <v>122.96</v>
      </c>
      <c r="H1595" t="n">
        <v>1.54</v>
      </c>
      <c r="I1595" t="n">
        <v>26</v>
      </c>
      <c r="J1595" t="n">
        <v>260.63</v>
      </c>
      <c r="K1595" t="n">
        <v>56.94</v>
      </c>
      <c r="L1595" t="n">
        <v>22.5</v>
      </c>
      <c r="M1595" t="n">
        <v>24</v>
      </c>
      <c r="N1595" t="n">
        <v>66.19</v>
      </c>
      <c r="O1595" t="n">
        <v>32378.67</v>
      </c>
      <c r="P1595" t="n">
        <v>769.77</v>
      </c>
      <c r="Q1595" t="n">
        <v>1367.2</v>
      </c>
      <c r="R1595" t="n">
        <v>129.67</v>
      </c>
      <c r="S1595" t="n">
        <v>104.26</v>
      </c>
      <c r="T1595" t="n">
        <v>11759.52</v>
      </c>
      <c r="U1595" t="n">
        <v>0.8</v>
      </c>
      <c r="V1595" t="n">
        <v>0.9</v>
      </c>
      <c r="W1595" t="n">
        <v>20.68</v>
      </c>
      <c r="X1595" t="n">
        <v>0.71</v>
      </c>
      <c r="Y1595" t="n">
        <v>1</v>
      </c>
      <c r="Z1595" t="n">
        <v>10</v>
      </c>
    </row>
    <row r="1596">
      <c r="A1596" t="n">
        <v>87</v>
      </c>
      <c r="B1596" t="n">
        <v>115</v>
      </c>
      <c r="C1596" t="inlineStr">
        <is>
          <t xml:space="preserve">CONCLUIDO	</t>
        </is>
      </c>
      <c r="D1596" t="n">
        <v>1.7513</v>
      </c>
      <c r="E1596" t="n">
        <v>57.1</v>
      </c>
      <c r="F1596" t="n">
        <v>53.3</v>
      </c>
      <c r="G1596" t="n">
        <v>123</v>
      </c>
      <c r="H1596" t="n">
        <v>1.55</v>
      </c>
      <c r="I1596" t="n">
        <v>26</v>
      </c>
      <c r="J1596" t="n">
        <v>261.09</v>
      </c>
      <c r="K1596" t="n">
        <v>56.94</v>
      </c>
      <c r="L1596" t="n">
        <v>22.75</v>
      </c>
      <c r="M1596" t="n">
        <v>24</v>
      </c>
      <c r="N1596" t="n">
        <v>66.40000000000001</v>
      </c>
      <c r="O1596" t="n">
        <v>32435.86</v>
      </c>
      <c r="P1596" t="n">
        <v>768.45</v>
      </c>
      <c r="Q1596" t="n">
        <v>1367.18</v>
      </c>
      <c r="R1596" t="n">
        <v>130.19</v>
      </c>
      <c r="S1596" t="n">
        <v>104.26</v>
      </c>
      <c r="T1596" t="n">
        <v>12022.55</v>
      </c>
      <c r="U1596" t="n">
        <v>0.8</v>
      </c>
      <c r="V1596" t="n">
        <v>0.9</v>
      </c>
      <c r="W1596" t="n">
        <v>20.68</v>
      </c>
      <c r="X1596" t="n">
        <v>0.72</v>
      </c>
      <c r="Y1596" t="n">
        <v>1</v>
      </c>
      <c r="Z1596" t="n">
        <v>10</v>
      </c>
    </row>
    <row r="1597">
      <c r="A1597" t="n">
        <v>88</v>
      </c>
      <c r="B1597" t="n">
        <v>115</v>
      </c>
      <c r="C1597" t="inlineStr">
        <is>
          <t xml:space="preserve">CONCLUIDO	</t>
        </is>
      </c>
      <c r="D1597" t="n">
        <v>1.7538</v>
      </c>
      <c r="E1597" t="n">
        <v>57.02</v>
      </c>
      <c r="F1597" t="n">
        <v>53.26</v>
      </c>
      <c r="G1597" t="n">
        <v>127.82</v>
      </c>
      <c r="H1597" t="n">
        <v>1.56</v>
      </c>
      <c r="I1597" t="n">
        <v>25</v>
      </c>
      <c r="J1597" t="n">
        <v>261.56</v>
      </c>
      <c r="K1597" t="n">
        <v>56.94</v>
      </c>
      <c r="L1597" t="n">
        <v>23</v>
      </c>
      <c r="M1597" t="n">
        <v>23</v>
      </c>
      <c r="N1597" t="n">
        <v>66.62</v>
      </c>
      <c r="O1597" t="n">
        <v>32493.12</v>
      </c>
      <c r="P1597" t="n">
        <v>767.16</v>
      </c>
      <c r="Q1597" t="n">
        <v>1367.2</v>
      </c>
      <c r="R1597" t="n">
        <v>128.89</v>
      </c>
      <c r="S1597" t="n">
        <v>104.26</v>
      </c>
      <c r="T1597" t="n">
        <v>11373.84</v>
      </c>
      <c r="U1597" t="n">
        <v>0.8100000000000001</v>
      </c>
      <c r="V1597" t="n">
        <v>0.9</v>
      </c>
      <c r="W1597" t="n">
        <v>20.68</v>
      </c>
      <c r="X1597" t="n">
        <v>0.68</v>
      </c>
      <c r="Y1597" t="n">
        <v>1</v>
      </c>
      <c r="Z1597" t="n">
        <v>10</v>
      </c>
    </row>
    <row r="1598">
      <c r="A1598" t="n">
        <v>89</v>
      </c>
      <c r="B1598" t="n">
        <v>115</v>
      </c>
      <c r="C1598" t="inlineStr">
        <is>
          <t xml:space="preserve">CONCLUIDO	</t>
        </is>
      </c>
      <c r="D1598" t="n">
        <v>1.7538</v>
      </c>
      <c r="E1598" t="n">
        <v>57.02</v>
      </c>
      <c r="F1598" t="n">
        <v>53.26</v>
      </c>
      <c r="G1598" t="n">
        <v>127.83</v>
      </c>
      <c r="H1598" t="n">
        <v>1.58</v>
      </c>
      <c r="I1598" t="n">
        <v>25</v>
      </c>
      <c r="J1598" t="n">
        <v>262.02</v>
      </c>
      <c r="K1598" t="n">
        <v>56.94</v>
      </c>
      <c r="L1598" t="n">
        <v>23.25</v>
      </c>
      <c r="M1598" t="n">
        <v>23</v>
      </c>
      <c r="N1598" t="n">
        <v>66.83</v>
      </c>
      <c r="O1598" t="n">
        <v>32550.47</v>
      </c>
      <c r="P1598" t="n">
        <v>767.67</v>
      </c>
      <c r="Q1598" t="n">
        <v>1367.21</v>
      </c>
      <c r="R1598" t="n">
        <v>128.91</v>
      </c>
      <c r="S1598" t="n">
        <v>104.26</v>
      </c>
      <c r="T1598" t="n">
        <v>11385.01</v>
      </c>
      <c r="U1598" t="n">
        <v>0.8100000000000001</v>
      </c>
      <c r="V1598" t="n">
        <v>0.9</v>
      </c>
      <c r="W1598" t="n">
        <v>20.68</v>
      </c>
      <c r="X1598" t="n">
        <v>0.6899999999999999</v>
      </c>
      <c r="Y1598" t="n">
        <v>1</v>
      </c>
      <c r="Z1598" t="n">
        <v>10</v>
      </c>
    </row>
    <row r="1599">
      <c r="A1599" t="n">
        <v>90</v>
      </c>
      <c r="B1599" t="n">
        <v>115</v>
      </c>
      <c r="C1599" t="inlineStr">
        <is>
          <t xml:space="preserve">CONCLUIDO	</t>
        </is>
      </c>
      <c r="D1599" t="n">
        <v>1.7539</v>
      </c>
      <c r="E1599" t="n">
        <v>57.01</v>
      </c>
      <c r="F1599" t="n">
        <v>53.26</v>
      </c>
      <c r="G1599" t="n">
        <v>127.82</v>
      </c>
      <c r="H1599" t="n">
        <v>1.59</v>
      </c>
      <c r="I1599" t="n">
        <v>25</v>
      </c>
      <c r="J1599" t="n">
        <v>262.49</v>
      </c>
      <c r="K1599" t="n">
        <v>56.94</v>
      </c>
      <c r="L1599" t="n">
        <v>23.5</v>
      </c>
      <c r="M1599" t="n">
        <v>23</v>
      </c>
      <c r="N1599" t="n">
        <v>67.05</v>
      </c>
      <c r="O1599" t="n">
        <v>32607.89</v>
      </c>
      <c r="P1599" t="n">
        <v>765.98</v>
      </c>
      <c r="Q1599" t="n">
        <v>1367.24</v>
      </c>
      <c r="R1599" t="n">
        <v>128.68</v>
      </c>
      <c r="S1599" t="n">
        <v>104.26</v>
      </c>
      <c r="T1599" t="n">
        <v>11270.31</v>
      </c>
      <c r="U1599" t="n">
        <v>0.8100000000000001</v>
      </c>
      <c r="V1599" t="n">
        <v>0.9</v>
      </c>
      <c r="W1599" t="n">
        <v>20.68</v>
      </c>
      <c r="X1599" t="n">
        <v>0.68</v>
      </c>
      <c r="Y1599" t="n">
        <v>1</v>
      </c>
      <c r="Z1599" t="n">
        <v>10</v>
      </c>
    </row>
    <row r="1600">
      <c r="A1600" t="n">
        <v>91</v>
      </c>
      <c r="B1600" t="n">
        <v>115</v>
      </c>
      <c r="C1600" t="inlineStr">
        <is>
          <t xml:space="preserve">CONCLUIDO	</t>
        </is>
      </c>
      <c r="D1600" t="n">
        <v>1.7559</v>
      </c>
      <c r="E1600" t="n">
        <v>56.95</v>
      </c>
      <c r="F1600" t="n">
        <v>53.24</v>
      </c>
      <c r="G1600" t="n">
        <v>133.09</v>
      </c>
      <c r="H1600" t="n">
        <v>1.61</v>
      </c>
      <c r="I1600" t="n">
        <v>24</v>
      </c>
      <c r="J1600" t="n">
        <v>262.96</v>
      </c>
      <c r="K1600" t="n">
        <v>56.94</v>
      </c>
      <c r="L1600" t="n">
        <v>23.75</v>
      </c>
      <c r="M1600" t="n">
        <v>22</v>
      </c>
      <c r="N1600" t="n">
        <v>67.26000000000001</v>
      </c>
      <c r="O1600" t="n">
        <v>32665.4</v>
      </c>
      <c r="P1600" t="n">
        <v>763.5599999999999</v>
      </c>
      <c r="Q1600" t="n">
        <v>1367.25</v>
      </c>
      <c r="R1600" t="n">
        <v>127.87</v>
      </c>
      <c r="S1600" t="n">
        <v>104.26</v>
      </c>
      <c r="T1600" t="n">
        <v>10871.78</v>
      </c>
      <c r="U1600" t="n">
        <v>0.82</v>
      </c>
      <c r="V1600" t="n">
        <v>0.9</v>
      </c>
      <c r="W1600" t="n">
        <v>20.69</v>
      </c>
      <c r="X1600" t="n">
        <v>0.66</v>
      </c>
      <c r="Y1600" t="n">
        <v>1</v>
      </c>
      <c r="Z1600" t="n">
        <v>10</v>
      </c>
    </row>
    <row r="1601">
      <c r="A1601" t="n">
        <v>92</v>
      </c>
      <c r="B1601" t="n">
        <v>115</v>
      </c>
      <c r="C1601" t="inlineStr">
        <is>
          <t xml:space="preserve">CONCLUIDO	</t>
        </is>
      </c>
      <c r="D1601" t="n">
        <v>1.7564</v>
      </c>
      <c r="E1601" t="n">
        <v>56.93</v>
      </c>
      <c r="F1601" t="n">
        <v>53.22</v>
      </c>
      <c r="G1601" t="n">
        <v>133.05</v>
      </c>
      <c r="H1601" t="n">
        <v>1.62</v>
      </c>
      <c r="I1601" t="n">
        <v>24</v>
      </c>
      <c r="J1601" t="n">
        <v>263.42</v>
      </c>
      <c r="K1601" t="n">
        <v>56.94</v>
      </c>
      <c r="L1601" t="n">
        <v>24</v>
      </c>
      <c r="M1601" t="n">
        <v>22</v>
      </c>
      <c r="N1601" t="n">
        <v>67.48</v>
      </c>
      <c r="O1601" t="n">
        <v>32722.99</v>
      </c>
      <c r="P1601" t="n">
        <v>764.59</v>
      </c>
      <c r="Q1601" t="n">
        <v>1367.26</v>
      </c>
      <c r="R1601" t="n">
        <v>127.28</v>
      </c>
      <c r="S1601" t="n">
        <v>104.26</v>
      </c>
      <c r="T1601" t="n">
        <v>10578.59</v>
      </c>
      <c r="U1601" t="n">
        <v>0.82</v>
      </c>
      <c r="V1601" t="n">
        <v>0.9</v>
      </c>
      <c r="W1601" t="n">
        <v>20.69</v>
      </c>
      <c r="X1601" t="n">
        <v>0.64</v>
      </c>
      <c r="Y1601" t="n">
        <v>1</v>
      </c>
      <c r="Z1601" t="n">
        <v>10</v>
      </c>
    </row>
    <row r="1602">
      <c r="A1602" t="n">
        <v>93</v>
      </c>
      <c r="B1602" t="n">
        <v>115</v>
      </c>
      <c r="C1602" t="inlineStr">
        <is>
          <t xml:space="preserve">CONCLUIDO	</t>
        </is>
      </c>
      <c r="D1602" t="n">
        <v>1.756</v>
      </c>
      <c r="E1602" t="n">
        <v>56.95</v>
      </c>
      <c r="F1602" t="n">
        <v>53.23</v>
      </c>
      <c r="G1602" t="n">
        <v>133.09</v>
      </c>
      <c r="H1602" t="n">
        <v>1.64</v>
      </c>
      <c r="I1602" t="n">
        <v>24</v>
      </c>
      <c r="J1602" t="n">
        <v>263.89</v>
      </c>
      <c r="K1602" t="n">
        <v>56.94</v>
      </c>
      <c r="L1602" t="n">
        <v>24.25</v>
      </c>
      <c r="M1602" t="n">
        <v>22</v>
      </c>
      <c r="N1602" t="n">
        <v>67.7</v>
      </c>
      <c r="O1602" t="n">
        <v>32780.66</v>
      </c>
      <c r="P1602" t="n">
        <v>765.15</v>
      </c>
      <c r="Q1602" t="n">
        <v>1367.2</v>
      </c>
      <c r="R1602" t="n">
        <v>127.8</v>
      </c>
      <c r="S1602" t="n">
        <v>104.26</v>
      </c>
      <c r="T1602" t="n">
        <v>10838.59</v>
      </c>
      <c r="U1602" t="n">
        <v>0.82</v>
      </c>
      <c r="V1602" t="n">
        <v>0.9</v>
      </c>
      <c r="W1602" t="n">
        <v>20.68</v>
      </c>
      <c r="X1602" t="n">
        <v>0.66</v>
      </c>
      <c r="Y1602" t="n">
        <v>1</v>
      </c>
      <c r="Z1602" t="n">
        <v>10</v>
      </c>
    </row>
    <row r="1603">
      <c r="A1603" t="n">
        <v>94</v>
      </c>
      <c r="B1603" t="n">
        <v>115</v>
      </c>
      <c r="C1603" t="inlineStr">
        <is>
          <t xml:space="preserve">CONCLUIDO	</t>
        </is>
      </c>
      <c r="D1603" t="n">
        <v>1.7553</v>
      </c>
      <c r="E1603" t="n">
        <v>56.97</v>
      </c>
      <c r="F1603" t="n">
        <v>53.26</v>
      </c>
      <c r="G1603" t="n">
        <v>133.14</v>
      </c>
      <c r="H1603" t="n">
        <v>1.65</v>
      </c>
      <c r="I1603" t="n">
        <v>24</v>
      </c>
      <c r="J1603" t="n">
        <v>264.36</v>
      </c>
      <c r="K1603" t="n">
        <v>56.94</v>
      </c>
      <c r="L1603" t="n">
        <v>24.5</v>
      </c>
      <c r="M1603" t="n">
        <v>22</v>
      </c>
      <c r="N1603" t="n">
        <v>67.92</v>
      </c>
      <c r="O1603" t="n">
        <v>32838.42</v>
      </c>
      <c r="P1603" t="n">
        <v>765.34</v>
      </c>
      <c r="Q1603" t="n">
        <v>1367.19</v>
      </c>
      <c r="R1603" t="n">
        <v>128.6</v>
      </c>
      <c r="S1603" t="n">
        <v>104.26</v>
      </c>
      <c r="T1603" t="n">
        <v>11235.02</v>
      </c>
      <c r="U1603" t="n">
        <v>0.8100000000000001</v>
      </c>
      <c r="V1603" t="n">
        <v>0.9</v>
      </c>
      <c r="W1603" t="n">
        <v>20.68</v>
      </c>
      <c r="X1603" t="n">
        <v>0.68</v>
      </c>
      <c r="Y1603" t="n">
        <v>1</v>
      </c>
      <c r="Z1603" t="n">
        <v>10</v>
      </c>
    </row>
    <row r="1604">
      <c r="A1604" t="n">
        <v>95</v>
      </c>
      <c r="B1604" t="n">
        <v>115</v>
      </c>
      <c r="C1604" t="inlineStr">
        <is>
          <t xml:space="preserve">CONCLUIDO	</t>
        </is>
      </c>
      <c r="D1604" t="n">
        <v>1.7559</v>
      </c>
      <c r="E1604" t="n">
        <v>56.95</v>
      </c>
      <c r="F1604" t="n">
        <v>53.24</v>
      </c>
      <c r="G1604" t="n">
        <v>133.09</v>
      </c>
      <c r="H1604" t="n">
        <v>1.66</v>
      </c>
      <c r="I1604" t="n">
        <v>24</v>
      </c>
      <c r="J1604" t="n">
        <v>264.83</v>
      </c>
      <c r="K1604" t="n">
        <v>56.94</v>
      </c>
      <c r="L1604" t="n">
        <v>24.75</v>
      </c>
      <c r="M1604" t="n">
        <v>22</v>
      </c>
      <c r="N1604" t="n">
        <v>68.13</v>
      </c>
      <c r="O1604" t="n">
        <v>32896.26</v>
      </c>
      <c r="P1604" t="n">
        <v>762.95</v>
      </c>
      <c r="Q1604" t="n">
        <v>1367.22</v>
      </c>
      <c r="R1604" t="n">
        <v>128.13</v>
      </c>
      <c r="S1604" t="n">
        <v>104.26</v>
      </c>
      <c r="T1604" t="n">
        <v>11000.2</v>
      </c>
      <c r="U1604" t="n">
        <v>0.8100000000000001</v>
      </c>
      <c r="V1604" t="n">
        <v>0.9</v>
      </c>
      <c r="W1604" t="n">
        <v>20.68</v>
      </c>
      <c r="X1604" t="n">
        <v>0.66</v>
      </c>
      <c r="Y1604" t="n">
        <v>1</v>
      </c>
      <c r="Z1604" t="n">
        <v>10</v>
      </c>
    </row>
    <row r="1605">
      <c r="A1605" t="n">
        <v>96</v>
      </c>
      <c r="B1605" t="n">
        <v>115</v>
      </c>
      <c r="C1605" t="inlineStr">
        <is>
          <t xml:space="preserve">CONCLUIDO	</t>
        </is>
      </c>
      <c r="D1605" t="n">
        <v>1.7584</v>
      </c>
      <c r="E1605" t="n">
        <v>56.87</v>
      </c>
      <c r="F1605" t="n">
        <v>53.2</v>
      </c>
      <c r="G1605" t="n">
        <v>138.78</v>
      </c>
      <c r="H1605" t="n">
        <v>1.68</v>
      </c>
      <c r="I1605" t="n">
        <v>23</v>
      </c>
      <c r="J1605" t="n">
        <v>265.3</v>
      </c>
      <c r="K1605" t="n">
        <v>56.94</v>
      </c>
      <c r="L1605" t="n">
        <v>25</v>
      </c>
      <c r="M1605" t="n">
        <v>21</v>
      </c>
      <c r="N1605" t="n">
        <v>68.34999999999999</v>
      </c>
      <c r="O1605" t="n">
        <v>32954.18</v>
      </c>
      <c r="P1605" t="n">
        <v>763.47</v>
      </c>
      <c r="Q1605" t="n">
        <v>1367.2</v>
      </c>
      <c r="R1605" t="n">
        <v>126.73</v>
      </c>
      <c r="S1605" t="n">
        <v>104.26</v>
      </c>
      <c r="T1605" t="n">
        <v>10305.33</v>
      </c>
      <c r="U1605" t="n">
        <v>0.82</v>
      </c>
      <c r="V1605" t="n">
        <v>0.9</v>
      </c>
      <c r="W1605" t="n">
        <v>20.68</v>
      </c>
      <c r="X1605" t="n">
        <v>0.62</v>
      </c>
      <c r="Y1605" t="n">
        <v>1</v>
      </c>
      <c r="Z1605" t="n">
        <v>10</v>
      </c>
    </row>
    <row r="1606">
      <c r="A1606" t="n">
        <v>97</v>
      </c>
      <c r="B1606" t="n">
        <v>115</v>
      </c>
      <c r="C1606" t="inlineStr">
        <is>
          <t xml:space="preserve">CONCLUIDO	</t>
        </is>
      </c>
      <c r="D1606" t="n">
        <v>1.758</v>
      </c>
      <c r="E1606" t="n">
        <v>56.88</v>
      </c>
      <c r="F1606" t="n">
        <v>53.21</v>
      </c>
      <c r="G1606" t="n">
        <v>138.81</v>
      </c>
      <c r="H1606" t="n">
        <v>1.69</v>
      </c>
      <c r="I1606" t="n">
        <v>23</v>
      </c>
      <c r="J1606" t="n">
        <v>265.77</v>
      </c>
      <c r="K1606" t="n">
        <v>56.94</v>
      </c>
      <c r="L1606" t="n">
        <v>25.25</v>
      </c>
      <c r="M1606" t="n">
        <v>21</v>
      </c>
      <c r="N1606" t="n">
        <v>68.56999999999999</v>
      </c>
      <c r="O1606" t="n">
        <v>33012.18</v>
      </c>
      <c r="P1606" t="n">
        <v>762.75</v>
      </c>
      <c r="Q1606" t="n">
        <v>1367.17</v>
      </c>
      <c r="R1606" t="n">
        <v>127.1</v>
      </c>
      <c r="S1606" t="n">
        <v>104.26</v>
      </c>
      <c r="T1606" t="n">
        <v>10491.19</v>
      </c>
      <c r="U1606" t="n">
        <v>0.82</v>
      </c>
      <c r="V1606" t="n">
        <v>0.9</v>
      </c>
      <c r="W1606" t="n">
        <v>20.68</v>
      </c>
      <c r="X1606" t="n">
        <v>0.64</v>
      </c>
      <c r="Y1606" t="n">
        <v>1</v>
      </c>
      <c r="Z1606" t="n">
        <v>10</v>
      </c>
    </row>
    <row r="1607">
      <c r="A1607" t="n">
        <v>98</v>
      </c>
      <c r="B1607" t="n">
        <v>115</v>
      </c>
      <c r="C1607" t="inlineStr">
        <is>
          <t xml:space="preserve">CONCLUIDO	</t>
        </is>
      </c>
      <c r="D1607" t="n">
        <v>1.7581</v>
      </c>
      <c r="E1607" t="n">
        <v>56.88</v>
      </c>
      <c r="F1607" t="n">
        <v>53.21</v>
      </c>
      <c r="G1607" t="n">
        <v>138.81</v>
      </c>
      <c r="H1607" t="n">
        <v>1.7</v>
      </c>
      <c r="I1607" t="n">
        <v>23</v>
      </c>
      <c r="J1607" t="n">
        <v>266.24</v>
      </c>
      <c r="K1607" t="n">
        <v>56.94</v>
      </c>
      <c r="L1607" t="n">
        <v>25.5</v>
      </c>
      <c r="M1607" t="n">
        <v>21</v>
      </c>
      <c r="N1607" t="n">
        <v>68.8</v>
      </c>
      <c r="O1607" t="n">
        <v>33070.26</v>
      </c>
      <c r="P1607" t="n">
        <v>762.24</v>
      </c>
      <c r="Q1607" t="n">
        <v>1367.22</v>
      </c>
      <c r="R1607" t="n">
        <v>127.24</v>
      </c>
      <c r="S1607" t="n">
        <v>104.26</v>
      </c>
      <c r="T1607" t="n">
        <v>10559.82</v>
      </c>
      <c r="U1607" t="n">
        <v>0.82</v>
      </c>
      <c r="V1607" t="n">
        <v>0.9</v>
      </c>
      <c r="W1607" t="n">
        <v>20.68</v>
      </c>
      <c r="X1607" t="n">
        <v>0.63</v>
      </c>
      <c r="Y1607" t="n">
        <v>1</v>
      </c>
      <c r="Z1607" t="n">
        <v>10</v>
      </c>
    </row>
    <row r="1608">
      <c r="A1608" t="n">
        <v>99</v>
      </c>
      <c r="B1608" t="n">
        <v>115</v>
      </c>
      <c r="C1608" t="inlineStr">
        <is>
          <t xml:space="preserve">CONCLUIDO	</t>
        </is>
      </c>
      <c r="D1608" t="n">
        <v>1.7575</v>
      </c>
      <c r="E1608" t="n">
        <v>56.9</v>
      </c>
      <c r="F1608" t="n">
        <v>53.23</v>
      </c>
      <c r="G1608" t="n">
        <v>138.86</v>
      </c>
      <c r="H1608" t="n">
        <v>1.72</v>
      </c>
      <c r="I1608" t="n">
        <v>23</v>
      </c>
      <c r="J1608" t="n">
        <v>266.71</v>
      </c>
      <c r="K1608" t="n">
        <v>56.94</v>
      </c>
      <c r="L1608" t="n">
        <v>25.75</v>
      </c>
      <c r="M1608" t="n">
        <v>21</v>
      </c>
      <c r="N1608" t="n">
        <v>69.02</v>
      </c>
      <c r="O1608" t="n">
        <v>33128.44</v>
      </c>
      <c r="P1608" t="n">
        <v>760.5</v>
      </c>
      <c r="Q1608" t="n">
        <v>1367.24</v>
      </c>
      <c r="R1608" t="n">
        <v>127.9</v>
      </c>
      <c r="S1608" t="n">
        <v>104.26</v>
      </c>
      <c r="T1608" t="n">
        <v>10893.36</v>
      </c>
      <c r="U1608" t="n">
        <v>0.82</v>
      </c>
      <c r="V1608" t="n">
        <v>0.9</v>
      </c>
      <c r="W1608" t="n">
        <v>20.68</v>
      </c>
      <c r="X1608" t="n">
        <v>0.65</v>
      </c>
      <c r="Y1608" t="n">
        <v>1</v>
      </c>
      <c r="Z1608" t="n">
        <v>10</v>
      </c>
    </row>
    <row r="1609">
      <c r="A1609" t="n">
        <v>100</v>
      </c>
      <c r="B1609" t="n">
        <v>115</v>
      </c>
      <c r="C1609" t="inlineStr">
        <is>
          <t xml:space="preserve">CONCLUIDO	</t>
        </is>
      </c>
      <c r="D1609" t="n">
        <v>1.7607</v>
      </c>
      <c r="E1609" t="n">
        <v>56.8</v>
      </c>
      <c r="F1609" t="n">
        <v>53.17</v>
      </c>
      <c r="G1609" t="n">
        <v>145.01</v>
      </c>
      <c r="H1609" t="n">
        <v>1.73</v>
      </c>
      <c r="I1609" t="n">
        <v>22</v>
      </c>
      <c r="J1609" t="n">
        <v>267.18</v>
      </c>
      <c r="K1609" t="n">
        <v>56.94</v>
      </c>
      <c r="L1609" t="n">
        <v>26</v>
      </c>
      <c r="M1609" t="n">
        <v>20</v>
      </c>
      <c r="N1609" t="n">
        <v>69.23999999999999</v>
      </c>
      <c r="O1609" t="n">
        <v>33186.69</v>
      </c>
      <c r="P1609" t="n">
        <v>759.47</v>
      </c>
      <c r="Q1609" t="n">
        <v>1367.3</v>
      </c>
      <c r="R1609" t="n">
        <v>125.74</v>
      </c>
      <c r="S1609" t="n">
        <v>104.26</v>
      </c>
      <c r="T1609" t="n">
        <v>9813.93</v>
      </c>
      <c r="U1609" t="n">
        <v>0.83</v>
      </c>
      <c r="V1609" t="n">
        <v>0.9</v>
      </c>
      <c r="W1609" t="n">
        <v>20.68</v>
      </c>
      <c r="X1609" t="n">
        <v>0.59</v>
      </c>
      <c r="Y1609" t="n">
        <v>1</v>
      </c>
      <c r="Z1609" t="n">
        <v>10</v>
      </c>
    </row>
    <row r="1610">
      <c r="A1610" t="n">
        <v>101</v>
      </c>
      <c r="B1610" t="n">
        <v>115</v>
      </c>
      <c r="C1610" t="inlineStr">
        <is>
          <t xml:space="preserve">CONCLUIDO	</t>
        </is>
      </c>
      <c r="D1610" t="n">
        <v>1.7609</v>
      </c>
      <c r="E1610" t="n">
        <v>56.79</v>
      </c>
      <c r="F1610" t="n">
        <v>53.16</v>
      </c>
      <c r="G1610" t="n">
        <v>144.99</v>
      </c>
      <c r="H1610" t="n">
        <v>1.75</v>
      </c>
      <c r="I1610" t="n">
        <v>22</v>
      </c>
      <c r="J1610" t="n">
        <v>267.66</v>
      </c>
      <c r="K1610" t="n">
        <v>56.94</v>
      </c>
      <c r="L1610" t="n">
        <v>26.25</v>
      </c>
      <c r="M1610" t="n">
        <v>20</v>
      </c>
      <c r="N1610" t="n">
        <v>69.45999999999999</v>
      </c>
      <c r="O1610" t="n">
        <v>33245.03</v>
      </c>
      <c r="P1610" t="n">
        <v>759.58</v>
      </c>
      <c r="Q1610" t="n">
        <v>1367.17</v>
      </c>
      <c r="R1610" t="n">
        <v>125.46</v>
      </c>
      <c r="S1610" t="n">
        <v>104.26</v>
      </c>
      <c r="T1610" t="n">
        <v>9676.889999999999</v>
      </c>
      <c r="U1610" t="n">
        <v>0.83</v>
      </c>
      <c r="V1610" t="n">
        <v>0.9</v>
      </c>
      <c r="W1610" t="n">
        <v>20.68</v>
      </c>
      <c r="X1610" t="n">
        <v>0.59</v>
      </c>
      <c r="Y1610" t="n">
        <v>1</v>
      </c>
      <c r="Z1610" t="n">
        <v>10</v>
      </c>
    </row>
    <row r="1611">
      <c r="A1611" t="n">
        <v>102</v>
      </c>
      <c r="B1611" t="n">
        <v>115</v>
      </c>
      <c r="C1611" t="inlineStr">
        <is>
          <t xml:space="preserve">CONCLUIDO	</t>
        </is>
      </c>
      <c r="D1611" t="n">
        <v>1.7605</v>
      </c>
      <c r="E1611" t="n">
        <v>56.8</v>
      </c>
      <c r="F1611" t="n">
        <v>53.18</v>
      </c>
      <c r="G1611" t="n">
        <v>145.03</v>
      </c>
      <c r="H1611" t="n">
        <v>1.76</v>
      </c>
      <c r="I1611" t="n">
        <v>22</v>
      </c>
      <c r="J1611" t="n">
        <v>268.13</v>
      </c>
      <c r="K1611" t="n">
        <v>56.94</v>
      </c>
      <c r="L1611" t="n">
        <v>26.5</v>
      </c>
      <c r="M1611" t="n">
        <v>20</v>
      </c>
      <c r="N1611" t="n">
        <v>69.69</v>
      </c>
      <c r="O1611" t="n">
        <v>33303.46</v>
      </c>
      <c r="P1611" t="n">
        <v>758.9</v>
      </c>
      <c r="Q1611" t="n">
        <v>1367.31</v>
      </c>
      <c r="R1611" t="n">
        <v>125.95</v>
      </c>
      <c r="S1611" t="n">
        <v>104.26</v>
      </c>
      <c r="T1611" t="n">
        <v>9920.76</v>
      </c>
      <c r="U1611" t="n">
        <v>0.83</v>
      </c>
      <c r="V1611" t="n">
        <v>0.9</v>
      </c>
      <c r="W1611" t="n">
        <v>20.68</v>
      </c>
      <c r="X1611" t="n">
        <v>0.6</v>
      </c>
      <c r="Y1611" t="n">
        <v>1</v>
      </c>
      <c r="Z1611" t="n">
        <v>10</v>
      </c>
    </row>
    <row r="1612">
      <c r="A1612" t="n">
        <v>103</v>
      </c>
      <c r="B1612" t="n">
        <v>115</v>
      </c>
      <c r="C1612" t="inlineStr">
        <is>
          <t xml:space="preserve">CONCLUIDO	</t>
        </is>
      </c>
      <c r="D1612" t="n">
        <v>1.7604</v>
      </c>
      <c r="E1612" t="n">
        <v>56.81</v>
      </c>
      <c r="F1612" t="n">
        <v>53.18</v>
      </c>
      <c r="G1612" t="n">
        <v>145.04</v>
      </c>
      <c r="H1612" t="n">
        <v>1.77</v>
      </c>
      <c r="I1612" t="n">
        <v>22</v>
      </c>
      <c r="J1612" t="n">
        <v>268.6</v>
      </c>
      <c r="K1612" t="n">
        <v>56.94</v>
      </c>
      <c r="L1612" t="n">
        <v>26.75</v>
      </c>
      <c r="M1612" t="n">
        <v>20</v>
      </c>
      <c r="N1612" t="n">
        <v>69.91</v>
      </c>
      <c r="O1612" t="n">
        <v>33361.97</v>
      </c>
      <c r="P1612" t="n">
        <v>758.46</v>
      </c>
      <c r="Q1612" t="n">
        <v>1367.19</v>
      </c>
      <c r="R1612" t="n">
        <v>126.18</v>
      </c>
      <c r="S1612" t="n">
        <v>104.26</v>
      </c>
      <c r="T1612" t="n">
        <v>10034.54</v>
      </c>
      <c r="U1612" t="n">
        <v>0.83</v>
      </c>
      <c r="V1612" t="n">
        <v>0.9</v>
      </c>
      <c r="W1612" t="n">
        <v>20.68</v>
      </c>
      <c r="X1612" t="n">
        <v>0.6</v>
      </c>
      <c r="Y1612" t="n">
        <v>1</v>
      </c>
      <c r="Z1612" t="n">
        <v>10</v>
      </c>
    </row>
    <row r="1613">
      <c r="A1613" t="n">
        <v>104</v>
      </c>
      <c r="B1613" t="n">
        <v>115</v>
      </c>
      <c r="C1613" t="inlineStr">
        <is>
          <t xml:space="preserve">CONCLUIDO	</t>
        </is>
      </c>
      <c r="D1613" t="n">
        <v>1.7605</v>
      </c>
      <c r="E1613" t="n">
        <v>56.8</v>
      </c>
      <c r="F1613" t="n">
        <v>53.18</v>
      </c>
      <c r="G1613" t="n">
        <v>145.03</v>
      </c>
      <c r="H1613" t="n">
        <v>1.79</v>
      </c>
      <c r="I1613" t="n">
        <v>22</v>
      </c>
      <c r="J1613" t="n">
        <v>269.08</v>
      </c>
      <c r="K1613" t="n">
        <v>56.94</v>
      </c>
      <c r="L1613" t="n">
        <v>27</v>
      </c>
      <c r="M1613" t="n">
        <v>20</v>
      </c>
      <c r="N1613" t="n">
        <v>70.14</v>
      </c>
      <c r="O1613" t="n">
        <v>33420.56</v>
      </c>
      <c r="P1613" t="n">
        <v>756.64</v>
      </c>
      <c r="Q1613" t="n">
        <v>1367.18</v>
      </c>
      <c r="R1613" t="n">
        <v>126.25</v>
      </c>
      <c r="S1613" t="n">
        <v>104.26</v>
      </c>
      <c r="T1613" t="n">
        <v>10072.7</v>
      </c>
      <c r="U1613" t="n">
        <v>0.83</v>
      </c>
      <c r="V1613" t="n">
        <v>0.9</v>
      </c>
      <c r="W1613" t="n">
        <v>20.67</v>
      </c>
      <c r="X1613" t="n">
        <v>0.6</v>
      </c>
      <c r="Y1613" t="n">
        <v>1</v>
      </c>
      <c r="Z1613" t="n">
        <v>10</v>
      </c>
    </row>
    <row r="1614">
      <c r="A1614" t="n">
        <v>105</v>
      </c>
      <c r="B1614" t="n">
        <v>115</v>
      </c>
      <c r="C1614" t="inlineStr">
        <is>
          <t xml:space="preserve">CONCLUIDO	</t>
        </is>
      </c>
      <c r="D1614" t="n">
        <v>1.7631</v>
      </c>
      <c r="E1614" t="n">
        <v>56.72</v>
      </c>
      <c r="F1614" t="n">
        <v>53.14</v>
      </c>
      <c r="G1614" t="n">
        <v>151.82</v>
      </c>
      <c r="H1614" t="n">
        <v>1.8</v>
      </c>
      <c r="I1614" t="n">
        <v>21</v>
      </c>
      <c r="J1614" t="n">
        <v>269.55</v>
      </c>
      <c r="K1614" t="n">
        <v>56.94</v>
      </c>
      <c r="L1614" t="n">
        <v>27.25</v>
      </c>
      <c r="M1614" t="n">
        <v>19</v>
      </c>
      <c r="N1614" t="n">
        <v>70.36</v>
      </c>
      <c r="O1614" t="n">
        <v>33479.25</v>
      </c>
      <c r="P1614" t="n">
        <v>755.4</v>
      </c>
      <c r="Q1614" t="n">
        <v>1367.21</v>
      </c>
      <c r="R1614" t="n">
        <v>124.64</v>
      </c>
      <c r="S1614" t="n">
        <v>104.26</v>
      </c>
      <c r="T1614" t="n">
        <v>9273.629999999999</v>
      </c>
      <c r="U1614" t="n">
        <v>0.84</v>
      </c>
      <c r="V1614" t="n">
        <v>0.9</v>
      </c>
      <c r="W1614" t="n">
        <v>20.68</v>
      </c>
      <c r="X1614" t="n">
        <v>0.5600000000000001</v>
      </c>
      <c r="Y1614" t="n">
        <v>1</v>
      </c>
      <c r="Z1614" t="n">
        <v>10</v>
      </c>
    </row>
    <row r="1615">
      <c r="A1615" t="n">
        <v>106</v>
      </c>
      <c r="B1615" t="n">
        <v>115</v>
      </c>
      <c r="C1615" t="inlineStr">
        <is>
          <t xml:space="preserve">CONCLUIDO	</t>
        </is>
      </c>
      <c r="D1615" t="n">
        <v>1.763</v>
      </c>
      <c r="E1615" t="n">
        <v>56.72</v>
      </c>
      <c r="F1615" t="n">
        <v>53.14</v>
      </c>
      <c r="G1615" t="n">
        <v>151.83</v>
      </c>
      <c r="H1615" t="n">
        <v>1.81</v>
      </c>
      <c r="I1615" t="n">
        <v>21</v>
      </c>
      <c r="J1615" t="n">
        <v>270.03</v>
      </c>
      <c r="K1615" t="n">
        <v>56.94</v>
      </c>
      <c r="L1615" t="n">
        <v>27.5</v>
      </c>
      <c r="M1615" t="n">
        <v>19</v>
      </c>
      <c r="N1615" t="n">
        <v>70.59</v>
      </c>
      <c r="O1615" t="n">
        <v>33538.02</v>
      </c>
      <c r="P1615" t="n">
        <v>755.9400000000001</v>
      </c>
      <c r="Q1615" t="n">
        <v>1367.25</v>
      </c>
      <c r="R1615" t="n">
        <v>124.91</v>
      </c>
      <c r="S1615" t="n">
        <v>104.26</v>
      </c>
      <c r="T1615" t="n">
        <v>9405.76</v>
      </c>
      <c r="U1615" t="n">
        <v>0.83</v>
      </c>
      <c r="V1615" t="n">
        <v>0.9</v>
      </c>
      <c r="W1615" t="n">
        <v>20.68</v>
      </c>
      <c r="X1615" t="n">
        <v>0.5600000000000001</v>
      </c>
      <c r="Y1615" t="n">
        <v>1</v>
      </c>
      <c r="Z1615" t="n">
        <v>10</v>
      </c>
    </row>
    <row r="1616">
      <c r="A1616" t="n">
        <v>107</v>
      </c>
      <c r="B1616" t="n">
        <v>115</v>
      </c>
      <c r="C1616" t="inlineStr">
        <is>
          <t xml:space="preserve">CONCLUIDO	</t>
        </is>
      </c>
      <c r="D1616" t="n">
        <v>1.763</v>
      </c>
      <c r="E1616" t="n">
        <v>56.72</v>
      </c>
      <c r="F1616" t="n">
        <v>53.14</v>
      </c>
      <c r="G1616" t="n">
        <v>151.82</v>
      </c>
      <c r="H1616" t="n">
        <v>1.83</v>
      </c>
      <c r="I1616" t="n">
        <v>21</v>
      </c>
      <c r="J1616" t="n">
        <v>270.51</v>
      </c>
      <c r="K1616" t="n">
        <v>56.94</v>
      </c>
      <c r="L1616" t="n">
        <v>27.75</v>
      </c>
      <c r="M1616" t="n">
        <v>19</v>
      </c>
      <c r="N1616" t="n">
        <v>70.81999999999999</v>
      </c>
      <c r="O1616" t="n">
        <v>33596.87</v>
      </c>
      <c r="P1616" t="n">
        <v>755.51</v>
      </c>
      <c r="Q1616" t="n">
        <v>1367.22</v>
      </c>
      <c r="R1616" t="n">
        <v>124.74</v>
      </c>
      <c r="S1616" t="n">
        <v>104.26</v>
      </c>
      <c r="T1616" t="n">
        <v>9320.459999999999</v>
      </c>
      <c r="U1616" t="n">
        <v>0.84</v>
      </c>
      <c r="V1616" t="n">
        <v>0.9</v>
      </c>
      <c r="W1616" t="n">
        <v>20.68</v>
      </c>
      <c r="X1616" t="n">
        <v>0.5600000000000001</v>
      </c>
      <c r="Y1616" t="n">
        <v>1</v>
      </c>
      <c r="Z1616" t="n">
        <v>10</v>
      </c>
    </row>
    <row r="1617">
      <c r="A1617" t="n">
        <v>108</v>
      </c>
      <c r="B1617" t="n">
        <v>115</v>
      </c>
      <c r="C1617" t="inlineStr">
        <is>
          <t xml:space="preserve">CONCLUIDO	</t>
        </is>
      </c>
      <c r="D1617" t="n">
        <v>1.7625</v>
      </c>
      <c r="E1617" t="n">
        <v>56.74</v>
      </c>
      <c r="F1617" t="n">
        <v>53.15</v>
      </c>
      <c r="G1617" t="n">
        <v>151.87</v>
      </c>
      <c r="H1617" t="n">
        <v>1.84</v>
      </c>
      <c r="I1617" t="n">
        <v>21</v>
      </c>
      <c r="J1617" t="n">
        <v>270.99</v>
      </c>
      <c r="K1617" t="n">
        <v>56.94</v>
      </c>
      <c r="L1617" t="n">
        <v>28</v>
      </c>
      <c r="M1617" t="n">
        <v>19</v>
      </c>
      <c r="N1617" t="n">
        <v>71.04000000000001</v>
      </c>
      <c r="O1617" t="n">
        <v>33655.82</v>
      </c>
      <c r="P1617" t="n">
        <v>754.21</v>
      </c>
      <c r="Q1617" t="n">
        <v>1367.36</v>
      </c>
      <c r="R1617" t="n">
        <v>125.19</v>
      </c>
      <c r="S1617" t="n">
        <v>104.26</v>
      </c>
      <c r="T1617" t="n">
        <v>9548.049999999999</v>
      </c>
      <c r="U1617" t="n">
        <v>0.83</v>
      </c>
      <c r="V1617" t="n">
        <v>0.9</v>
      </c>
      <c r="W1617" t="n">
        <v>20.68</v>
      </c>
      <c r="X1617" t="n">
        <v>0.58</v>
      </c>
      <c r="Y1617" t="n">
        <v>1</v>
      </c>
      <c r="Z1617" t="n">
        <v>10</v>
      </c>
    </row>
    <row r="1618">
      <c r="A1618" t="n">
        <v>109</v>
      </c>
      <c r="B1618" t="n">
        <v>115</v>
      </c>
      <c r="C1618" t="inlineStr">
        <is>
          <t xml:space="preserve">CONCLUIDO	</t>
        </is>
      </c>
      <c r="D1618" t="n">
        <v>1.7629</v>
      </c>
      <c r="E1618" t="n">
        <v>56.72</v>
      </c>
      <c r="F1618" t="n">
        <v>53.14</v>
      </c>
      <c r="G1618" t="n">
        <v>151.84</v>
      </c>
      <c r="H1618" t="n">
        <v>1.85</v>
      </c>
      <c r="I1618" t="n">
        <v>21</v>
      </c>
      <c r="J1618" t="n">
        <v>271.46</v>
      </c>
      <c r="K1618" t="n">
        <v>56.94</v>
      </c>
      <c r="L1618" t="n">
        <v>28.25</v>
      </c>
      <c r="M1618" t="n">
        <v>19</v>
      </c>
      <c r="N1618" t="n">
        <v>71.27</v>
      </c>
      <c r="O1618" t="n">
        <v>33714.85</v>
      </c>
      <c r="P1618" t="n">
        <v>751.8099999999999</v>
      </c>
      <c r="Q1618" t="n">
        <v>1367.32</v>
      </c>
      <c r="R1618" t="n">
        <v>124.95</v>
      </c>
      <c r="S1618" t="n">
        <v>104.26</v>
      </c>
      <c r="T1618" t="n">
        <v>9426</v>
      </c>
      <c r="U1618" t="n">
        <v>0.83</v>
      </c>
      <c r="V1618" t="n">
        <v>0.9</v>
      </c>
      <c r="W1618" t="n">
        <v>20.68</v>
      </c>
      <c r="X1618" t="n">
        <v>0.57</v>
      </c>
      <c r="Y1618" t="n">
        <v>1</v>
      </c>
      <c r="Z1618" t="n">
        <v>10</v>
      </c>
    </row>
    <row r="1619">
      <c r="A1619" t="n">
        <v>110</v>
      </c>
      <c r="B1619" t="n">
        <v>115</v>
      </c>
      <c r="C1619" t="inlineStr">
        <is>
          <t xml:space="preserve">CONCLUIDO	</t>
        </is>
      </c>
      <c r="D1619" t="n">
        <v>1.7653</v>
      </c>
      <c r="E1619" t="n">
        <v>56.65</v>
      </c>
      <c r="F1619" t="n">
        <v>53.11</v>
      </c>
      <c r="G1619" t="n">
        <v>159.32</v>
      </c>
      <c r="H1619" t="n">
        <v>1.87</v>
      </c>
      <c r="I1619" t="n">
        <v>20</v>
      </c>
      <c r="J1619" t="n">
        <v>271.94</v>
      </c>
      <c r="K1619" t="n">
        <v>56.94</v>
      </c>
      <c r="L1619" t="n">
        <v>28.5</v>
      </c>
      <c r="M1619" t="n">
        <v>18</v>
      </c>
      <c r="N1619" t="n">
        <v>71.5</v>
      </c>
      <c r="O1619" t="n">
        <v>33773.97</v>
      </c>
      <c r="P1619" t="n">
        <v>752.67</v>
      </c>
      <c r="Q1619" t="n">
        <v>1367.23</v>
      </c>
      <c r="R1619" t="n">
        <v>123.66</v>
      </c>
      <c r="S1619" t="n">
        <v>104.26</v>
      </c>
      <c r="T1619" t="n">
        <v>8786.190000000001</v>
      </c>
      <c r="U1619" t="n">
        <v>0.84</v>
      </c>
      <c r="V1619" t="n">
        <v>0.9</v>
      </c>
      <c r="W1619" t="n">
        <v>20.68</v>
      </c>
      <c r="X1619" t="n">
        <v>0.53</v>
      </c>
      <c r="Y1619" t="n">
        <v>1</v>
      </c>
      <c r="Z1619" t="n">
        <v>10</v>
      </c>
    </row>
    <row r="1620">
      <c r="A1620" t="n">
        <v>111</v>
      </c>
      <c r="B1620" t="n">
        <v>115</v>
      </c>
      <c r="C1620" t="inlineStr">
        <is>
          <t xml:space="preserve">CONCLUIDO	</t>
        </is>
      </c>
      <c r="D1620" t="n">
        <v>1.7654</v>
      </c>
      <c r="E1620" t="n">
        <v>56.64</v>
      </c>
      <c r="F1620" t="n">
        <v>53.11</v>
      </c>
      <c r="G1620" t="n">
        <v>159.32</v>
      </c>
      <c r="H1620" t="n">
        <v>1.88</v>
      </c>
      <c r="I1620" t="n">
        <v>20</v>
      </c>
      <c r="J1620" t="n">
        <v>272.43</v>
      </c>
      <c r="K1620" t="n">
        <v>56.94</v>
      </c>
      <c r="L1620" t="n">
        <v>28.75</v>
      </c>
      <c r="M1620" t="n">
        <v>18</v>
      </c>
      <c r="N1620" t="n">
        <v>71.73</v>
      </c>
      <c r="O1620" t="n">
        <v>33833.3</v>
      </c>
      <c r="P1620" t="n">
        <v>754.1</v>
      </c>
      <c r="Q1620" t="n">
        <v>1367.14</v>
      </c>
      <c r="R1620" t="n">
        <v>123.82</v>
      </c>
      <c r="S1620" t="n">
        <v>104.26</v>
      </c>
      <c r="T1620" t="n">
        <v>8867.24</v>
      </c>
      <c r="U1620" t="n">
        <v>0.84</v>
      </c>
      <c r="V1620" t="n">
        <v>0.9</v>
      </c>
      <c r="W1620" t="n">
        <v>20.67</v>
      </c>
      <c r="X1620" t="n">
        <v>0.53</v>
      </c>
      <c r="Y1620" t="n">
        <v>1</v>
      </c>
      <c r="Z1620" t="n">
        <v>10</v>
      </c>
    </row>
    <row r="1621">
      <c r="A1621" t="n">
        <v>112</v>
      </c>
      <c r="B1621" t="n">
        <v>115</v>
      </c>
      <c r="C1621" t="inlineStr">
        <is>
          <t xml:space="preserve">CONCLUIDO	</t>
        </is>
      </c>
      <c r="D1621" t="n">
        <v>1.7653</v>
      </c>
      <c r="E1621" t="n">
        <v>56.65</v>
      </c>
      <c r="F1621" t="n">
        <v>53.11</v>
      </c>
      <c r="G1621" t="n">
        <v>159.33</v>
      </c>
      <c r="H1621" t="n">
        <v>1.89</v>
      </c>
      <c r="I1621" t="n">
        <v>20</v>
      </c>
      <c r="J1621" t="n">
        <v>272.91</v>
      </c>
      <c r="K1621" t="n">
        <v>56.94</v>
      </c>
      <c r="L1621" t="n">
        <v>29</v>
      </c>
      <c r="M1621" t="n">
        <v>18</v>
      </c>
      <c r="N1621" t="n">
        <v>71.95999999999999</v>
      </c>
      <c r="O1621" t="n">
        <v>33892.61</v>
      </c>
      <c r="P1621" t="n">
        <v>754.45</v>
      </c>
      <c r="Q1621" t="n">
        <v>1367.15</v>
      </c>
      <c r="R1621" t="n">
        <v>123.96</v>
      </c>
      <c r="S1621" t="n">
        <v>104.26</v>
      </c>
      <c r="T1621" t="n">
        <v>8934.040000000001</v>
      </c>
      <c r="U1621" t="n">
        <v>0.84</v>
      </c>
      <c r="V1621" t="n">
        <v>0.9</v>
      </c>
      <c r="W1621" t="n">
        <v>20.67</v>
      </c>
      <c r="X1621" t="n">
        <v>0.53</v>
      </c>
      <c r="Y1621" t="n">
        <v>1</v>
      </c>
      <c r="Z1621" t="n">
        <v>10</v>
      </c>
    </row>
    <row r="1622">
      <c r="A1622" t="n">
        <v>113</v>
      </c>
      <c r="B1622" t="n">
        <v>115</v>
      </c>
      <c r="C1622" t="inlineStr">
        <is>
          <t xml:space="preserve">CONCLUIDO	</t>
        </is>
      </c>
      <c r="D1622" t="n">
        <v>1.765</v>
      </c>
      <c r="E1622" t="n">
        <v>56.66</v>
      </c>
      <c r="F1622" t="n">
        <v>53.12</v>
      </c>
      <c r="G1622" t="n">
        <v>159.36</v>
      </c>
      <c r="H1622" t="n">
        <v>1.9</v>
      </c>
      <c r="I1622" t="n">
        <v>20</v>
      </c>
      <c r="J1622" t="n">
        <v>273.39</v>
      </c>
      <c r="K1622" t="n">
        <v>56.94</v>
      </c>
      <c r="L1622" t="n">
        <v>29.25</v>
      </c>
      <c r="M1622" t="n">
        <v>18</v>
      </c>
      <c r="N1622" t="n">
        <v>72.19</v>
      </c>
      <c r="O1622" t="n">
        <v>33952</v>
      </c>
      <c r="P1622" t="n">
        <v>753.74</v>
      </c>
      <c r="Q1622" t="n">
        <v>1367.23</v>
      </c>
      <c r="R1622" t="n">
        <v>124.18</v>
      </c>
      <c r="S1622" t="n">
        <v>104.26</v>
      </c>
      <c r="T1622" t="n">
        <v>9046.74</v>
      </c>
      <c r="U1622" t="n">
        <v>0.84</v>
      </c>
      <c r="V1622" t="n">
        <v>0.9</v>
      </c>
      <c r="W1622" t="n">
        <v>20.68</v>
      </c>
      <c r="X1622" t="n">
        <v>0.54</v>
      </c>
      <c r="Y1622" t="n">
        <v>1</v>
      </c>
      <c r="Z1622" t="n">
        <v>10</v>
      </c>
    </row>
    <row r="1623">
      <c r="A1623" t="n">
        <v>114</v>
      </c>
      <c r="B1623" t="n">
        <v>115</v>
      </c>
      <c r="C1623" t="inlineStr">
        <is>
          <t xml:space="preserve">CONCLUIDO	</t>
        </is>
      </c>
      <c r="D1623" t="n">
        <v>1.7653</v>
      </c>
      <c r="E1623" t="n">
        <v>56.65</v>
      </c>
      <c r="F1623" t="n">
        <v>53.11</v>
      </c>
      <c r="G1623" t="n">
        <v>159.32</v>
      </c>
      <c r="H1623" t="n">
        <v>1.92</v>
      </c>
      <c r="I1623" t="n">
        <v>20</v>
      </c>
      <c r="J1623" t="n">
        <v>273.87</v>
      </c>
      <c r="K1623" t="n">
        <v>56.94</v>
      </c>
      <c r="L1623" t="n">
        <v>29.5</v>
      </c>
      <c r="M1623" t="n">
        <v>18</v>
      </c>
      <c r="N1623" t="n">
        <v>72.43000000000001</v>
      </c>
      <c r="O1623" t="n">
        <v>34011.48</v>
      </c>
      <c r="P1623" t="n">
        <v>751.83</v>
      </c>
      <c r="Q1623" t="n">
        <v>1367.23</v>
      </c>
      <c r="R1623" t="n">
        <v>123.86</v>
      </c>
      <c r="S1623" t="n">
        <v>104.26</v>
      </c>
      <c r="T1623" t="n">
        <v>8886.809999999999</v>
      </c>
      <c r="U1623" t="n">
        <v>0.84</v>
      </c>
      <c r="V1623" t="n">
        <v>0.9</v>
      </c>
      <c r="W1623" t="n">
        <v>20.67</v>
      </c>
      <c r="X1623" t="n">
        <v>0.53</v>
      </c>
      <c r="Y1623" t="n">
        <v>1</v>
      </c>
      <c r="Z1623" t="n">
        <v>10</v>
      </c>
    </row>
    <row r="1624">
      <c r="A1624" t="n">
        <v>115</v>
      </c>
      <c r="B1624" t="n">
        <v>115</v>
      </c>
      <c r="C1624" t="inlineStr">
        <is>
          <t xml:space="preserve">CONCLUIDO	</t>
        </is>
      </c>
      <c r="D1624" t="n">
        <v>1.7673</v>
      </c>
      <c r="E1624" t="n">
        <v>56.58</v>
      </c>
      <c r="F1624" t="n">
        <v>53.09</v>
      </c>
      <c r="G1624" t="n">
        <v>167.65</v>
      </c>
      <c r="H1624" t="n">
        <v>1.93</v>
      </c>
      <c r="I1624" t="n">
        <v>19</v>
      </c>
      <c r="J1624" t="n">
        <v>274.35</v>
      </c>
      <c r="K1624" t="n">
        <v>56.94</v>
      </c>
      <c r="L1624" t="n">
        <v>29.75</v>
      </c>
      <c r="M1624" t="n">
        <v>17</v>
      </c>
      <c r="N1624" t="n">
        <v>72.66</v>
      </c>
      <c r="O1624" t="n">
        <v>34071.05</v>
      </c>
      <c r="P1624" t="n">
        <v>747.95</v>
      </c>
      <c r="Q1624" t="n">
        <v>1367.18</v>
      </c>
      <c r="R1624" t="n">
        <v>123.16</v>
      </c>
      <c r="S1624" t="n">
        <v>104.26</v>
      </c>
      <c r="T1624" t="n">
        <v>8540.67</v>
      </c>
      <c r="U1624" t="n">
        <v>0.85</v>
      </c>
      <c r="V1624" t="n">
        <v>0.9</v>
      </c>
      <c r="W1624" t="n">
        <v>20.68</v>
      </c>
      <c r="X1624" t="n">
        <v>0.51</v>
      </c>
      <c r="Y1624" t="n">
        <v>1</v>
      </c>
      <c r="Z1624" t="n">
        <v>10</v>
      </c>
    </row>
    <row r="1625">
      <c r="A1625" t="n">
        <v>116</v>
      </c>
      <c r="B1625" t="n">
        <v>115</v>
      </c>
      <c r="C1625" t="inlineStr">
        <is>
          <t xml:space="preserve">CONCLUIDO	</t>
        </is>
      </c>
      <c r="D1625" t="n">
        <v>1.7674</v>
      </c>
      <c r="E1625" t="n">
        <v>56.58</v>
      </c>
      <c r="F1625" t="n">
        <v>53.09</v>
      </c>
      <c r="G1625" t="n">
        <v>167.64</v>
      </c>
      <c r="H1625" t="n">
        <v>1.94</v>
      </c>
      <c r="I1625" t="n">
        <v>19</v>
      </c>
      <c r="J1625" t="n">
        <v>274.84</v>
      </c>
      <c r="K1625" t="n">
        <v>56.94</v>
      </c>
      <c r="L1625" t="n">
        <v>30</v>
      </c>
      <c r="M1625" t="n">
        <v>17</v>
      </c>
      <c r="N1625" t="n">
        <v>72.89</v>
      </c>
      <c r="O1625" t="n">
        <v>34130.71</v>
      </c>
      <c r="P1625" t="n">
        <v>748.83</v>
      </c>
      <c r="Q1625" t="n">
        <v>1367.2</v>
      </c>
      <c r="R1625" t="n">
        <v>123.23</v>
      </c>
      <c r="S1625" t="n">
        <v>104.26</v>
      </c>
      <c r="T1625" t="n">
        <v>8578.629999999999</v>
      </c>
      <c r="U1625" t="n">
        <v>0.85</v>
      </c>
      <c r="V1625" t="n">
        <v>0.9</v>
      </c>
      <c r="W1625" t="n">
        <v>20.67</v>
      </c>
      <c r="X1625" t="n">
        <v>0.51</v>
      </c>
      <c r="Y1625" t="n">
        <v>1</v>
      </c>
      <c r="Z1625" t="n">
        <v>10</v>
      </c>
    </row>
    <row r="1626">
      <c r="A1626" t="n">
        <v>117</v>
      </c>
      <c r="B1626" t="n">
        <v>115</v>
      </c>
      <c r="C1626" t="inlineStr">
        <is>
          <t xml:space="preserve">CONCLUIDO	</t>
        </is>
      </c>
      <c r="D1626" t="n">
        <v>1.7669</v>
      </c>
      <c r="E1626" t="n">
        <v>56.6</v>
      </c>
      <c r="F1626" t="n">
        <v>53.1</v>
      </c>
      <c r="G1626" t="n">
        <v>167.69</v>
      </c>
      <c r="H1626" t="n">
        <v>1.96</v>
      </c>
      <c r="I1626" t="n">
        <v>19</v>
      </c>
      <c r="J1626" t="n">
        <v>275.32</v>
      </c>
      <c r="K1626" t="n">
        <v>56.94</v>
      </c>
      <c r="L1626" t="n">
        <v>30.25</v>
      </c>
      <c r="M1626" t="n">
        <v>17</v>
      </c>
      <c r="N1626" t="n">
        <v>73.13</v>
      </c>
      <c r="O1626" t="n">
        <v>34190.46</v>
      </c>
      <c r="P1626" t="n">
        <v>749.01</v>
      </c>
      <c r="Q1626" t="n">
        <v>1367.19</v>
      </c>
      <c r="R1626" t="n">
        <v>123.51</v>
      </c>
      <c r="S1626" t="n">
        <v>104.26</v>
      </c>
      <c r="T1626" t="n">
        <v>8718.57</v>
      </c>
      <c r="U1626" t="n">
        <v>0.84</v>
      </c>
      <c r="V1626" t="n">
        <v>0.9</v>
      </c>
      <c r="W1626" t="n">
        <v>20.68</v>
      </c>
      <c r="X1626" t="n">
        <v>0.53</v>
      </c>
      <c r="Y1626" t="n">
        <v>1</v>
      </c>
      <c r="Z1626" t="n">
        <v>10</v>
      </c>
    </row>
    <row r="1627">
      <c r="A1627" t="n">
        <v>118</v>
      </c>
      <c r="B1627" t="n">
        <v>115</v>
      </c>
      <c r="C1627" t="inlineStr">
        <is>
          <t xml:space="preserve">CONCLUIDO	</t>
        </is>
      </c>
      <c r="D1627" t="n">
        <v>1.7673</v>
      </c>
      <c r="E1627" t="n">
        <v>56.58</v>
      </c>
      <c r="F1627" t="n">
        <v>53.09</v>
      </c>
      <c r="G1627" t="n">
        <v>167.65</v>
      </c>
      <c r="H1627" t="n">
        <v>1.97</v>
      </c>
      <c r="I1627" t="n">
        <v>19</v>
      </c>
      <c r="J1627" t="n">
        <v>275.81</v>
      </c>
      <c r="K1627" t="n">
        <v>56.94</v>
      </c>
      <c r="L1627" t="n">
        <v>30.5</v>
      </c>
      <c r="M1627" t="n">
        <v>17</v>
      </c>
      <c r="N1627" t="n">
        <v>73.36</v>
      </c>
      <c r="O1627" t="n">
        <v>34250.31</v>
      </c>
      <c r="P1627" t="n">
        <v>748.91</v>
      </c>
      <c r="Q1627" t="n">
        <v>1367.18</v>
      </c>
      <c r="R1627" t="n">
        <v>123.06</v>
      </c>
      <c r="S1627" t="n">
        <v>104.26</v>
      </c>
      <c r="T1627" t="n">
        <v>8493.379999999999</v>
      </c>
      <c r="U1627" t="n">
        <v>0.85</v>
      </c>
      <c r="V1627" t="n">
        <v>0.9</v>
      </c>
      <c r="W1627" t="n">
        <v>20.68</v>
      </c>
      <c r="X1627" t="n">
        <v>0.51</v>
      </c>
      <c r="Y1627" t="n">
        <v>1</v>
      </c>
      <c r="Z1627" t="n">
        <v>10</v>
      </c>
    </row>
    <row r="1628">
      <c r="A1628" t="n">
        <v>119</v>
      </c>
      <c r="B1628" t="n">
        <v>115</v>
      </c>
      <c r="C1628" t="inlineStr">
        <is>
          <t xml:space="preserve">CONCLUIDO	</t>
        </is>
      </c>
      <c r="D1628" t="n">
        <v>1.7675</v>
      </c>
      <c r="E1628" t="n">
        <v>56.58</v>
      </c>
      <c r="F1628" t="n">
        <v>53.08</v>
      </c>
      <c r="G1628" t="n">
        <v>167.63</v>
      </c>
      <c r="H1628" t="n">
        <v>1.98</v>
      </c>
      <c r="I1628" t="n">
        <v>19</v>
      </c>
      <c r="J1628" t="n">
        <v>276.29</v>
      </c>
      <c r="K1628" t="n">
        <v>56.94</v>
      </c>
      <c r="L1628" t="n">
        <v>30.75</v>
      </c>
      <c r="M1628" t="n">
        <v>17</v>
      </c>
      <c r="N1628" t="n">
        <v>73.59999999999999</v>
      </c>
      <c r="O1628" t="n">
        <v>34310.24</v>
      </c>
      <c r="P1628" t="n">
        <v>747.42</v>
      </c>
      <c r="Q1628" t="n">
        <v>1367.14</v>
      </c>
      <c r="R1628" t="n">
        <v>123</v>
      </c>
      <c r="S1628" t="n">
        <v>104.26</v>
      </c>
      <c r="T1628" t="n">
        <v>8462.76</v>
      </c>
      <c r="U1628" t="n">
        <v>0.85</v>
      </c>
      <c r="V1628" t="n">
        <v>0.9</v>
      </c>
      <c r="W1628" t="n">
        <v>20.68</v>
      </c>
      <c r="X1628" t="n">
        <v>0.51</v>
      </c>
      <c r="Y1628" t="n">
        <v>1</v>
      </c>
      <c r="Z1628" t="n">
        <v>10</v>
      </c>
    </row>
    <row r="1629">
      <c r="A1629" t="n">
        <v>120</v>
      </c>
      <c r="B1629" t="n">
        <v>115</v>
      </c>
      <c r="C1629" t="inlineStr">
        <is>
          <t xml:space="preserve">CONCLUIDO	</t>
        </is>
      </c>
      <c r="D1629" t="n">
        <v>1.7672</v>
      </c>
      <c r="E1629" t="n">
        <v>56.59</v>
      </c>
      <c r="F1629" t="n">
        <v>53.09</v>
      </c>
      <c r="G1629" t="n">
        <v>167.66</v>
      </c>
      <c r="H1629" t="n">
        <v>1.99</v>
      </c>
      <c r="I1629" t="n">
        <v>19</v>
      </c>
      <c r="J1629" t="n">
        <v>276.78</v>
      </c>
      <c r="K1629" t="n">
        <v>56.94</v>
      </c>
      <c r="L1629" t="n">
        <v>31</v>
      </c>
      <c r="M1629" t="n">
        <v>17</v>
      </c>
      <c r="N1629" t="n">
        <v>73.84</v>
      </c>
      <c r="O1629" t="n">
        <v>34370.27</v>
      </c>
      <c r="P1629" t="n">
        <v>746.92</v>
      </c>
      <c r="Q1629" t="n">
        <v>1367.28</v>
      </c>
      <c r="R1629" t="n">
        <v>123.26</v>
      </c>
      <c r="S1629" t="n">
        <v>104.26</v>
      </c>
      <c r="T1629" t="n">
        <v>8592.83</v>
      </c>
      <c r="U1629" t="n">
        <v>0.85</v>
      </c>
      <c r="V1629" t="n">
        <v>0.9</v>
      </c>
      <c r="W1629" t="n">
        <v>20.67</v>
      </c>
      <c r="X1629" t="n">
        <v>0.51</v>
      </c>
      <c r="Y1629" t="n">
        <v>1</v>
      </c>
      <c r="Z1629" t="n">
        <v>10</v>
      </c>
    </row>
    <row r="1630">
      <c r="A1630" t="n">
        <v>121</v>
      </c>
      <c r="B1630" t="n">
        <v>115</v>
      </c>
      <c r="C1630" t="inlineStr">
        <is>
          <t xml:space="preserve">CONCLUIDO	</t>
        </is>
      </c>
      <c r="D1630" t="n">
        <v>1.7674</v>
      </c>
      <c r="E1630" t="n">
        <v>56.58</v>
      </c>
      <c r="F1630" t="n">
        <v>53.09</v>
      </c>
      <c r="G1630" t="n">
        <v>167.64</v>
      </c>
      <c r="H1630" t="n">
        <v>2.01</v>
      </c>
      <c r="I1630" t="n">
        <v>19</v>
      </c>
      <c r="J1630" t="n">
        <v>277.27</v>
      </c>
      <c r="K1630" t="n">
        <v>56.94</v>
      </c>
      <c r="L1630" t="n">
        <v>31.25</v>
      </c>
      <c r="M1630" t="n">
        <v>17</v>
      </c>
      <c r="N1630" t="n">
        <v>74.06999999999999</v>
      </c>
      <c r="O1630" t="n">
        <v>34430.39</v>
      </c>
      <c r="P1630" t="n">
        <v>745.0700000000001</v>
      </c>
      <c r="Q1630" t="n">
        <v>1367.17</v>
      </c>
      <c r="R1630" t="n">
        <v>123.17</v>
      </c>
      <c r="S1630" t="n">
        <v>104.26</v>
      </c>
      <c r="T1630" t="n">
        <v>8547.27</v>
      </c>
      <c r="U1630" t="n">
        <v>0.85</v>
      </c>
      <c r="V1630" t="n">
        <v>0.9</v>
      </c>
      <c r="W1630" t="n">
        <v>20.67</v>
      </c>
      <c r="X1630" t="n">
        <v>0.51</v>
      </c>
      <c r="Y1630" t="n">
        <v>1</v>
      </c>
      <c r="Z1630" t="n">
        <v>10</v>
      </c>
    </row>
    <row r="1631">
      <c r="A1631" t="n">
        <v>122</v>
      </c>
      <c r="B1631" t="n">
        <v>115</v>
      </c>
      <c r="C1631" t="inlineStr">
        <is>
          <t xml:space="preserve">CONCLUIDO	</t>
        </is>
      </c>
      <c r="D1631" t="n">
        <v>1.7693</v>
      </c>
      <c r="E1631" t="n">
        <v>56.52</v>
      </c>
      <c r="F1631" t="n">
        <v>53.07</v>
      </c>
      <c r="G1631" t="n">
        <v>176.9</v>
      </c>
      <c r="H1631" t="n">
        <v>2.02</v>
      </c>
      <c r="I1631" t="n">
        <v>18</v>
      </c>
      <c r="J1631" t="n">
        <v>277.75</v>
      </c>
      <c r="K1631" t="n">
        <v>56.94</v>
      </c>
      <c r="L1631" t="n">
        <v>31.5</v>
      </c>
      <c r="M1631" t="n">
        <v>16</v>
      </c>
      <c r="N1631" t="n">
        <v>74.31</v>
      </c>
      <c r="O1631" t="n">
        <v>34490.61</v>
      </c>
      <c r="P1631" t="n">
        <v>744.78</v>
      </c>
      <c r="Q1631" t="n">
        <v>1367.21</v>
      </c>
      <c r="R1631" t="n">
        <v>122.18</v>
      </c>
      <c r="S1631" t="n">
        <v>104.26</v>
      </c>
      <c r="T1631" t="n">
        <v>8056.1</v>
      </c>
      <c r="U1631" t="n">
        <v>0.85</v>
      </c>
      <c r="V1631" t="n">
        <v>0.9</v>
      </c>
      <c r="W1631" t="n">
        <v>20.68</v>
      </c>
      <c r="X1631" t="n">
        <v>0.49</v>
      </c>
      <c r="Y1631" t="n">
        <v>1</v>
      </c>
      <c r="Z1631" t="n">
        <v>10</v>
      </c>
    </row>
    <row r="1632">
      <c r="A1632" t="n">
        <v>123</v>
      </c>
      <c r="B1632" t="n">
        <v>115</v>
      </c>
      <c r="C1632" t="inlineStr">
        <is>
          <t xml:space="preserve">CONCLUIDO	</t>
        </is>
      </c>
      <c r="D1632" t="n">
        <v>1.7691</v>
      </c>
      <c r="E1632" t="n">
        <v>56.52</v>
      </c>
      <c r="F1632" t="n">
        <v>53.07</v>
      </c>
      <c r="G1632" t="n">
        <v>176.91</v>
      </c>
      <c r="H1632" t="n">
        <v>2.03</v>
      </c>
      <c r="I1632" t="n">
        <v>18</v>
      </c>
      <c r="J1632" t="n">
        <v>278.24</v>
      </c>
      <c r="K1632" t="n">
        <v>56.94</v>
      </c>
      <c r="L1632" t="n">
        <v>31.75</v>
      </c>
      <c r="M1632" t="n">
        <v>16</v>
      </c>
      <c r="N1632" t="n">
        <v>74.55</v>
      </c>
      <c r="O1632" t="n">
        <v>34550.91</v>
      </c>
      <c r="P1632" t="n">
        <v>746</v>
      </c>
      <c r="Q1632" t="n">
        <v>1367.25</v>
      </c>
      <c r="R1632" t="n">
        <v>122.72</v>
      </c>
      <c r="S1632" t="n">
        <v>104.26</v>
      </c>
      <c r="T1632" t="n">
        <v>8327.84</v>
      </c>
      <c r="U1632" t="n">
        <v>0.85</v>
      </c>
      <c r="V1632" t="n">
        <v>0.9</v>
      </c>
      <c r="W1632" t="n">
        <v>20.67</v>
      </c>
      <c r="X1632" t="n">
        <v>0.5</v>
      </c>
      <c r="Y1632" t="n">
        <v>1</v>
      </c>
      <c r="Z1632" t="n">
        <v>10</v>
      </c>
    </row>
    <row r="1633">
      <c r="A1633" t="n">
        <v>124</v>
      </c>
      <c r="B1633" t="n">
        <v>115</v>
      </c>
      <c r="C1633" t="inlineStr">
        <is>
          <t xml:space="preserve">CONCLUIDO	</t>
        </is>
      </c>
      <c r="D1633" t="n">
        <v>1.769</v>
      </c>
      <c r="E1633" t="n">
        <v>56.53</v>
      </c>
      <c r="F1633" t="n">
        <v>53.08</v>
      </c>
      <c r="G1633" t="n">
        <v>176.93</v>
      </c>
      <c r="H1633" t="n">
        <v>2.04</v>
      </c>
      <c r="I1633" t="n">
        <v>18</v>
      </c>
      <c r="J1633" t="n">
        <v>278.73</v>
      </c>
      <c r="K1633" t="n">
        <v>56.94</v>
      </c>
      <c r="L1633" t="n">
        <v>32</v>
      </c>
      <c r="M1633" t="n">
        <v>16</v>
      </c>
      <c r="N1633" t="n">
        <v>74.79000000000001</v>
      </c>
      <c r="O1633" t="n">
        <v>34611.32</v>
      </c>
      <c r="P1633" t="n">
        <v>745.61</v>
      </c>
      <c r="Q1633" t="n">
        <v>1367.2</v>
      </c>
      <c r="R1633" t="n">
        <v>122.91</v>
      </c>
      <c r="S1633" t="n">
        <v>104.26</v>
      </c>
      <c r="T1633" t="n">
        <v>8423.610000000001</v>
      </c>
      <c r="U1633" t="n">
        <v>0.85</v>
      </c>
      <c r="V1633" t="n">
        <v>0.9</v>
      </c>
      <c r="W1633" t="n">
        <v>20.67</v>
      </c>
      <c r="X1633" t="n">
        <v>0.5</v>
      </c>
      <c r="Y1633" t="n">
        <v>1</v>
      </c>
      <c r="Z1633" t="n">
        <v>10</v>
      </c>
    </row>
    <row r="1634">
      <c r="A1634" t="n">
        <v>125</v>
      </c>
      <c r="B1634" t="n">
        <v>115</v>
      </c>
      <c r="C1634" t="inlineStr">
        <is>
          <t xml:space="preserve">CONCLUIDO	</t>
        </is>
      </c>
      <c r="D1634" t="n">
        <v>1.7696</v>
      </c>
      <c r="E1634" t="n">
        <v>56.51</v>
      </c>
      <c r="F1634" t="n">
        <v>53.06</v>
      </c>
      <c r="G1634" t="n">
        <v>176.87</v>
      </c>
      <c r="H1634" t="n">
        <v>2.06</v>
      </c>
      <c r="I1634" t="n">
        <v>18</v>
      </c>
      <c r="J1634" t="n">
        <v>279.22</v>
      </c>
      <c r="K1634" t="n">
        <v>56.94</v>
      </c>
      <c r="L1634" t="n">
        <v>32.25</v>
      </c>
      <c r="M1634" t="n">
        <v>16</v>
      </c>
      <c r="N1634" t="n">
        <v>75.03</v>
      </c>
      <c r="O1634" t="n">
        <v>34671.81</v>
      </c>
      <c r="P1634" t="n">
        <v>745.25</v>
      </c>
      <c r="Q1634" t="n">
        <v>1367.27</v>
      </c>
      <c r="R1634" t="n">
        <v>122.38</v>
      </c>
      <c r="S1634" t="n">
        <v>104.26</v>
      </c>
      <c r="T1634" t="n">
        <v>8157.37</v>
      </c>
      <c r="U1634" t="n">
        <v>0.85</v>
      </c>
      <c r="V1634" t="n">
        <v>0.9</v>
      </c>
      <c r="W1634" t="n">
        <v>20.67</v>
      </c>
      <c r="X1634" t="n">
        <v>0.48</v>
      </c>
      <c r="Y1634" t="n">
        <v>1</v>
      </c>
      <c r="Z1634" t="n">
        <v>10</v>
      </c>
    </row>
    <row r="1635">
      <c r="A1635" t="n">
        <v>126</v>
      </c>
      <c r="B1635" t="n">
        <v>115</v>
      </c>
      <c r="C1635" t="inlineStr">
        <is>
          <t xml:space="preserve">CONCLUIDO	</t>
        </is>
      </c>
      <c r="D1635" t="n">
        <v>1.7698</v>
      </c>
      <c r="E1635" t="n">
        <v>56.5</v>
      </c>
      <c r="F1635" t="n">
        <v>53.05</v>
      </c>
      <c r="G1635" t="n">
        <v>176.84</v>
      </c>
      <c r="H1635" t="n">
        <v>2.07</v>
      </c>
      <c r="I1635" t="n">
        <v>18</v>
      </c>
      <c r="J1635" t="n">
        <v>279.72</v>
      </c>
      <c r="K1635" t="n">
        <v>56.94</v>
      </c>
      <c r="L1635" t="n">
        <v>32.5</v>
      </c>
      <c r="M1635" t="n">
        <v>16</v>
      </c>
      <c r="N1635" t="n">
        <v>75.27</v>
      </c>
      <c r="O1635" t="n">
        <v>34732.41</v>
      </c>
      <c r="P1635" t="n">
        <v>744.05</v>
      </c>
      <c r="Q1635" t="n">
        <v>1367.14</v>
      </c>
      <c r="R1635" t="n">
        <v>122</v>
      </c>
      <c r="S1635" t="n">
        <v>104.26</v>
      </c>
      <c r="T1635" t="n">
        <v>7964.85</v>
      </c>
      <c r="U1635" t="n">
        <v>0.85</v>
      </c>
      <c r="V1635" t="n">
        <v>0.9</v>
      </c>
      <c r="W1635" t="n">
        <v>20.67</v>
      </c>
      <c r="X1635" t="n">
        <v>0.48</v>
      </c>
      <c r="Y1635" t="n">
        <v>1</v>
      </c>
      <c r="Z1635" t="n">
        <v>10</v>
      </c>
    </row>
    <row r="1636">
      <c r="A1636" t="n">
        <v>127</v>
      </c>
      <c r="B1636" t="n">
        <v>115</v>
      </c>
      <c r="C1636" t="inlineStr">
        <is>
          <t xml:space="preserve">CONCLUIDO	</t>
        </is>
      </c>
      <c r="D1636" t="n">
        <v>1.7693</v>
      </c>
      <c r="E1636" t="n">
        <v>56.52</v>
      </c>
      <c r="F1636" t="n">
        <v>53.07</v>
      </c>
      <c r="G1636" t="n">
        <v>176.89</v>
      </c>
      <c r="H1636" t="n">
        <v>2.08</v>
      </c>
      <c r="I1636" t="n">
        <v>18</v>
      </c>
      <c r="J1636" t="n">
        <v>280.21</v>
      </c>
      <c r="K1636" t="n">
        <v>56.94</v>
      </c>
      <c r="L1636" t="n">
        <v>32.75</v>
      </c>
      <c r="M1636" t="n">
        <v>16</v>
      </c>
      <c r="N1636" t="n">
        <v>75.51000000000001</v>
      </c>
      <c r="O1636" t="n">
        <v>34793.09</v>
      </c>
      <c r="P1636" t="n">
        <v>743.37</v>
      </c>
      <c r="Q1636" t="n">
        <v>1367.18</v>
      </c>
      <c r="R1636" t="n">
        <v>122.4</v>
      </c>
      <c r="S1636" t="n">
        <v>104.26</v>
      </c>
      <c r="T1636" t="n">
        <v>8166.31</v>
      </c>
      <c r="U1636" t="n">
        <v>0.85</v>
      </c>
      <c r="V1636" t="n">
        <v>0.9</v>
      </c>
      <c r="W1636" t="n">
        <v>20.68</v>
      </c>
      <c r="X1636" t="n">
        <v>0.49</v>
      </c>
      <c r="Y1636" t="n">
        <v>1</v>
      </c>
      <c r="Z1636" t="n">
        <v>10</v>
      </c>
    </row>
    <row r="1637">
      <c r="A1637" t="n">
        <v>128</v>
      </c>
      <c r="B1637" t="n">
        <v>115</v>
      </c>
      <c r="C1637" t="inlineStr">
        <is>
          <t xml:space="preserve">CONCLUIDO	</t>
        </is>
      </c>
      <c r="D1637" t="n">
        <v>1.769</v>
      </c>
      <c r="E1637" t="n">
        <v>56.53</v>
      </c>
      <c r="F1637" t="n">
        <v>53.08</v>
      </c>
      <c r="G1637" t="n">
        <v>176.93</v>
      </c>
      <c r="H1637" t="n">
        <v>2.09</v>
      </c>
      <c r="I1637" t="n">
        <v>18</v>
      </c>
      <c r="J1637" t="n">
        <v>280.7</v>
      </c>
      <c r="K1637" t="n">
        <v>56.94</v>
      </c>
      <c r="L1637" t="n">
        <v>33</v>
      </c>
      <c r="M1637" t="n">
        <v>16</v>
      </c>
      <c r="N1637" t="n">
        <v>75.76000000000001</v>
      </c>
      <c r="O1637" t="n">
        <v>34853.88</v>
      </c>
      <c r="P1637" t="n">
        <v>742.11</v>
      </c>
      <c r="Q1637" t="n">
        <v>1367.18</v>
      </c>
      <c r="R1637" t="n">
        <v>122.81</v>
      </c>
      <c r="S1637" t="n">
        <v>104.26</v>
      </c>
      <c r="T1637" t="n">
        <v>8368.98</v>
      </c>
      <c r="U1637" t="n">
        <v>0.85</v>
      </c>
      <c r="V1637" t="n">
        <v>0.9</v>
      </c>
      <c r="W1637" t="n">
        <v>20.68</v>
      </c>
      <c r="X1637" t="n">
        <v>0.5</v>
      </c>
      <c r="Y1637" t="n">
        <v>1</v>
      </c>
      <c r="Z1637" t="n">
        <v>10</v>
      </c>
    </row>
    <row r="1638">
      <c r="A1638" t="n">
        <v>129</v>
      </c>
      <c r="B1638" t="n">
        <v>115</v>
      </c>
      <c r="C1638" t="inlineStr">
        <is>
          <t xml:space="preserve">CONCLUIDO	</t>
        </is>
      </c>
      <c r="D1638" t="n">
        <v>1.7712</v>
      </c>
      <c r="E1638" t="n">
        <v>56.46</v>
      </c>
      <c r="F1638" t="n">
        <v>53.05</v>
      </c>
      <c r="G1638" t="n">
        <v>187.25</v>
      </c>
      <c r="H1638" t="n">
        <v>2.11</v>
      </c>
      <c r="I1638" t="n">
        <v>17</v>
      </c>
      <c r="J1638" t="n">
        <v>281.19</v>
      </c>
      <c r="K1638" t="n">
        <v>56.94</v>
      </c>
      <c r="L1638" t="n">
        <v>33.25</v>
      </c>
      <c r="M1638" t="n">
        <v>15</v>
      </c>
      <c r="N1638" t="n">
        <v>76</v>
      </c>
      <c r="O1638" t="n">
        <v>34914.76</v>
      </c>
      <c r="P1638" t="n">
        <v>741.35</v>
      </c>
      <c r="Q1638" t="n">
        <v>1367.26</v>
      </c>
      <c r="R1638" t="n">
        <v>122</v>
      </c>
      <c r="S1638" t="n">
        <v>104.26</v>
      </c>
      <c r="T1638" t="n">
        <v>7968.83</v>
      </c>
      <c r="U1638" t="n">
        <v>0.85</v>
      </c>
      <c r="V1638" t="n">
        <v>0.9</v>
      </c>
      <c r="W1638" t="n">
        <v>20.67</v>
      </c>
      <c r="X1638" t="n">
        <v>0.48</v>
      </c>
      <c r="Y1638" t="n">
        <v>1</v>
      </c>
      <c r="Z1638" t="n">
        <v>10</v>
      </c>
    </row>
    <row r="1639">
      <c r="A1639" t="n">
        <v>130</v>
      </c>
      <c r="B1639" t="n">
        <v>115</v>
      </c>
      <c r="C1639" t="inlineStr">
        <is>
          <t xml:space="preserve">CONCLUIDO	</t>
        </is>
      </c>
      <c r="D1639" t="n">
        <v>1.7721</v>
      </c>
      <c r="E1639" t="n">
        <v>56.43</v>
      </c>
      <c r="F1639" t="n">
        <v>53.02</v>
      </c>
      <c r="G1639" t="n">
        <v>187.15</v>
      </c>
      <c r="H1639" t="n">
        <v>2.12</v>
      </c>
      <c r="I1639" t="n">
        <v>17</v>
      </c>
      <c r="J1639" t="n">
        <v>281.69</v>
      </c>
      <c r="K1639" t="n">
        <v>56.94</v>
      </c>
      <c r="L1639" t="n">
        <v>33.5</v>
      </c>
      <c r="M1639" t="n">
        <v>15</v>
      </c>
      <c r="N1639" t="n">
        <v>76.25</v>
      </c>
      <c r="O1639" t="n">
        <v>34975.73</v>
      </c>
      <c r="P1639" t="n">
        <v>740.98</v>
      </c>
      <c r="Q1639" t="n">
        <v>1367.18</v>
      </c>
      <c r="R1639" t="n">
        <v>121.14</v>
      </c>
      <c r="S1639" t="n">
        <v>104.26</v>
      </c>
      <c r="T1639" t="n">
        <v>7540.8</v>
      </c>
      <c r="U1639" t="n">
        <v>0.86</v>
      </c>
      <c r="V1639" t="n">
        <v>0.9</v>
      </c>
      <c r="W1639" t="n">
        <v>20.67</v>
      </c>
      <c r="X1639" t="n">
        <v>0.45</v>
      </c>
      <c r="Y1639" t="n">
        <v>1</v>
      </c>
      <c r="Z1639" t="n">
        <v>10</v>
      </c>
    </row>
    <row r="1640">
      <c r="A1640" t="n">
        <v>131</v>
      </c>
      <c r="B1640" t="n">
        <v>115</v>
      </c>
      <c r="C1640" t="inlineStr">
        <is>
          <t xml:space="preserve">CONCLUIDO	</t>
        </is>
      </c>
      <c r="D1640" t="n">
        <v>1.772</v>
      </c>
      <c r="E1640" t="n">
        <v>56.43</v>
      </c>
      <c r="F1640" t="n">
        <v>53.03</v>
      </c>
      <c r="G1640" t="n">
        <v>187.15</v>
      </c>
      <c r="H1640" t="n">
        <v>2.13</v>
      </c>
      <c r="I1640" t="n">
        <v>17</v>
      </c>
      <c r="J1640" t="n">
        <v>282.18</v>
      </c>
      <c r="K1640" t="n">
        <v>56.94</v>
      </c>
      <c r="L1640" t="n">
        <v>33.75</v>
      </c>
      <c r="M1640" t="n">
        <v>15</v>
      </c>
      <c r="N1640" t="n">
        <v>76.48999999999999</v>
      </c>
      <c r="O1640" t="n">
        <v>35036.81</v>
      </c>
      <c r="P1640" t="n">
        <v>741.04</v>
      </c>
      <c r="Q1640" t="n">
        <v>1367.18</v>
      </c>
      <c r="R1640" t="n">
        <v>121.22</v>
      </c>
      <c r="S1640" t="n">
        <v>104.26</v>
      </c>
      <c r="T1640" t="n">
        <v>7580.41</v>
      </c>
      <c r="U1640" t="n">
        <v>0.86</v>
      </c>
      <c r="V1640" t="n">
        <v>0.9</v>
      </c>
      <c r="W1640" t="n">
        <v>20.67</v>
      </c>
      <c r="X1640" t="n">
        <v>0.45</v>
      </c>
      <c r="Y1640" t="n">
        <v>1</v>
      </c>
      <c r="Z1640" t="n">
        <v>10</v>
      </c>
    </row>
    <row r="1641">
      <c r="A1641" t="n">
        <v>132</v>
      </c>
      <c r="B1641" t="n">
        <v>115</v>
      </c>
      <c r="C1641" t="inlineStr">
        <is>
          <t xml:space="preserve">CONCLUIDO	</t>
        </is>
      </c>
      <c r="D1641" t="n">
        <v>1.772</v>
      </c>
      <c r="E1641" t="n">
        <v>56.44</v>
      </c>
      <c r="F1641" t="n">
        <v>53.03</v>
      </c>
      <c r="G1641" t="n">
        <v>187.16</v>
      </c>
      <c r="H1641" t="n">
        <v>2.14</v>
      </c>
      <c r="I1641" t="n">
        <v>17</v>
      </c>
      <c r="J1641" t="n">
        <v>282.68</v>
      </c>
      <c r="K1641" t="n">
        <v>56.94</v>
      </c>
      <c r="L1641" t="n">
        <v>34</v>
      </c>
      <c r="M1641" t="n">
        <v>15</v>
      </c>
      <c r="N1641" t="n">
        <v>76.73999999999999</v>
      </c>
      <c r="O1641" t="n">
        <v>35097.98</v>
      </c>
      <c r="P1641" t="n">
        <v>741</v>
      </c>
      <c r="Q1641" t="n">
        <v>1367.18</v>
      </c>
      <c r="R1641" t="n">
        <v>121.09</v>
      </c>
      <c r="S1641" t="n">
        <v>104.26</v>
      </c>
      <c r="T1641" t="n">
        <v>7513.89</v>
      </c>
      <c r="U1641" t="n">
        <v>0.86</v>
      </c>
      <c r="V1641" t="n">
        <v>0.9</v>
      </c>
      <c r="W1641" t="n">
        <v>20.67</v>
      </c>
      <c r="X1641" t="n">
        <v>0.45</v>
      </c>
      <c r="Y1641" t="n">
        <v>1</v>
      </c>
      <c r="Z1641" t="n">
        <v>10</v>
      </c>
    </row>
    <row r="1642">
      <c r="A1642" t="n">
        <v>133</v>
      </c>
      <c r="B1642" t="n">
        <v>115</v>
      </c>
      <c r="C1642" t="inlineStr">
        <is>
          <t xml:space="preserve">CONCLUIDO	</t>
        </is>
      </c>
      <c r="D1642" t="n">
        <v>1.7718</v>
      </c>
      <c r="E1642" t="n">
        <v>56.44</v>
      </c>
      <c r="F1642" t="n">
        <v>53.03</v>
      </c>
      <c r="G1642" t="n">
        <v>187.18</v>
      </c>
      <c r="H1642" t="n">
        <v>2.15</v>
      </c>
      <c r="I1642" t="n">
        <v>17</v>
      </c>
      <c r="J1642" t="n">
        <v>283.18</v>
      </c>
      <c r="K1642" t="n">
        <v>56.94</v>
      </c>
      <c r="L1642" t="n">
        <v>34.25</v>
      </c>
      <c r="M1642" t="n">
        <v>15</v>
      </c>
      <c r="N1642" t="n">
        <v>76.98</v>
      </c>
      <c r="O1642" t="n">
        <v>35159.25</v>
      </c>
      <c r="P1642" t="n">
        <v>740.5700000000001</v>
      </c>
      <c r="Q1642" t="n">
        <v>1367.17</v>
      </c>
      <c r="R1642" t="n">
        <v>121.52</v>
      </c>
      <c r="S1642" t="n">
        <v>104.26</v>
      </c>
      <c r="T1642" t="n">
        <v>7732.95</v>
      </c>
      <c r="U1642" t="n">
        <v>0.86</v>
      </c>
      <c r="V1642" t="n">
        <v>0.9</v>
      </c>
      <c r="W1642" t="n">
        <v>20.67</v>
      </c>
      <c r="X1642" t="n">
        <v>0.46</v>
      </c>
      <c r="Y1642" t="n">
        <v>1</v>
      </c>
      <c r="Z1642" t="n">
        <v>10</v>
      </c>
    </row>
    <row r="1643">
      <c r="A1643" t="n">
        <v>134</v>
      </c>
      <c r="B1643" t="n">
        <v>115</v>
      </c>
      <c r="C1643" t="inlineStr">
        <is>
          <t xml:space="preserve">CONCLUIDO	</t>
        </is>
      </c>
      <c r="D1643" t="n">
        <v>1.7721</v>
      </c>
      <c r="E1643" t="n">
        <v>56.43</v>
      </c>
      <c r="F1643" t="n">
        <v>53.02</v>
      </c>
      <c r="G1643" t="n">
        <v>187.14</v>
      </c>
      <c r="H1643" t="n">
        <v>2.17</v>
      </c>
      <c r="I1643" t="n">
        <v>17</v>
      </c>
      <c r="J1643" t="n">
        <v>283.67</v>
      </c>
      <c r="K1643" t="n">
        <v>56.94</v>
      </c>
      <c r="L1643" t="n">
        <v>34.5</v>
      </c>
      <c r="M1643" t="n">
        <v>15</v>
      </c>
      <c r="N1643" t="n">
        <v>77.23</v>
      </c>
      <c r="O1643" t="n">
        <v>35220.61</v>
      </c>
      <c r="P1643" t="n">
        <v>739.1900000000001</v>
      </c>
      <c r="Q1643" t="n">
        <v>1367.15</v>
      </c>
      <c r="R1643" t="n">
        <v>120.96</v>
      </c>
      <c r="S1643" t="n">
        <v>104.26</v>
      </c>
      <c r="T1643" t="n">
        <v>7452.74</v>
      </c>
      <c r="U1643" t="n">
        <v>0.86</v>
      </c>
      <c r="V1643" t="n">
        <v>0.9</v>
      </c>
      <c r="W1643" t="n">
        <v>20.67</v>
      </c>
      <c r="X1643" t="n">
        <v>0.45</v>
      </c>
      <c r="Y1643" t="n">
        <v>1</v>
      </c>
      <c r="Z1643" t="n">
        <v>10</v>
      </c>
    </row>
    <row r="1644">
      <c r="A1644" t="n">
        <v>135</v>
      </c>
      <c r="B1644" t="n">
        <v>115</v>
      </c>
      <c r="C1644" t="inlineStr">
        <is>
          <t xml:space="preserve">CONCLUIDO	</t>
        </is>
      </c>
      <c r="D1644" t="n">
        <v>1.7717</v>
      </c>
      <c r="E1644" t="n">
        <v>56.44</v>
      </c>
      <c r="F1644" t="n">
        <v>53.03</v>
      </c>
      <c r="G1644" t="n">
        <v>187.18</v>
      </c>
      <c r="H1644" t="n">
        <v>2.18</v>
      </c>
      <c r="I1644" t="n">
        <v>17</v>
      </c>
      <c r="J1644" t="n">
        <v>284.17</v>
      </c>
      <c r="K1644" t="n">
        <v>56.94</v>
      </c>
      <c r="L1644" t="n">
        <v>34.75</v>
      </c>
      <c r="M1644" t="n">
        <v>15</v>
      </c>
      <c r="N1644" t="n">
        <v>77.48</v>
      </c>
      <c r="O1644" t="n">
        <v>35282.08</v>
      </c>
      <c r="P1644" t="n">
        <v>737.48</v>
      </c>
      <c r="Q1644" t="n">
        <v>1367.2</v>
      </c>
      <c r="R1644" t="n">
        <v>121.39</v>
      </c>
      <c r="S1644" t="n">
        <v>104.26</v>
      </c>
      <c r="T1644" t="n">
        <v>7667.48</v>
      </c>
      <c r="U1644" t="n">
        <v>0.86</v>
      </c>
      <c r="V1644" t="n">
        <v>0.9</v>
      </c>
      <c r="W1644" t="n">
        <v>20.67</v>
      </c>
      <c r="X1644" t="n">
        <v>0.46</v>
      </c>
      <c r="Y1644" t="n">
        <v>1</v>
      </c>
      <c r="Z1644" t="n">
        <v>10</v>
      </c>
    </row>
    <row r="1645">
      <c r="A1645" t="n">
        <v>136</v>
      </c>
      <c r="B1645" t="n">
        <v>115</v>
      </c>
      <c r="C1645" t="inlineStr">
        <is>
          <t xml:space="preserve">CONCLUIDO	</t>
        </is>
      </c>
      <c r="D1645" t="n">
        <v>1.7717</v>
      </c>
      <c r="E1645" t="n">
        <v>56.44</v>
      </c>
      <c r="F1645" t="n">
        <v>53.03</v>
      </c>
      <c r="G1645" t="n">
        <v>187.18</v>
      </c>
      <c r="H1645" t="n">
        <v>2.19</v>
      </c>
      <c r="I1645" t="n">
        <v>17</v>
      </c>
      <c r="J1645" t="n">
        <v>284.67</v>
      </c>
      <c r="K1645" t="n">
        <v>56.94</v>
      </c>
      <c r="L1645" t="n">
        <v>35</v>
      </c>
      <c r="M1645" t="n">
        <v>15</v>
      </c>
      <c r="N1645" t="n">
        <v>77.73</v>
      </c>
      <c r="O1645" t="n">
        <v>35343.65</v>
      </c>
      <c r="P1645" t="n">
        <v>735.54</v>
      </c>
      <c r="Q1645" t="n">
        <v>1367.17</v>
      </c>
      <c r="R1645" t="n">
        <v>121.64</v>
      </c>
      <c r="S1645" t="n">
        <v>104.26</v>
      </c>
      <c r="T1645" t="n">
        <v>7793.17</v>
      </c>
      <c r="U1645" t="n">
        <v>0.86</v>
      </c>
      <c r="V1645" t="n">
        <v>0.9</v>
      </c>
      <c r="W1645" t="n">
        <v>20.66</v>
      </c>
      <c r="X1645" t="n">
        <v>0.46</v>
      </c>
      <c r="Y1645" t="n">
        <v>1</v>
      </c>
      <c r="Z1645" t="n">
        <v>10</v>
      </c>
    </row>
    <row r="1646">
      <c r="A1646" t="n">
        <v>137</v>
      </c>
      <c r="B1646" t="n">
        <v>115</v>
      </c>
      <c r="C1646" t="inlineStr">
        <is>
          <t xml:space="preserve">CONCLUIDO	</t>
        </is>
      </c>
      <c r="D1646" t="n">
        <v>1.7738</v>
      </c>
      <c r="E1646" t="n">
        <v>56.38</v>
      </c>
      <c r="F1646" t="n">
        <v>53.01</v>
      </c>
      <c r="G1646" t="n">
        <v>198.8</v>
      </c>
      <c r="H1646" t="n">
        <v>2.2</v>
      </c>
      <c r="I1646" t="n">
        <v>16</v>
      </c>
      <c r="J1646" t="n">
        <v>285.17</v>
      </c>
      <c r="K1646" t="n">
        <v>56.94</v>
      </c>
      <c r="L1646" t="n">
        <v>35.25</v>
      </c>
      <c r="M1646" t="n">
        <v>14</v>
      </c>
      <c r="N1646" t="n">
        <v>77.98</v>
      </c>
      <c r="O1646" t="n">
        <v>35405.32</v>
      </c>
      <c r="P1646" t="n">
        <v>736.14</v>
      </c>
      <c r="Q1646" t="n">
        <v>1367.27</v>
      </c>
      <c r="R1646" t="n">
        <v>120.87</v>
      </c>
      <c r="S1646" t="n">
        <v>104.26</v>
      </c>
      <c r="T1646" t="n">
        <v>7411.45</v>
      </c>
      <c r="U1646" t="n">
        <v>0.86</v>
      </c>
      <c r="V1646" t="n">
        <v>0.9</v>
      </c>
      <c r="W1646" t="n">
        <v>20.67</v>
      </c>
      <c r="X1646" t="n">
        <v>0.44</v>
      </c>
      <c r="Y1646" t="n">
        <v>1</v>
      </c>
      <c r="Z1646" t="n">
        <v>10</v>
      </c>
    </row>
    <row r="1647">
      <c r="A1647" t="n">
        <v>138</v>
      </c>
      <c r="B1647" t="n">
        <v>115</v>
      </c>
      <c r="C1647" t="inlineStr">
        <is>
          <t xml:space="preserve">CONCLUIDO	</t>
        </is>
      </c>
      <c r="D1647" t="n">
        <v>1.7739</v>
      </c>
      <c r="E1647" t="n">
        <v>56.37</v>
      </c>
      <c r="F1647" t="n">
        <v>53.01</v>
      </c>
      <c r="G1647" t="n">
        <v>198.79</v>
      </c>
      <c r="H1647" t="n">
        <v>2.21</v>
      </c>
      <c r="I1647" t="n">
        <v>16</v>
      </c>
      <c r="J1647" t="n">
        <v>285.67</v>
      </c>
      <c r="K1647" t="n">
        <v>56.94</v>
      </c>
      <c r="L1647" t="n">
        <v>35.5</v>
      </c>
      <c r="M1647" t="n">
        <v>14</v>
      </c>
      <c r="N1647" t="n">
        <v>78.23</v>
      </c>
      <c r="O1647" t="n">
        <v>35467.08</v>
      </c>
      <c r="P1647" t="n">
        <v>735.95</v>
      </c>
      <c r="Q1647" t="n">
        <v>1367.16</v>
      </c>
      <c r="R1647" t="n">
        <v>120.5</v>
      </c>
      <c r="S1647" t="n">
        <v>104.26</v>
      </c>
      <c r="T1647" t="n">
        <v>7225.26</v>
      </c>
      <c r="U1647" t="n">
        <v>0.87</v>
      </c>
      <c r="V1647" t="n">
        <v>0.9</v>
      </c>
      <c r="W1647" t="n">
        <v>20.67</v>
      </c>
      <c r="X1647" t="n">
        <v>0.43</v>
      </c>
      <c r="Y1647" t="n">
        <v>1</v>
      </c>
      <c r="Z1647" t="n">
        <v>10</v>
      </c>
    </row>
    <row r="1648">
      <c r="A1648" t="n">
        <v>139</v>
      </c>
      <c r="B1648" t="n">
        <v>115</v>
      </c>
      <c r="C1648" t="inlineStr">
        <is>
          <t xml:space="preserve">CONCLUIDO	</t>
        </is>
      </c>
      <c r="D1648" t="n">
        <v>1.7738</v>
      </c>
      <c r="E1648" t="n">
        <v>56.38</v>
      </c>
      <c r="F1648" t="n">
        <v>53.01</v>
      </c>
      <c r="G1648" t="n">
        <v>198.8</v>
      </c>
      <c r="H1648" t="n">
        <v>2.22</v>
      </c>
      <c r="I1648" t="n">
        <v>16</v>
      </c>
      <c r="J1648" t="n">
        <v>286.17</v>
      </c>
      <c r="K1648" t="n">
        <v>56.94</v>
      </c>
      <c r="L1648" t="n">
        <v>35.75</v>
      </c>
      <c r="M1648" t="n">
        <v>14</v>
      </c>
      <c r="N1648" t="n">
        <v>78.48</v>
      </c>
      <c r="O1648" t="n">
        <v>35528.95</v>
      </c>
      <c r="P1648" t="n">
        <v>736.89</v>
      </c>
      <c r="Q1648" t="n">
        <v>1367.21</v>
      </c>
      <c r="R1648" t="n">
        <v>120.63</v>
      </c>
      <c r="S1648" t="n">
        <v>104.26</v>
      </c>
      <c r="T1648" t="n">
        <v>7291.99</v>
      </c>
      <c r="U1648" t="n">
        <v>0.86</v>
      </c>
      <c r="V1648" t="n">
        <v>0.9</v>
      </c>
      <c r="W1648" t="n">
        <v>20.67</v>
      </c>
      <c r="X1648" t="n">
        <v>0.44</v>
      </c>
      <c r="Y1648" t="n">
        <v>1</v>
      </c>
      <c r="Z1648" t="n">
        <v>10</v>
      </c>
    </row>
    <row r="1649">
      <c r="A1649" t="n">
        <v>140</v>
      </c>
      <c r="B1649" t="n">
        <v>115</v>
      </c>
      <c r="C1649" t="inlineStr">
        <is>
          <t xml:space="preserve">CONCLUIDO	</t>
        </is>
      </c>
      <c r="D1649" t="n">
        <v>1.7742</v>
      </c>
      <c r="E1649" t="n">
        <v>56.36</v>
      </c>
      <c r="F1649" t="n">
        <v>53</v>
      </c>
      <c r="G1649" t="n">
        <v>198.75</v>
      </c>
      <c r="H1649" t="n">
        <v>2.24</v>
      </c>
      <c r="I1649" t="n">
        <v>16</v>
      </c>
      <c r="J1649" t="n">
        <v>286.68</v>
      </c>
      <c r="K1649" t="n">
        <v>56.94</v>
      </c>
      <c r="L1649" t="n">
        <v>36</v>
      </c>
      <c r="M1649" t="n">
        <v>14</v>
      </c>
      <c r="N1649" t="n">
        <v>78.73</v>
      </c>
      <c r="O1649" t="n">
        <v>35591.05</v>
      </c>
      <c r="P1649" t="n">
        <v>736.66</v>
      </c>
      <c r="Q1649" t="n">
        <v>1367.22</v>
      </c>
      <c r="R1649" t="n">
        <v>120.27</v>
      </c>
      <c r="S1649" t="n">
        <v>104.26</v>
      </c>
      <c r="T1649" t="n">
        <v>7112.03</v>
      </c>
      <c r="U1649" t="n">
        <v>0.87</v>
      </c>
      <c r="V1649" t="n">
        <v>0.9</v>
      </c>
      <c r="W1649" t="n">
        <v>20.67</v>
      </c>
      <c r="X1649" t="n">
        <v>0.42</v>
      </c>
      <c r="Y1649" t="n">
        <v>1</v>
      </c>
      <c r="Z1649" t="n">
        <v>10</v>
      </c>
    </row>
    <row r="1650">
      <c r="A1650" t="n">
        <v>141</v>
      </c>
      <c r="B1650" t="n">
        <v>115</v>
      </c>
      <c r="C1650" t="inlineStr">
        <is>
          <t xml:space="preserve">CONCLUIDO	</t>
        </is>
      </c>
      <c r="D1650" t="n">
        <v>1.7739</v>
      </c>
      <c r="E1650" t="n">
        <v>56.37</v>
      </c>
      <c r="F1650" t="n">
        <v>53.01</v>
      </c>
      <c r="G1650" t="n">
        <v>198.78</v>
      </c>
      <c r="H1650" t="n">
        <v>2.25</v>
      </c>
      <c r="I1650" t="n">
        <v>16</v>
      </c>
      <c r="J1650" t="n">
        <v>287.18</v>
      </c>
      <c r="K1650" t="n">
        <v>56.94</v>
      </c>
      <c r="L1650" t="n">
        <v>36.25</v>
      </c>
      <c r="M1650" t="n">
        <v>14</v>
      </c>
      <c r="N1650" t="n">
        <v>78.98999999999999</v>
      </c>
      <c r="O1650" t="n">
        <v>35653.12</v>
      </c>
      <c r="P1650" t="n">
        <v>734.6900000000001</v>
      </c>
      <c r="Q1650" t="n">
        <v>1367.23</v>
      </c>
      <c r="R1650" t="n">
        <v>120.56</v>
      </c>
      <c r="S1650" t="n">
        <v>104.26</v>
      </c>
      <c r="T1650" t="n">
        <v>7258.43</v>
      </c>
      <c r="U1650" t="n">
        <v>0.86</v>
      </c>
      <c r="V1650" t="n">
        <v>0.9</v>
      </c>
      <c r="W1650" t="n">
        <v>20.67</v>
      </c>
      <c r="X1650" t="n">
        <v>0.43</v>
      </c>
      <c r="Y1650" t="n">
        <v>1</v>
      </c>
      <c r="Z1650" t="n">
        <v>10</v>
      </c>
    </row>
    <row r="1651">
      <c r="A1651" t="n">
        <v>142</v>
      </c>
      <c r="B1651" t="n">
        <v>115</v>
      </c>
      <c r="C1651" t="inlineStr">
        <is>
          <t xml:space="preserve">CONCLUIDO	</t>
        </is>
      </c>
      <c r="D1651" t="n">
        <v>1.7742</v>
      </c>
      <c r="E1651" t="n">
        <v>56.36</v>
      </c>
      <c r="F1651" t="n">
        <v>53</v>
      </c>
      <c r="G1651" t="n">
        <v>198.76</v>
      </c>
      <c r="H1651" t="n">
        <v>2.26</v>
      </c>
      <c r="I1651" t="n">
        <v>16</v>
      </c>
      <c r="J1651" t="n">
        <v>287.68</v>
      </c>
      <c r="K1651" t="n">
        <v>56.94</v>
      </c>
      <c r="L1651" t="n">
        <v>36.5</v>
      </c>
      <c r="M1651" t="n">
        <v>14</v>
      </c>
      <c r="N1651" t="n">
        <v>79.23999999999999</v>
      </c>
      <c r="O1651" t="n">
        <v>35715.3</v>
      </c>
      <c r="P1651" t="n">
        <v>734.61</v>
      </c>
      <c r="Q1651" t="n">
        <v>1367.17</v>
      </c>
      <c r="R1651" t="n">
        <v>120.3</v>
      </c>
      <c r="S1651" t="n">
        <v>104.26</v>
      </c>
      <c r="T1651" t="n">
        <v>7125.84</v>
      </c>
      <c r="U1651" t="n">
        <v>0.87</v>
      </c>
      <c r="V1651" t="n">
        <v>0.9</v>
      </c>
      <c r="W1651" t="n">
        <v>20.67</v>
      </c>
      <c r="X1651" t="n">
        <v>0.43</v>
      </c>
      <c r="Y1651" t="n">
        <v>1</v>
      </c>
      <c r="Z1651" t="n">
        <v>10</v>
      </c>
    </row>
    <row r="1652">
      <c r="A1652" t="n">
        <v>143</v>
      </c>
      <c r="B1652" t="n">
        <v>115</v>
      </c>
      <c r="C1652" t="inlineStr">
        <is>
          <t xml:space="preserve">CONCLUIDO	</t>
        </is>
      </c>
      <c r="D1652" t="n">
        <v>1.7742</v>
      </c>
      <c r="E1652" t="n">
        <v>56.36</v>
      </c>
      <c r="F1652" t="n">
        <v>53</v>
      </c>
      <c r="G1652" t="n">
        <v>198.75</v>
      </c>
      <c r="H1652" t="n">
        <v>2.27</v>
      </c>
      <c r="I1652" t="n">
        <v>16</v>
      </c>
      <c r="J1652" t="n">
        <v>288.19</v>
      </c>
      <c r="K1652" t="n">
        <v>56.94</v>
      </c>
      <c r="L1652" t="n">
        <v>36.75</v>
      </c>
      <c r="M1652" t="n">
        <v>14</v>
      </c>
      <c r="N1652" t="n">
        <v>79.5</v>
      </c>
      <c r="O1652" t="n">
        <v>35777.58</v>
      </c>
      <c r="P1652" t="n">
        <v>734.24</v>
      </c>
      <c r="Q1652" t="n">
        <v>1367.16</v>
      </c>
      <c r="R1652" t="n">
        <v>120.33</v>
      </c>
      <c r="S1652" t="n">
        <v>104.26</v>
      </c>
      <c r="T1652" t="n">
        <v>7138.77</v>
      </c>
      <c r="U1652" t="n">
        <v>0.87</v>
      </c>
      <c r="V1652" t="n">
        <v>0.9</v>
      </c>
      <c r="W1652" t="n">
        <v>20.67</v>
      </c>
      <c r="X1652" t="n">
        <v>0.43</v>
      </c>
      <c r="Y1652" t="n">
        <v>1</v>
      </c>
      <c r="Z1652" t="n">
        <v>10</v>
      </c>
    </row>
    <row r="1653">
      <c r="A1653" t="n">
        <v>144</v>
      </c>
      <c r="B1653" t="n">
        <v>115</v>
      </c>
      <c r="C1653" t="inlineStr">
        <is>
          <t xml:space="preserve">CONCLUIDO	</t>
        </is>
      </c>
      <c r="D1653" t="n">
        <v>1.7736</v>
      </c>
      <c r="E1653" t="n">
        <v>56.38</v>
      </c>
      <c r="F1653" t="n">
        <v>53.02</v>
      </c>
      <c r="G1653" t="n">
        <v>198.83</v>
      </c>
      <c r="H1653" t="n">
        <v>2.28</v>
      </c>
      <c r="I1653" t="n">
        <v>16</v>
      </c>
      <c r="J1653" t="n">
        <v>288.7</v>
      </c>
      <c r="K1653" t="n">
        <v>56.94</v>
      </c>
      <c r="L1653" t="n">
        <v>37</v>
      </c>
      <c r="M1653" t="n">
        <v>14</v>
      </c>
      <c r="N1653" t="n">
        <v>79.75</v>
      </c>
      <c r="O1653" t="n">
        <v>35839.97</v>
      </c>
      <c r="P1653" t="n">
        <v>733.78</v>
      </c>
      <c r="Q1653" t="n">
        <v>1367.19</v>
      </c>
      <c r="R1653" t="n">
        <v>120.87</v>
      </c>
      <c r="S1653" t="n">
        <v>104.26</v>
      </c>
      <c r="T1653" t="n">
        <v>7409.98</v>
      </c>
      <c r="U1653" t="n">
        <v>0.86</v>
      </c>
      <c r="V1653" t="n">
        <v>0.9</v>
      </c>
      <c r="W1653" t="n">
        <v>20.67</v>
      </c>
      <c r="X1653" t="n">
        <v>0.45</v>
      </c>
      <c r="Y1653" t="n">
        <v>1</v>
      </c>
      <c r="Z1653" t="n">
        <v>10</v>
      </c>
    </row>
    <row r="1654">
      <c r="A1654" t="n">
        <v>145</v>
      </c>
      <c r="B1654" t="n">
        <v>115</v>
      </c>
      <c r="C1654" t="inlineStr">
        <is>
          <t xml:space="preserve">CONCLUIDO	</t>
        </is>
      </c>
      <c r="D1654" t="n">
        <v>1.7737</v>
      </c>
      <c r="E1654" t="n">
        <v>56.38</v>
      </c>
      <c r="F1654" t="n">
        <v>53.02</v>
      </c>
      <c r="G1654" t="n">
        <v>198.81</v>
      </c>
      <c r="H1654" t="n">
        <v>2.29</v>
      </c>
      <c r="I1654" t="n">
        <v>16</v>
      </c>
      <c r="J1654" t="n">
        <v>289.2</v>
      </c>
      <c r="K1654" t="n">
        <v>56.94</v>
      </c>
      <c r="L1654" t="n">
        <v>37.25</v>
      </c>
      <c r="M1654" t="n">
        <v>14</v>
      </c>
      <c r="N1654" t="n">
        <v>80.01000000000001</v>
      </c>
      <c r="O1654" t="n">
        <v>35902.46</v>
      </c>
      <c r="P1654" t="n">
        <v>731.89</v>
      </c>
      <c r="Q1654" t="n">
        <v>1367.21</v>
      </c>
      <c r="R1654" t="n">
        <v>120.61</v>
      </c>
      <c r="S1654" t="n">
        <v>104.26</v>
      </c>
      <c r="T1654" t="n">
        <v>7281.74</v>
      </c>
      <c r="U1654" t="n">
        <v>0.86</v>
      </c>
      <c r="V1654" t="n">
        <v>0.9</v>
      </c>
      <c r="W1654" t="n">
        <v>20.68</v>
      </c>
      <c r="X1654" t="n">
        <v>0.44</v>
      </c>
      <c r="Y1654" t="n">
        <v>1</v>
      </c>
      <c r="Z1654" t="n">
        <v>10</v>
      </c>
    </row>
    <row r="1655">
      <c r="A1655" t="n">
        <v>146</v>
      </c>
      <c r="B1655" t="n">
        <v>115</v>
      </c>
      <c r="C1655" t="inlineStr">
        <is>
          <t xml:space="preserve">CONCLUIDO	</t>
        </is>
      </c>
      <c r="D1655" t="n">
        <v>1.7765</v>
      </c>
      <c r="E1655" t="n">
        <v>56.29</v>
      </c>
      <c r="F1655" t="n">
        <v>52.97</v>
      </c>
      <c r="G1655" t="n">
        <v>211.89</v>
      </c>
      <c r="H1655" t="n">
        <v>2.31</v>
      </c>
      <c r="I1655" t="n">
        <v>15</v>
      </c>
      <c r="J1655" t="n">
        <v>289.71</v>
      </c>
      <c r="K1655" t="n">
        <v>56.94</v>
      </c>
      <c r="L1655" t="n">
        <v>37.5</v>
      </c>
      <c r="M1655" t="n">
        <v>13</v>
      </c>
      <c r="N1655" t="n">
        <v>80.27</v>
      </c>
      <c r="O1655" t="n">
        <v>35965.05</v>
      </c>
      <c r="P1655" t="n">
        <v>731.41</v>
      </c>
      <c r="Q1655" t="n">
        <v>1367.19</v>
      </c>
      <c r="R1655" t="n">
        <v>119.23</v>
      </c>
      <c r="S1655" t="n">
        <v>104.26</v>
      </c>
      <c r="T1655" t="n">
        <v>6595.35</v>
      </c>
      <c r="U1655" t="n">
        <v>0.87</v>
      </c>
      <c r="V1655" t="n">
        <v>0.9</v>
      </c>
      <c r="W1655" t="n">
        <v>20.67</v>
      </c>
      <c r="X1655" t="n">
        <v>0.4</v>
      </c>
      <c r="Y1655" t="n">
        <v>1</v>
      </c>
      <c r="Z1655" t="n">
        <v>10</v>
      </c>
    </row>
    <row r="1656">
      <c r="A1656" t="n">
        <v>147</v>
      </c>
      <c r="B1656" t="n">
        <v>115</v>
      </c>
      <c r="C1656" t="inlineStr">
        <is>
          <t xml:space="preserve">CONCLUIDO	</t>
        </is>
      </c>
      <c r="D1656" t="n">
        <v>1.7765</v>
      </c>
      <c r="E1656" t="n">
        <v>56.29</v>
      </c>
      <c r="F1656" t="n">
        <v>52.97</v>
      </c>
      <c r="G1656" t="n">
        <v>211.89</v>
      </c>
      <c r="H1656" t="n">
        <v>2.32</v>
      </c>
      <c r="I1656" t="n">
        <v>15</v>
      </c>
      <c r="J1656" t="n">
        <v>290.22</v>
      </c>
      <c r="K1656" t="n">
        <v>56.94</v>
      </c>
      <c r="L1656" t="n">
        <v>37.75</v>
      </c>
      <c r="M1656" t="n">
        <v>13</v>
      </c>
      <c r="N1656" t="n">
        <v>80.52</v>
      </c>
      <c r="O1656" t="n">
        <v>36027.75</v>
      </c>
      <c r="P1656" t="n">
        <v>732.7</v>
      </c>
      <c r="Q1656" t="n">
        <v>1367.21</v>
      </c>
      <c r="R1656" t="n">
        <v>119.43</v>
      </c>
      <c r="S1656" t="n">
        <v>104.26</v>
      </c>
      <c r="T1656" t="n">
        <v>6698.2</v>
      </c>
      <c r="U1656" t="n">
        <v>0.87</v>
      </c>
      <c r="V1656" t="n">
        <v>0.9</v>
      </c>
      <c r="W1656" t="n">
        <v>20.67</v>
      </c>
      <c r="X1656" t="n">
        <v>0.4</v>
      </c>
      <c r="Y1656" t="n">
        <v>1</v>
      </c>
      <c r="Z1656" t="n">
        <v>10</v>
      </c>
    </row>
    <row r="1657">
      <c r="A1657" t="n">
        <v>148</v>
      </c>
      <c r="B1657" t="n">
        <v>115</v>
      </c>
      <c r="C1657" t="inlineStr">
        <is>
          <t xml:space="preserve">CONCLUIDO	</t>
        </is>
      </c>
      <c r="D1657" t="n">
        <v>1.7767</v>
      </c>
      <c r="E1657" t="n">
        <v>56.28</v>
      </c>
      <c r="F1657" t="n">
        <v>52.96</v>
      </c>
      <c r="G1657" t="n">
        <v>211.86</v>
      </c>
      <c r="H1657" t="n">
        <v>2.33</v>
      </c>
      <c r="I1657" t="n">
        <v>15</v>
      </c>
      <c r="J1657" t="n">
        <v>290.73</v>
      </c>
      <c r="K1657" t="n">
        <v>56.94</v>
      </c>
      <c r="L1657" t="n">
        <v>38</v>
      </c>
      <c r="M1657" t="n">
        <v>13</v>
      </c>
      <c r="N1657" t="n">
        <v>80.78</v>
      </c>
      <c r="O1657" t="n">
        <v>36090.56</v>
      </c>
      <c r="P1657" t="n">
        <v>732.51</v>
      </c>
      <c r="Q1657" t="n">
        <v>1367.26</v>
      </c>
      <c r="R1657" t="n">
        <v>119</v>
      </c>
      <c r="S1657" t="n">
        <v>104.26</v>
      </c>
      <c r="T1657" t="n">
        <v>6483.14</v>
      </c>
      <c r="U1657" t="n">
        <v>0.88</v>
      </c>
      <c r="V1657" t="n">
        <v>0.9</v>
      </c>
      <c r="W1657" t="n">
        <v>20.67</v>
      </c>
      <c r="X1657" t="n">
        <v>0.39</v>
      </c>
      <c r="Y1657" t="n">
        <v>1</v>
      </c>
      <c r="Z1657" t="n">
        <v>10</v>
      </c>
    </row>
    <row r="1658">
      <c r="A1658" t="n">
        <v>149</v>
      </c>
      <c r="B1658" t="n">
        <v>115</v>
      </c>
      <c r="C1658" t="inlineStr">
        <is>
          <t xml:space="preserve">CONCLUIDO	</t>
        </is>
      </c>
      <c r="D1658" t="n">
        <v>1.7767</v>
      </c>
      <c r="E1658" t="n">
        <v>56.29</v>
      </c>
      <c r="F1658" t="n">
        <v>52.97</v>
      </c>
      <c r="G1658" t="n">
        <v>211.87</v>
      </c>
      <c r="H1658" t="n">
        <v>2.34</v>
      </c>
      <c r="I1658" t="n">
        <v>15</v>
      </c>
      <c r="J1658" t="n">
        <v>291.24</v>
      </c>
      <c r="K1658" t="n">
        <v>56.94</v>
      </c>
      <c r="L1658" t="n">
        <v>38.25</v>
      </c>
      <c r="M1658" t="n">
        <v>13</v>
      </c>
      <c r="N1658" t="n">
        <v>81.04000000000001</v>
      </c>
      <c r="O1658" t="n">
        <v>36153.47</v>
      </c>
      <c r="P1658" t="n">
        <v>733.11</v>
      </c>
      <c r="Q1658" t="n">
        <v>1367.23</v>
      </c>
      <c r="R1658" t="n">
        <v>119.2</v>
      </c>
      <c r="S1658" t="n">
        <v>104.26</v>
      </c>
      <c r="T1658" t="n">
        <v>6581.08</v>
      </c>
      <c r="U1658" t="n">
        <v>0.87</v>
      </c>
      <c r="V1658" t="n">
        <v>0.9</v>
      </c>
      <c r="W1658" t="n">
        <v>20.67</v>
      </c>
      <c r="X1658" t="n">
        <v>0.39</v>
      </c>
      <c r="Y1658" t="n">
        <v>1</v>
      </c>
      <c r="Z1658" t="n">
        <v>10</v>
      </c>
    </row>
    <row r="1659">
      <c r="A1659" t="n">
        <v>150</v>
      </c>
      <c r="B1659" t="n">
        <v>115</v>
      </c>
      <c r="C1659" t="inlineStr">
        <is>
          <t xml:space="preserve">CONCLUIDO	</t>
        </is>
      </c>
      <c r="D1659" t="n">
        <v>1.7763</v>
      </c>
      <c r="E1659" t="n">
        <v>56.3</v>
      </c>
      <c r="F1659" t="n">
        <v>52.98</v>
      </c>
      <c r="G1659" t="n">
        <v>211.91</v>
      </c>
      <c r="H1659" t="n">
        <v>2.35</v>
      </c>
      <c r="I1659" t="n">
        <v>15</v>
      </c>
      <c r="J1659" t="n">
        <v>291.75</v>
      </c>
      <c r="K1659" t="n">
        <v>56.94</v>
      </c>
      <c r="L1659" t="n">
        <v>38.5</v>
      </c>
      <c r="M1659" t="n">
        <v>13</v>
      </c>
      <c r="N1659" t="n">
        <v>81.31</v>
      </c>
      <c r="O1659" t="n">
        <v>36216.49</v>
      </c>
      <c r="P1659" t="n">
        <v>732.77</v>
      </c>
      <c r="Q1659" t="n">
        <v>1367.22</v>
      </c>
      <c r="R1659" t="n">
        <v>119.49</v>
      </c>
      <c r="S1659" t="n">
        <v>104.26</v>
      </c>
      <c r="T1659" t="n">
        <v>6726.01</v>
      </c>
      <c r="U1659" t="n">
        <v>0.87</v>
      </c>
      <c r="V1659" t="n">
        <v>0.9</v>
      </c>
      <c r="W1659" t="n">
        <v>20.67</v>
      </c>
      <c r="X1659" t="n">
        <v>0.4</v>
      </c>
      <c r="Y1659" t="n">
        <v>1</v>
      </c>
      <c r="Z1659" t="n">
        <v>10</v>
      </c>
    </row>
    <row r="1660">
      <c r="A1660" t="n">
        <v>151</v>
      </c>
      <c r="B1660" t="n">
        <v>115</v>
      </c>
      <c r="C1660" t="inlineStr">
        <is>
          <t xml:space="preserve">CONCLUIDO	</t>
        </is>
      </c>
      <c r="D1660" t="n">
        <v>1.7763</v>
      </c>
      <c r="E1660" t="n">
        <v>56.3</v>
      </c>
      <c r="F1660" t="n">
        <v>52.98</v>
      </c>
      <c r="G1660" t="n">
        <v>211.91</v>
      </c>
      <c r="H1660" t="n">
        <v>2.36</v>
      </c>
      <c r="I1660" t="n">
        <v>15</v>
      </c>
      <c r="J1660" t="n">
        <v>292.26</v>
      </c>
      <c r="K1660" t="n">
        <v>56.94</v>
      </c>
      <c r="L1660" t="n">
        <v>38.75</v>
      </c>
      <c r="M1660" t="n">
        <v>13</v>
      </c>
      <c r="N1660" t="n">
        <v>81.56999999999999</v>
      </c>
      <c r="O1660" t="n">
        <v>36279.61</v>
      </c>
      <c r="P1660" t="n">
        <v>732.02</v>
      </c>
      <c r="Q1660" t="n">
        <v>1367.15</v>
      </c>
      <c r="R1660" t="n">
        <v>119.58</v>
      </c>
      <c r="S1660" t="n">
        <v>104.26</v>
      </c>
      <c r="T1660" t="n">
        <v>6770.48</v>
      </c>
      <c r="U1660" t="n">
        <v>0.87</v>
      </c>
      <c r="V1660" t="n">
        <v>0.9</v>
      </c>
      <c r="W1660" t="n">
        <v>20.67</v>
      </c>
      <c r="X1660" t="n">
        <v>0.4</v>
      </c>
      <c r="Y1660" t="n">
        <v>1</v>
      </c>
      <c r="Z1660" t="n">
        <v>10</v>
      </c>
    </row>
    <row r="1661">
      <c r="A1661" t="n">
        <v>152</v>
      </c>
      <c r="B1661" t="n">
        <v>115</v>
      </c>
      <c r="C1661" t="inlineStr">
        <is>
          <t xml:space="preserve">CONCLUIDO	</t>
        </is>
      </c>
      <c r="D1661" t="n">
        <v>1.7766</v>
      </c>
      <c r="E1661" t="n">
        <v>56.29</v>
      </c>
      <c r="F1661" t="n">
        <v>52.97</v>
      </c>
      <c r="G1661" t="n">
        <v>211.88</v>
      </c>
      <c r="H1661" t="n">
        <v>2.37</v>
      </c>
      <c r="I1661" t="n">
        <v>15</v>
      </c>
      <c r="J1661" t="n">
        <v>292.77</v>
      </c>
      <c r="K1661" t="n">
        <v>56.94</v>
      </c>
      <c r="L1661" t="n">
        <v>39</v>
      </c>
      <c r="M1661" t="n">
        <v>13</v>
      </c>
      <c r="N1661" t="n">
        <v>81.83</v>
      </c>
      <c r="O1661" t="n">
        <v>36342.85</v>
      </c>
      <c r="P1661" t="n">
        <v>730.58</v>
      </c>
      <c r="Q1661" t="n">
        <v>1367.23</v>
      </c>
      <c r="R1661" t="n">
        <v>119.43</v>
      </c>
      <c r="S1661" t="n">
        <v>104.26</v>
      </c>
      <c r="T1661" t="n">
        <v>6698.57</v>
      </c>
      <c r="U1661" t="n">
        <v>0.87</v>
      </c>
      <c r="V1661" t="n">
        <v>0.9</v>
      </c>
      <c r="W1661" t="n">
        <v>20.66</v>
      </c>
      <c r="X1661" t="n">
        <v>0.39</v>
      </c>
      <c r="Y1661" t="n">
        <v>1</v>
      </c>
      <c r="Z1661" t="n">
        <v>10</v>
      </c>
    </row>
    <row r="1662">
      <c r="A1662" t="n">
        <v>153</v>
      </c>
      <c r="B1662" t="n">
        <v>115</v>
      </c>
      <c r="C1662" t="inlineStr">
        <is>
          <t xml:space="preserve">CONCLUIDO	</t>
        </is>
      </c>
      <c r="D1662" t="n">
        <v>1.7764</v>
      </c>
      <c r="E1662" t="n">
        <v>56.29</v>
      </c>
      <c r="F1662" t="n">
        <v>52.97</v>
      </c>
      <c r="G1662" t="n">
        <v>211.9</v>
      </c>
      <c r="H1662" t="n">
        <v>2.38</v>
      </c>
      <c r="I1662" t="n">
        <v>15</v>
      </c>
      <c r="J1662" t="n">
        <v>293.29</v>
      </c>
      <c r="K1662" t="n">
        <v>56.94</v>
      </c>
      <c r="L1662" t="n">
        <v>39.25</v>
      </c>
      <c r="M1662" t="n">
        <v>13</v>
      </c>
      <c r="N1662" t="n">
        <v>82.09</v>
      </c>
      <c r="O1662" t="n">
        <v>36406.19</v>
      </c>
      <c r="P1662" t="n">
        <v>728.83</v>
      </c>
      <c r="Q1662" t="n">
        <v>1367.14</v>
      </c>
      <c r="R1662" t="n">
        <v>119.44</v>
      </c>
      <c r="S1662" t="n">
        <v>104.26</v>
      </c>
      <c r="T1662" t="n">
        <v>6703.38</v>
      </c>
      <c r="U1662" t="n">
        <v>0.87</v>
      </c>
      <c r="V1662" t="n">
        <v>0.9</v>
      </c>
      <c r="W1662" t="n">
        <v>20.67</v>
      </c>
      <c r="X1662" t="n">
        <v>0.4</v>
      </c>
      <c r="Y1662" t="n">
        <v>1</v>
      </c>
      <c r="Z1662" t="n">
        <v>10</v>
      </c>
    </row>
    <row r="1663">
      <c r="A1663" t="n">
        <v>154</v>
      </c>
      <c r="B1663" t="n">
        <v>115</v>
      </c>
      <c r="C1663" t="inlineStr">
        <is>
          <t xml:space="preserve">CONCLUIDO	</t>
        </is>
      </c>
      <c r="D1663" t="n">
        <v>1.7767</v>
      </c>
      <c r="E1663" t="n">
        <v>56.28</v>
      </c>
      <c r="F1663" t="n">
        <v>52.97</v>
      </c>
      <c r="G1663" t="n">
        <v>211.86</v>
      </c>
      <c r="H1663" t="n">
        <v>2.39</v>
      </c>
      <c r="I1663" t="n">
        <v>15</v>
      </c>
      <c r="J1663" t="n">
        <v>293.8</v>
      </c>
      <c r="K1663" t="n">
        <v>56.94</v>
      </c>
      <c r="L1663" t="n">
        <v>39.5</v>
      </c>
      <c r="M1663" t="n">
        <v>13</v>
      </c>
      <c r="N1663" t="n">
        <v>82.36</v>
      </c>
      <c r="O1663" t="n">
        <v>36469.64</v>
      </c>
      <c r="P1663" t="n">
        <v>727.3099999999999</v>
      </c>
      <c r="Q1663" t="n">
        <v>1367.23</v>
      </c>
      <c r="R1663" t="n">
        <v>119.22</v>
      </c>
      <c r="S1663" t="n">
        <v>104.26</v>
      </c>
      <c r="T1663" t="n">
        <v>6588.82</v>
      </c>
      <c r="U1663" t="n">
        <v>0.87</v>
      </c>
      <c r="V1663" t="n">
        <v>0.9</v>
      </c>
      <c r="W1663" t="n">
        <v>20.66</v>
      </c>
      <c r="X1663" t="n">
        <v>0.39</v>
      </c>
      <c r="Y1663" t="n">
        <v>1</v>
      </c>
      <c r="Z1663" t="n">
        <v>10</v>
      </c>
    </row>
    <row r="1664">
      <c r="A1664" t="n">
        <v>155</v>
      </c>
      <c r="B1664" t="n">
        <v>115</v>
      </c>
      <c r="C1664" t="inlineStr">
        <is>
          <t xml:space="preserve">CONCLUIDO	</t>
        </is>
      </c>
      <c r="D1664" t="n">
        <v>1.7765</v>
      </c>
      <c r="E1664" t="n">
        <v>56.29</v>
      </c>
      <c r="F1664" t="n">
        <v>52.97</v>
      </c>
      <c r="G1664" t="n">
        <v>211.89</v>
      </c>
      <c r="H1664" t="n">
        <v>2.41</v>
      </c>
      <c r="I1664" t="n">
        <v>15</v>
      </c>
      <c r="J1664" t="n">
        <v>294.32</v>
      </c>
      <c r="K1664" t="n">
        <v>56.94</v>
      </c>
      <c r="L1664" t="n">
        <v>39.75</v>
      </c>
      <c r="M1664" t="n">
        <v>13</v>
      </c>
      <c r="N1664" t="n">
        <v>82.62</v>
      </c>
      <c r="O1664" t="n">
        <v>36533.2</v>
      </c>
      <c r="P1664" t="n">
        <v>726.4400000000001</v>
      </c>
      <c r="Q1664" t="n">
        <v>1367.17</v>
      </c>
      <c r="R1664" t="n">
        <v>119.49</v>
      </c>
      <c r="S1664" t="n">
        <v>104.26</v>
      </c>
      <c r="T1664" t="n">
        <v>6725.05</v>
      </c>
      <c r="U1664" t="n">
        <v>0.87</v>
      </c>
      <c r="V1664" t="n">
        <v>0.9</v>
      </c>
      <c r="W1664" t="n">
        <v>20.66</v>
      </c>
      <c r="X1664" t="n">
        <v>0.4</v>
      </c>
      <c r="Y1664" t="n">
        <v>1</v>
      </c>
      <c r="Z1664" t="n">
        <v>10</v>
      </c>
    </row>
    <row r="1665">
      <c r="A1665" t="n">
        <v>156</v>
      </c>
      <c r="B1665" t="n">
        <v>115</v>
      </c>
      <c r="C1665" t="inlineStr">
        <is>
          <t xml:space="preserve">CONCLUIDO	</t>
        </is>
      </c>
      <c r="D1665" t="n">
        <v>1.7789</v>
      </c>
      <c r="E1665" t="n">
        <v>56.22</v>
      </c>
      <c r="F1665" t="n">
        <v>52.94</v>
      </c>
      <c r="G1665" t="n">
        <v>226.89</v>
      </c>
      <c r="H1665" t="n">
        <v>2.42</v>
      </c>
      <c r="I1665" t="n">
        <v>14</v>
      </c>
      <c r="J1665" t="n">
        <v>294.83</v>
      </c>
      <c r="K1665" t="n">
        <v>56.94</v>
      </c>
      <c r="L1665" t="n">
        <v>40</v>
      </c>
      <c r="M1665" t="n">
        <v>12</v>
      </c>
      <c r="N1665" t="n">
        <v>82.89</v>
      </c>
      <c r="O1665" t="n">
        <v>36596.87</v>
      </c>
      <c r="P1665" t="n">
        <v>725.48</v>
      </c>
      <c r="Q1665" t="n">
        <v>1367.14</v>
      </c>
      <c r="R1665" t="n">
        <v>118.3</v>
      </c>
      <c r="S1665" t="n">
        <v>104.26</v>
      </c>
      <c r="T1665" t="n">
        <v>6135.72</v>
      </c>
      <c r="U1665" t="n">
        <v>0.88</v>
      </c>
      <c r="V1665" t="n">
        <v>0.91</v>
      </c>
      <c r="W1665" t="n">
        <v>20.67</v>
      </c>
      <c r="X1665" t="n">
        <v>0.37</v>
      </c>
      <c r="Y1665" t="n">
        <v>1</v>
      </c>
      <c r="Z1665" t="n">
        <v>10</v>
      </c>
    </row>
    <row r="1666">
      <c r="A1666" t="n">
        <v>0</v>
      </c>
      <c r="B1666" t="n">
        <v>35</v>
      </c>
      <c r="C1666" t="inlineStr">
        <is>
          <t xml:space="preserve">CONCLUIDO	</t>
        </is>
      </c>
      <c r="D1666" t="n">
        <v>1.4078</v>
      </c>
      <c r="E1666" t="n">
        <v>71.03</v>
      </c>
      <c r="F1666" t="n">
        <v>62.99</v>
      </c>
      <c r="G1666" t="n">
        <v>10.59</v>
      </c>
      <c r="H1666" t="n">
        <v>0.22</v>
      </c>
      <c r="I1666" t="n">
        <v>357</v>
      </c>
      <c r="J1666" t="n">
        <v>80.84</v>
      </c>
      <c r="K1666" t="n">
        <v>35.1</v>
      </c>
      <c r="L1666" t="n">
        <v>1</v>
      </c>
      <c r="M1666" t="n">
        <v>355</v>
      </c>
      <c r="N1666" t="n">
        <v>9.74</v>
      </c>
      <c r="O1666" t="n">
        <v>10204.21</v>
      </c>
      <c r="P1666" t="n">
        <v>494.96</v>
      </c>
      <c r="Q1666" t="n">
        <v>1368.98</v>
      </c>
      <c r="R1666" t="n">
        <v>444.9</v>
      </c>
      <c r="S1666" t="n">
        <v>104.26</v>
      </c>
      <c r="T1666" t="n">
        <v>167719.11</v>
      </c>
      <c r="U1666" t="n">
        <v>0.23</v>
      </c>
      <c r="V1666" t="n">
        <v>0.76</v>
      </c>
      <c r="W1666" t="n">
        <v>21.23</v>
      </c>
      <c r="X1666" t="n">
        <v>10.38</v>
      </c>
      <c r="Y1666" t="n">
        <v>1</v>
      </c>
      <c r="Z1666" t="n">
        <v>10</v>
      </c>
    </row>
    <row r="1667">
      <c r="A1667" t="n">
        <v>1</v>
      </c>
      <c r="B1667" t="n">
        <v>35</v>
      </c>
      <c r="C1667" t="inlineStr">
        <is>
          <t xml:space="preserve">CONCLUIDO	</t>
        </is>
      </c>
      <c r="D1667" t="n">
        <v>1.4906</v>
      </c>
      <c r="E1667" t="n">
        <v>67.08</v>
      </c>
      <c r="F1667" t="n">
        <v>60.49</v>
      </c>
      <c r="G1667" t="n">
        <v>13.29</v>
      </c>
      <c r="H1667" t="n">
        <v>0.27</v>
      </c>
      <c r="I1667" t="n">
        <v>273</v>
      </c>
      <c r="J1667" t="n">
        <v>81.14</v>
      </c>
      <c r="K1667" t="n">
        <v>35.1</v>
      </c>
      <c r="L1667" t="n">
        <v>1.25</v>
      </c>
      <c r="M1667" t="n">
        <v>271</v>
      </c>
      <c r="N1667" t="n">
        <v>9.789999999999999</v>
      </c>
      <c r="O1667" t="n">
        <v>10241.25</v>
      </c>
      <c r="P1667" t="n">
        <v>472.47</v>
      </c>
      <c r="Q1667" t="n">
        <v>1368.66</v>
      </c>
      <c r="R1667" t="n">
        <v>362.98</v>
      </c>
      <c r="S1667" t="n">
        <v>104.26</v>
      </c>
      <c r="T1667" t="n">
        <v>127183.71</v>
      </c>
      <c r="U1667" t="n">
        <v>0.29</v>
      </c>
      <c r="V1667" t="n">
        <v>0.79</v>
      </c>
      <c r="W1667" t="n">
        <v>21.11</v>
      </c>
      <c r="X1667" t="n">
        <v>7.89</v>
      </c>
      <c r="Y1667" t="n">
        <v>1</v>
      </c>
      <c r="Z1667" t="n">
        <v>10</v>
      </c>
    </row>
    <row r="1668">
      <c r="A1668" t="n">
        <v>2</v>
      </c>
      <c r="B1668" t="n">
        <v>35</v>
      </c>
      <c r="C1668" t="inlineStr">
        <is>
          <t xml:space="preserve">CONCLUIDO	</t>
        </is>
      </c>
      <c r="D1668" t="n">
        <v>1.5479</v>
      </c>
      <c r="E1668" t="n">
        <v>64.59999999999999</v>
      </c>
      <c r="F1668" t="n">
        <v>58.92</v>
      </c>
      <c r="G1668" t="n">
        <v>16.07</v>
      </c>
      <c r="H1668" t="n">
        <v>0.32</v>
      </c>
      <c r="I1668" t="n">
        <v>220</v>
      </c>
      <c r="J1668" t="n">
        <v>81.44</v>
      </c>
      <c r="K1668" t="n">
        <v>35.1</v>
      </c>
      <c r="L1668" t="n">
        <v>1.5</v>
      </c>
      <c r="M1668" t="n">
        <v>218</v>
      </c>
      <c r="N1668" t="n">
        <v>9.84</v>
      </c>
      <c r="O1668" t="n">
        <v>10278.32</v>
      </c>
      <c r="P1668" t="n">
        <v>457.42</v>
      </c>
      <c r="Q1668" t="n">
        <v>1367.94</v>
      </c>
      <c r="R1668" t="n">
        <v>312.68</v>
      </c>
      <c r="S1668" t="n">
        <v>104.26</v>
      </c>
      <c r="T1668" t="n">
        <v>102298.72</v>
      </c>
      <c r="U1668" t="n">
        <v>0.33</v>
      </c>
      <c r="V1668" t="n">
        <v>0.8100000000000001</v>
      </c>
      <c r="W1668" t="n">
        <v>21</v>
      </c>
      <c r="X1668" t="n">
        <v>6.33</v>
      </c>
      <c r="Y1668" t="n">
        <v>1</v>
      </c>
      <c r="Z1668" t="n">
        <v>10</v>
      </c>
    </row>
    <row r="1669">
      <c r="A1669" t="n">
        <v>3</v>
      </c>
      <c r="B1669" t="n">
        <v>35</v>
      </c>
      <c r="C1669" t="inlineStr">
        <is>
          <t xml:space="preserve">CONCLUIDO	</t>
        </is>
      </c>
      <c r="D1669" t="n">
        <v>1.5892</v>
      </c>
      <c r="E1669" t="n">
        <v>62.92</v>
      </c>
      <c r="F1669" t="n">
        <v>57.86</v>
      </c>
      <c r="G1669" t="n">
        <v>18.87</v>
      </c>
      <c r="H1669" t="n">
        <v>0.38</v>
      </c>
      <c r="I1669" t="n">
        <v>184</v>
      </c>
      <c r="J1669" t="n">
        <v>81.73999999999999</v>
      </c>
      <c r="K1669" t="n">
        <v>35.1</v>
      </c>
      <c r="L1669" t="n">
        <v>1.75</v>
      </c>
      <c r="M1669" t="n">
        <v>182</v>
      </c>
      <c r="N1669" t="n">
        <v>9.890000000000001</v>
      </c>
      <c r="O1669" t="n">
        <v>10315.41</v>
      </c>
      <c r="P1669" t="n">
        <v>446.18</v>
      </c>
      <c r="Q1669" t="n">
        <v>1367.8</v>
      </c>
      <c r="R1669" t="n">
        <v>278.38</v>
      </c>
      <c r="S1669" t="n">
        <v>104.26</v>
      </c>
      <c r="T1669" t="n">
        <v>85326.14</v>
      </c>
      <c r="U1669" t="n">
        <v>0.37</v>
      </c>
      <c r="V1669" t="n">
        <v>0.83</v>
      </c>
      <c r="W1669" t="n">
        <v>20.94</v>
      </c>
      <c r="X1669" t="n">
        <v>5.28</v>
      </c>
      <c r="Y1669" t="n">
        <v>1</v>
      </c>
      <c r="Z1669" t="n">
        <v>10</v>
      </c>
    </row>
    <row r="1670">
      <c r="A1670" t="n">
        <v>4</v>
      </c>
      <c r="B1670" t="n">
        <v>35</v>
      </c>
      <c r="C1670" t="inlineStr">
        <is>
          <t xml:space="preserve">CONCLUIDO	</t>
        </is>
      </c>
      <c r="D1670" t="n">
        <v>1.6202</v>
      </c>
      <c r="E1670" t="n">
        <v>61.72</v>
      </c>
      <c r="F1670" t="n">
        <v>57.11</v>
      </c>
      <c r="G1670" t="n">
        <v>21.69</v>
      </c>
      <c r="H1670" t="n">
        <v>0.43</v>
      </c>
      <c r="I1670" t="n">
        <v>158</v>
      </c>
      <c r="J1670" t="n">
        <v>82.04000000000001</v>
      </c>
      <c r="K1670" t="n">
        <v>35.1</v>
      </c>
      <c r="L1670" t="n">
        <v>2</v>
      </c>
      <c r="M1670" t="n">
        <v>156</v>
      </c>
      <c r="N1670" t="n">
        <v>9.94</v>
      </c>
      <c r="O1670" t="n">
        <v>10352.53</v>
      </c>
      <c r="P1670" t="n">
        <v>437.4</v>
      </c>
      <c r="Q1670" t="n">
        <v>1367.96</v>
      </c>
      <c r="R1670" t="n">
        <v>253.64</v>
      </c>
      <c r="S1670" t="n">
        <v>104.26</v>
      </c>
      <c r="T1670" t="n">
        <v>73087.31</v>
      </c>
      <c r="U1670" t="n">
        <v>0.41</v>
      </c>
      <c r="V1670" t="n">
        <v>0.84</v>
      </c>
      <c r="W1670" t="n">
        <v>20.9</v>
      </c>
      <c r="X1670" t="n">
        <v>4.52</v>
      </c>
      <c r="Y1670" t="n">
        <v>1</v>
      </c>
      <c r="Z1670" t="n">
        <v>10</v>
      </c>
    </row>
    <row r="1671">
      <c r="A1671" t="n">
        <v>5</v>
      </c>
      <c r="B1671" t="n">
        <v>35</v>
      </c>
      <c r="C1671" t="inlineStr">
        <is>
          <t xml:space="preserve">CONCLUIDO	</t>
        </is>
      </c>
      <c r="D1671" t="n">
        <v>1.6443</v>
      </c>
      <c r="E1671" t="n">
        <v>60.82</v>
      </c>
      <c r="F1671" t="n">
        <v>56.55</v>
      </c>
      <c r="G1671" t="n">
        <v>24.59</v>
      </c>
      <c r="H1671" t="n">
        <v>0.48</v>
      </c>
      <c r="I1671" t="n">
        <v>138</v>
      </c>
      <c r="J1671" t="n">
        <v>82.34</v>
      </c>
      <c r="K1671" t="n">
        <v>35.1</v>
      </c>
      <c r="L1671" t="n">
        <v>2.25</v>
      </c>
      <c r="M1671" t="n">
        <v>136</v>
      </c>
      <c r="N1671" t="n">
        <v>9.99</v>
      </c>
      <c r="O1671" t="n">
        <v>10389.66</v>
      </c>
      <c r="P1671" t="n">
        <v>429.99</v>
      </c>
      <c r="Q1671" t="n">
        <v>1367.75</v>
      </c>
      <c r="R1671" t="n">
        <v>234.81</v>
      </c>
      <c r="S1671" t="n">
        <v>104.26</v>
      </c>
      <c r="T1671" t="n">
        <v>63769.85</v>
      </c>
      <c r="U1671" t="n">
        <v>0.44</v>
      </c>
      <c r="V1671" t="n">
        <v>0.85</v>
      </c>
      <c r="W1671" t="n">
        <v>20.88</v>
      </c>
      <c r="X1671" t="n">
        <v>3.96</v>
      </c>
      <c r="Y1671" t="n">
        <v>1</v>
      </c>
      <c r="Z1671" t="n">
        <v>10</v>
      </c>
    </row>
    <row r="1672">
      <c r="A1672" t="n">
        <v>6</v>
      </c>
      <c r="B1672" t="n">
        <v>35</v>
      </c>
      <c r="C1672" t="inlineStr">
        <is>
          <t xml:space="preserve">CONCLUIDO	</t>
        </is>
      </c>
      <c r="D1672" t="n">
        <v>1.6641</v>
      </c>
      <c r="E1672" t="n">
        <v>60.09</v>
      </c>
      <c r="F1672" t="n">
        <v>56.08</v>
      </c>
      <c r="G1672" t="n">
        <v>27.36</v>
      </c>
      <c r="H1672" t="n">
        <v>0.53</v>
      </c>
      <c r="I1672" t="n">
        <v>123</v>
      </c>
      <c r="J1672" t="n">
        <v>82.65000000000001</v>
      </c>
      <c r="K1672" t="n">
        <v>35.1</v>
      </c>
      <c r="L1672" t="n">
        <v>2.5</v>
      </c>
      <c r="M1672" t="n">
        <v>121</v>
      </c>
      <c r="N1672" t="n">
        <v>10.04</v>
      </c>
      <c r="O1672" t="n">
        <v>10426.82</v>
      </c>
      <c r="P1672" t="n">
        <v>423.62</v>
      </c>
      <c r="Q1672" t="n">
        <v>1367.83</v>
      </c>
      <c r="R1672" t="n">
        <v>220.14</v>
      </c>
      <c r="S1672" t="n">
        <v>104.26</v>
      </c>
      <c r="T1672" t="n">
        <v>56510.53</v>
      </c>
      <c r="U1672" t="n">
        <v>0.47</v>
      </c>
      <c r="V1672" t="n">
        <v>0.85</v>
      </c>
      <c r="W1672" t="n">
        <v>20.85</v>
      </c>
      <c r="X1672" t="n">
        <v>3.5</v>
      </c>
      <c r="Y1672" t="n">
        <v>1</v>
      </c>
      <c r="Z1672" t="n">
        <v>10</v>
      </c>
    </row>
    <row r="1673">
      <c r="A1673" t="n">
        <v>7</v>
      </c>
      <c r="B1673" t="n">
        <v>35</v>
      </c>
      <c r="C1673" t="inlineStr">
        <is>
          <t xml:space="preserve">CONCLUIDO	</t>
        </is>
      </c>
      <c r="D1673" t="n">
        <v>1.6811</v>
      </c>
      <c r="E1673" t="n">
        <v>59.49</v>
      </c>
      <c r="F1673" t="n">
        <v>55.7</v>
      </c>
      <c r="G1673" t="n">
        <v>30.38</v>
      </c>
      <c r="H1673" t="n">
        <v>0.58</v>
      </c>
      <c r="I1673" t="n">
        <v>110</v>
      </c>
      <c r="J1673" t="n">
        <v>82.95</v>
      </c>
      <c r="K1673" t="n">
        <v>35.1</v>
      </c>
      <c r="L1673" t="n">
        <v>2.75</v>
      </c>
      <c r="M1673" t="n">
        <v>108</v>
      </c>
      <c r="N1673" t="n">
        <v>10.1</v>
      </c>
      <c r="O1673" t="n">
        <v>10463.99</v>
      </c>
      <c r="P1673" t="n">
        <v>417.49</v>
      </c>
      <c r="Q1673" t="n">
        <v>1367.73</v>
      </c>
      <c r="R1673" t="n">
        <v>208.26</v>
      </c>
      <c r="S1673" t="n">
        <v>104.26</v>
      </c>
      <c r="T1673" t="n">
        <v>50638.48</v>
      </c>
      <c r="U1673" t="n">
        <v>0.5</v>
      </c>
      <c r="V1673" t="n">
        <v>0.86</v>
      </c>
      <c r="W1673" t="n">
        <v>20.81</v>
      </c>
      <c r="X1673" t="n">
        <v>3.11</v>
      </c>
      <c r="Y1673" t="n">
        <v>1</v>
      </c>
      <c r="Z1673" t="n">
        <v>10</v>
      </c>
    </row>
    <row r="1674">
      <c r="A1674" t="n">
        <v>8</v>
      </c>
      <c r="B1674" t="n">
        <v>35</v>
      </c>
      <c r="C1674" t="inlineStr">
        <is>
          <t xml:space="preserve">CONCLUIDO	</t>
        </is>
      </c>
      <c r="D1674" t="n">
        <v>1.6935</v>
      </c>
      <c r="E1674" t="n">
        <v>59.05</v>
      </c>
      <c r="F1674" t="n">
        <v>55.43</v>
      </c>
      <c r="G1674" t="n">
        <v>33.26</v>
      </c>
      <c r="H1674" t="n">
        <v>0.63</v>
      </c>
      <c r="I1674" t="n">
        <v>100</v>
      </c>
      <c r="J1674" t="n">
        <v>83.25</v>
      </c>
      <c r="K1674" t="n">
        <v>35.1</v>
      </c>
      <c r="L1674" t="n">
        <v>3</v>
      </c>
      <c r="M1674" t="n">
        <v>98</v>
      </c>
      <c r="N1674" t="n">
        <v>10.15</v>
      </c>
      <c r="O1674" t="n">
        <v>10501.19</v>
      </c>
      <c r="P1674" t="n">
        <v>412.52</v>
      </c>
      <c r="Q1674" t="n">
        <v>1367.54</v>
      </c>
      <c r="R1674" t="n">
        <v>199.07</v>
      </c>
      <c r="S1674" t="n">
        <v>104.26</v>
      </c>
      <c r="T1674" t="n">
        <v>46092.65</v>
      </c>
      <c r="U1674" t="n">
        <v>0.52</v>
      </c>
      <c r="V1674" t="n">
        <v>0.86</v>
      </c>
      <c r="W1674" t="n">
        <v>20.81</v>
      </c>
      <c r="X1674" t="n">
        <v>2.85</v>
      </c>
      <c r="Y1674" t="n">
        <v>1</v>
      </c>
      <c r="Z1674" t="n">
        <v>10</v>
      </c>
    </row>
    <row r="1675">
      <c r="A1675" t="n">
        <v>9</v>
      </c>
      <c r="B1675" t="n">
        <v>35</v>
      </c>
      <c r="C1675" t="inlineStr">
        <is>
          <t xml:space="preserve">CONCLUIDO	</t>
        </is>
      </c>
      <c r="D1675" t="n">
        <v>1.7057</v>
      </c>
      <c r="E1675" t="n">
        <v>58.63</v>
      </c>
      <c r="F1675" t="n">
        <v>55.17</v>
      </c>
      <c r="G1675" t="n">
        <v>36.37</v>
      </c>
      <c r="H1675" t="n">
        <v>0.68</v>
      </c>
      <c r="I1675" t="n">
        <v>91</v>
      </c>
      <c r="J1675" t="n">
        <v>83.55</v>
      </c>
      <c r="K1675" t="n">
        <v>35.1</v>
      </c>
      <c r="L1675" t="n">
        <v>3.25</v>
      </c>
      <c r="M1675" t="n">
        <v>89</v>
      </c>
      <c r="N1675" t="n">
        <v>10.2</v>
      </c>
      <c r="O1675" t="n">
        <v>10538.42</v>
      </c>
      <c r="P1675" t="n">
        <v>407.35</v>
      </c>
      <c r="Q1675" t="n">
        <v>1367.56</v>
      </c>
      <c r="R1675" t="n">
        <v>190.56</v>
      </c>
      <c r="S1675" t="n">
        <v>104.26</v>
      </c>
      <c r="T1675" t="n">
        <v>41880.55</v>
      </c>
      <c r="U1675" t="n">
        <v>0.55</v>
      </c>
      <c r="V1675" t="n">
        <v>0.87</v>
      </c>
      <c r="W1675" t="n">
        <v>20.79</v>
      </c>
      <c r="X1675" t="n">
        <v>2.58</v>
      </c>
      <c r="Y1675" t="n">
        <v>1</v>
      </c>
      <c r="Z1675" t="n">
        <v>10</v>
      </c>
    </row>
    <row r="1676">
      <c r="A1676" t="n">
        <v>10</v>
      </c>
      <c r="B1676" t="n">
        <v>35</v>
      </c>
      <c r="C1676" t="inlineStr">
        <is>
          <t xml:space="preserve">CONCLUIDO	</t>
        </is>
      </c>
      <c r="D1676" t="n">
        <v>1.7151</v>
      </c>
      <c r="E1676" t="n">
        <v>58.3</v>
      </c>
      <c r="F1676" t="n">
        <v>54.97</v>
      </c>
      <c r="G1676" t="n">
        <v>39.26</v>
      </c>
      <c r="H1676" t="n">
        <v>0.73</v>
      </c>
      <c r="I1676" t="n">
        <v>84</v>
      </c>
      <c r="J1676" t="n">
        <v>83.84999999999999</v>
      </c>
      <c r="K1676" t="n">
        <v>35.1</v>
      </c>
      <c r="L1676" t="n">
        <v>3.5</v>
      </c>
      <c r="M1676" t="n">
        <v>82</v>
      </c>
      <c r="N1676" t="n">
        <v>10.25</v>
      </c>
      <c r="O1676" t="n">
        <v>10575.66</v>
      </c>
      <c r="P1676" t="n">
        <v>402.68</v>
      </c>
      <c r="Q1676" t="n">
        <v>1367.51</v>
      </c>
      <c r="R1676" t="n">
        <v>184.34</v>
      </c>
      <c r="S1676" t="n">
        <v>104.26</v>
      </c>
      <c r="T1676" t="n">
        <v>38804.73</v>
      </c>
      <c r="U1676" t="n">
        <v>0.57</v>
      </c>
      <c r="V1676" t="n">
        <v>0.87</v>
      </c>
      <c r="W1676" t="n">
        <v>20.77</v>
      </c>
      <c r="X1676" t="n">
        <v>2.38</v>
      </c>
      <c r="Y1676" t="n">
        <v>1</v>
      </c>
      <c r="Z1676" t="n">
        <v>10</v>
      </c>
    </row>
    <row r="1677">
      <c r="A1677" t="n">
        <v>11</v>
      </c>
      <c r="B1677" t="n">
        <v>35</v>
      </c>
      <c r="C1677" t="inlineStr">
        <is>
          <t xml:space="preserve">CONCLUIDO	</t>
        </is>
      </c>
      <c r="D1677" t="n">
        <v>1.7246</v>
      </c>
      <c r="E1677" t="n">
        <v>57.99</v>
      </c>
      <c r="F1677" t="n">
        <v>54.77</v>
      </c>
      <c r="G1677" t="n">
        <v>42.68</v>
      </c>
      <c r="H1677" t="n">
        <v>0.78</v>
      </c>
      <c r="I1677" t="n">
        <v>77</v>
      </c>
      <c r="J1677" t="n">
        <v>84.15000000000001</v>
      </c>
      <c r="K1677" t="n">
        <v>35.1</v>
      </c>
      <c r="L1677" t="n">
        <v>3.75</v>
      </c>
      <c r="M1677" t="n">
        <v>75</v>
      </c>
      <c r="N1677" t="n">
        <v>10.3</v>
      </c>
      <c r="O1677" t="n">
        <v>10612.93</v>
      </c>
      <c r="P1677" t="n">
        <v>397.81</v>
      </c>
      <c r="Q1677" t="n">
        <v>1367.52</v>
      </c>
      <c r="R1677" t="n">
        <v>177.46</v>
      </c>
      <c r="S1677" t="n">
        <v>104.26</v>
      </c>
      <c r="T1677" t="n">
        <v>35400.66</v>
      </c>
      <c r="U1677" t="n">
        <v>0.59</v>
      </c>
      <c r="V1677" t="n">
        <v>0.88</v>
      </c>
      <c r="W1677" t="n">
        <v>20.77</v>
      </c>
      <c r="X1677" t="n">
        <v>2.19</v>
      </c>
      <c r="Y1677" t="n">
        <v>1</v>
      </c>
      <c r="Z1677" t="n">
        <v>10</v>
      </c>
    </row>
    <row r="1678">
      <c r="A1678" t="n">
        <v>12</v>
      </c>
      <c r="B1678" t="n">
        <v>35</v>
      </c>
      <c r="C1678" t="inlineStr">
        <is>
          <t xml:space="preserve">CONCLUIDO	</t>
        </is>
      </c>
      <c r="D1678" t="n">
        <v>1.7311</v>
      </c>
      <c r="E1678" t="n">
        <v>57.77</v>
      </c>
      <c r="F1678" t="n">
        <v>54.63</v>
      </c>
      <c r="G1678" t="n">
        <v>45.53</v>
      </c>
      <c r="H1678" t="n">
        <v>0.83</v>
      </c>
      <c r="I1678" t="n">
        <v>72</v>
      </c>
      <c r="J1678" t="n">
        <v>84.45999999999999</v>
      </c>
      <c r="K1678" t="n">
        <v>35.1</v>
      </c>
      <c r="L1678" t="n">
        <v>4</v>
      </c>
      <c r="M1678" t="n">
        <v>70</v>
      </c>
      <c r="N1678" t="n">
        <v>10.36</v>
      </c>
      <c r="O1678" t="n">
        <v>10650.22</v>
      </c>
      <c r="P1678" t="n">
        <v>394.04</v>
      </c>
      <c r="Q1678" t="n">
        <v>1367.35</v>
      </c>
      <c r="R1678" t="n">
        <v>173.26</v>
      </c>
      <c r="S1678" t="n">
        <v>104.26</v>
      </c>
      <c r="T1678" t="n">
        <v>33324.73</v>
      </c>
      <c r="U1678" t="n">
        <v>0.6</v>
      </c>
      <c r="V1678" t="n">
        <v>0.88</v>
      </c>
      <c r="W1678" t="n">
        <v>20.76</v>
      </c>
      <c r="X1678" t="n">
        <v>2.05</v>
      </c>
      <c r="Y1678" t="n">
        <v>1</v>
      </c>
      <c r="Z1678" t="n">
        <v>10</v>
      </c>
    </row>
    <row r="1679">
      <c r="A1679" t="n">
        <v>13</v>
      </c>
      <c r="B1679" t="n">
        <v>35</v>
      </c>
      <c r="C1679" t="inlineStr">
        <is>
          <t xml:space="preserve">CONCLUIDO	</t>
        </is>
      </c>
      <c r="D1679" t="n">
        <v>1.739</v>
      </c>
      <c r="E1679" t="n">
        <v>57.5</v>
      </c>
      <c r="F1679" t="n">
        <v>54.46</v>
      </c>
      <c r="G1679" t="n">
        <v>48.77</v>
      </c>
      <c r="H1679" t="n">
        <v>0.88</v>
      </c>
      <c r="I1679" t="n">
        <v>67</v>
      </c>
      <c r="J1679" t="n">
        <v>84.76000000000001</v>
      </c>
      <c r="K1679" t="n">
        <v>35.1</v>
      </c>
      <c r="L1679" t="n">
        <v>4.25</v>
      </c>
      <c r="M1679" t="n">
        <v>65</v>
      </c>
      <c r="N1679" t="n">
        <v>10.41</v>
      </c>
      <c r="O1679" t="n">
        <v>10687.53</v>
      </c>
      <c r="P1679" t="n">
        <v>388.85</v>
      </c>
      <c r="Q1679" t="n">
        <v>1367.43</v>
      </c>
      <c r="R1679" t="n">
        <v>167.74</v>
      </c>
      <c r="S1679" t="n">
        <v>104.26</v>
      </c>
      <c r="T1679" t="n">
        <v>30589.29</v>
      </c>
      <c r="U1679" t="n">
        <v>0.62</v>
      </c>
      <c r="V1679" t="n">
        <v>0.88</v>
      </c>
      <c r="W1679" t="n">
        <v>20.75</v>
      </c>
      <c r="X1679" t="n">
        <v>1.88</v>
      </c>
      <c r="Y1679" t="n">
        <v>1</v>
      </c>
      <c r="Z1679" t="n">
        <v>10</v>
      </c>
    </row>
    <row r="1680">
      <c r="A1680" t="n">
        <v>14</v>
      </c>
      <c r="B1680" t="n">
        <v>35</v>
      </c>
      <c r="C1680" t="inlineStr">
        <is>
          <t xml:space="preserve">CONCLUIDO	</t>
        </is>
      </c>
      <c r="D1680" t="n">
        <v>1.7441</v>
      </c>
      <c r="E1680" t="n">
        <v>57.34</v>
      </c>
      <c r="F1680" t="n">
        <v>54.36</v>
      </c>
      <c r="G1680" t="n">
        <v>51.77</v>
      </c>
      <c r="H1680" t="n">
        <v>0.93</v>
      </c>
      <c r="I1680" t="n">
        <v>63</v>
      </c>
      <c r="J1680" t="n">
        <v>85.06</v>
      </c>
      <c r="K1680" t="n">
        <v>35.1</v>
      </c>
      <c r="L1680" t="n">
        <v>4.5</v>
      </c>
      <c r="M1680" t="n">
        <v>61</v>
      </c>
      <c r="N1680" t="n">
        <v>10.46</v>
      </c>
      <c r="O1680" t="n">
        <v>10724.86</v>
      </c>
      <c r="P1680" t="n">
        <v>385.02</v>
      </c>
      <c r="Q1680" t="n">
        <v>1367.33</v>
      </c>
      <c r="R1680" t="n">
        <v>164.4</v>
      </c>
      <c r="S1680" t="n">
        <v>104.26</v>
      </c>
      <c r="T1680" t="n">
        <v>28943.09</v>
      </c>
      <c r="U1680" t="n">
        <v>0.63</v>
      </c>
      <c r="V1680" t="n">
        <v>0.88</v>
      </c>
      <c r="W1680" t="n">
        <v>20.75</v>
      </c>
      <c r="X1680" t="n">
        <v>1.78</v>
      </c>
      <c r="Y1680" t="n">
        <v>1</v>
      </c>
      <c r="Z1680" t="n">
        <v>10</v>
      </c>
    </row>
    <row r="1681">
      <c r="A1681" t="n">
        <v>15</v>
      </c>
      <c r="B1681" t="n">
        <v>35</v>
      </c>
      <c r="C1681" t="inlineStr">
        <is>
          <t xml:space="preserve">CONCLUIDO	</t>
        </is>
      </c>
      <c r="D1681" t="n">
        <v>1.75</v>
      </c>
      <c r="E1681" t="n">
        <v>57.14</v>
      </c>
      <c r="F1681" t="n">
        <v>54.23</v>
      </c>
      <c r="G1681" t="n">
        <v>55.15</v>
      </c>
      <c r="H1681" t="n">
        <v>0.98</v>
      </c>
      <c r="I1681" t="n">
        <v>59</v>
      </c>
      <c r="J1681" t="n">
        <v>85.36</v>
      </c>
      <c r="K1681" t="n">
        <v>35.1</v>
      </c>
      <c r="L1681" t="n">
        <v>4.75</v>
      </c>
      <c r="M1681" t="n">
        <v>57</v>
      </c>
      <c r="N1681" t="n">
        <v>10.51</v>
      </c>
      <c r="O1681" t="n">
        <v>10762.22</v>
      </c>
      <c r="P1681" t="n">
        <v>380.94</v>
      </c>
      <c r="Q1681" t="n">
        <v>1367.49</v>
      </c>
      <c r="R1681" t="n">
        <v>160.17</v>
      </c>
      <c r="S1681" t="n">
        <v>104.26</v>
      </c>
      <c r="T1681" t="n">
        <v>26844.49</v>
      </c>
      <c r="U1681" t="n">
        <v>0.65</v>
      </c>
      <c r="V1681" t="n">
        <v>0.88</v>
      </c>
      <c r="W1681" t="n">
        <v>20.74</v>
      </c>
      <c r="X1681" t="n">
        <v>1.65</v>
      </c>
      <c r="Y1681" t="n">
        <v>1</v>
      </c>
      <c r="Z1681" t="n">
        <v>10</v>
      </c>
    </row>
    <row r="1682">
      <c r="A1682" t="n">
        <v>16</v>
      </c>
      <c r="B1682" t="n">
        <v>35</v>
      </c>
      <c r="C1682" t="inlineStr">
        <is>
          <t xml:space="preserve">CONCLUIDO	</t>
        </is>
      </c>
      <c r="D1682" t="n">
        <v>1.7553</v>
      </c>
      <c r="E1682" t="n">
        <v>56.97</v>
      </c>
      <c r="F1682" t="n">
        <v>54.13</v>
      </c>
      <c r="G1682" t="n">
        <v>59.05</v>
      </c>
      <c r="H1682" t="n">
        <v>1.02</v>
      </c>
      <c r="I1682" t="n">
        <v>55</v>
      </c>
      <c r="J1682" t="n">
        <v>85.67</v>
      </c>
      <c r="K1682" t="n">
        <v>35.1</v>
      </c>
      <c r="L1682" t="n">
        <v>5</v>
      </c>
      <c r="M1682" t="n">
        <v>53</v>
      </c>
      <c r="N1682" t="n">
        <v>10.57</v>
      </c>
      <c r="O1682" t="n">
        <v>10799.59</v>
      </c>
      <c r="P1682" t="n">
        <v>376.77</v>
      </c>
      <c r="Q1682" t="n">
        <v>1367.31</v>
      </c>
      <c r="R1682" t="n">
        <v>157.07</v>
      </c>
      <c r="S1682" t="n">
        <v>104.26</v>
      </c>
      <c r="T1682" t="n">
        <v>25317.81</v>
      </c>
      <c r="U1682" t="n">
        <v>0.66</v>
      </c>
      <c r="V1682" t="n">
        <v>0.89</v>
      </c>
      <c r="W1682" t="n">
        <v>20.73</v>
      </c>
      <c r="X1682" t="n">
        <v>1.55</v>
      </c>
      <c r="Y1682" t="n">
        <v>1</v>
      </c>
      <c r="Z1682" t="n">
        <v>10</v>
      </c>
    </row>
    <row r="1683">
      <c r="A1683" t="n">
        <v>17</v>
      </c>
      <c r="B1683" t="n">
        <v>35</v>
      </c>
      <c r="C1683" t="inlineStr">
        <is>
          <t xml:space="preserve">CONCLUIDO	</t>
        </is>
      </c>
      <c r="D1683" t="n">
        <v>1.7593</v>
      </c>
      <c r="E1683" t="n">
        <v>56.84</v>
      </c>
      <c r="F1683" t="n">
        <v>54.05</v>
      </c>
      <c r="G1683" t="n">
        <v>62.37</v>
      </c>
      <c r="H1683" t="n">
        <v>1.07</v>
      </c>
      <c r="I1683" t="n">
        <v>52</v>
      </c>
      <c r="J1683" t="n">
        <v>85.97</v>
      </c>
      <c r="K1683" t="n">
        <v>35.1</v>
      </c>
      <c r="L1683" t="n">
        <v>5.25</v>
      </c>
      <c r="M1683" t="n">
        <v>50</v>
      </c>
      <c r="N1683" t="n">
        <v>10.62</v>
      </c>
      <c r="O1683" t="n">
        <v>10836.99</v>
      </c>
      <c r="P1683" t="n">
        <v>372.36</v>
      </c>
      <c r="Q1683" t="n">
        <v>1367.34</v>
      </c>
      <c r="R1683" t="n">
        <v>154.12</v>
      </c>
      <c r="S1683" t="n">
        <v>104.26</v>
      </c>
      <c r="T1683" t="n">
        <v>23856.08</v>
      </c>
      <c r="U1683" t="n">
        <v>0.68</v>
      </c>
      <c r="V1683" t="n">
        <v>0.89</v>
      </c>
      <c r="W1683" t="n">
        <v>20.74</v>
      </c>
      <c r="X1683" t="n">
        <v>1.47</v>
      </c>
      <c r="Y1683" t="n">
        <v>1</v>
      </c>
      <c r="Z1683" t="n">
        <v>10</v>
      </c>
    </row>
    <row r="1684">
      <c r="A1684" t="n">
        <v>18</v>
      </c>
      <c r="B1684" t="n">
        <v>35</v>
      </c>
      <c r="C1684" t="inlineStr">
        <is>
          <t xml:space="preserve">CONCLUIDO	</t>
        </is>
      </c>
      <c r="D1684" t="n">
        <v>1.7638</v>
      </c>
      <c r="E1684" t="n">
        <v>56.69</v>
      </c>
      <c r="F1684" t="n">
        <v>53.96</v>
      </c>
      <c r="G1684" t="n">
        <v>66.06999999999999</v>
      </c>
      <c r="H1684" t="n">
        <v>1.12</v>
      </c>
      <c r="I1684" t="n">
        <v>49</v>
      </c>
      <c r="J1684" t="n">
        <v>86.27</v>
      </c>
      <c r="K1684" t="n">
        <v>35.1</v>
      </c>
      <c r="L1684" t="n">
        <v>5.5</v>
      </c>
      <c r="M1684" t="n">
        <v>47</v>
      </c>
      <c r="N1684" t="n">
        <v>10.67</v>
      </c>
      <c r="O1684" t="n">
        <v>10874.42</v>
      </c>
      <c r="P1684" t="n">
        <v>368.15</v>
      </c>
      <c r="Q1684" t="n">
        <v>1367.38</v>
      </c>
      <c r="R1684" t="n">
        <v>151.62</v>
      </c>
      <c r="S1684" t="n">
        <v>104.26</v>
      </c>
      <c r="T1684" t="n">
        <v>22621.95</v>
      </c>
      <c r="U1684" t="n">
        <v>0.6899999999999999</v>
      </c>
      <c r="V1684" t="n">
        <v>0.89</v>
      </c>
      <c r="W1684" t="n">
        <v>20.72</v>
      </c>
      <c r="X1684" t="n">
        <v>1.38</v>
      </c>
      <c r="Y1684" t="n">
        <v>1</v>
      </c>
      <c r="Z1684" t="n">
        <v>10</v>
      </c>
    </row>
    <row r="1685">
      <c r="A1685" t="n">
        <v>19</v>
      </c>
      <c r="B1685" t="n">
        <v>35</v>
      </c>
      <c r="C1685" t="inlineStr">
        <is>
          <t xml:space="preserve">CONCLUIDO	</t>
        </is>
      </c>
      <c r="D1685" t="n">
        <v>1.7665</v>
      </c>
      <c r="E1685" t="n">
        <v>56.61</v>
      </c>
      <c r="F1685" t="n">
        <v>53.91</v>
      </c>
      <c r="G1685" t="n">
        <v>68.81999999999999</v>
      </c>
      <c r="H1685" t="n">
        <v>1.16</v>
      </c>
      <c r="I1685" t="n">
        <v>47</v>
      </c>
      <c r="J1685" t="n">
        <v>86.58</v>
      </c>
      <c r="K1685" t="n">
        <v>35.1</v>
      </c>
      <c r="L1685" t="n">
        <v>5.75</v>
      </c>
      <c r="M1685" t="n">
        <v>44</v>
      </c>
      <c r="N1685" t="n">
        <v>10.73</v>
      </c>
      <c r="O1685" t="n">
        <v>10911.86</v>
      </c>
      <c r="P1685" t="n">
        <v>363.5</v>
      </c>
      <c r="Q1685" t="n">
        <v>1367.33</v>
      </c>
      <c r="R1685" t="n">
        <v>149.86</v>
      </c>
      <c r="S1685" t="n">
        <v>104.26</v>
      </c>
      <c r="T1685" t="n">
        <v>21751.06</v>
      </c>
      <c r="U1685" t="n">
        <v>0.7</v>
      </c>
      <c r="V1685" t="n">
        <v>0.89</v>
      </c>
      <c r="W1685" t="n">
        <v>20.72</v>
      </c>
      <c r="X1685" t="n">
        <v>1.33</v>
      </c>
      <c r="Y1685" t="n">
        <v>1</v>
      </c>
      <c r="Z1685" t="n">
        <v>10</v>
      </c>
    </row>
    <row r="1686">
      <c r="A1686" t="n">
        <v>20</v>
      </c>
      <c r="B1686" t="n">
        <v>35</v>
      </c>
      <c r="C1686" t="inlineStr">
        <is>
          <t xml:space="preserve">CONCLUIDO	</t>
        </is>
      </c>
      <c r="D1686" t="n">
        <v>1.7711</v>
      </c>
      <c r="E1686" t="n">
        <v>56.46</v>
      </c>
      <c r="F1686" t="n">
        <v>53.81</v>
      </c>
      <c r="G1686" t="n">
        <v>73.38</v>
      </c>
      <c r="H1686" t="n">
        <v>1.21</v>
      </c>
      <c r="I1686" t="n">
        <v>44</v>
      </c>
      <c r="J1686" t="n">
        <v>86.88</v>
      </c>
      <c r="K1686" t="n">
        <v>35.1</v>
      </c>
      <c r="L1686" t="n">
        <v>6</v>
      </c>
      <c r="M1686" t="n">
        <v>38</v>
      </c>
      <c r="N1686" t="n">
        <v>10.78</v>
      </c>
      <c r="O1686" t="n">
        <v>10949.33</v>
      </c>
      <c r="P1686" t="n">
        <v>359.31</v>
      </c>
      <c r="Q1686" t="n">
        <v>1367.35</v>
      </c>
      <c r="R1686" t="n">
        <v>146.55</v>
      </c>
      <c r="S1686" t="n">
        <v>104.26</v>
      </c>
      <c r="T1686" t="n">
        <v>20109.94</v>
      </c>
      <c r="U1686" t="n">
        <v>0.71</v>
      </c>
      <c r="V1686" t="n">
        <v>0.89</v>
      </c>
      <c r="W1686" t="n">
        <v>20.72</v>
      </c>
      <c r="X1686" t="n">
        <v>1.23</v>
      </c>
      <c r="Y1686" t="n">
        <v>1</v>
      </c>
      <c r="Z1686" t="n">
        <v>10</v>
      </c>
    </row>
    <row r="1687">
      <c r="A1687" t="n">
        <v>21</v>
      </c>
      <c r="B1687" t="n">
        <v>35</v>
      </c>
      <c r="C1687" t="inlineStr">
        <is>
          <t xml:space="preserve">CONCLUIDO	</t>
        </is>
      </c>
      <c r="D1687" t="n">
        <v>1.7727</v>
      </c>
      <c r="E1687" t="n">
        <v>56.41</v>
      </c>
      <c r="F1687" t="n">
        <v>53.78</v>
      </c>
      <c r="G1687" t="n">
        <v>75.04000000000001</v>
      </c>
      <c r="H1687" t="n">
        <v>1.26</v>
      </c>
      <c r="I1687" t="n">
        <v>43</v>
      </c>
      <c r="J1687" t="n">
        <v>87.19</v>
      </c>
      <c r="K1687" t="n">
        <v>35.1</v>
      </c>
      <c r="L1687" t="n">
        <v>6.25</v>
      </c>
      <c r="M1687" t="n">
        <v>31</v>
      </c>
      <c r="N1687" t="n">
        <v>10.83</v>
      </c>
      <c r="O1687" t="n">
        <v>10986.82</v>
      </c>
      <c r="P1687" t="n">
        <v>356.43</v>
      </c>
      <c r="Q1687" t="n">
        <v>1367.54</v>
      </c>
      <c r="R1687" t="n">
        <v>145.31</v>
      </c>
      <c r="S1687" t="n">
        <v>104.26</v>
      </c>
      <c r="T1687" t="n">
        <v>19494.95</v>
      </c>
      <c r="U1687" t="n">
        <v>0.72</v>
      </c>
      <c r="V1687" t="n">
        <v>0.89</v>
      </c>
      <c r="W1687" t="n">
        <v>20.72</v>
      </c>
      <c r="X1687" t="n">
        <v>1.2</v>
      </c>
      <c r="Y1687" t="n">
        <v>1</v>
      </c>
      <c r="Z1687" t="n">
        <v>10</v>
      </c>
    </row>
    <row r="1688">
      <c r="A1688" t="n">
        <v>22</v>
      </c>
      <c r="B1688" t="n">
        <v>35</v>
      </c>
      <c r="C1688" t="inlineStr">
        <is>
          <t xml:space="preserve">CONCLUIDO	</t>
        </is>
      </c>
      <c r="D1688" t="n">
        <v>1.7748</v>
      </c>
      <c r="E1688" t="n">
        <v>56.34</v>
      </c>
      <c r="F1688" t="n">
        <v>53.75</v>
      </c>
      <c r="G1688" t="n">
        <v>78.65000000000001</v>
      </c>
      <c r="H1688" t="n">
        <v>1.3</v>
      </c>
      <c r="I1688" t="n">
        <v>41</v>
      </c>
      <c r="J1688" t="n">
        <v>87.48999999999999</v>
      </c>
      <c r="K1688" t="n">
        <v>35.1</v>
      </c>
      <c r="L1688" t="n">
        <v>6.5</v>
      </c>
      <c r="M1688" t="n">
        <v>15</v>
      </c>
      <c r="N1688" t="n">
        <v>10.89</v>
      </c>
      <c r="O1688" t="n">
        <v>11024.33</v>
      </c>
      <c r="P1688" t="n">
        <v>354.47</v>
      </c>
      <c r="Q1688" t="n">
        <v>1367.33</v>
      </c>
      <c r="R1688" t="n">
        <v>143.48</v>
      </c>
      <c r="S1688" t="n">
        <v>104.26</v>
      </c>
      <c r="T1688" t="n">
        <v>18592.62</v>
      </c>
      <c r="U1688" t="n">
        <v>0.73</v>
      </c>
      <c r="V1688" t="n">
        <v>0.89</v>
      </c>
      <c r="W1688" t="n">
        <v>20.74</v>
      </c>
      <c r="X1688" t="n">
        <v>1.17</v>
      </c>
      <c r="Y1688" t="n">
        <v>1</v>
      </c>
      <c r="Z1688" t="n">
        <v>10</v>
      </c>
    </row>
    <row r="1689">
      <c r="A1689" t="n">
        <v>23</v>
      </c>
      <c r="B1689" t="n">
        <v>35</v>
      </c>
      <c r="C1689" t="inlineStr">
        <is>
          <t xml:space="preserve">CONCLUIDO	</t>
        </is>
      </c>
      <c r="D1689" t="n">
        <v>1.7749</v>
      </c>
      <c r="E1689" t="n">
        <v>56.34</v>
      </c>
      <c r="F1689" t="n">
        <v>53.74</v>
      </c>
      <c r="G1689" t="n">
        <v>78.65000000000001</v>
      </c>
      <c r="H1689" t="n">
        <v>1.35</v>
      </c>
      <c r="I1689" t="n">
        <v>41</v>
      </c>
      <c r="J1689" t="n">
        <v>87.79000000000001</v>
      </c>
      <c r="K1689" t="n">
        <v>35.1</v>
      </c>
      <c r="L1689" t="n">
        <v>6.75</v>
      </c>
      <c r="M1689" t="n">
        <v>3</v>
      </c>
      <c r="N1689" t="n">
        <v>10.94</v>
      </c>
      <c r="O1689" t="n">
        <v>11061.87</v>
      </c>
      <c r="P1689" t="n">
        <v>353.41</v>
      </c>
      <c r="Q1689" t="n">
        <v>1367.41</v>
      </c>
      <c r="R1689" t="n">
        <v>142.71</v>
      </c>
      <c r="S1689" t="n">
        <v>104.26</v>
      </c>
      <c r="T1689" t="n">
        <v>18205.32</v>
      </c>
      <c r="U1689" t="n">
        <v>0.73</v>
      </c>
      <c r="V1689" t="n">
        <v>0.89</v>
      </c>
      <c r="W1689" t="n">
        <v>20.76</v>
      </c>
      <c r="X1689" t="n">
        <v>1.16</v>
      </c>
      <c r="Y1689" t="n">
        <v>1</v>
      </c>
      <c r="Z1689" t="n">
        <v>10</v>
      </c>
    </row>
    <row r="1690">
      <c r="A1690" t="n">
        <v>24</v>
      </c>
      <c r="B1690" t="n">
        <v>35</v>
      </c>
      <c r="C1690" t="inlineStr">
        <is>
          <t xml:space="preserve">CONCLUIDO	</t>
        </is>
      </c>
      <c r="D1690" t="n">
        <v>1.7746</v>
      </c>
      <c r="E1690" t="n">
        <v>56.35</v>
      </c>
      <c r="F1690" t="n">
        <v>53.75</v>
      </c>
      <c r="G1690" t="n">
        <v>78.66</v>
      </c>
      <c r="H1690" t="n">
        <v>1.39</v>
      </c>
      <c r="I1690" t="n">
        <v>41</v>
      </c>
      <c r="J1690" t="n">
        <v>88.09999999999999</v>
      </c>
      <c r="K1690" t="n">
        <v>35.1</v>
      </c>
      <c r="L1690" t="n">
        <v>7</v>
      </c>
      <c r="M1690" t="n">
        <v>0</v>
      </c>
      <c r="N1690" t="n">
        <v>11</v>
      </c>
      <c r="O1690" t="n">
        <v>11099.43</v>
      </c>
      <c r="P1690" t="n">
        <v>354.61</v>
      </c>
      <c r="Q1690" t="n">
        <v>1367.58</v>
      </c>
      <c r="R1690" t="n">
        <v>142.79</v>
      </c>
      <c r="S1690" t="n">
        <v>104.26</v>
      </c>
      <c r="T1690" t="n">
        <v>18246.53</v>
      </c>
      <c r="U1690" t="n">
        <v>0.73</v>
      </c>
      <c r="V1690" t="n">
        <v>0.89</v>
      </c>
      <c r="W1690" t="n">
        <v>20.76</v>
      </c>
      <c r="X1690" t="n">
        <v>1.17</v>
      </c>
      <c r="Y1690" t="n">
        <v>1</v>
      </c>
      <c r="Z1690" t="n">
        <v>10</v>
      </c>
    </row>
    <row r="1691">
      <c r="A1691" t="n">
        <v>0</v>
      </c>
      <c r="B1691" t="n">
        <v>50</v>
      </c>
      <c r="C1691" t="inlineStr">
        <is>
          <t xml:space="preserve">CONCLUIDO	</t>
        </is>
      </c>
      <c r="D1691" t="n">
        <v>1.2797</v>
      </c>
      <c r="E1691" t="n">
        <v>78.15000000000001</v>
      </c>
      <c r="F1691" t="n">
        <v>65.98</v>
      </c>
      <c r="G1691" t="n">
        <v>8.68</v>
      </c>
      <c r="H1691" t="n">
        <v>0.16</v>
      </c>
      <c r="I1691" t="n">
        <v>456</v>
      </c>
      <c r="J1691" t="n">
        <v>107.41</v>
      </c>
      <c r="K1691" t="n">
        <v>41.65</v>
      </c>
      <c r="L1691" t="n">
        <v>1</v>
      </c>
      <c r="M1691" t="n">
        <v>454</v>
      </c>
      <c r="N1691" t="n">
        <v>14.77</v>
      </c>
      <c r="O1691" t="n">
        <v>13481.73</v>
      </c>
      <c r="P1691" t="n">
        <v>632.28</v>
      </c>
      <c r="Q1691" t="n">
        <v>1369.46</v>
      </c>
      <c r="R1691" t="n">
        <v>541.92</v>
      </c>
      <c r="S1691" t="n">
        <v>104.26</v>
      </c>
      <c r="T1691" t="n">
        <v>215737.9</v>
      </c>
      <c r="U1691" t="n">
        <v>0.19</v>
      </c>
      <c r="V1691" t="n">
        <v>0.73</v>
      </c>
      <c r="W1691" t="n">
        <v>21.4</v>
      </c>
      <c r="X1691" t="n">
        <v>13.35</v>
      </c>
      <c r="Y1691" t="n">
        <v>1</v>
      </c>
      <c r="Z1691" t="n">
        <v>10</v>
      </c>
    </row>
    <row r="1692">
      <c r="A1692" t="n">
        <v>1</v>
      </c>
      <c r="B1692" t="n">
        <v>50</v>
      </c>
      <c r="C1692" t="inlineStr">
        <is>
          <t xml:space="preserve">CONCLUIDO	</t>
        </is>
      </c>
      <c r="D1692" t="n">
        <v>1.382</v>
      </c>
      <c r="E1692" t="n">
        <v>72.36</v>
      </c>
      <c r="F1692" t="n">
        <v>62.66</v>
      </c>
      <c r="G1692" t="n">
        <v>10.9</v>
      </c>
      <c r="H1692" t="n">
        <v>0.2</v>
      </c>
      <c r="I1692" t="n">
        <v>345</v>
      </c>
      <c r="J1692" t="n">
        <v>107.73</v>
      </c>
      <c r="K1692" t="n">
        <v>41.65</v>
      </c>
      <c r="L1692" t="n">
        <v>1.25</v>
      </c>
      <c r="M1692" t="n">
        <v>343</v>
      </c>
      <c r="N1692" t="n">
        <v>14.83</v>
      </c>
      <c r="O1692" t="n">
        <v>13520.81</v>
      </c>
      <c r="P1692" t="n">
        <v>598.6</v>
      </c>
      <c r="Q1692" t="n">
        <v>1368.81</v>
      </c>
      <c r="R1692" t="n">
        <v>433.51</v>
      </c>
      <c r="S1692" t="n">
        <v>104.26</v>
      </c>
      <c r="T1692" t="n">
        <v>162086.76</v>
      </c>
      <c r="U1692" t="n">
        <v>0.24</v>
      </c>
      <c r="V1692" t="n">
        <v>0.77</v>
      </c>
      <c r="W1692" t="n">
        <v>21.23</v>
      </c>
      <c r="X1692" t="n">
        <v>10.05</v>
      </c>
      <c r="Y1692" t="n">
        <v>1</v>
      </c>
      <c r="Z1692" t="n">
        <v>10</v>
      </c>
    </row>
    <row r="1693">
      <c r="A1693" t="n">
        <v>2</v>
      </c>
      <c r="B1693" t="n">
        <v>50</v>
      </c>
      <c r="C1693" t="inlineStr">
        <is>
          <t xml:space="preserve">CONCLUIDO	</t>
        </is>
      </c>
      <c r="D1693" t="n">
        <v>1.4523</v>
      </c>
      <c r="E1693" t="n">
        <v>68.84999999999999</v>
      </c>
      <c r="F1693" t="n">
        <v>60.64</v>
      </c>
      <c r="G1693" t="n">
        <v>13.09</v>
      </c>
      <c r="H1693" t="n">
        <v>0.24</v>
      </c>
      <c r="I1693" t="n">
        <v>278</v>
      </c>
      <c r="J1693" t="n">
        <v>108.05</v>
      </c>
      <c r="K1693" t="n">
        <v>41.65</v>
      </c>
      <c r="L1693" t="n">
        <v>1.5</v>
      </c>
      <c r="M1693" t="n">
        <v>276</v>
      </c>
      <c r="N1693" t="n">
        <v>14.9</v>
      </c>
      <c r="O1693" t="n">
        <v>13559.91</v>
      </c>
      <c r="P1693" t="n">
        <v>577.4299999999999</v>
      </c>
      <c r="Q1693" t="n">
        <v>1368.15</v>
      </c>
      <c r="R1693" t="n">
        <v>368.81</v>
      </c>
      <c r="S1693" t="n">
        <v>104.26</v>
      </c>
      <c r="T1693" t="n">
        <v>130071.11</v>
      </c>
      <c r="U1693" t="n">
        <v>0.28</v>
      </c>
      <c r="V1693" t="n">
        <v>0.79</v>
      </c>
      <c r="W1693" t="n">
        <v>21.09</v>
      </c>
      <c r="X1693" t="n">
        <v>8.039999999999999</v>
      </c>
      <c r="Y1693" t="n">
        <v>1</v>
      </c>
      <c r="Z1693" t="n">
        <v>10</v>
      </c>
    </row>
    <row r="1694">
      <c r="A1694" t="n">
        <v>3</v>
      </c>
      <c r="B1694" t="n">
        <v>50</v>
      </c>
      <c r="C1694" t="inlineStr">
        <is>
          <t xml:space="preserve">CONCLUIDO	</t>
        </is>
      </c>
      <c r="D1694" t="n">
        <v>1.5036</v>
      </c>
      <c r="E1694" t="n">
        <v>66.51000000000001</v>
      </c>
      <c r="F1694" t="n">
        <v>59.31</v>
      </c>
      <c r="G1694" t="n">
        <v>15.34</v>
      </c>
      <c r="H1694" t="n">
        <v>0.28</v>
      </c>
      <c r="I1694" t="n">
        <v>232</v>
      </c>
      <c r="J1694" t="n">
        <v>108.37</v>
      </c>
      <c r="K1694" t="n">
        <v>41.65</v>
      </c>
      <c r="L1694" t="n">
        <v>1.75</v>
      </c>
      <c r="M1694" t="n">
        <v>230</v>
      </c>
      <c r="N1694" t="n">
        <v>14.97</v>
      </c>
      <c r="O1694" t="n">
        <v>13599.17</v>
      </c>
      <c r="P1694" t="n">
        <v>562.95</v>
      </c>
      <c r="Q1694" t="n">
        <v>1368.45</v>
      </c>
      <c r="R1694" t="n">
        <v>324.61</v>
      </c>
      <c r="S1694" t="n">
        <v>104.26</v>
      </c>
      <c r="T1694" t="n">
        <v>108201.93</v>
      </c>
      <c r="U1694" t="n">
        <v>0.32</v>
      </c>
      <c r="V1694" t="n">
        <v>0.8100000000000001</v>
      </c>
      <c r="W1694" t="n">
        <v>21.05</v>
      </c>
      <c r="X1694" t="n">
        <v>6.72</v>
      </c>
      <c r="Y1694" t="n">
        <v>1</v>
      </c>
      <c r="Z1694" t="n">
        <v>10</v>
      </c>
    </row>
    <row r="1695">
      <c r="A1695" t="n">
        <v>4</v>
      </c>
      <c r="B1695" t="n">
        <v>50</v>
      </c>
      <c r="C1695" t="inlineStr">
        <is>
          <t xml:space="preserve">CONCLUIDO	</t>
        </is>
      </c>
      <c r="D1695" t="n">
        <v>1.5443</v>
      </c>
      <c r="E1695" t="n">
        <v>64.76000000000001</v>
      </c>
      <c r="F1695" t="n">
        <v>58.3</v>
      </c>
      <c r="G1695" t="n">
        <v>17.58</v>
      </c>
      <c r="H1695" t="n">
        <v>0.32</v>
      </c>
      <c r="I1695" t="n">
        <v>199</v>
      </c>
      <c r="J1695" t="n">
        <v>108.68</v>
      </c>
      <c r="K1695" t="n">
        <v>41.65</v>
      </c>
      <c r="L1695" t="n">
        <v>2</v>
      </c>
      <c r="M1695" t="n">
        <v>197</v>
      </c>
      <c r="N1695" t="n">
        <v>15.03</v>
      </c>
      <c r="O1695" t="n">
        <v>13638.32</v>
      </c>
      <c r="P1695" t="n">
        <v>551.09</v>
      </c>
      <c r="Q1695" t="n">
        <v>1367.83</v>
      </c>
      <c r="R1695" t="n">
        <v>292.77</v>
      </c>
      <c r="S1695" t="n">
        <v>104.26</v>
      </c>
      <c r="T1695" t="n">
        <v>92448.31</v>
      </c>
      <c r="U1695" t="n">
        <v>0.36</v>
      </c>
      <c r="V1695" t="n">
        <v>0.82</v>
      </c>
      <c r="W1695" t="n">
        <v>20.96</v>
      </c>
      <c r="X1695" t="n">
        <v>5.7</v>
      </c>
      <c r="Y1695" t="n">
        <v>1</v>
      </c>
      <c r="Z1695" t="n">
        <v>10</v>
      </c>
    </row>
    <row r="1696">
      <c r="A1696" t="n">
        <v>5</v>
      </c>
      <c r="B1696" t="n">
        <v>50</v>
      </c>
      <c r="C1696" t="inlineStr">
        <is>
          <t xml:space="preserve">CONCLUIDO	</t>
        </is>
      </c>
      <c r="D1696" t="n">
        <v>1.5748</v>
      </c>
      <c r="E1696" t="n">
        <v>63.5</v>
      </c>
      <c r="F1696" t="n">
        <v>57.6</v>
      </c>
      <c r="G1696" t="n">
        <v>19.86</v>
      </c>
      <c r="H1696" t="n">
        <v>0.36</v>
      </c>
      <c r="I1696" t="n">
        <v>174</v>
      </c>
      <c r="J1696" t="n">
        <v>109</v>
      </c>
      <c r="K1696" t="n">
        <v>41.65</v>
      </c>
      <c r="L1696" t="n">
        <v>2.25</v>
      </c>
      <c r="M1696" t="n">
        <v>172</v>
      </c>
      <c r="N1696" t="n">
        <v>15.1</v>
      </c>
      <c r="O1696" t="n">
        <v>13677.51</v>
      </c>
      <c r="P1696" t="n">
        <v>542.49</v>
      </c>
      <c r="Q1696" t="n">
        <v>1368.05</v>
      </c>
      <c r="R1696" t="n">
        <v>269.47</v>
      </c>
      <c r="S1696" t="n">
        <v>104.26</v>
      </c>
      <c r="T1696" t="n">
        <v>80919.14999999999</v>
      </c>
      <c r="U1696" t="n">
        <v>0.39</v>
      </c>
      <c r="V1696" t="n">
        <v>0.83</v>
      </c>
      <c r="W1696" t="n">
        <v>20.93</v>
      </c>
      <c r="X1696" t="n">
        <v>5.01</v>
      </c>
      <c r="Y1696" t="n">
        <v>1</v>
      </c>
      <c r="Z1696" t="n">
        <v>10</v>
      </c>
    </row>
    <row r="1697">
      <c r="A1697" t="n">
        <v>6</v>
      </c>
      <c r="B1697" t="n">
        <v>50</v>
      </c>
      <c r="C1697" t="inlineStr">
        <is>
          <t xml:space="preserve">CONCLUIDO	</t>
        </is>
      </c>
      <c r="D1697" t="n">
        <v>1.6</v>
      </c>
      <c r="E1697" t="n">
        <v>62.5</v>
      </c>
      <c r="F1697" t="n">
        <v>57.02</v>
      </c>
      <c r="G1697" t="n">
        <v>22.07</v>
      </c>
      <c r="H1697" t="n">
        <v>0.4</v>
      </c>
      <c r="I1697" t="n">
        <v>155</v>
      </c>
      <c r="J1697" t="n">
        <v>109.32</v>
      </c>
      <c r="K1697" t="n">
        <v>41.65</v>
      </c>
      <c r="L1697" t="n">
        <v>2.5</v>
      </c>
      <c r="M1697" t="n">
        <v>153</v>
      </c>
      <c r="N1697" t="n">
        <v>15.17</v>
      </c>
      <c r="O1697" t="n">
        <v>13716.72</v>
      </c>
      <c r="P1697" t="n">
        <v>534.66</v>
      </c>
      <c r="Q1697" t="n">
        <v>1367.73</v>
      </c>
      <c r="R1697" t="n">
        <v>250.68</v>
      </c>
      <c r="S1697" t="n">
        <v>104.26</v>
      </c>
      <c r="T1697" t="n">
        <v>71623.34</v>
      </c>
      <c r="U1697" t="n">
        <v>0.42</v>
      </c>
      <c r="V1697" t="n">
        <v>0.84</v>
      </c>
      <c r="W1697" t="n">
        <v>20.9</v>
      </c>
      <c r="X1697" t="n">
        <v>4.43</v>
      </c>
      <c r="Y1697" t="n">
        <v>1</v>
      </c>
      <c r="Z1697" t="n">
        <v>10</v>
      </c>
    </row>
    <row r="1698">
      <c r="A1698" t="n">
        <v>7</v>
      </c>
      <c r="B1698" t="n">
        <v>50</v>
      </c>
      <c r="C1698" t="inlineStr">
        <is>
          <t xml:space="preserve">CONCLUIDO	</t>
        </is>
      </c>
      <c r="D1698" t="n">
        <v>1.621</v>
      </c>
      <c r="E1698" t="n">
        <v>61.69</v>
      </c>
      <c r="F1698" t="n">
        <v>56.56</v>
      </c>
      <c r="G1698" t="n">
        <v>24.42</v>
      </c>
      <c r="H1698" t="n">
        <v>0.44</v>
      </c>
      <c r="I1698" t="n">
        <v>139</v>
      </c>
      <c r="J1698" t="n">
        <v>109.64</v>
      </c>
      <c r="K1698" t="n">
        <v>41.65</v>
      </c>
      <c r="L1698" t="n">
        <v>2.75</v>
      </c>
      <c r="M1698" t="n">
        <v>137</v>
      </c>
      <c r="N1698" t="n">
        <v>15.24</v>
      </c>
      <c r="O1698" t="n">
        <v>13755.95</v>
      </c>
      <c r="P1698" t="n">
        <v>528.6</v>
      </c>
      <c r="Q1698" t="n">
        <v>1367.73</v>
      </c>
      <c r="R1698" t="n">
        <v>235.83</v>
      </c>
      <c r="S1698" t="n">
        <v>104.26</v>
      </c>
      <c r="T1698" t="n">
        <v>64274.44</v>
      </c>
      <c r="U1698" t="n">
        <v>0.44</v>
      </c>
      <c r="V1698" t="n">
        <v>0.85</v>
      </c>
      <c r="W1698" t="n">
        <v>20.87</v>
      </c>
      <c r="X1698" t="n">
        <v>3.98</v>
      </c>
      <c r="Y1698" t="n">
        <v>1</v>
      </c>
      <c r="Z1698" t="n">
        <v>10</v>
      </c>
    </row>
    <row r="1699">
      <c r="A1699" t="n">
        <v>8</v>
      </c>
      <c r="B1699" t="n">
        <v>50</v>
      </c>
      <c r="C1699" t="inlineStr">
        <is>
          <t xml:space="preserve">CONCLUIDO	</t>
        </is>
      </c>
      <c r="D1699" t="n">
        <v>1.6388</v>
      </c>
      <c r="E1699" t="n">
        <v>61.02</v>
      </c>
      <c r="F1699" t="n">
        <v>56.18</v>
      </c>
      <c r="G1699" t="n">
        <v>26.75</v>
      </c>
      <c r="H1699" t="n">
        <v>0.48</v>
      </c>
      <c r="I1699" t="n">
        <v>126</v>
      </c>
      <c r="J1699" t="n">
        <v>109.96</v>
      </c>
      <c r="K1699" t="n">
        <v>41.65</v>
      </c>
      <c r="L1699" t="n">
        <v>3</v>
      </c>
      <c r="M1699" t="n">
        <v>124</v>
      </c>
      <c r="N1699" t="n">
        <v>15.31</v>
      </c>
      <c r="O1699" t="n">
        <v>13795.21</v>
      </c>
      <c r="P1699" t="n">
        <v>522.96</v>
      </c>
      <c r="Q1699" t="n">
        <v>1367.85</v>
      </c>
      <c r="R1699" t="n">
        <v>223.39</v>
      </c>
      <c r="S1699" t="n">
        <v>104.26</v>
      </c>
      <c r="T1699" t="n">
        <v>58120.66</v>
      </c>
      <c r="U1699" t="n">
        <v>0.47</v>
      </c>
      <c r="V1699" t="n">
        <v>0.85</v>
      </c>
      <c r="W1699" t="n">
        <v>20.85</v>
      </c>
      <c r="X1699" t="n">
        <v>3.59</v>
      </c>
      <c r="Y1699" t="n">
        <v>1</v>
      </c>
      <c r="Z1699" t="n">
        <v>10</v>
      </c>
    </row>
    <row r="1700">
      <c r="A1700" t="n">
        <v>9</v>
      </c>
      <c r="B1700" t="n">
        <v>50</v>
      </c>
      <c r="C1700" t="inlineStr">
        <is>
          <t xml:space="preserve">CONCLUIDO	</t>
        </is>
      </c>
      <c r="D1700" t="n">
        <v>1.6524</v>
      </c>
      <c r="E1700" t="n">
        <v>60.52</v>
      </c>
      <c r="F1700" t="n">
        <v>55.9</v>
      </c>
      <c r="G1700" t="n">
        <v>28.92</v>
      </c>
      <c r="H1700" t="n">
        <v>0.52</v>
      </c>
      <c r="I1700" t="n">
        <v>116</v>
      </c>
      <c r="J1700" t="n">
        <v>110.27</v>
      </c>
      <c r="K1700" t="n">
        <v>41.65</v>
      </c>
      <c r="L1700" t="n">
        <v>3.25</v>
      </c>
      <c r="M1700" t="n">
        <v>114</v>
      </c>
      <c r="N1700" t="n">
        <v>15.37</v>
      </c>
      <c r="O1700" t="n">
        <v>13834.5</v>
      </c>
      <c r="P1700" t="n">
        <v>518.16</v>
      </c>
      <c r="Q1700" t="n">
        <v>1367.71</v>
      </c>
      <c r="R1700" t="n">
        <v>214.3</v>
      </c>
      <c r="S1700" t="n">
        <v>104.26</v>
      </c>
      <c r="T1700" t="n">
        <v>53627.25</v>
      </c>
      <c r="U1700" t="n">
        <v>0.49</v>
      </c>
      <c r="V1700" t="n">
        <v>0.86</v>
      </c>
      <c r="W1700" t="n">
        <v>20.84</v>
      </c>
      <c r="X1700" t="n">
        <v>3.32</v>
      </c>
      <c r="Y1700" t="n">
        <v>1</v>
      </c>
      <c r="Z1700" t="n">
        <v>10</v>
      </c>
    </row>
    <row r="1701">
      <c r="A1701" t="n">
        <v>10</v>
      </c>
      <c r="B1701" t="n">
        <v>50</v>
      </c>
      <c r="C1701" t="inlineStr">
        <is>
          <t xml:space="preserve">CONCLUIDO	</t>
        </is>
      </c>
      <c r="D1701" t="n">
        <v>1.6663</v>
      </c>
      <c r="E1701" t="n">
        <v>60.01</v>
      </c>
      <c r="F1701" t="n">
        <v>55.62</v>
      </c>
      <c r="G1701" t="n">
        <v>31.48</v>
      </c>
      <c r="H1701" t="n">
        <v>0.5600000000000001</v>
      </c>
      <c r="I1701" t="n">
        <v>106</v>
      </c>
      <c r="J1701" t="n">
        <v>110.59</v>
      </c>
      <c r="K1701" t="n">
        <v>41.65</v>
      </c>
      <c r="L1701" t="n">
        <v>3.5</v>
      </c>
      <c r="M1701" t="n">
        <v>104</v>
      </c>
      <c r="N1701" t="n">
        <v>15.44</v>
      </c>
      <c r="O1701" t="n">
        <v>13873.81</v>
      </c>
      <c r="P1701" t="n">
        <v>513.29</v>
      </c>
      <c r="Q1701" t="n">
        <v>1367.64</v>
      </c>
      <c r="R1701" t="n">
        <v>204.77</v>
      </c>
      <c r="S1701" t="n">
        <v>104.26</v>
      </c>
      <c r="T1701" t="n">
        <v>48910.99</v>
      </c>
      <c r="U1701" t="n">
        <v>0.51</v>
      </c>
      <c r="V1701" t="n">
        <v>0.86</v>
      </c>
      <c r="W1701" t="n">
        <v>20.83</v>
      </c>
      <c r="X1701" t="n">
        <v>3.04</v>
      </c>
      <c r="Y1701" t="n">
        <v>1</v>
      </c>
      <c r="Z1701" t="n">
        <v>10</v>
      </c>
    </row>
    <row r="1702">
      <c r="A1702" t="n">
        <v>11</v>
      </c>
      <c r="B1702" t="n">
        <v>50</v>
      </c>
      <c r="C1702" t="inlineStr">
        <is>
          <t xml:space="preserve">CONCLUIDO	</t>
        </is>
      </c>
      <c r="D1702" t="n">
        <v>1.6769</v>
      </c>
      <c r="E1702" t="n">
        <v>59.63</v>
      </c>
      <c r="F1702" t="n">
        <v>55.4</v>
      </c>
      <c r="G1702" t="n">
        <v>33.57</v>
      </c>
      <c r="H1702" t="n">
        <v>0.6</v>
      </c>
      <c r="I1702" t="n">
        <v>99</v>
      </c>
      <c r="J1702" t="n">
        <v>110.91</v>
      </c>
      <c r="K1702" t="n">
        <v>41.65</v>
      </c>
      <c r="L1702" t="n">
        <v>3.75</v>
      </c>
      <c r="M1702" t="n">
        <v>97</v>
      </c>
      <c r="N1702" t="n">
        <v>15.51</v>
      </c>
      <c r="O1702" t="n">
        <v>13913.15</v>
      </c>
      <c r="P1702" t="n">
        <v>509.14</v>
      </c>
      <c r="Q1702" t="n">
        <v>1367.63</v>
      </c>
      <c r="R1702" t="n">
        <v>198.34</v>
      </c>
      <c r="S1702" t="n">
        <v>104.26</v>
      </c>
      <c r="T1702" t="n">
        <v>45732.76</v>
      </c>
      <c r="U1702" t="n">
        <v>0.53</v>
      </c>
      <c r="V1702" t="n">
        <v>0.87</v>
      </c>
      <c r="W1702" t="n">
        <v>20.8</v>
      </c>
      <c r="X1702" t="n">
        <v>2.81</v>
      </c>
      <c r="Y1702" t="n">
        <v>1</v>
      </c>
      <c r="Z1702" t="n">
        <v>10</v>
      </c>
    </row>
    <row r="1703">
      <c r="A1703" t="n">
        <v>12</v>
      </c>
      <c r="B1703" t="n">
        <v>50</v>
      </c>
      <c r="C1703" t="inlineStr">
        <is>
          <t xml:space="preserve">CONCLUIDO	</t>
        </is>
      </c>
      <c r="D1703" t="n">
        <v>1.6867</v>
      </c>
      <c r="E1703" t="n">
        <v>59.29</v>
      </c>
      <c r="F1703" t="n">
        <v>55.21</v>
      </c>
      <c r="G1703" t="n">
        <v>36</v>
      </c>
      <c r="H1703" t="n">
        <v>0.63</v>
      </c>
      <c r="I1703" t="n">
        <v>92</v>
      </c>
      <c r="J1703" t="n">
        <v>111.23</v>
      </c>
      <c r="K1703" t="n">
        <v>41.65</v>
      </c>
      <c r="L1703" t="n">
        <v>4</v>
      </c>
      <c r="M1703" t="n">
        <v>90</v>
      </c>
      <c r="N1703" t="n">
        <v>15.58</v>
      </c>
      <c r="O1703" t="n">
        <v>13952.52</v>
      </c>
      <c r="P1703" t="n">
        <v>505.18</v>
      </c>
      <c r="Q1703" t="n">
        <v>1367.53</v>
      </c>
      <c r="R1703" t="n">
        <v>191.93</v>
      </c>
      <c r="S1703" t="n">
        <v>104.26</v>
      </c>
      <c r="T1703" t="n">
        <v>42563.02</v>
      </c>
      <c r="U1703" t="n">
        <v>0.54</v>
      </c>
      <c r="V1703" t="n">
        <v>0.87</v>
      </c>
      <c r="W1703" t="n">
        <v>20.79</v>
      </c>
      <c r="X1703" t="n">
        <v>2.62</v>
      </c>
      <c r="Y1703" t="n">
        <v>1</v>
      </c>
      <c r="Z1703" t="n">
        <v>10</v>
      </c>
    </row>
    <row r="1704">
      <c r="A1704" t="n">
        <v>13</v>
      </c>
      <c r="B1704" t="n">
        <v>50</v>
      </c>
      <c r="C1704" t="inlineStr">
        <is>
          <t xml:space="preserve">CONCLUIDO	</t>
        </is>
      </c>
      <c r="D1704" t="n">
        <v>1.6958</v>
      </c>
      <c r="E1704" t="n">
        <v>58.97</v>
      </c>
      <c r="F1704" t="n">
        <v>55.02</v>
      </c>
      <c r="G1704" t="n">
        <v>38.39</v>
      </c>
      <c r="H1704" t="n">
        <v>0.67</v>
      </c>
      <c r="I1704" t="n">
        <v>86</v>
      </c>
      <c r="J1704" t="n">
        <v>111.55</v>
      </c>
      <c r="K1704" t="n">
        <v>41.65</v>
      </c>
      <c r="L1704" t="n">
        <v>4.25</v>
      </c>
      <c r="M1704" t="n">
        <v>84</v>
      </c>
      <c r="N1704" t="n">
        <v>15.65</v>
      </c>
      <c r="O1704" t="n">
        <v>13991.91</v>
      </c>
      <c r="P1704" t="n">
        <v>501.21</v>
      </c>
      <c r="Q1704" t="n">
        <v>1367.63</v>
      </c>
      <c r="R1704" t="n">
        <v>185.64</v>
      </c>
      <c r="S1704" t="n">
        <v>104.26</v>
      </c>
      <c r="T1704" t="n">
        <v>39444.63</v>
      </c>
      <c r="U1704" t="n">
        <v>0.5600000000000001</v>
      </c>
      <c r="V1704" t="n">
        <v>0.87</v>
      </c>
      <c r="W1704" t="n">
        <v>20.79</v>
      </c>
      <c r="X1704" t="n">
        <v>2.44</v>
      </c>
      <c r="Y1704" t="n">
        <v>1</v>
      </c>
      <c r="Z1704" t="n">
        <v>10</v>
      </c>
    </row>
    <row r="1705">
      <c r="A1705" t="n">
        <v>14</v>
      </c>
      <c r="B1705" t="n">
        <v>50</v>
      </c>
      <c r="C1705" t="inlineStr">
        <is>
          <t xml:space="preserve">CONCLUIDO	</t>
        </is>
      </c>
      <c r="D1705" t="n">
        <v>1.7038</v>
      </c>
      <c r="E1705" t="n">
        <v>58.69</v>
      </c>
      <c r="F1705" t="n">
        <v>54.86</v>
      </c>
      <c r="G1705" t="n">
        <v>40.64</v>
      </c>
      <c r="H1705" t="n">
        <v>0.71</v>
      </c>
      <c r="I1705" t="n">
        <v>81</v>
      </c>
      <c r="J1705" t="n">
        <v>111.87</v>
      </c>
      <c r="K1705" t="n">
        <v>41.65</v>
      </c>
      <c r="L1705" t="n">
        <v>4.5</v>
      </c>
      <c r="M1705" t="n">
        <v>79</v>
      </c>
      <c r="N1705" t="n">
        <v>15.72</v>
      </c>
      <c r="O1705" t="n">
        <v>14031.33</v>
      </c>
      <c r="P1705" t="n">
        <v>497.54</v>
      </c>
      <c r="Q1705" t="n">
        <v>1367.46</v>
      </c>
      <c r="R1705" t="n">
        <v>180.52</v>
      </c>
      <c r="S1705" t="n">
        <v>104.26</v>
      </c>
      <c r="T1705" t="n">
        <v>36911.34</v>
      </c>
      <c r="U1705" t="n">
        <v>0.58</v>
      </c>
      <c r="V1705" t="n">
        <v>0.87</v>
      </c>
      <c r="W1705" t="n">
        <v>20.78</v>
      </c>
      <c r="X1705" t="n">
        <v>2.28</v>
      </c>
      <c r="Y1705" t="n">
        <v>1</v>
      </c>
      <c r="Z1705" t="n">
        <v>10</v>
      </c>
    </row>
    <row r="1706">
      <c r="A1706" t="n">
        <v>15</v>
      </c>
      <c r="B1706" t="n">
        <v>50</v>
      </c>
      <c r="C1706" t="inlineStr">
        <is>
          <t xml:space="preserve">CONCLUIDO	</t>
        </is>
      </c>
      <c r="D1706" t="n">
        <v>1.7112</v>
      </c>
      <c r="E1706" t="n">
        <v>58.44</v>
      </c>
      <c r="F1706" t="n">
        <v>54.71</v>
      </c>
      <c r="G1706" t="n">
        <v>43.2</v>
      </c>
      <c r="H1706" t="n">
        <v>0.75</v>
      </c>
      <c r="I1706" t="n">
        <v>76</v>
      </c>
      <c r="J1706" t="n">
        <v>112.19</v>
      </c>
      <c r="K1706" t="n">
        <v>41.65</v>
      </c>
      <c r="L1706" t="n">
        <v>4.75</v>
      </c>
      <c r="M1706" t="n">
        <v>74</v>
      </c>
      <c r="N1706" t="n">
        <v>15.79</v>
      </c>
      <c r="O1706" t="n">
        <v>14070.77</v>
      </c>
      <c r="P1706" t="n">
        <v>493.95</v>
      </c>
      <c r="Q1706" t="n">
        <v>1367.46</v>
      </c>
      <c r="R1706" t="n">
        <v>175.86</v>
      </c>
      <c r="S1706" t="n">
        <v>104.26</v>
      </c>
      <c r="T1706" t="n">
        <v>34604.91</v>
      </c>
      <c r="U1706" t="n">
        <v>0.59</v>
      </c>
      <c r="V1706" t="n">
        <v>0.88</v>
      </c>
      <c r="W1706" t="n">
        <v>20.77</v>
      </c>
      <c r="X1706" t="n">
        <v>2.13</v>
      </c>
      <c r="Y1706" t="n">
        <v>1</v>
      </c>
      <c r="Z1706" t="n">
        <v>10</v>
      </c>
    </row>
    <row r="1707">
      <c r="A1707" t="n">
        <v>16</v>
      </c>
      <c r="B1707" t="n">
        <v>50</v>
      </c>
      <c r="C1707" t="inlineStr">
        <is>
          <t xml:space="preserve">CONCLUIDO	</t>
        </is>
      </c>
      <c r="D1707" t="n">
        <v>1.7163</v>
      </c>
      <c r="E1707" t="n">
        <v>58.27</v>
      </c>
      <c r="F1707" t="n">
        <v>54.63</v>
      </c>
      <c r="G1707" t="n">
        <v>45.53</v>
      </c>
      <c r="H1707" t="n">
        <v>0.78</v>
      </c>
      <c r="I1707" t="n">
        <v>72</v>
      </c>
      <c r="J1707" t="n">
        <v>112.51</v>
      </c>
      <c r="K1707" t="n">
        <v>41.65</v>
      </c>
      <c r="L1707" t="n">
        <v>5</v>
      </c>
      <c r="M1707" t="n">
        <v>70</v>
      </c>
      <c r="N1707" t="n">
        <v>15.86</v>
      </c>
      <c r="O1707" t="n">
        <v>14110.24</v>
      </c>
      <c r="P1707" t="n">
        <v>491.44</v>
      </c>
      <c r="Q1707" t="n">
        <v>1367.46</v>
      </c>
      <c r="R1707" t="n">
        <v>173.54</v>
      </c>
      <c r="S1707" t="n">
        <v>104.26</v>
      </c>
      <c r="T1707" t="n">
        <v>33467.05</v>
      </c>
      <c r="U1707" t="n">
        <v>0.6</v>
      </c>
      <c r="V1707" t="n">
        <v>0.88</v>
      </c>
      <c r="W1707" t="n">
        <v>20.75</v>
      </c>
      <c r="X1707" t="n">
        <v>2.05</v>
      </c>
      <c r="Y1707" t="n">
        <v>1</v>
      </c>
      <c r="Z1707" t="n">
        <v>10</v>
      </c>
    </row>
    <row r="1708">
      <c r="A1708" t="n">
        <v>17</v>
      </c>
      <c r="B1708" t="n">
        <v>50</v>
      </c>
      <c r="C1708" t="inlineStr">
        <is>
          <t xml:space="preserve">CONCLUIDO	</t>
        </is>
      </c>
      <c r="D1708" t="n">
        <v>1.7228</v>
      </c>
      <c r="E1708" t="n">
        <v>58.05</v>
      </c>
      <c r="F1708" t="n">
        <v>54.5</v>
      </c>
      <c r="G1708" t="n">
        <v>48.09</v>
      </c>
      <c r="H1708" t="n">
        <v>0.82</v>
      </c>
      <c r="I1708" t="n">
        <v>68</v>
      </c>
      <c r="J1708" t="n">
        <v>112.83</v>
      </c>
      <c r="K1708" t="n">
        <v>41.65</v>
      </c>
      <c r="L1708" t="n">
        <v>5.25</v>
      </c>
      <c r="M1708" t="n">
        <v>66</v>
      </c>
      <c r="N1708" t="n">
        <v>15.93</v>
      </c>
      <c r="O1708" t="n">
        <v>14149.74</v>
      </c>
      <c r="P1708" t="n">
        <v>487.5</v>
      </c>
      <c r="Q1708" t="n">
        <v>1367.5</v>
      </c>
      <c r="R1708" t="n">
        <v>168.98</v>
      </c>
      <c r="S1708" t="n">
        <v>104.26</v>
      </c>
      <c r="T1708" t="n">
        <v>31206.95</v>
      </c>
      <c r="U1708" t="n">
        <v>0.62</v>
      </c>
      <c r="V1708" t="n">
        <v>0.88</v>
      </c>
      <c r="W1708" t="n">
        <v>20.75</v>
      </c>
      <c r="X1708" t="n">
        <v>1.92</v>
      </c>
      <c r="Y1708" t="n">
        <v>1</v>
      </c>
      <c r="Z1708" t="n">
        <v>10</v>
      </c>
    </row>
    <row r="1709">
      <c r="A1709" t="n">
        <v>18</v>
      </c>
      <c r="B1709" t="n">
        <v>50</v>
      </c>
      <c r="C1709" t="inlineStr">
        <is>
          <t xml:space="preserve">CONCLUIDO	</t>
        </is>
      </c>
      <c r="D1709" t="n">
        <v>1.7279</v>
      </c>
      <c r="E1709" t="n">
        <v>57.87</v>
      </c>
      <c r="F1709" t="n">
        <v>54.39</v>
      </c>
      <c r="G1709" t="n">
        <v>50.21</v>
      </c>
      <c r="H1709" t="n">
        <v>0.86</v>
      </c>
      <c r="I1709" t="n">
        <v>65</v>
      </c>
      <c r="J1709" t="n">
        <v>113.15</v>
      </c>
      <c r="K1709" t="n">
        <v>41.65</v>
      </c>
      <c r="L1709" t="n">
        <v>5.5</v>
      </c>
      <c r="M1709" t="n">
        <v>63</v>
      </c>
      <c r="N1709" t="n">
        <v>16</v>
      </c>
      <c r="O1709" t="n">
        <v>14189.26</v>
      </c>
      <c r="P1709" t="n">
        <v>484.74</v>
      </c>
      <c r="Q1709" t="n">
        <v>1367.3</v>
      </c>
      <c r="R1709" t="n">
        <v>165.48</v>
      </c>
      <c r="S1709" t="n">
        <v>104.26</v>
      </c>
      <c r="T1709" t="n">
        <v>29469.94</v>
      </c>
      <c r="U1709" t="n">
        <v>0.63</v>
      </c>
      <c r="V1709" t="n">
        <v>0.88</v>
      </c>
      <c r="W1709" t="n">
        <v>20.75</v>
      </c>
      <c r="X1709" t="n">
        <v>1.81</v>
      </c>
      <c r="Y1709" t="n">
        <v>1</v>
      </c>
      <c r="Z1709" t="n">
        <v>10</v>
      </c>
    </row>
    <row r="1710">
      <c r="A1710" t="n">
        <v>19</v>
      </c>
      <c r="B1710" t="n">
        <v>50</v>
      </c>
      <c r="C1710" t="inlineStr">
        <is>
          <t xml:space="preserve">CONCLUIDO	</t>
        </is>
      </c>
      <c r="D1710" t="n">
        <v>1.7335</v>
      </c>
      <c r="E1710" t="n">
        <v>57.69</v>
      </c>
      <c r="F1710" t="n">
        <v>54.29</v>
      </c>
      <c r="G1710" t="n">
        <v>53.4</v>
      </c>
      <c r="H1710" t="n">
        <v>0.89</v>
      </c>
      <c r="I1710" t="n">
        <v>61</v>
      </c>
      <c r="J1710" t="n">
        <v>113.47</v>
      </c>
      <c r="K1710" t="n">
        <v>41.65</v>
      </c>
      <c r="L1710" t="n">
        <v>5.75</v>
      </c>
      <c r="M1710" t="n">
        <v>59</v>
      </c>
      <c r="N1710" t="n">
        <v>16.07</v>
      </c>
      <c r="O1710" t="n">
        <v>14228.81</v>
      </c>
      <c r="P1710" t="n">
        <v>481.57</v>
      </c>
      <c r="Q1710" t="n">
        <v>1367.32</v>
      </c>
      <c r="R1710" t="n">
        <v>162.28</v>
      </c>
      <c r="S1710" t="n">
        <v>104.26</v>
      </c>
      <c r="T1710" t="n">
        <v>27891.79</v>
      </c>
      <c r="U1710" t="n">
        <v>0.64</v>
      </c>
      <c r="V1710" t="n">
        <v>0.88</v>
      </c>
      <c r="W1710" t="n">
        <v>20.74</v>
      </c>
      <c r="X1710" t="n">
        <v>1.72</v>
      </c>
      <c r="Y1710" t="n">
        <v>1</v>
      </c>
      <c r="Z1710" t="n">
        <v>10</v>
      </c>
    </row>
    <row r="1711">
      <c r="A1711" t="n">
        <v>20</v>
      </c>
      <c r="B1711" t="n">
        <v>50</v>
      </c>
      <c r="C1711" t="inlineStr">
        <is>
          <t xml:space="preserve">CONCLUIDO	</t>
        </is>
      </c>
      <c r="D1711" t="n">
        <v>1.7365</v>
      </c>
      <c r="E1711" t="n">
        <v>57.59</v>
      </c>
      <c r="F1711" t="n">
        <v>54.24</v>
      </c>
      <c r="G1711" t="n">
        <v>55.16</v>
      </c>
      <c r="H1711" t="n">
        <v>0.93</v>
      </c>
      <c r="I1711" t="n">
        <v>59</v>
      </c>
      <c r="J1711" t="n">
        <v>113.79</v>
      </c>
      <c r="K1711" t="n">
        <v>41.65</v>
      </c>
      <c r="L1711" t="n">
        <v>6</v>
      </c>
      <c r="M1711" t="n">
        <v>57</v>
      </c>
      <c r="N1711" t="n">
        <v>16.14</v>
      </c>
      <c r="O1711" t="n">
        <v>14268.39</v>
      </c>
      <c r="P1711" t="n">
        <v>478.77</v>
      </c>
      <c r="Q1711" t="n">
        <v>1367.52</v>
      </c>
      <c r="R1711" t="n">
        <v>160.17</v>
      </c>
      <c r="S1711" t="n">
        <v>104.26</v>
      </c>
      <c r="T1711" t="n">
        <v>26848.68</v>
      </c>
      <c r="U1711" t="n">
        <v>0.65</v>
      </c>
      <c r="V1711" t="n">
        <v>0.88</v>
      </c>
      <c r="W1711" t="n">
        <v>20.75</v>
      </c>
      <c r="X1711" t="n">
        <v>1.66</v>
      </c>
      <c r="Y1711" t="n">
        <v>1</v>
      </c>
      <c r="Z1711" t="n">
        <v>10</v>
      </c>
    </row>
    <row r="1712">
      <c r="A1712" t="n">
        <v>21</v>
      </c>
      <c r="B1712" t="n">
        <v>50</v>
      </c>
      <c r="C1712" t="inlineStr">
        <is>
          <t xml:space="preserve">CONCLUIDO	</t>
        </is>
      </c>
      <c r="D1712" t="n">
        <v>1.7408</v>
      </c>
      <c r="E1712" t="n">
        <v>57.44</v>
      </c>
      <c r="F1712" t="n">
        <v>54.16</v>
      </c>
      <c r="G1712" t="n">
        <v>58.03</v>
      </c>
      <c r="H1712" t="n">
        <v>0.97</v>
      </c>
      <c r="I1712" t="n">
        <v>56</v>
      </c>
      <c r="J1712" t="n">
        <v>114.11</v>
      </c>
      <c r="K1712" t="n">
        <v>41.65</v>
      </c>
      <c r="L1712" t="n">
        <v>6.25</v>
      </c>
      <c r="M1712" t="n">
        <v>54</v>
      </c>
      <c r="N1712" t="n">
        <v>16.21</v>
      </c>
      <c r="O1712" t="n">
        <v>14307.99</v>
      </c>
      <c r="P1712" t="n">
        <v>475.66</v>
      </c>
      <c r="Q1712" t="n">
        <v>1367.34</v>
      </c>
      <c r="R1712" t="n">
        <v>158.03</v>
      </c>
      <c r="S1712" t="n">
        <v>104.26</v>
      </c>
      <c r="T1712" t="n">
        <v>25789.39</v>
      </c>
      <c r="U1712" t="n">
        <v>0.66</v>
      </c>
      <c r="V1712" t="n">
        <v>0.88</v>
      </c>
      <c r="W1712" t="n">
        <v>20.74</v>
      </c>
      <c r="X1712" t="n">
        <v>1.58</v>
      </c>
      <c r="Y1712" t="n">
        <v>1</v>
      </c>
      <c r="Z1712" t="n">
        <v>10</v>
      </c>
    </row>
    <row r="1713">
      <c r="A1713" t="n">
        <v>22</v>
      </c>
      <c r="B1713" t="n">
        <v>50</v>
      </c>
      <c r="C1713" t="inlineStr">
        <is>
          <t xml:space="preserve">CONCLUIDO	</t>
        </is>
      </c>
      <c r="D1713" t="n">
        <v>1.7461</v>
      </c>
      <c r="E1713" t="n">
        <v>57.27</v>
      </c>
      <c r="F1713" t="n">
        <v>54.06</v>
      </c>
      <c r="G1713" t="n">
        <v>61.2</v>
      </c>
      <c r="H1713" t="n">
        <v>1</v>
      </c>
      <c r="I1713" t="n">
        <v>53</v>
      </c>
      <c r="J1713" t="n">
        <v>114.44</v>
      </c>
      <c r="K1713" t="n">
        <v>41.65</v>
      </c>
      <c r="L1713" t="n">
        <v>6.5</v>
      </c>
      <c r="M1713" t="n">
        <v>51</v>
      </c>
      <c r="N1713" t="n">
        <v>16.29</v>
      </c>
      <c r="O1713" t="n">
        <v>14347.62</v>
      </c>
      <c r="P1713" t="n">
        <v>471.96</v>
      </c>
      <c r="Q1713" t="n">
        <v>1367.44</v>
      </c>
      <c r="R1713" t="n">
        <v>154.79</v>
      </c>
      <c r="S1713" t="n">
        <v>104.26</v>
      </c>
      <c r="T1713" t="n">
        <v>24186.37</v>
      </c>
      <c r="U1713" t="n">
        <v>0.67</v>
      </c>
      <c r="V1713" t="n">
        <v>0.89</v>
      </c>
      <c r="W1713" t="n">
        <v>20.72</v>
      </c>
      <c r="X1713" t="n">
        <v>1.47</v>
      </c>
      <c r="Y1713" t="n">
        <v>1</v>
      </c>
      <c r="Z1713" t="n">
        <v>10</v>
      </c>
    </row>
    <row r="1714">
      <c r="A1714" t="n">
        <v>23</v>
      </c>
      <c r="B1714" t="n">
        <v>50</v>
      </c>
      <c r="C1714" t="inlineStr">
        <is>
          <t xml:space="preserve">CONCLUIDO	</t>
        </is>
      </c>
      <c r="D1714" t="n">
        <v>1.7485</v>
      </c>
      <c r="E1714" t="n">
        <v>57.19</v>
      </c>
      <c r="F1714" t="n">
        <v>54.02</v>
      </c>
      <c r="G1714" t="n">
        <v>63.55</v>
      </c>
      <c r="H1714" t="n">
        <v>1.04</v>
      </c>
      <c r="I1714" t="n">
        <v>51</v>
      </c>
      <c r="J1714" t="n">
        <v>114.76</v>
      </c>
      <c r="K1714" t="n">
        <v>41.65</v>
      </c>
      <c r="L1714" t="n">
        <v>6.75</v>
      </c>
      <c r="M1714" t="n">
        <v>49</v>
      </c>
      <c r="N1714" t="n">
        <v>16.36</v>
      </c>
      <c r="O1714" t="n">
        <v>14387.27</v>
      </c>
      <c r="P1714" t="n">
        <v>469.32</v>
      </c>
      <c r="Q1714" t="n">
        <v>1367.35</v>
      </c>
      <c r="R1714" t="n">
        <v>153.4</v>
      </c>
      <c r="S1714" t="n">
        <v>104.26</v>
      </c>
      <c r="T1714" t="n">
        <v>23502.78</v>
      </c>
      <c r="U1714" t="n">
        <v>0.68</v>
      </c>
      <c r="V1714" t="n">
        <v>0.89</v>
      </c>
      <c r="W1714" t="n">
        <v>20.73</v>
      </c>
      <c r="X1714" t="n">
        <v>1.44</v>
      </c>
      <c r="Y1714" t="n">
        <v>1</v>
      </c>
      <c r="Z1714" t="n">
        <v>10</v>
      </c>
    </row>
    <row r="1715">
      <c r="A1715" t="n">
        <v>24</v>
      </c>
      <c r="B1715" t="n">
        <v>50</v>
      </c>
      <c r="C1715" t="inlineStr">
        <is>
          <t xml:space="preserve">CONCLUIDO	</t>
        </is>
      </c>
      <c r="D1715" t="n">
        <v>1.7522</v>
      </c>
      <c r="E1715" t="n">
        <v>57.07</v>
      </c>
      <c r="F1715" t="n">
        <v>53.95</v>
      </c>
      <c r="G1715" t="n">
        <v>66.06</v>
      </c>
      <c r="H1715" t="n">
        <v>1.07</v>
      </c>
      <c r="I1715" t="n">
        <v>49</v>
      </c>
      <c r="J1715" t="n">
        <v>115.08</v>
      </c>
      <c r="K1715" t="n">
        <v>41.65</v>
      </c>
      <c r="L1715" t="n">
        <v>7</v>
      </c>
      <c r="M1715" t="n">
        <v>47</v>
      </c>
      <c r="N1715" t="n">
        <v>16.43</v>
      </c>
      <c r="O1715" t="n">
        <v>14426.96</v>
      </c>
      <c r="P1715" t="n">
        <v>466.4</v>
      </c>
      <c r="Q1715" t="n">
        <v>1367.36</v>
      </c>
      <c r="R1715" t="n">
        <v>151.2</v>
      </c>
      <c r="S1715" t="n">
        <v>104.26</v>
      </c>
      <c r="T1715" t="n">
        <v>22410.48</v>
      </c>
      <c r="U1715" t="n">
        <v>0.6899999999999999</v>
      </c>
      <c r="V1715" t="n">
        <v>0.89</v>
      </c>
      <c r="W1715" t="n">
        <v>20.72</v>
      </c>
      <c r="X1715" t="n">
        <v>1.37</v>
      </c>
      <c r="Y1715" t="n">
        <v>1</v>
      </c>
      <c r="Z1715" t="n">
        <v>10</v>
      </c>
    </row>
    <row r="1716">
      <c r="A1716" t="n">
        <v>25</v>
      </c>
      <c r="B1716" t="n">
        <v>50</v>
      </c>
      <c r="C1716" t="inlineStr">
        <is>
          <t xml:space="preserve">CONCLUIDO	</t>
        </is>
      </c>
      <c r="D1716" t="n">
        <v>1.7546</v>
      </c>
      <c r="E1716" t="n">
        <v>56.99</v>
      </c>
      <c r="F1716" t="n">
        <v>53.91</v>
      </c>
      <c r="G1716" t="n">
        <v>68.81999999999999</v>
      </c>
      <c r="H1716" t="n">
        <v>1.11</v>
      </c>
      <c r="I1716" t="n">
        <v>47</v>
      </c>
      <c r="J1716" t="n">
        <v>115.4</v>
      </c>
      <c r="K1716" t="n">
        <v>41.65</v>
      </c>
      <c r="L1716" t="n">
        <v>7.25</v>
      </c>
      <c r="M1716" t="n">
        <v>45</v>
      </c>
      <c r="N1716" t="n">
        <v>16.5</v>
      </c>
      <c r="O1716" t="n">
        <v>14466.67</v>
      </c>
      <c r="P1716" t="n">
        <v>463.88</v>
      </c>
      <c r="Q1716" t="n">
        <v>1367.39</v>
      </c>
      <c r="R1716" t="n">
        <v>149.8</v>
      </c>
      <c r="S1716" t="n">
        <v>104.26</v>
      </c>
      <c r="T1716" t="n">
        <v>21723.49</v>
      </c>
      <c r="U1716" t="n">
        <v>0.7</v>
      </c>
      <c r="V1716" t="n">
        <v>0.89</v>
      </c>
      <c r="W1716" t="n">
        <v>20.72</v>
      </c>
      <c r="X1716" t="n">
        <v>1.33</v>
      </c>
      <c r="Y1716" t="n">
        <v>1</v>
      </c>
      <c r="Z1716" t="n">
        <v>10</v>
      </c>
    </row>
    <row r="1717">
      <c r="A1717" t="n">
        <v>26</v>
      </c>
      <c r="B1717" t="n">
        <v>50</v>
      </c>
      <c r="C1717" t="inlineStr">
        <is>
          <t xml:space="preserve">CONCLUIDO	</t>
        </is>
      </c>
      <c r="D1717" t="n">
        <v>1.7582</v>
      </c>
      <c r="E1717" t="n">
        <v>56.88</v>
      </c>
      <c r="F1717" t="n">
        <v>53.84</v>
      </c>
      <c r="G1717" t="n">
        <v>71.79000000000001</v>
      </c>
      <c r="H1717" t="n">
        <v>1.14</v>
      </c>
      <c r="I1717" t="n">
        <v>45</v>
      </c>
      <c r="J1717" t="n">
        <v>115.72</v>
      </c>
      <c r="K1717" t="n">
        <v>41.65</v>
      </c>
      <c r="L1717" t="n">
        <v>7.5</v>
      </c>
      <c r="M1717" t="n">
        <v>43</v>
      </c>
      <c r="N1717" t="n">
        <v>16.57</v>
      </c>
      <c r="O1717" t="n">
        <v>14506.4</v>
      </c>
      <c r="P1717" t="n">
        <v>460.65</v>
      </c>
      <c r="Q1717" t="n">
        <v>1367.26</v>
      </c>
      <c r="R1717" t="n">
        <v>147.15</v>
      </c>
      <c r="S1717" t="n">
        <v>104.26</v>
      </c>
      <c r="T1717" t="n">
        <v>20407.96</v>
      </c>
      <c r="U1717" t="n">
        <v>0.71</v>
      </c>
      <c r="V1717" t="n">
        <v>0.89</v>
      </c>
      <c r="W1717" t="n">
        <v>20.73</v>
      </c>
      <c r="X1717" t="n">
        <v>1.26</v>
      </c>
      <c r="Y1717" t="n">
        <v>1</v>
      </c>
      <c r="Z1717" t="n">
        <v>10</v>
      </c>
    </row>
    <row r="1718">
      <c r="A1718" t="n">
        <v>27</v>
      </c>
      <c r="B1718" t="n">
        <v>50</v>
      </c>
      <c r="C1718" t="inlineStr">
        <is>
          <t xml:space="preserve">CONCLUIDO	</t>
        </is>
      </c>
      <c r="D1718" t="n">
        <v>1.7589</v>
      </c>
      <c r="E1718" t="n">
        <v>56.85</v>
      </c>
      <c r="F1718" t="n">
        <v>53.84</v>
      </c>
      <c r="G1718" t="n">
        <v>73.42</v>
      </c>
      <c r="H1718" t="n">
        <v>1.18</v>
      </c>
      <c r="I1718" t="n">
        <v>44</v>
      </c>
      <c r="J1718" t="n">
        <v>116.05</v>
      </c>
      <c r="K1718" t="n">
        <v>41.65</v>
      </c>
      <c r="L1718" t="n">
        <v>7.75</v>
      </c>
      <c r="M1718" t="n">
        <v>42</v>
      </c>
      <c r="N1718" t="n">
        <v>16.65</v>
      </c>
      <c r="O1718" t="n">
        <v>14546.17</v>
      </c>
      <c r="P1718" t="n">
        <v>458.36</v>
      </c>
      <c r="Q1718" t="n">
        <v>1367.26</v>
      </c>
      <c r="R1718" t="n">
        <v>147.42</v>
      </c>
      <c r="S1718" t="n">
        <v>104.26</v>
      </c>
      <c r="T1718" t="n">
        <v>20548.62</v>
      </c>
      <c r="U1718" t="n">
        <v>0.71</v>
      </c>
      <c r="V1718" t="n">
        <v>0.89</v>
      </c>
      <c r="W1718" t="n">
        <v>20.72</v>
      </c>
      <c r="X1718" t="n">
        <v>1.26</v>
      </c>
      <c r="Y1718" t="n">
        <v>1</v>
      </c>
      <c r="Z1718" t="n">
        <v>10</v>
      </c>
    </row>
    <row r="1719">
      <c r="A1719" t="n">
        <v>28</v>
      </c>
      <c r="B1719" t="n">
        <v>50</v>
      </c>
      <c r="C1719" t="inlineStr">
        <is>
          <t xml:space="preserve">CONCLUIDO	</t>
        </is>
      </c>
      <c r="D1719" t="n">
        <v>1.7634</v>
      </c>
      <c r="E1719" t="n">
        <v>56.71</v>
      </c>
      <c r="F1719" t="n">
        <v>53.74</v>
      </c>
      <c r="G1719" t="n">
        <v>76.77</v>
      </c>
      <c r="H1719" t="n">
        <v>1.21</v>
      </c>
      <c r="I1719" t="n">
        <v>42</v>
      </c>
      <c r="J1719" t="n">
        <v>116.37</v>
      </c>
      <c r="K1719" t="n">
        <v>41.65</v>
      </c>
      <c r="L1719" t="n">
        <v>8</v>
      </c>
      <c r="M1719" t="n">
        <v>40</v>
      </c>
      <c r="N1719" t="n">
        <v>16.72</v>
      </c>
      <c r="O1719" t="n">
        <v>14585.96</v>
      </c>
      <c r="P1719" t="n">
        <v>455.12</v>
      </c>
      <c r="Q1719" t="n">
        <v>1367.33</v>
      </c>
      <c r="R1719" t="n">
        <v>144.24</v>
      </c>
      <c r="S1719" t="n">
        <v>104.26</v>
      </c>
      <c r="T1719" t="n">
        <v>18965.03</v>
      </c>
      <c r="U1719" t="n">
        <v>0.72</v>
      </c>
      <c r="V1719" t="n">
        <v>0.89</v>
      </c>
      <c r="W1719" t="n">
        <v>20.71</v>
      </c>
      <c r="X1719" t="n">
        <v>1.16</v>
      </c>
      <c r="Y1719" t="n">
        <v>1</v>
      </c>
      <c r="Z1719" t="n">
        <v>10</v>
      </c>
    </row>
    <row r="1720">
      <c r="A1720" t="n">
        <v>29</v>
      </c>
      <c r="B1720" t="n">
        <v>50</v>
      </c>
      <c r="C1720" t="inlineStr">
        <is>
          <t xml:space="preserve">CONCLUIDO	</t>
        </is>
      </c>
      <c r="D1720" t="n">
        <v>1.7648</v>
      </c>
      <c r="E1720" t="n">
        <v>56.66</v>
      </c>
      <c r="F1720" t="n">
        <v>53.72</v>
      </c>
      <c r="G1720" t="n">
        <v>78.61</v>
      </c>
      <c r="H1720" t="n">
        <v>1.25</v>
      </c>
      <c r="I1720" t="n">
        <v>41</v>
      </c>
      <c r="J1720" t="n">
        <v>116.69</v>
      </c>
      <c r="K1720" t="n">
        <v>41.65</v>
      </c>
      <c r="L1720" t="n">
        <v>8.25</v>
      </c>
      <c r="M1720" t="n">
        <v>39</v>
      </c>
      <c r="N1720" t="n">
        <v>16.79</v>
      </c>
      <c r="O1720" t="n">
        <v>14625.77</v>
      </c>
      <c r="P1720" t="n">
        <v>452.4</v>
      </c>
      <c r="Q1720" t="n">
        <v>1367.25</v>
      </c>
      <c r="R1720" t="n">
        <v>143.54</v>
      </c>
      <c r="S1720" t="n">
        <v>104.26</v>
      </c>
      <c r="T1720" t="n">
        <v>18619.4</v>
      </c>
      <c r="U1720" t="n">
        <v>0.73</v>
      </c>
      <c r="V1720" t="n">
        <v>0.89</v>
      </c>
      <c r="W1720" t="n">
        <v>20.71</v>
      </c>
      <c r="X1720" t="n">
        <v>1.14</v>
      </c>
      <c r="Y1720" t="n">
        <v>1</v>
      </c>
      <c r="Z1720" t="n">
        <v>10</v>
      </c>
    </row>
    <row r="1721">
      <c r="A1721" t="n">
        <v>30</v>
      </c>
      <c r="B1721" t="n">
        <v>50</v>
      </c>
      <c r="C1721" t="inlineStr">
        <is>
          <t xml:space="preserve">CONCLUIDO	</t>
        </is>
      </c>
      <c r="D1721" t="n">
        <v>1.7684</v>
      </c>
      <c r="E1721" t="n">
        <v>56.55</v>
      </c>
      <c r="F1721" t="n">
        <v>53.65</v>
      </c>
      <c r="G1721" t="n">
        <v>82.53</v>
      </c>
      <c r="H1721" t="n">
        <v>1.28</v>
      </c>
      <c r="I1721" t="n">
        <v>39</v>
      </c>
      <c r="J1721" t="n">
        <v>117.01</v>
      </c>
      <c r="K1721" t="n">
        <v>41.65</v>
      </c>
      <c r="L1721" t="n">
        <v>8.5</v>
      </c>
      <c r="M1721" t="n">
        <v>37</v>
      </c>
      <c r="N1721" t="n">
        <v>16.86</v>
      </c>
      <c r="O1721" t="n">
        <v>14665.62</v>
      </c>
      <c r="P1721" t="n">
        <v>449.56</v>
      </c>
      <c r="Q1721" t="n">
        <v>1367.38</v>
      </c>
      <c r="R1721" t="n">
        <v>141.21</v>
      </c>
      <c r="S1721" t="n">
        <v>104.26</v>
      </c>
      <c r="T1721" t="n">
        <v>17467.4</v>
      </c>
      <c r="U1721" t="n">
        <v>0.74</v>
      </c>
      <c r="V1721" t="n">
        <v>0.89</v>
      </c>
      <c r="W1721" t="n">
        <v>20.71</v>
      </c>
      <c r="X1721" t="n">
        <v>1.07</v>
      </c>
      <c r="Y1721" t="n">
        <v>1</v>
      </c>
      <c r="Z1721" t="n">
        <v>10</v>
      </c>
    </row>
    <row r="1722">
      <c r="A1722" t="n">
        <v>31</v>
      </c>
      <c r="B1722" t="n">
        <v>50</v>
      </c>
      <c r="C1722" t="inlineStr">
        <is>
          <t xml:space="preserve">CONCLUIDO	</t>
        </is>
      </c>
      <c r="D1722" t="n">
        <v>1.7702</v>
      </c>
      <c r="E1722" t="n">
        <v>56.49</v>
      </c>
      <c r="F1722" t="n">
        <v>53.61</v>
      </c>
      <c r="G1722" t="n">
        <v>84.65000000000001</v>
      </c>
      <c r="H1722" t="n">
        <v>1.32</v>
      </c>
      <c r="I1722" t="n">
        <v>38</v>
      </c>
      <c r="J1722" t="n">
        <v>117.34</v>
      </c>
      <c r="K1722" t="n">
        <v>41.65</v>
      </c>
      <c r="L1722" t="n">
        <v>8.75</v>
      </c>
      <c r="M1722" t="n">
        <v>36</v>
      </c>
      <c r="N1722" t="n">
        <v>16.94</v>
      </c>
      <c r="O1722" t="n">
        <v>14705.49</v>
      </c>
      <c r="P1722" t="n">
        <v>446.43</v>
      </c>
      <c r="Q1722" t="n">
        <v>1367.24</v>
      </c>
      <c r="R1722" t="n">
        <v>140.33</v>
      </c>
      <c r="S1722" t="n">
        <v>104.26</v>
      </c>
      <c r="T1722" t="n">
        <v>17029.73</v>
      </c>
      <c r="U1722" t="n">
        <v>0.74</v>
      </c>
      <c r="V1722" t="n">
        <v>0.89</v>
      </c>
      <c r="W1722" t="n">
        <v>20.7</v>
      </c>
      <c r="X1722" t="n">
        <v>1.03</v>
      </c>
      <c r="Y1722" t="n">
        <v>1</v>
      </c>
      <c r="Z1722" t="n">
        <v>10</v>
      </c>
    </row>
    <row r="1723">
      <c r="A1723" t="n">
        <v>32</v>
      </c>
      <c r="B1723" t="n">
        <v>50</v>
      </c>
      <c r="C1723" t="inlineStr">
        <is>
          <t xml:space="preserve">CONCLUIDO	</t>
        </is>
      </c>
      <c r="D1723" t="n">
        <v>1.7709</v>
      </c>
      <c r="E1723" t="n">
        <v>56.47</v>
      </c>
      <c r="F1723" t="n">
        <v>53.61</v>
      </c>
      <c r="G1723" t="n">
        <v>86.94</v>
      </c>
      <c r="H1723" t="n">
        <v>1.35</v>
      </c>
      <c r="I1723" t="n">
        <v>37</v>
      </c>
      <c r="J1723" t="n">
        <v>117.66</v>
      </c>
      <c r="K1723" t="n">
        <v>41.65</v>
      </c>
      <c r="L1723" t="n">
        <v>9</v>
      </c>
      <c r="M1723" t="n">
        <v>35</v>
      </c>
      <c r="N1723" t="n">
        <v>17.01</v>
      </c>
      <c r="O1723" t="n">
        <v>14745.39</v>
      </c>
      <c r="P1723" t="n">
        <v>444.33</v>
      </c>
      <c r="Q1723" t="n">
        <v>1367.26</v>
      </c>
      <c r="R1723" t="n">
        <v>140.36</v>
      </c>
      <c r="S1723" t="n">
        <v>104.26</v>
      </c>
      <c r="T1723" t="n">
        <v>17048.91</v>
      </c>
      <c r="U1723" t="n">
        <v>0.74</v>
      </c>
      <c r="V1723" t="n">
        <v>0.89</v>
      </c>
      <c r="W1723" t="n">
        <v>20.7</v>
      </c>
      <c r="X1723" t="n">
        <v>1.03</v>
      </c>
      <c r="Y1723" t="n">
        <v>1</v>
      </c>
      <c r="Z1723" t="n">
        <v>10</v>
      </c>
    </row>
    <row r="1724">
      <c r="A1724" t="n">
        <v>33</v>
      </c>
      <c r="B1724" t="n">
        <v>50</v>
      </c>
      <c r="C1724" t="inlineStr">
        <is>
          <t xml:space="preserve">CONCLUIDO	</t>
        </is>
      </c>
      <c r="D1724" t="n">
        <v>1.7723</v>
      </c>
      <c r="E1724" t="n">
        <v>56.42</v>
      </c>
      <c r="F1724" t="n">
        <v>53.59</v>
      </c>
      <c r="G1724" t="n">
        <v>89.31</v>
      </c>
      <c r="H1724" t="n">
        <v>1.38</v>
      </c>
      <c r="I1724" t="n">
        <v>36</v>
      </c>
      <c r="J1724" t="n">
        <v>117.98</v>
      </c>
      <c r="K1724" t="n">
        <v>41.65</v>
      </c>
      <c r="L1724" t="n">
        <v>9.25</v>
      </c>
      <c r="M1724" t="n">
        <v>34</v>
      </c>
      <c r="N1724" t="n">
        <v>17.08</v>
      </c>
      <c r="O1724" t="n">
        <v>14785.31</v>
      </c>
      <c r="P1724" t="n">
        <v>440.92</v>
      </c>
      <c r="Q1724" t="n">
        <v>1367.25</v>
      </c>
      <c r="R1724" t="n">
        <v>139.5</v>
      </c>
      <c r="S1724" t="n">
        <v>104.26</v>
      </c>
      <c r="T1724" t="n">
        <v>16627.47</v>
      </c>
      <c r="U1724" t="n">
        <v>0.75</v>
      </c>
      <c r="V1724" t="n">
        <v>0.89</v>
      </c>
      <c r="W1724" t="n">
        <v>20.7</v>
      </c>
      <c r="X1724" t="n">
        <v>1.01</v>
      </c>
      <c r="Y1724" t="n">
        <v>1</v>
      </c>
      <c r="Z1724" t="n">
        <v>10</v>
      </c>
    </row>
    <row r="1725">
      <c r="A1725" t="n">
        <v>34</v>
      </c>
      <c r="B1725" t="n">
        <v>50</v>
      </c>
      <c r="C1725" t="inlineStr">
        <is>
          <t xml:space="preserve">CONCLUIDO	</t>
        </is>
      </c>
      <c r="D1725" t="n">
        <v>1.776</v>
      </c>
      <c r="E1725" t="n">
        <v>56.31</v>
      </c>
      <c r="F1725" t="n">
        <v>53.51</v>
      </c>
      <c r="G1725" t="n">
        <v>94.44</v>
      </c>
      <c r="H1725" t="n">
        <v>1.42</v>
      </c>
      <c r="I1725" t="n">
        <v>34</v>
      </c>
      <c r="J1725" t="n">
        <v>118.31</v>
      </c>
      <c r="K1725" t="n">
        <v>41.65</v>
      </c>
      <c r="L1725" t="n">
        <v>9.5</v>
      </c>
      <c r="M1725" t="n">
        <v>32</v>
      </c>
      <c r="N1725" t="n">
        <v>17.16</v>
      </c>
      <c r="O1725" t="n">
        <v>14825.26</v>
      </c>
      <c r="P1725" t="n">
        <v>436.99</v>
      </c>
      <c r="Q1725" t="n">
        <v>1367.31</v>
      </c>
      <c r="R1725" t="n">
        <v>136.96</v>
      </c>
      <c r="S1725" t="n">
        <v>104.26</v>
      </c>
      <c r="T1725" t="n">
        <v>15367.98</v>
      </c>
      <c r="U1725" t="n">
        <v>0.76</v>
      </c>
      <c r="V1725" t="n">
        <v>0.9</v>
      </c>
      <c r="W1725" t="n">
        <v>20.7</v>
      </c>
      <c r="X1725" t="n">
        <v>0.9399999999999999</v>
      </c>
      <c r="Y1725" t="n">
        <v>1</v>
      </c>
      <c r="Z1725" t="n">
        <v>10</v>
      </c>
    </row>
    <row r="1726">
      <c r="A1726" t="n">
        <v>35</v>
      </c>
      <c r="B1726" t="n">
        <v>50</v>
      </c>
      <c r="C1726" t="inlineStr">
        <is>
          <t xml:space="preserve">CONCLUIDO	</t>
        </is>
      </c>
      <c r="D1726" t="n">
        <v>1.7769</v>
      </c>
      <c r="E1726" t="n">
        <v>56.28</v>
      </c>
      <c r="F1726" t="n">
        <v>53.51</v>
      </c>
      <c r="G1726" t="n">
        <v>97.29000000000001</v>
      </c>
      <c r="H1726" t="n">
        <v>1.45</v>
      </c>
      <c r="I1726" t="n">
        <v>33</v>
      </c>
      <c r="J1726" t="n">
        <v>118.63</v>
      </c>
      <c r="K1726" t="n">
        <v>41.65</v>
      </c>
      <c r="L1726" t="n">
        <v>9.75</v>
      </c>
      <c r="M1726" t="n">
        <v>31</v>
      </c>
      <c r="N1726" t="n">
        <v>17.23</v>
      </c>
      <c r="O1726" t="n">
        <v>14865.24</v>
      </c>
      <c r="P1726" t="n">
        <v>435.46</v>
      </c>
      <c r="Q1726" t="n">
        <v>1367.22</v>
      </c>
      <c r="R1726" t="n">
        <v>136.86</v>
      </c>
      <c r="S1726" t="n">
        <v>104.26</v>
      </c>
      <c r="T1726" t="n">
        <v>15320.77</v>
      </c>
      <c r="U1726" t="n">
        <v>0.76</v>
      </c>
      <c r="V1726" t="n">
        <v>0.9</v>
      </c>
      <c r="W1726" t="n">
        <v>20.7</v>
      </c>
      <c r="X1726" t="n">
        <v>0.93</v>
      </c>
      <c r="Y1726" t="n">
        <v>1</v>
      </c>
      <c r="Z1726" t="n">
        <v>10</v>
      </c>
    </row>
    <row r="1727">
      <c r="A1727" t="n">
        <v>36</v>
      </c>
      <c r="B1727" t="n">
        <v>50</v>
      </c>
      <c r="C1727" t="inlineStr">
        <is>
          <t xml:space="preserve">CONCLUIDO	</t>
        </is>
      </c>
      <c r="D1727" t="n">
        <v>1.779</v>
      </c>
      <c r="E1727" t="n">
        <v>56.21</v>
      </c>
      <c r="F1727" t="n">
        <v>53.47</v>
      </c>
      <c r="G1727" t="n">
        <v>100.25</v>
      </c>
      <c r="H1727" t="n">
        <v>1.48</v>
      </c>
      <c r="I1727" t="n">
        <v>32</v>
      </c>
      <c r="J1727" t="n">
        <v>118.96</v>
      </c>
      <c r="K1727" t="n">
        <v>41.65</v>
      </c>
      <c r="L1727" t="n">
        <v>10</v>
      </c>
      <c r="M1727" t="n">
        <v>30</v>
      </c>
      <c r="N1727" t="n">
        <v>17.31</v>
      </c>
      <c r="O1727" t="n">
        <v>14905.25</v>
      </c>
      <c r="P1727" t="n">
        <v>432.51</v>
      </c>
      <c r="Q1727" t="n">
        <v>1367.24</v>
      </c>
      <c r="R1727" t="n">
        <v>135.67</v>
      </c>
      <c r="S1727" t="n">
        <v>104.26</v>
      </c>
      <c r="T1727" t="n">
        <v>14730.25</v>
      </c>
      <c r="U1727" t="n">
        <v>0.77</v>
      </c>
      <c r="V1727" t="n">
        <v>0.9</v>
      </c>
      <c r="W1727" t="n">
        <v>20.69</v>
      </c>
      <c r="X1727" t="n">
        <v>0.89</v>
      </c>
      <c r="Y1727" t="n">
        <v>1</v>
      </c>
      <c r="Z1727" t="n">
        <v>10</v>
      </c>
    </row>
    <row r="1728">
      <c r="A1728" t="n">
        <v>37</v>
      </c>
      <c r="B1728" t="n">
        <v>50</v>
      </c>
      <c r="C1728" t="inlineStr">
        <is>
          <t xml:space="preserve">CONCLUIDO	</t>
        </is>
      </c>
      <c r="D1728" t="n">
        <v>1.7805</v>
      </c>
      <c r="E1728" t="n">
        <v>56.17</v>
      </c>
      <c r="F1728" t="n">
        <v>53.44</v>
      </c>
      <c r="G1728" t="n">
        <v>103.43</v>
      </c>
      <c r="H1728" t="n">
        <v>1.52</v>
      </c>
      <c r="I1728" t="n">
        <v>31</v>
      </c>
      <c r="J1728" t="n">
        <v>119.28</v>
      </c>
      <c r="K1728" t="n">
        <v>41.65</v>
      </c>
      <c r="L1728" t="n">
        <v>10.25</v>
      </c>
      <c r="M1728" t="n">
        <v>27</v>
      </c>
      <c r="N1728" t="n">
        <v>17.38</v>
      </c>
      <c r="O1728" t="n">
        <v>14945.29</v>
      </c>
      <c r="P1728" t="n">
        <v>428.87</v>
      </c>
      <c r="Q1728" t="n">
        <v>1367.21</v>
      </c>
      <c r="R1728" t="n">
        <v>134.5</v>
      </c>
      <c r="S1728" t="n">
        <v>104.26</v>
      </c>
      <c r="T1728" t="n">
        <v>14149.3</v>
      </c>
      <c r="U1728" t="n">
        <v>0.78</v>
      </c>
      <c r="V1728" t="n">
        <v>0.9</v>
      </c>
      <c r="W1728" t="n">
        <v>20.7</v>
      </c>
      <c r="X1728" t="n">
        <v>0.86</v>
      </c>
      <c r="Y1728" t="n">
        <v>1</v>
      </c>
      <c r="Z1728" t="n">
        <v>10</v>
      </c>
    </row>
    <row r="1729">
      <c r="A1729" t="n">
        <v>38</v>
      </c>
      <c r="B1729" t="n">
        <v>50</v>
      </c>
      <c r="C1729" t="inlineStr">
        <is>
          <t xml:space="preserve">CONCLUIDO	</t>
        </is>
      </c>
      <c r="D1729" t="n">
        <v>1.7802</v>
      </c>
      <c r="E1729" t="n">
        <v>56.17</v>
      </c>
      <c r="F1729" t="n">
        <v>53.45</v>
      </c>
      <c r="G1729" t="n">
        <v>103.45</v>
      </c>
      <c r="H1729" t="n">
        <v>1.55</v>
      </c>
      <c r="I1729" t="n">
        <v>31</v>
      </c>
      <c r="J1729" t="n">
        <v>119.61</v>
      </c>
      <c r="K1729" t="n">
        <v>41.65</v>
      </c>
      <c r="L1729" t="n">
        <v>10.5</v>
      </c>
      <c r="M1729" t="n">
        <v>25</v>
      </c>
      <c r="N1729" t="n">
        <v>17.46</v>
      </c>
      <c r="O1729" t="n">
        <v>14985.35</v>
      </c>
      <c r="P1729" t="n">
        <v>426.7</v>
      </c>
      <c r="Q1729" t="n">
        <v>1367.28</v>
      </c>
      <c r="R1729" t="n">
        <v>134.78</v>
      </c>
      <c r="S1729" t="n">
        <v>104.26</v>
      </c>
      <c r="T1729" t="n">
        <v>14292.98</v>
      </c>
      <c r="U1729" t="n">
        <v>0.77</v>
      </c>
      <c r="V1729" t="n">
        <v>0.9</v>
      </c>
      <c r="W1729" t="n">
        <v>20.7</v>
      </c>
      <c r="X1729" t="n">
        <v>0.87</v>
      </c>
      <c r="Y1729" t="n">
        <v>1</v>
      </c>
      <c r="Z1729" t="n">
        <v>10</v>
      </c>
    </row>
    <row r="1730">
      <c r="A1730" t="n">
        <v>39</v>
      </c>
      <c r="B1730" t="n">
        <v>50</v>
      </c>
      <c r="C1730" t="inlineStr">
        <is>
          <t xml:space="preserve">CONCLUIDO	</t>
        </is>
      </c>
      <c r="D1730" t="n">
        <v>1.7819</v>
      </c>
      <c r="E1730" t="n">
        <v>56.12</v>
      </c>
      <c r="F1730" t="n">
        <v>53.42</v>
      </c>
      <c r="G1730" t="n">
        <v>106.83</v>
      </c>
      <c r="H1730" t="n">
        <v>1.58</v>
      </c>
      <c r="I1730" t="n">
        <v>30</v>
      </c>
      <c r="J1730" t="n">
        <v>119.93</v>
      </c>
      <c r="K1730" t="n">
        <v>41.65</v>
      </c>
      <c r="L1730" t="n">
        <v>10.75</v>
      </c>
      <c r="M1730" t="n">
        <v>19</v>
      </c>
      <c r="N1730" t="n">
        <v>17.53</v>
      </c>
      <c r="O1730" t="n">
        <v>15025.44</v>
      </c>
      <c r="P1730" t="n">
        <v>424.34</v>
      </c>
      <c r="Q1730" t="n">
        <v>1367.23</v>
      </c>
      <c r="R1730" t="n">
        <v>133.54</v>
      </c>
      <c r="S1730" t="n">
        <v>104.26</v>
      </c>
      <c r="T1730" t="n">
        <v>13676.09</v>
      </c>
      <c r="U1730" t="n">
        <v>0.78</v>
      </c>
      <c r="V1730" t="n">
        <v>0.9</v>
      </c>
      <c r="W1730" t="n">
        <v>20.7</v>
      </c>
      <c r="X1730" t="n">
        <v>0.84</v>
      </c>
      <c r="Y1730" t="n">
        <v>1</v>
      </c>
      <c r="Z1730" t="n">
        <v>10</v>
      </c>
    </row>
    <row r="1731">
      <c r="A1731" t="n">
        <v>40</v>
      </c>
      <c r="B1731" t="n">
        <v>50</v>
      </c>
      <c r="C1731" t="inlineStr">
        <is>
          <t xml:space="preserve">CONCLUIDO	</t>
        </is>
      </c>
      <c r="D1731" t="n">
        <v>1.7839</v>
      </c>
      <c r="E1731" t="n">
        <v>56.06</v>
      </c>
      <c r="F1731" t="n">
        <v>53.38</v>
      </c>
      <c r="G1731" t="n">
        <v>110.44</v>
      </c>
      <c r="H1731" t="n">
        <v>1.61</v>
      </c>
      <c r="I1731" t="n">
        <v>29</v>
      </c>
      <c r="J1731" t="n">
        <v>120.26</v>
      </c>
      <c r="K1731" t="n">
        <v>41.65</v>
      </c>
      <c r="L1731" t="n">
        <v>11</v>
      </c>
      <c r="M1731" t="n">
        <v>13</v>
      </c>
      <c r="N1731" t="n">
        <v>17.61</v>
      </c>
      <c r="O1731" t="n">
        <v>15065.56</v>
      </c>
      <c r="P1731" t="n">
        <v>422.95</v>
      </c>
      <c r="Q1731" t="n">
        <v>1367.33</v>
      </c>
      <c r="R1731" t="n">
        <v>132.07</v>
      </c>
      <c r="S1731" t="n">
        <v>104.26</v>
      </c>
      <c r="T1731" t="n">
        <v>12945.17</v>
      </c>
      <c r="U1731" t="n">
        <v>0.79</v>
      </c>
      <c r="V1731" t="n">
        <v>0.9</v>
      </c>
      <c r="W1731" t="n">
        <v>20.7</v>
      </c>
      <c r="X1731" t="n">
        <v>0.8</v>
      </c>
      <c r="Y1731" t="n">
        <v>1</v>
      </c>
      <c r="Z1731" t="n">
        <v>10</v>
      </c>
    </row>
    <row r="1732">
      <c r="A1732" t="n">
        <v>41</v>
      </c>
      <c r="B1732" t="n">
        <v>50</v>
      </c>
      <c r="C1732" t="inlineStr">
        <is>
          <t xml:space="preserve">CONCLUIDO	</t>
        </is>
      </c>
      <c r="D1732" t="n">
        <v>1.7833</v>
      </c>
      <c r="E1732" t="n">
        <v>56.08</v>
      </c>
      <c r="F1732" t="n">
        <v>53.4</v>
      </c>
      <c r="G1732" t="n">
        <v>110.48</v>
      </c>
      <c r="H1732" t="n">
        <v>1.65</v>
      </c>
      <c r="I1732" t="n">
        <v>29</v>
      </c>
      <c r="J1732" t="n">
        <v>120.58</v>
      </c>
      <c r="K1732" t="n">
        <v>41.65</v>
      </c>
      <c r="L1732" t="n">
        <v>11.25</v>
      </c>
      <c r="M1732" t="n">
        <v>9</v>
      </c>
      <c r="N1732" t="n">
        <v>17.68</v>
      </c>
      <c r="O1732" t="n">
        <v>15105.7</v>
      </c>
      <c r="P1732" t="n">
        <v>423.91</v>
      </c>
      <c r="Q1732" t="n">
        <v>1367.32</v>
      </c>
      <c r="R1732" t="n">
        <v>132.44</v>
      </c>
      <c r="S1732" t="n">
        <v>104.26</v>
      </c>
      <c r="T1732" t="n">
        <v>13131.04</v>
      </c>
      <c r="U1732" t="n">
        <v>0.79</v>
      </c>
      <c r="V1732" t="n">
        <v>0.9</v>
      </c>
      <c r="W1732" t="n">
        <v>20.71</v>
      </c>
      <c r="X1732" t="n">
        <v>0.82</v>
      </c>
      <c r="Y1732" t="n">
        <v>1</v>
      </c>
      <c r="Z1732" t="n">
        <v>10</v>
      </c>
    </row>
    <row r="1733">
      <c r="A1733" t="n">
        <v>42</v>
      </c>
      <c r="B1733" t="n">
        <v>50</v>
      </c>
      <c r="C1733" t="inlineStr">
        <is>
          <t xml:space="preserve">CONCLUIDO	</t>
        </is>
      </c>
      <c r="D1733" t="n">
        <v>1.7829</v>
      </c>
      <c r="E1733" t="n">
        <v>56.09</v>
      </c>
      <c r="F1733" t="n">
        <v>53.41</v>
      </c>
      <c r="G1733" t="n">
        <v>110.5</v>
      </c>
      <c r="H1733" t="n">
        <v>1.68</v>
      </c>
      <c r="I1733" t="n">
        <v>29</v>
      </c>
      <c r="J1733" t="n">
        <v>120.91</v>
      </c>
      <c r="K1733" t="n">
        <v>41.65</v>
      </c>
      <c r="L1733" t="n">
        <v>11.5</v>
      </c>
      <c r="M1733" t="n">
        <v>3</v>
      </c>
      <c r="N1733" t="n">
        <v>17.76</v>
      </c>
      <c r="O1733" t="n">
        <v>15145.88</v>
      </c>
      <c r="P1733" t="n">
        <v>424.34</v>
      </c>
      <c r="Q1733" t="n">
        <v>1367.31</v>
      </c>
      <c r="R1733" t="n">
        <v>132.54</v>
      </c>
      <c r="S1733" t="n">
        <v>104.26</v>
      </c>
      <c r="T1733" t="n">
        <v>13183.02</v>
      </c>
      <c r="U1733" t="n">
        <v>0.79</v>
      </c>
      <c r="V1733" t="n">
        <v>0.9</v>
      </c>
      <c r="W1733" t="n">
        <v>20.72</v>
      </c>
      <c r="X1733" t="n">
        <v>0.83</v>
      </c>
      <c r="Y1733" t="n">
        <v>1</v>
      </c>
      <c r="Z1733" t="n">
        <v>10</v>
      </c>
    </row>
    <row r="1734">
      <c r="A1734" t="n">
        <v>43</v>
      </c>
      <c r="B1734" t="n">
        <v>50</v>
      </c>
      <c r="C1734" t="inlineStr">
        <is>
          <t xml:space="preserve">CONCLUIDO	</t>
        </is>
      </c>
      <c r="D1734" t="n">
        <v>1.7831</v>
      </c>
      <c r="E1734" t="n">
        <v>56.08</v>
      </c>
      <c r="F1734" t="n">
        <v>53.4</v>
      </c>
      <c r="G1734" t="n">
        <v>110.49</v>
      </c>
      <c r="H1734" t="n">
        <v>1.71</v>
      </c>
      <c r="I1734" t="n">
        <v>29</v>
      </c>
      <c r="J1734" t="n">
        <v>121.23</v>
      </c>
      <c r="K1734" t="n">
        <v>41.65</v>
      </c>
      <c r="L1734" t="n">
        <v>11.75</v>
      </c>
      <c r="M1734" t="n">
        <v>0</v>
      </c>
      <c r="N1734" t="n">
        <v>17.83</v>
      </c>
      <c r="O1734" t="n">
        <v>15186.08</v>
      </c>
      <c r="P1734" t="n">
        <v>425.15</v>
      </c>
      <c r="Q1734" t="n">
        <v>1367.38</v>
      </c>
      <c r="R1734" t="n">
        <v>132.41</v>
      </c>
      <c r="S1734" t="n">
        <v>104.26</v>
      </c>
      <c r="T1734" t="n">
        <v>13113.91</v>
      </c>
      <c r="U1734" t="n">
        <v>0.79</v>
      </c>
      <c r="V1734" t="n">
        <v>0.9</v>
      </c>
      <c r="W1734" t="n">
        <v>20.72</v>
      </c>
      <c r="X1734" t="n">
        <v>0.83</v>
      </c>
      <c r="Y1734" t="n">
        <v>1</v>
      </c>
      <c r="Z1734" t="n">
        <v>10</v>
      </c>
    </row>
    <row r="1735">
      <c r="A1735" t="n">
        <v>0</v>
      </c>
      <c r="B1735" t="n">
        <v>25</v>
      </c>
      <c r="C1735" t="inlineStr">
        <is>
          <t xml:space="preserve">CONCLUIDO	</t>
        </is>
      </c>
      <c r="D1735" t="n">
        <v>1.5043</v>
      </c>
      <c r="E1735" t="n">
        <v>66.47</v>
      </c>
      <c r="F1735" t="n">
        <v>60.76</v>
      </c>
      <c r="G1735" t="n">
        <v>12.93</v>
      </c>
      <c r="H1735" t="n">
        <v>0.28</v>
      </c>
      <c r="I1735" t="n">
        <v>282</v>
      </c>
      <c r="J1735" t="n">
        <v>61.76</v>
      </c>
      <c r="K1735" t="n">
        <v>28.92</v>
      </c>
      <c r="L1735" t="n">
        <v>1</v>
      </c>
      <c r="M1735" t="n">
        <v>280</v>
      </c>
      <c r="N1735" t="n">
        <v>6.84</v>
      </c>
      <c r="O1735" t="n">
        <v>7851.41</v>
      </c>
      <c r="P1735" t="n">
        <v>390.59</v>
      </c>
      <c r="Q1735" t="n">
        <v>1368.2</v>
      </c>
      <c r="R1735" t="n">
        <v>372.55</v>
      </c>
      <c r="S1735" t="n">
        <v>104.26</v>
      </c>
      <c r="T1735" t="n">
        <v>131919.95</v>
      </c>
      <c r="U1735" t="n">
        <v>0.28</v>
      </c>
      <c r="V1735" t="n">
        <v>0.79</v>
      </c>
      <c r="W1735" t="n">
        <v>21.1</v>
      </c>
      <c r="X1735" t="n">
        <v>8.16</v>
      </c>
      <c r="Y1735" t="n">
        <v>1</v>
      </c>
      <c r="Z1735" t="n">
        <v>10</v>
      </c>
    </row>
    <row r="1736">
      <c r="A1736" t="n">
        <v>1</v>
      </c>
      <c r="B1736" t="n">
        <v>25</v>
      </c>
      <c r="C1736" t="inlineStr">
        <is>
          <t xml:space="preserve">CONCLUIDO	</t>
        </is>
      </c>
      <c r="D1736" t="n">
        <v>1.5719</v>
      </c>
      <c r="E1736" t="n">
        <v>63.62</v>
      </c>
      <c r="F1736" t="n">
        <v>58.82</v>
      </c>
      <c r="G1736" t="n">
        <v>16.34</v>
      </c>
      <c r="H1736" t="n">
        <v>0.35</v>
      </c>
      <c r="I1736" t="n">
        <v>216</v>
      </c>
      <c r="J1736" t="n">
        <v>62.05</v>
      </c>
      <c r="K1736" t="n">
        <v>28.92</v>
      </c>
      <c r="L1736" t="n">
        <v>1.25</v>
      </c>
      <c r="M1736" t="n">
        <v>214</v>
      </c>
      <c r="N1736" t="n">
        <v>6.88</v>
      </c>
      <c r="O1736" t="n">
        <v>7887.12</v>
      </c>
      <c r="P1736" t="n">
        <v>374.02</v>
      </c>
      <c r="Q1736" t="n">
        <v>1368.06</v>
      </c>
      <c r="R1736" t="n">
        <v>309.12</v>
      </c>
      <c r="S1736" t="n">
        <v>104.26</v>
      </c>
      <c r="T1736" t="n">
        <v>100537.3</v>
      </c>
      <c r="U1736" t="n">
        <v>0.34</v>
      </c>
      <c r="V1736" t="n">
        <v>0.82</v>
      </c>
      <c r="W1736" t="n">
        <v>21.01</v>
      </c>
      <c r="X1736" t="n">
        <v>6.23</v>
      </c>
      <c r="Y1736" t="n">
        <v>1</v>
      </c>
      <c r="Z1736" t="n">
        <v>10</v>
      </c>
    </row>
    <row r="1737">
      <c r="A1737" t="n">
        <v>2</v>
      </c>
      <c r="B1737" t="n">
        <v>25</v>
      </c>
      <c r="C1737" t="inlineStr">
        <is>
          <t xml:space="preserve">CONCLUIDO	</t>
        </is>
      </c>
      <c r="D1737" t="n">
        <v>1.6164</v>
      </c>
      <c r="E1737" t="n">
        <v>61.87</v>
      </c>
      <c r="F1737" t="n">
        <v>57.64</v>
      </c>
      <c r="G1737" t="n">
        <v>19.76</v>
      </c>
      <c r="H1737" t="n">
        <v>0.42</v>
      </c>
      <c r="I1737" t="n">
        <v>175</v>
      </c>
      <c r="J1737" t="n">
        <v>62.34</v>
      </c>
      <c r="K1737" t="n">
        <v>28.92</v>
      </c>
      <c r="L1737" t="n">
        <v>1.5</v>
      </c>
      <c r="M1737" t="n">
        <v>173</v>
      </c>
      <c r="N1737" t="n">
        <v>6.92</v>
      </c>
      <c r="O1737" t="n">
        <v>7922.85</v>
      </c>
      <c r="P1737" t="n">
        <v>362.67</v>
      </c>
      <c r="Q1737" t="n">
        <v>1367.81</v>
      </c>
      <c r="R1737" t="n">
        <v>270.2</v>
      </c>
      <c r="S1737" t="n">
        <v>104.26</v>
      </c>
      <c r="T1737" t="n">
        <v>81279.89</v>
      </c>
      <c r="U1737" t="n">
        <v>0.39</v>
      </c>
      <c r="V1737" t="n">
        <v>0.83</v>
      </c>
      <c r="W1737" t="n">
        <v>20.95</v>
      </c>
      <c r="X1737" t="n">
        <v>5.05</v>
      </c>
      <c r="Y1737" t="n">
        <v>1</v>
      </c>
      <c r="Z1737" t="n">
        <v>10</v>
      </c>
    </row>
    <row r="1738">
      <c r="A1738" t="n">
        <v>3</v>
      </c>
      <c r="B1738" t="n">
        <v>25</v>
      </c>
      <c r="C1738" t="inlineStr">
        <is>
          <t xml:space="preserve">CONCLUIDO	</t>
        </is>
      </c>
      <c r="D1738" t="n">
        <v>1.6511</v>
      </c>
      <c r="E1738" t="n">
        <v>60.57</v>
      </c>
      <c r="F1738" t="n">
        <v>56.74</v>
      </c>
      <c r="G1738" t="n">
        <v>23.32</v>
      </c>
      <c r="H1738" t="n">
        <v>0.49</v>
      </c>
      <c r="I1738" t="n">
        <v>146</v>
      </c>
      <c r="J1738" t="n">
        <v>62.63</v>
      </c>
      <c r="K1738" t="n">
        <v>28.92</v>
      </c>
      <c r="L1738" t="n">
        <v>1.75</v>
      </c>
      <c r="M1738" t="n">
        <v>144</v>
      </c>
      <c r="N1738" t="n">
        <v>6.96</v>
      </c>
      <c r="O1738" t="n">
        <v>7958.6</v>
      </c>
      <c r="P1738" t="n">
        <v>352.59</v>
      </c>
      <c r="Q1738" t="n">
        <v>1367.79</v>
      </c>
      <c r="R1738" t="n">
        <v>242.02</v>
      </c>
      <c r="S1738" t="n">
        <v>104.26</v>
      </c>
      <c r="T1738" t="n">
        <v>67334.08</v>
      </c>
      <c r="U1738" t="n">
        <v>0.43</v>
      </c>
      <c r="V1738" t="n">
        <v>0.84</v>
      </c>
      <c r="W1738" t="n">
        <v>20.87</v>
      </c>
      <c r="X1738" t="n">
        <v>4.15</v>
      </c>
      <c r="Y1738" t="n">
        <v>1</v>
      </c>
      <c r="Z1738" t="n">
        <v>10</v>
      </c>
    </row>
    <row r="1739">
      <c r="A1739" t="n">
        <v>4</v>
      </c>
      <c r="B1739" t="n">
        <v>25</v>
      </c>
      <c r="C1739" t="inlineStr">
        <is>
          <t xml:space="preserve">CONCLUIDO	</t>
        </is>
      </c>
      <c r="D1739" t="n">
        <v>1.6758</v>
      </c>
      <c r="E1739" t="n">
        <v>59.67</v>
      </c>
      <c r="F1739" t="n">
        <v>56.14</v>
      </c>
      <c r="G1739" t="n">
        <v>26.95</v>
      </c>
      <c r="H1739" t="n">
        <v>0.55</v>
      </c>
      <c r="I1739" t="n">
        <v>125</v>
      </c>
      <c r="J1739" t="n">
        <v>62.92</v>
      </c>
      <c r="K1739" t="n">
        <v>28.92</v>
      </c>
      <c r="L1739" t="n">
        <v>2</v>
      </c>
      <c r="M1739" t="n">
        <v>123</v>
      </c>
      <c r="N1739" t="n">
        <v>7</v>
      </c>
      <c r="O1739" t="n">
        <v>7994.37</v>
      </c>
      <c r="P1739" t="n">
        <v>344.79</v>
      </c>
      <c r="Q1739" t="n">
        <v>1367.66</v>
      </c>
      <c r="R1739" t="n">
        <v>222.38</v>
      </c>
      <c r="S1739" t="n">
        <v>104.26</v>
      </c>
      <c r="T1739" t="n">
        <v>57619.96</v>
      </c>
      <c r="U1739" t="n">
        <v>0.47</v>
      </c>
      <c r="V1739" t="n">
        <v>0.85</v>
      </c>
      <c r="W1739" t="n">
        <v>20.84</v>
      </c>
      <c r="X1739" t="n">
        <v>3.56</v>
      </c>
      <c r="Y1739" t="n">
        <v>1</v>
      </c>
      <c r="Z1739" t="n">
        <v>10</v>
      </c>
    </row>
    <row r="1740">
      <c r="A1740" t="n">
        <v>5</v>
      </c>
      <c r="B1740" t="n">
        <v>25</v>
      </c>
      <c r="C1740" t="inlineStr">
        <is>
          <t xml:space="preserve">CONCLUIDO	</t>
        </is>
      </c>
      <c r="D1740" t="n">
        <v>1.6949</v>
      </c>
      <c r="E1740" t="n">
        <v>59</v>
      </c>
      <c r="F1740" t="n">
        <v>55.69</v>
      </c>
      <c r="G1740" t="n">
        <v>30.65</v>
      </c>
      <c r="H1740" t="n">
        <v>0.62</v>
      </c>
      <c r="I1740" t="n">
        <v>109</v>
      </c>
      <c r="J1740" t="n">
        <v>63.21</v>
      </c>
      <c r="K1740" t="n">
        <v>28.92</v>
      </c>
      <c r="L1740" t="n">
        <v>2.25</v>
      </c>
      <c r="M1740" t="n">
        <v>107</v>
      </c>
      <c r="N1740" t="n">
        <v>7.04</v>
      </c>
      <c r="O1740" t="n">
        <v>8030.17</v>
      </c>
      <c r="P1740" t="n">
        <v>337.47</v>
      </c>
      <c r="Q1740" t="n">
        <v>1367.47</v>
      </c>
      <c r="R1740" t="n">
        <v>207.47</v>
      </c>
      <c r="S1740" t="n">
        <v>104.26</v>
      </c>
      <c r="T1740" t="n">
        <v>50246.45</v>
      </c>
      <c r="U1740" t="n">
        <v>0.5</v>
      </c>
      <c r="V1740" t="n">
        <v>0.86</v>
      </c>
      <c r="W1740" t="n">
        <v>20.83</v>
      </c>
      <c r="X1740" t="n">
        <v>3.11</v>
      </c>
      <c r="Y1740" t="n">
        <v>1</v>
      </c>
      <c r="Z1740" t="n">
        <v>10</v>
      </c>
    </row>
    <row r="1741">
      <c r="A1741" t="n">
        <v>6</v>
      </c>
      <c r="B1741" t="n">
        <v>25</v>
      </c>
      <c r="C1741" t="inlineStr">
        <is>
          <t xml:space="preserve">CONCLUIDO	</t>
        </is>
      </c>
      <c r="D1741" t="n">
        <v>1.7118</v>
      </c>
      <c r="E1741" t="n">
        <v>58.42</v>
      </c>
      <c r="F1741" t="n">
        <v>55.29</v>
      </c>
      <c r="G1741" t="n">
        <v>34.56</v>
      </c>
      <c r="H1741" t="n">
        <v>0.6899999999999999</v>
      </c>
      <c r="I1741" t="n">
        <v>96</v>
      </c>
      <c r="J1741" t="n">
        <v>63.5</v>
      </c>
      <c r="K1741" t="n">
        <v>28.92</v>
      </c>
      <c r="L1741" t="n">
        <v>2.5</v>
      </c>
      <c r="M1741" t="n">
        <v>94</v>
      </c>
      <c r="N1741" t="n">
        <v>7.08</v>
      </c>
      <c r="O1741" t="n">
        <v>8065.98</v>
      </c>
      <c r="P1741" t="n">
        <v>330.69</v>
      </c>
      <c r="Q1741" t="n">
        <v>1367.59</v>
      </c>
      <c r="R1741" t="n">
        <v>194.61</v>
      </c>
      <c r="S1741" t="n">
        <v>104.26</v>
      </c>
      <c r="T1741" t="n">
        <v>43879.75</v>
      </c>
      <c r="U1741" t="n">
        <v>0.54</v>
      </c>
      <c r="V1741" t="n">
        <v>0.87</v>
      </c>
      <c r="W1741" t="n">
        <v>20.8</v>
      </c>
      <c r="X1741" t="n">
        <v>2.71</v>
      </c>
      <c r="Y1741" t="n">
        <v>1</v>
      </c>
      <c r="Z1741" t="n">
        <v>10</v>
      </c>
    </row>
    <row r="1742">
      <c r="A1742" t="n">
        <v>7</v>
      </c>
      <c r="B1742" t="n">
        <v>25</v>
      </c>
      <c r="C1742" t="inlineStr">
        <is>
          <t xml:space="preserve">CONCLUIDO	</t>
        </is>
      </c>
      <c r="D1742" t="n">
        <v>1.7235</v>
      </c>
      <c r="E1742" t="n">
        <v>58.02</v>
      </c>
      <c r="F1742" t="n">
        <v>55.03</v>
      </c>
      <c r="G1742" t="n">
        <v>38.39</v>
      </c>
      <c r="H1742" t="n">
        <v>0.75</v>
      </c>
      <c r="I1742" t="n">
        <v>86</v>
      </c>
      <c r="J1742" t="n">
        <v>63.79</v>
      </c>
      <c r="K1742" t="n">
        <v>28.92</v>
      </c>
      <c r="L1742" t="n">
        <v>2.75</v>
      </c>
      <c r="M1742" t="n">
        <v>84</v>
      </c>
      <c r="N1742" t="n">
        <v>7.12</v>
      </c>
      <c r="O1742" t="n">
        <v>8101.81</v>
      </c>
      <c r="P1742" t="n">
        <v>324.54</v>
      </c>
      <c r="Q1742" t="n">
        <v>1367.5</v>
      </c>
      <c r="R1742" t="n">
        <v>185.76</v>
      </c>
      <c r="S1742" t="n">
        <v>104.26</v>
      </c>
      <c r="T1742" t="n">
        <v>39508.21</v>
      </c>
      <c r="U1742" t="n">
        <v>0.5600000000000001</v>
      </c>
      <c r="V1742" t="n">
        <v>0.87</v>
      </c>
      <c r="W1742" t="n">
        <v>20.8</v>
      </c>
      <c r="X1742" t="n">
        <v>2.45</v>
      </c>
      <c r="Y1742" t="n">
        <v>1</v>
      </c>
      <c r="Z1742" t="n">
        <v>10</v>
      </c>
    </row>
    <row r="1743">
      <c r="A1743" t="n">
        <v>8</v>
      </c>
      <c r="B1743" t="n">
        <v>25</v>
      </c>
      <c r="C1743" t="inlineStr">
        <is>
          <t xml:space="preserve">CONCLUIDO	</t>
        </is>
      </c>
      <c r="D1743" t="n">
        <v>1.7351</v>
      </c>
      <c r="E1743" t="n">
        <v>57.64</v>
      </c>
      <c r="F1743" t="n">
        <v>54.77</v>
      </c>
      <c r="G1743" t="n">
        <v>42.68</v>
      </c>
      <c r="H1743" t="n">
        <v>0.8100000000000001</v>
      </c>
      <c r="I1743" t="n">
        <v>77</v>
      </c>
      <c r="J1743" t="n">
        <v>64.08</v>
      </c>
      <c r="K1743" t="n">
        <v>28.92</v>
      </c>
      <c r="L1743" t="n">
        <v>3</v>
      </c>
      <c r="M1743" t="n">
        <v>75</v>
      </c>
      <c r="N1743" t="n">
        <v>7.16</v>
      </c>
      <c r="O1743" t="n">
        <v>8137.65</v>
      </c>
      <c r="P1743" t="n">
        <v>318.23</v>
      </c>
      <c r="Q1743" t="n">
        <v>1367.38</v>
      </c>
      <c r="R1743" t="n">
        <v>177.82</v>
      </c>
      <c r="S1743" t="n">
        <v>104.26</v>
      </c>
      <c r="T1743" t="n">
        <v>35580.83</v>
      </c>
      <c r="U1743" t="n">
        <v>0.59</v>
      </c>
      <c r="V1743" t="n">
        <v>0.88</v>
      </c>
      <c r="W1743" t="n">
        <v>20.77</v>
      </c>
      <c r="X1743" t="n">
        <v>2.19</v>
      </c>
      <c r="Y1743" t="n">
        <v>1</v>
      </c>
      <c r="Z1743" t="n">
        <v>10</v>
      </c>
    </row>
    <row r="1744">
      <c r="A1744" t="n">
        <v>9</v>
      </c>
      <c r="B1744" t="n">
        <v>25</v>
      </c>
      <c r="C1744" t="inlineStr">
        <is>
          <t xml:space="preserve">CONCLUIDO	</t>
        </is>
      </c>
      <c r="D1744" t="n">
        <v>1.745</v>
      </c>
      <c r="E1744" t="n">
        <v>57.31</v>
      </c>
      <c r="F1744" t="n">
        <v>54.54</v>
      </c>
      <c r="G1744" t="n">
        <v>46.75</v>
      </c>
      <c r="H1744" t="n">
        <v>0.88</v>
      </c>
      <c r="I1744" t="n">
        <v>70</v>
      </c>
      <c r="J1744" t="n">
        <v>64.38</v>
      </c>
      <c r="K1744" t="n">
        <v>28.92</v>
      </c>
      <c r="L1744" t="n">
        <v>3.25</v>
      </c>
      <c r="M1744" t="n">
        <v>68</v>
      </c>
      <c r="N1744" t="n">
        <v>7.2</v>
      </c>
      <c r="O1744" t="n">
        <v>8173.52</v>
      </c>
      <c r="P1744" t="n">
        <v>312.06</v>
      </c>
      <c r="Q1744" t="n">
        <v>1367.37</v>
      </c>
      <c r="R1744" t="n">
        <v>169.95</v>
      </c>
      <c r="S1744" t="n">
        <v>104.26</v>
      </c>
      <c r="T1744" t="n">
        <v>31681.06</v>
      </c>
      <c r="U1744" t="n">
        <v>0.61</v>
      </c>
      <c r="V1744" t="n">
        <v>0.88</v>
      </c>
      <c r="W1744" t="n">
        <v>20.76</v>
      </c>
      <c r="X1744" t="n">
        <v>1.96</v>
      </c>
      <c r="Y1744" t="n">
        <v>1</v>
      </c>
      <c r="Z1744" t="n">
        <v>10</v>
      </c>
    </row>
    <row r="1745">
      <c r="A1745" t="n">
        <v>10</v>
      </c>
      <c r="B1745" t="n">
        <v>25</v>
      </c>
      <c r="C1745" t="inlineStr">
        <is>
          <t xml:space="preserve">CONCLUIDO	</t>
        </is>
      </c>
      <c r="D1745" t="n">
        <v>1.7524</v>
      </c>
      <c r="E1745" t="n">
        <v>57.06</v>
      </c>
      <c r="F1745" t="n">
        <v>54.38</v>
      </c>
      <c r="G1745" t="n">
        <v>50.98</v>
      </c>
      <c r="H1745" t="n">
        <v>0.9399999999999999</v>
      </c>
      <c r="I1745" t="n">
        <v>64</v>
      </c>
      <c r="J1745" t="n">
        <v>64.67</v>
      </c>
      <c r="K1745" t="n">
        <v>28.92</v>
      </c>
      <c r="L1745" t="n">
        <v>3.5</v>
      </c>
      <c r="M1745" t="n">
        <v>60</v>
      </c>
      <c r="N1745" t="n">
        <v>7.24</v>
      </c>
      <c r="O1745" t="n">
        <v>8209.41</v>
      </c>
      <c r="P1745" t="n">
        <v>306.4</v>
      </c>
      <c r="Q1745" t="n">
        <v>1367.4</v>
      </c>
      <c r="R1745" t="n">
        <v>164.7</v>
      </c>
      <c r="S1745" t="n">
        <v>104.26</v>
      </c>
      <c r="T1745" t="n">
        <v>29084.01</v>
      </c>
      <c r="U1745" t="n">
        <v>0.63</v>
      </c>
      <c r="V1745" t="n">
        <v>0.88</v>
      </c>
      <c r="W1745" t="n">
        <v>20.76</v>
      </c>
      <c r="X1745" t="n">
        <v>1.8</v>
      </c>
      <c r="Y1745" t="n">
        <v>1</v>
      </c>
      <c r="Z1745" t="n">
        <v>10</v>
      </c>
    </row>
    <row r="1746">
      <c r="A1746" t="n">
        <v>11</v>
      </c>
      <c r="B1746" t="n">
        <v>25</v>
      </c>
      <c r="C1746" t="inlineStr">
        <is>
          <t xml:space="preserve">CONCLUIDO	</t>
        </is>
      </c>
      <c r="D1746" t="n">
        <v>1.7586</v>
      </c>
      <c r="E1746" t="n">
        <v>56.86</v>
      </c>
      <c r="F1746" t="n">
        <v>54.25</v>
      </c>
      <c r="G1746" t="n">
        <v>55.17</v>
      </c>
      <c r="H1746" t="n">
        <v>1.01</v>
      </c>
      <c r="I1746" t="n">
        <v>59</v>
      </c>
      <c r="J1746" t="n">
        <v>64.95999999999999</v>
      </c>
      <c r="K1746" t="n">
        <v>28.92</v>
      </c>
      <c r="L1746" t="n">
        <v>3.75</v>
      </c>
      <c r="M1746" t="n">
        <v>45</v>
      </c>
      <c r="N1746" t="n">
        <v>7.28</v>
      </c>
      <c r="O1746" t="n">
        <v>8245.32</v>
      </c>
      <c r="P1746" t="n">
        <v>301.18</v>
      </c>
      <c r="Q1746" t="n">
        <v>1367.4</v>
      </c>
      <c r="R1746" t="n">
        <v>160.39</v>
      </c>
      <c r="S1746" t="n">
        <v>104.26</v>
      </c>
      <c r="T1746" t="n">
        <v>26957.23</v>
      </c>
      <c r="U1746" t="n">
        <v>0.65</v>
      </c>
      <c r="V1746" t="n">
        <v>0.88</v>
      </c>
      <c r="W1746" t="n">
        <v>20.75</v>
      </c>
      <c r="X1746" t="n">
        <v>1.67</v>
      </c>
      <c r="Y1746" t="n">
        <v>1</v>
      </c>
      <c r="Z1746" t="n">
        <v>10</v>
      </c>
    </row>
    <row r="1747">
      <c r="A1747" t="n">
        <v>12</v>
      </c>
      <c r="B1747" t="n">
        <v>25</v>
      </c>
      <c r="C1747" t="inlineStr">
        <is>
          <t xml:space="preserve">CONCLUIDO	</t>
        </is>
      </c>
      <c r="D1747" t="n">
        <v>1.7607</v>
      </c>
      <c r="E1747" t="n">
        <v>56.79</v>
      </c>
      <c r="F1747" t="n">
        <v>54.21</v>
      </c>
      <c r="G1747" t="n">
        <v>57.06</v>
      </c>
      <c r="H1747" t="n">
        <v>1.07</v>
      </c>
      <c r="I1747" t="n">
        <v>57</v>
      </c>
      <c r="J1747" t="n">
        <v>65.25</v>
      </c>
      <c r="K1747" t="n">
        <v>28.92</v>
      </c>
      <c r="L1747" t="n">
        <v>4</v>
      </c>
      <c r="M1747" t="n">
        <v>16</v>
      </c>
      <c r="N1747" t="n">
        <v>7.33</v>
      </c>
      <c r="O1747" t="n">
        <v>8281.25</v>
      </c>
      <c r="P1747" t="n">
        <v>299.82</v>
      </c>
      <c r="Q1747" t="n">
        <v>1367.64</v>
      </c>
      <c r="R1747" t="n">
        <v>157.84</v>
      </c>
      <c r="S1747" t="n">
        <v>104.26</v>
      </c>
      <c r="T1747" t="n">
        <v>25692.84</v>
      </c>
      <c r="U1747" t="n">
        <v>0.66</v>
      </c>
      <c r="V1747" t="n">
        <v>0.88</v>
      </c>
      <c r="W1747" t="n">
        <v>20.78</v>
      </c>
      <c r="X1747" t="n">
        <v>1.63</v>
      </c>
      <c r="Y1747" t="n">
        <v>1</v>
      </c>
      <c r="Z1747" t="n">
        <v>10</v>
      </c>
    </row>
    <row r="1748">
      <c r="A1748" t="n">
        <v>13</v>
      </c>
      <c r="B1748" t="n">
        <v>25</v>
      </c>
      <c r="C1748" t="inlineStr">
        <is>
          <t xml:space="preserve">CONCLUIDO	</t>
        </is>
      </c>
      <c r="D1748" t="n">
        <v>1.7604</v>
      </c>
      <c r="E1748" t="n">
        <v>56.81</v>
      </c>
      <c r="F1748" t="n">
        <v>54.23</v>
      </c>
      <c r="G1748" t="n">
        <v>58.11</v>
      </c>
      <c r="H1748" t="n">
        <v>1.13</v>
      </c>
      <c r="I1748" t="n">
        <v>56</v>
      </c>
      <c r="J1748" t="n">
        <v>65.54000000000001</v>
      </c>
      <c r="K1748" t="n">
        <v>28.92</v>
      </c>
      <c r="L1748" t="n">
        <v>4.25</v>
      </c>
      <c r="M1748" t="n">
        <v>5</v>
      </c>
      <c r="N1748" t="n">
        <v>7.37</v>
      </c>
      <c r="O1748" t="n">
        <v>8317.200000000001</v>
      </c>
      <c r="P1748" t="n">
        <v>299.93</v>
      </c>
      <c r="Q1748" t="n">
        <v>1367.51</v>
      </c>
      <c r="R1748" t="n">
        <v>157.96</v>
      </c>
      <c r="S1748" t="n">
        <v>104.26</v>
      </c>
      <c r="T1748" t="n">
        <v>25756.93</v>
      </c>
      <c r="U1748" t="n">
        <v>0.66</v>
      </c>
      <c r="V1748" t="n">
        <v>0.88</v>
      </c>
      <c r="W1748" t="n">
        <v>20.81</v>
      </c>
      <c r="X1748" t="n">
        <v>1.65</v>
      </c>
      <c r="Y1748" t="n">
        <v>1</v>
      </c>
      <c r="Z1748" t="n">
        <v>10</v>
      </c>
    </row>
    <row r="1749">
      <c r="A1749" t="n">
        <v>14</v>
      </c>
      <c r="B1749" t="n">
        <v>25</v>
      </c>
      <c r="C1749" t="inlineStr">
        <is>
          <t xml:space="preserve">CONCLUIDO	</t>
        </is>
      </c>
      <c r="D1749" t="n">
        <v>1.7606</v>
      </c>
      <c r="E1749" t="n">
        <v>56.8</v>
      </c>
      <c r="F1749" t="n">
        <v>54.22</v>
      </c>
      <c r="G1749" t="n">
        <v>58.1</v>
      </c>
      <c r="H1749" t="n">
        <v>1.19</v>
      </c>
      <c r="I1749" t="n">
        <v>56</v>
      </c>
      <c r="J1749" t="n">
        <v>65.83</v>
      </c>
      <c r="K1749" t="n">
        <v>28.92</v>
      </c>
      <c r="L1749" t="n">
        <v>4.5</v>
      </c>
      <c r="M1749" t="n">
        <v>0</v>
      </c>
      <c r="N1749" t="n">
        <v>7.41</v>
      </c>
      <c r="O1749" t="n">
        <v>8353.17</v>
      </c>
      <c r="P1749" t="n">
        <v>300.93</v>
      </c>
      <c r="Q1749" t="n">
        <v>1367.79</v>
      </c>
      <c r="R1749" t="n">
        <v>157.74</v>
      </c>
      <c r="S1749" t="n">
        <v>104.26</v>
      </c>
      <c r="T1749" t="n">
        <v>25644.24</v>
      </c>
      <c r="U1749" t="n">
        <v>0.66</v>
      </c>
      <c r="V1749" t="n">
        <v>0.88</v>
      </c>
      <c r="W1749" t="n">
        <v>20.8</v>
      </c>
      <c r="X1749" t="n">
        <v>1.64</v>
      </c>
      <c r="Y1749" t="n">
        <v>1</v>
      </c>
      <c r="Z1749" t="n">
        <v>10</v>
      </c>
    </row>
    <row r="1750">
      <c r="A1750" t="n">
        <v>0</v>
      </c>
      <c r="B1750" t="n">
        <v>85</v>
      </c>
      <c r="C1750" t="inlineStr">
        <is>
          <t xml:space="preserve">CONCLUIDO	</t>
        </is>
      </c>
      <c r="D1750" t="n">
        <v>1.0201</v>
      </c>
      <c r="E1750" t="n">
        <v>98.03</v>
      </c>
      <c r="F1750" t="n">
        <v>72.75</v>
      </c>
      <c r="G1750" t="n">
        <v>6.46</v>
      </c>
      <c r="H1750" t="n">
        <v>0.11</v>
      </c>
      <c r="I1750" t="n">
        <v>676</v>
      </c>
      <c r="J1750" t="n">
        <v>167.88</v>
      </c>
      <c r="K1750" t="n">
        <v>51.39</v>
      </c>
      <c r="L1750" t="n">
        <v>1</v>
      </c>
      <c r="M1750" t="n">
        <v>674</v>
      </c>
      <c r="N1750" t="n">
        <v>30.49</v>
      </c>
      <c r="O1750" t="n">
        <v>20939.59</v>
      </c>
      <c r="P1750" t="n">
        <v>935.52</v>
      </c>
      <c r="Q1750" t="n">
        <v>1370.2</v>
      </c>
      <c r="R1750" t="n">
        <v>762.02</v>
      </c>
      <c r="S1750" t="n">
        <v>104.26</v>
      </c>
      <c r="T1750" t="n">
        <v>324684.03</v>
      </c>
      <c r="U1750" t="n">
        <v>0.14</v>
      </c>
      <c r="V1750" t="n">
        <v>0.66</v>
      </c>
      <c r="W1750" t="n">
        <v>21.8</v>
      </c>
      <c r="X1750" t="n">
        <v>20.11</v>
      </c>
      <c r="Y1750" t="n">
        <v>1</v>
      </c>
      <c r="Z1750" t="n">
        <v>10</v>
      </c>
    </row>
    <row r="1751">
      <c r="A1751" t="n">
        <v>1</v>
      </c>
      <c r="B1751" t="n">
        <v>85</v>
      </c>
      <c r="C1751" t="inlineStr">
        <is>
          <t xml:space="preserve">CONCLUIDO	</t>
        </is>
      </c>
      <c r="D1751" t="n">
        <v>1.1552</v>
      </c>
      <c r="E1751" t="n">
        <v>86.56</v>
      </c>
      <c r="F1751" t="n">
        <v>67.28</v>
      </c>
      <c r="G1751" t="n">
        <v>8.09</v>
      </c>
      <c r="H1751" t="n">
        <v>0.13</v>
      </c>
      <c r="I1751" t="n">
        <v>499</v>
      </c>
      <c r="J1751" t="n">
        <v>168.25</v>
      </c>
      <c r="K1751" t="n">
        <v>51.39</v>
      </c>
      <c r="L1751" t="n">
        <v>1.25</v>
      </c>
      <c r="M1751" t="n">
        <v>497</v>
      </c>
      <c r="N1751" t="n">
        <v>30.6</v>
      </c>
      <c r="O1751" t="n">
        <v>20984.25</v>
      </c>
      <c r="P1751" t="n">
        <v>864.63</v>
      </c>
      <c r="Q1751" t="n">
        <v>1369.48</v>
      </c>
      <c r="R1751" t="n">
        <v>584.5599999999999</v>
      </c>
      <c r="S1751" t="n">
        <v>104.26</v>
      </c>
      <c r="T1751" t="n">
        <v>236840.35</v>
      </c>
      <c r="U1751" t="n">
        <v>0.18</v>
      </c>
      <c r="V1751" t="n">
        <v>0.71</v>
      </c>
      <c r="W1751" t="n">
        <v>21.47</v>
      </c>
      <c r="X1751" t="n">
        <v>14.66</v>
      </c>
      <c r="Y1751" t="n">
        <v>1</v>
      </c>
      <c r="Z1751" t="n">
        <v>10</v>
      </c>
    </row>
    <row r="1752">
      <c r="A1752" t="n">
        <v>2</v>
      </c>
      <c r="B1752" t="n">
        <v>85</v>
      </c>
      <c r="C1752" t="inlineStr">
        <is>
          <t xml:space="preserve">CONCLUIDO	</t>
        </is>
      </c>
      <c r="D1752" t="n">
        <v>1.2504</v>
      </c>
      <c r="E1752" t="n">
        <v>79.97</v>
      </c>
      <c r="F1752" t="n">
        <v>64.18000000000001</v>
      </c>
      <c r="G1752" t="n">
        <v>9.720000000000001</v>
      </c>
      <c r="H1752" t="n">
        <v>0.16</v>
      </c>
      <c r="I1752" t="n">
        <v>396</v>
      </c>
      <c r="J1752" t="n">
        <v>168.61</v>
      </c>
      <c r="K1752" t="n">
        <v>51.39</v>
      </c>
      <c r="L1752" t="n">
        <v>1.5</v>
      </c>
      <c r="M1752" t="n">
        <v>394</v>
      </c>
      <c r="N1752" t="n">
        <v>30.71</v>
      </c>
      <c r="O1752" t="n">
        <v>21028.94</v>
      </c>
      <c r="P1752" t="n">
        <v>823.99</v>
      </c>
      <c r="Q1752" t="n">
        <v>1368.79</v>
      </c>
      <c r="R1752" t="n">
        <v>483.31</v>
      </c>
      <c r="S1752" t="n">
        <v>104.26</v>
      </c>
      <c r="T1752" t="n">
        <v>186729.36</v>
      </c>
      <c r="U1752" t="n">
        <v>0.22</v>
      </c>
      <c r="V1752" t="n">
        <v>0.75</v>
      </c>
      <c r="W1752" t="n">
        <v>21.3</v>
      </c>
      <c r="X1752" t="n">
        <v>11.57</v>
      </c>
      <c r="Y1752" t="n">
        <v>1</v>
      </c>
      <c r="Z1752" t="n">
        <v>10</v>
      </c>
    </row>
    <row r="1753">
      <c r="A1753" t="n">
        <v>3</v>
      </c>
      <c r="B1753" t="n">
        <v>85</v>
      </c>
      <c r="C1753" t="inlineStr">
        <is>
          <t xml:space="preserve">CONCLUIDO	</t>
        </is>
      </c>
      <c r="D1753" t="n">
        <v>1.3225</v>
      </c>
      <c r="E1753" t="n">
        <v>75.61</v>
      </c>
      <c r="F1753" t="n">
        <v>62.12</v>
      </c>
      <c r="G1753" t="n">
        <v>11.36</v>
      </c>
      <c r="H1753" t="n">
        <v>0.18</v>
      </c>
      <c r="I1753" t="n">
        <v>328</v>
      </c>
      <c r="J1753" t="n">
        <v>168.97</v>
      </c>
      <c r="K1753" t="n">
        <v>51.39</v>
      </c>
      <c r="L1753" t="n">
        <v>1.75</v>
      </c>
      <c r="M1753" t="n">
        <v>326</v>
      </c>
      <c r="N1753" t="n">
        <v>30.83</v>
      </c>
      <c r="O1753" t="n">
        <v>21073.68</v>
      </c>
      <c r="P1753" t="n">
        <v>796.66</v>
      </c>
      <c r="Q1753" t="n">
        <v>1368.76</v>
      </c>
      <c r="R1753" t="n">
        <v>416.48</v>
      </c>
      <c r="S1753" t="n">
        <v>104.26</v>
      </c>
      <c r="T1753" t="n">
        <v>153657.18</v>
      </c>
      <c r="U1753" t="n">
        <v>0.25</v>
      </c>
      <c r="V1753" t="n">
        <v>0.77</v>
      </c>
      <c r="W1753" t="n">
        <v>21.19</v>
      </c>
      <c r="X1753" t="n">
        <v>9.52</v>
      </c>
      <c r="Y1753" t="n">
        <v>1</v>
      </c>
      <c r="Z1753" t="n">
        <v>10</v>
      </c>
    </row>
    <row r="1754">
      <c r="A1754" t="n">
        <v>4</v>
      </c>
      <c r="B1754" t="n">
        <v>85</v>
      </c>
      <c r="C1754" t="inlineStr">
        <is>
          <t xml:space="preserve">CONCLUIDO	</t>
        </is>
      </c>
      <c r="D1754" t="n">
        <v>1.3783</v>
      </c>
      <c r="E1754" t="n">
        <v>72.55</v>
      </c>
      <c r="F1754" t="n">
        <v>60.69</v>
      </c>
      <c r="G1754" t="n">
        <v>13.01</v>
      </c>
      <c r="H1754" t="n">
        <v>0.21</v>
      </c>
      <c r="I1754" t="n">
        <v>280</v>
      </c>
      <c r="J1754" t="n">
        <v>169.33</v>
      </c>
      <c r="K1754" t="n">
        <v>51.39</v>
      </c>
      <c r="L1754" t="n">
        <v>2</v>
      </c>
      <c r="M1754" t="n">
        <v>278</v>
      </c>
      <c r="N1754" t="n">
        <v>30.94</v>
      </c>
      <c r="O1754" t="n">
        <v>21118.46</v>
      </c>
      <c r="P1754" t="n">
        <v>777.29</v>
      </c>
      <c r="Q1754" t="n">
        <v>1368.42</v>
      </c>
      <c r="R1754" t="n">
        <v>369.59</v>
      </c>
      <c r="S1754" t="n">
        <v>104.26</v>
      </c>
      <c r="T1754" t="n">
        <v>130450.96</v>
      </c>
      <c r="U1754" t="n">
        <v>0.28</v>
      </c>
      <c r="V1754" t="n">
        <v>0.79</v>
      </c>
      <c r="W1754" t="n">
        <v>21.12</v>
      </c>
      <c r="X1754" t="n">
        <v>8.09</v>
      </c>
      <c r="Y1754" t="n">
        <v>1</v>
      </c>
      <c r="Z1754" t="n">
        <v>10</v>
      </c>
    </row>
    <row r="1755">
      <c r="A1755" t="n">
        <v>5</v>
      </c>
      <c r="B1755" t="n">
        <v>85</v>
      </c>
      <c r="C1755" t="inlineStr">
        <is>
          <t xml:space="preserve">CONCLUIDO	</t>
        </is>
      </c>
      <c r="D1755" t="n">
        <v>1.4211</v>
      </c>
      <c r="E1755" t="n">
        <v>70.37</v>
      </c>
      <c r="F1755" t="n">
        <v>59.69</v>
      </c>
      <c r="G1755" t="n">
        <v>14.62</v>
      </c>
      <c r="H1755" t="n">
        <v>0.24</v>
      </c>
      <c r="I1755" t="n">
        <v>245</v>
      </c>
      <c r="J1755" t="n">
        <v>169.7</v>
      </c>
      <c r="K1755" t="n">
        <v>51.39</v>
      </c>
      <c r="L1755" t="n">
        <v>2.25</v>
      </c>
      <c r="M1755" t="n">
        <v>243</v>
      </c>
      <c r="N1755" t="n">
        <v>31.05</v>
      </c>
      <c r="O1755" t="n">
        <v>21163.27</v>
      </c>
      <c r="P1755" t="n">
        <v>763.48</v>
      </c>
      <c r="Q1755" t="n">
        <v>1368.18</v>
      </c>
      <c r="R1755" t="n">
        <v>336.96</v>
      </c>
      <c r="S1755" t="n">
        <v>104.26</v>
      </c>
      <c r="T1755" t="n">
        <v>114310.16</v>
      </c>
      <c r="U1755" t="n">
        <v>0.31</v>
      </c>
      <c r="V1755" t="n">
        <v>0.8</v>
      </c>
      <c r="W1755" t="n">
        <v>21.06</v>
      </c>
      <c r="X1755" t="n">
        <v>7.09</v>
      </c>
      <c r="Y1755" t="n">
        <v>1</v>
      </c>
      <c r="Z1755" t="n">
        <v>10</v>
      </c>
    </row>
    <row r="1756">
      <c r="A1756" t="n">
        <v>6</v>
      </c>
      <c r="B1756" t="n">
        <v>85</v>
      </c>
      <c r="C1756" t="inlineStr">
        <is>
          <t xml:space="preserve">CONCLUIDO	</t>
        </is>
      </c>
      <c r="D1756" t="n">
        <v>1.4586</v>
      </c>
      <c r="E1756" t="n">
        <v>68.56</v>
      </c>
      <c r="F1756" t="n">
        <v>58.83</v>
      </c>
      <c r="G1756" t="n">
        <v>16.27</v>
      </c>
      <c r="H1756" t="n">
        <v>0.26</v>
      </c>
      <c r="I1756" t="n">
        <v>217</v>
      </c>
      <c r="J1756" t="n">
        <v>170.06</v>
      </c>
      <c r="K1756" t="n">
        <v>51.39</v>
      </c>
      <c r="L1756" t="n">
        <v>2.5</v>
      </c>
      <c r="M1756" t="n">
        <v>215</v>
      </c>
      <c r="N1756" t="n">
        <v>31.17</v>
      </c>
      <c r="O1756" t="n">
        <v>21208.12</v>
      </c>
      <c r="P1756" t="n">
        <v>751.41</v>
      </c>
      <c r="Q1756" t="n">
        <v>1368.13</v>
      </c>
      <c r="R1756" t="n">
        <v>309.6</v>
      </c>
      <c r="S1756" t="n">
        <v>104.26</v>
      </c>
      <c r="T1756" t="n">
        <v>100769.58</v>
      </c>
      <c r="U1756" t="n">
        <v>0.34</v>
      </c>
      <c r="V1756" t="n">
        <v>0.8100000000000001</v>
      </c>
      <c r="W1756" t="n">
        <v>21</v>
      </c>
      <c r="X1756" t="n">
        <v>6.24</v>
      </c>
      <c r="Y1756" t="n">
        <v>1</v>
      </c>
      <c r="Z1756" t="n">
        <v>10</v>
      </c>
    </row>
    <row r="1757">
      <c r="A1757" t="n">
        <v>7</v>
      </c>
      <c r="B1757" t="n">
        <v>85</v>
      </c>
      <c r="C1757" t="inlineStr">
        <is>
          <t xml:space="preserve">CONCLUIDO	</t>
        </is>
      </c>
      <c r="D1757" t="n">
        <v>1.4888</v>
      </c>
      <c r="E1757" t="n">
        <v>67.17</v>
      </c>
      <c r="F1757" t="n">
        <v>58.19</v>
      </c>
      <c r="G1757" t="n">
        <v>17.9</v>
      </c>
      <c r="H1757" t="n">
        <v>0.29</v>
      </c>
      <c r="I1757" t="n">
        <v>195</v>
      </c>
      <c r="J1757" t="n">
        <v>170.42</v>
      </c>
      <c r="K1757" t="n">
        <v>51.39</v>
      </c>
      <c r="L1757" t="n">
        <v>2.75</v>
      </c>
      <c r="M1757" t="n">
        <v>193</v>
      </c>
      <c r="N1757" t="n">
        <v>31.28</v>
      </c>
      <c r="O1757" t="n">
        <v>21253.01</v>
      </c>
      <c r="P1757" t="n">
        <v>742.05</v>
      </c>
      <c r="Q1757" t="n">
        <v>1368</v>
      </c>
      <c r="R1757" t="n">
        <v>288.36</v>
      </c>
      <c r="S1757" t="n">
        <v>104.26</v>
      </c>
      <c r="T1757" t="n">
        <v>90263.63</v>
      </c>
      <c r="U1757" t="n">
        <v>0.36</v>
      </c>
      <c r="V1757" t="n">
        <v>0.82</v>
      </c>
      <c r="W1757" t="n">
        <v>20.98</v>
      </c>
      <c r="X1757" t="n">
        <v>5.6</v>
      </c>
      <c r="Y1757" t="n">
        <v>1</v>
      </c>
      <c r="Z1757" t="n">
        <v>10</v>
      </c>
    </row>
    <row r="1758">
      <c r="A1758" t="n">
        <v>8</v>
      </c>
      <c r="B1758" t="n">
        <v>85</v>
      </c>
      <c r="C1758" t="inlineStr">
        <is>
          <t xml:space="preserve">CONCLUIDO	</t>
        </is>
      </c>
      <c r="D1758" t="n">
        <v>1.5144</v>
      </c>
      <c r="E1758" t="n">
        <v>66.03</v>
      </c>
      <c r="F1758" t="n">
        <v>57.66</v>
      </c>
      <c r="G1758" t="n">
        <v>19.55</v>
      </c>
      <c r="H1758" t="n">
        <v>0.31</v>
      </c>
      <c r="I1758" t="n">
        <v>177</v>
      </c>
      <c r="J1758" t="n">
        <v>170.79</v>
      </c>
      <c r="K1758" t="n">
        <v>51.39</v>
      </c>
      <c r="L1758" t="n">
        <v>3</v>
      </c>
      <c r="M1758" t="n">
        <v>175</v>
      </c>
      <c r="N1758" t="n">
        <v>31.4</v>
      </c>
      <c r="O1758" t="n">
        <v>21297.94</v>
      </c>
      <c r="P1758" t="n">
        <v>734.22</v>
      </c>
      <c r="Q1758" t="n">
        <v>1367.96</v>
      </c>
      <c r="R1758" t="n">
        <v>271.54</v>
      </c>
      <c r="S1758" t="n">
        <v>104.26</v>
      </c>
      <c r="T1758" t="n">
        <v>81940.45</v>
      </c>
      <c r="U1758" t="n">
        <v>0.38</v>
      </c>
      <c r="V1758" t="n">
        <v>0.83</v>
      </c>
      <c r="W1758" t="n">
        <v>20.93</v>
      </c>
      <c r="X1758" t="n">
        <v>5.07</v>
      </c>
      <c r="Y1758" t="n">
        <v>1</v>
      </c>
      <c r="Z1758" t="n">
        <v>10</v>
      </c>
    </row>
    <row r="1759">
      <c r="A1759" t="n">
        <v>9</v>
      </c>
      <c r="B1759" t="n">
        <v>85</v>
      </c>
      <c r="C1759" t="inlineStr">
        <is>
          <t xml:space="preserve">CONCLUIDO	</t>
        </is>
      </c>
      <c r="D1759" t="n">
        <v>1.5361</v>
      </c>
      <c r="E1759" t="n">
        <v>65.09999999999999</v>
      </c>
      <c r="F1759" t="n">
        <v>57.24</v>
      </c>
      <c r="G1759" t="n">
        <v>21.2</v>
      </c>
      <c r="H1759" t="n">
        <v>0.34</v>
      </c>
      <c r="I1759" t="n">
        <v>162</v>
      </c>
      <c r="J1759" t="n">
        <v>171.15</v>
      </c>
      <c r="K1759" t="n">
        <v>51.39</v>
      </c>
      <c r="L1759" t="n">
        <v>3.25</v>
      </c>
      <c r="M1759" t="n">
        <v>160</v>
      </c>
      <c r="N1759" t="n">
        <v>31.51</v>
      </c>
      <c r="O1759" t="n">
        <v>21342.91</v>
      </c>
      <c r="P1759" t="n">
        <v>727.73</v>
      </c>
      <c r="Q1759" t="n">
        <v>1367.78</v>
      </c>
      <c r="R1759" t="n">
        <v>257.51</v>
      </c>
      <c r="S1759" t="n">
        <v>104.26</v>
      </c>
      <c r="T1759" t="n">
        <v>74999</v>
      </c>
      <c r="U1759" t="n">
        <v>0.4</v>
      </c>
      <c r="V1759" t="n">
        <v>0.84</v>
      </c>
      <c r="W1759" t="n">
        <v>20.92</v>
      </c>
      <c r="X1759" t="n">
        <v>4.65</v>
      </c>
      <c r="Y1759" t="n">
        <v>1</v>
      </c>
      <c r="Z1759" t="n">
        <v>10</v>
      </c>
    </row>
    <row r="1760">
      <c r="A1760" t="n">
        <v>10</v>
      </c>
      <c r="B1760" t="n">
        <v>85</v>
      </c>
      <c r="C1760" t="inlineStr">
        <is>
          <t xml:space="preserve">CONCLUIDO	</t>
        </is>
      </c>
      <c r="D1760" t="n">
        <v>1.5559</v>
      </c>
      <c r="E1760" t="n">
        <v>64.27</v>
      </c>
      <c r="F1760" t="n">
        <v>56.85</v>
      </c>
      <c r="G1760" t="n">
        <v>22.89</v>
      </c>
      <c r="H1760" t="n">
        <v>0.36</v>
      </c>
      <c r="I1760" t="n">
        <v>149</v>
      </c>
      <c r="J1760" t="n">
        <v>171.52</v>
      </c>
      <c r="K1760" t="n">
        <v>51.39</v>
      </c>
      <c r="L1760" t="n">
        <v>3.5</v>
      </c>
      <c r="M1760" t="n">
        <v>147</v>
      </c>
      <c r="N1760" t="n">
        <v>31.63</v>
      </c>
      <c r="O1760" t="n">
        <v>21387.92</v>
      </c>
      <c r="P1760" t="n">
        <v>721.6799999999999</v>
      </c>
      <c r="Q1760" t="n">
        <v>1367.99</v>
      </c>
      <c r="R1760" t="n">
        <v>244.87</v>
      </c>
      <c r="S1760" t="n">
        <v>104.26</v>
      </c>
      <c r="T1760" t="n">
        <v>68746.59</v>
      </c>
      <c r="U1760" t="n">
        <v>0.43</v>
      </c>
      <c r="V1760" t="n">
        <v>0.84</v>
      </c>
      <c r="W1760" t="n">
        <v>20.89</v>
      </c>
      <c r="X1760" t="n">
        <v>4.26</v>
      </c>
      <c r="Y1760" t="n">
        <v>1</v>
      </c>
      <c r="Z1760" t="n">
        <v>10</v>
      </c>
    </row>
    <row r="1761">
      <c r="A1761" t="n">
        <v>11</v>
      </c>
      <c r="B1761" t="n">
        <v>85</v>
      </c>
      <c r="C1761" t="inlineStr">
        <is>
          <t xml:space="preserve">CONCLUIDO	</t>
        </is>
      </c>
      <c r="D1761" t="n">
        <v>1.5728</v>
      </c>
      <c r="E1761" t="n">
        <v>63.58</v>
      </c>
      <c r="F1761" t="n">
        <v>56.53</v>
      </c>
      <c r="G1761" t="n">
        <v>24.58</v>
      </c>
      <c r="H1761" t="n">
        <v>0.39</v>
      </c>
      <c r="I1761" t="n">
        <v>138</v>
      </c>
      <c r="J1761" t="n">
        <v>171.88</v>
      </c>
      <c r="K1761" t="n">
        <v>51.39</v>
      </c>
      <c r="L1761" t="n">
        <v>3.75</v>
      </c>
      <c r="M1761" t="n">
        <v>136</v>
      </c>
      <c r="N1761" t="n">
        <v>31.74</v>
      </c>
      <c r="O1761" t="n">
        <v>21432.96</v>
      </c>
      <c r="P1761" t="n">
        <v>716.45</v>
      </c>
      <c r="Q1761" t="n">
        <v>1367.64</v>
      </c>
      <c r="R1761" t="n">
        <v>234.6</v>
      </c>
      <c r="S1761" t="n">
        <v>104.26</v>
      </c>
      <c r="T1761" t="n">
        <v>63665.1</v>
      </c>
      <c r="U1761" t="n">
        <v>0.44</v>
      </c>
      <c r="V1761" t="n">
        <v>0.85</v>
      </c>
      <c r="W1761" t="n">
        <v>20.88</v>
      </c>
      <c r="X1761" t="n">
        <v>3.94</v>
      </c>
      <c r="Y1761" t="n">
        <v>1</v>
      </c>
      <c r="Z1761" t="n">
        <v>10</v>
      </c>
    </row>
    <row r="1762">
      <c r="A1762" t="n">
        <v>12</v>
      </c>
      <c r="B1762" t="n">
        <v>85</v>
      </c>
      <c r="C1762" t="inlineStr">
        <is>
          <t xml:space="preserve">CONCLUIDO	</t>
        </is>
      </c>
      <c r="D1762" t="n">
        <v>1.5869</v>
      </c>
      <c r="E1762" t="n">
        <v>63.02</v>
      </c>
      <c r="F1762" t="n">
        <v>56.27</v>
      </c>
      <c r="G1762" t="n">
        <v>26.17</v>
      </c>
      <c r="H1762" t="n">
        <v>0.41</v>
      </c>
      <c r="I1762" t="n">
        <v>129</v>
      </c>
      <c r="J1762" t="n">
        <v>172.25</v>
      </c>
      <c r="K1762" t="n">
        <v>51.39</v>
      </c>
      <c r="L1762" t="n">
        <v>4</v>
      </c>
      <c r="M1762" t="n">
        <v>127</v>
      </c>
      <c r="N1762" t="n">
        <v>31.86</v>
      </c>
      <c r="O1762" t="n">
        <v>21478.05</v>
      </c>
      <c r="P1762" t="n">
        <v>712.0599999999999</v>
      </c>
      <c r="Q1762" t="n">
        <v>1367.84</v>
      </c>
      <c r="R1762" t="n">
        <v>226.25</v>
      </c>
      <c r="S1762" t="n">
        <v>104.26</v>
      </c>
      <c r="T1762" t="n">
        <v>59538.12</v>
      </c>
      <c r="U1762" t="n">
        <v>0.46</v>
      </c>
      <c r="V1762" t="n">
        <v>0.85</v>
      </c>
      <c r="W1762" t="n">
        <v>20.86</v>
      </c>
      <c r="X1762" t="n">
        <v>3.68</v>
      </c>
      <c r="Y1762" t="n">
        <v>1</v>
      </c>
      <c r="Z1762" t="n">
        <v>10</v>
      </c>
    </row>
    <row r="1763">
      <c r="A1763" t="n">
        <v>13</v>
      </c>
      <c r="B1763" t="n">
        <v>85</v>
      </c>
      <c r="C1763" t="inlineStr">
        <is>
          <t xml:space="preserve">CONCLUIDO	</t>
        </is>
      </c>
      <c r="D1763" t="n">
        <v>1.5998</v>
      </c>
      <c r="E1763" t="n">
        <v>62.51</v>
      </c>
      <c r="F1763" t="n">
        <v>56.04</v>
      </c>
      <c r="G1763" t="n">
        <v>27.79</v>
      </c>
      <c r="H1763" t="n">
        <v>0.44</v>
      </c>
      <c r="I1763" t="n">
        <v>121</v>
      </c>
      <c r="J1763" t="n">
        <v>172.61</v>
      </c>
      <c r="K1763" t="n">
        <v>51.39</v>
      </c>
      <c r="L1763" t="n">
        <v>4.25</v>
      </c>
      <c r="M1763" t="n">
        <v>119</v>
      </c>
      <c r="N1763" t="n">
        <v>31.97</v>
      </c>
      <c r="O1763" t="n">
        <v>21523.17</v>
      </c>
      <c r="P1763" t="n">
        <v>707.74</v>
      </c>
      <c r="Q1763" t="n">
        <v>1367.58</v>
      </c>
      <c r="R1763" t="n">
        <v>218.17</v>
      </c>
      <c r="S1763" t="n">
        <v>104.26</v>
      </c>
      <c r="T1763" t="n">
        <v>55537.11</v>
      </c>
      <c r="U1763" t="n">
        <v>0.48</v>
      </c>
      <c r="V1763" t="n">
        <v>0.86</v>
      </c>
      <c r="W1763" t="n">
        <v>20.86</v>
      </c>
      <c r="X1763" t="n">
        <v>3.45</v>
      </c>
      <c r="Y1763" t="n">
        <v>1</v>
      </c>
      <c r="Z1763" t="n">
        <v>10</v>
      </c>
    </row>
    <row r="1764">
      <c r="A1764" t="n">
        <v>14</v>
      </c>
      <c r="B1764" t="n">
        <v>85</v>
      </c>
      <c r="C1764" t="inlineStr">
        <is>
          <t xml:space="preserve">CONCLUIDO	</t>
        </is>
      </c>
      <c r="D1764" t="n">
        <v>1.6109</v>
      </c>
      <c r="E1764" t="n">
        <v>62.08</v>
      </c>
      <c r="F1764" t="n">
        <v>55.84</v>
      </c>
      <c r="G1764" t="n">
        <v>29.39</v>
      </c>
      <c r="H1764" t="n">
        <v>0.46</v>
      </c>
      <c r="I1764" t="n">
        <v>114</v>
      </c>
      <c r="J1764" t="n">
        <v>172.98</v>
      </c>
      <c r="K1764" t="n">
        <v>51.39</v>
      </c>
      <c r="L1764" t="n">
        <v>4.5</v>
      </c>
      <c r="M1764" t="n">
        <v>112</v>
      </c>
      <c r="N1764" t="n">
        <v>32.09</v>
      </c>
      <c r="O1764" t="n">
        <v>21568.34</v>
      </c>
      <c r="P1764" t="n">
        <v>704.55</v>
      </c>
      <c r="Q1764" t="n">
        <v>1367.73</v>
      </c>
      <c r="R1764" t="n">
        <v>212.39</v>
      </c>
      <c r="S1764" t="n">
        <v>104.26</v>
      </c>
      <c r="T1764" t="n">
        <v>52680.51</v>
      </c>
      <c r="U1764" t="n">
        <v>0.49</v>
      </c>
      <c r="V1764" t="n">
        <v>0.86</v>
      </c>
      <c r="W1764" t="n">
        <v>20.83</v>
      </c>
      <c r="X1764" t="n">
        <v>3.25</v>
      </c>
      <c r="Y1764" t="n">
        <v>1</v>
      </c>
      <c r="Z1764" t="n">
        <v>10</v>
      </c>
    </row>
    <row r="1765">
      <c r="A1765" t="n">
        <v>15</v>
      </c>
      <c r="B1765" t="n">
        <v>85</v>
      </c>
      <c r="C1765" t="inlineStr">
        <is>
          <t xml:space="preserve">CONCLUIDO	</t>
        </is>
      </c>
      <c r="D1765" t="n">
        <v>1.6232</v>
      </c>
      <c r="E1765" t="n">
        <v>61.61</v>
      </c>
      <c r="F1765" t="n">
        <v>55.61</v>
      </c>
      <c r="G1765" t="n">
        <v>31.18</v>
      </c>
      <c r="H1765" t="n">
        <v>0.49</v>
      </c>
      <c r="I1765" t="n">
        <v>107</v>
      </c>
      <c r="J1765" t="n">
        <v>173.35</v>
      </c>
      <c r="K1765" t="n">
        <v>51.39</v>
      </c>
      <c r="L1765" t="n">
        <v>4.75</v>
      </c>
      <c r="M1765" t="n">
        <v>105</v>
      </c>
      <c r="N1765" t="n">
        <v>32.2</v>
      </c>
      <c r="O1765" t="n">
        <v>21613.54</v>
      </c>
      <c r="P1765" t="n">
        <v>700.3</v>
      </c>
      <c r="Q1765" t="n">
        <v>1367.5</v>
      </c>
      <c r="R1765" t="n">
        <v>204.85</v>
      </c>
      <c r="S1765" t="n">
        <v>104.26</v>
      </c>
      <c r="T1765" t="n">
        <v>48946.42</v>
      </c>
      <c r="U1765" t="n">
        <v>0.51</v>
      </c>
      <c r="V1765" t="n">
        <v>0.86</v>
      </c>
      <c r="W1765" t="n">
        <v>20.82</v>
      </c>
      <c r="X1765" t="n">
        <v>3.02</v>
      </c>
      <c r="Y1765" t="n">
        <v>1</v>
      </c>
      <c r="Z1765" t="n">
        <v>10</v>
      </c>
    </row>
    <row r="1766">
      <c r="A1766" t="n">
        <v>16</v>
      </c>
      <c r="B1766" t="n">
        <v>85</v>
      </c>
      <c r="C1766" t="inlineStr">
        <is>
          <t xml:space="preserve">CONCLUIDO	</t>
        </is>
      </c>
      <c r="D1766" t="n">
        <v>1.6329</v>
      </c>
      <c r="E1766" t="n">
        <v>61.24</v>
      </c>
      <c r="F1766" t="n">
        <v>55.44</v>
      </c>
      <c r="G1766" t="n">
        <v>32.94</v>
      </c>
      <c r="H1766" t="n">
        <v>0.51</v>
      </c>
      <c r="I1766" t="n">
        <v>101</v>
      </c>
      <c r="J1766" t="n">
        <v>173.71</v>
      </c>
      <c r="K1766" t="n">
        <v>51.39</v>
      </c>
      <c r="L1766" t="n">
        <v>5</v>
      </c>
      <c r="M1766" t="n">
        <v>99</v>
      </c>
      <c r="N1766" t="n">
        <v>32.32</v>
      </c>
      <c r="O1766" t="n">
        <v>21658.78</v>
      </c>
      <c r="P1766" t="n">
        <v>697.17</v>
      </c>
      <c r="Q1766" t="n">
        <v>1367.64</v>
      </c>
      <c r="R1766" t="n">
        <v>200.02</v>
      </c>
      <c r="S1766" t="n">
        <v>104.26</v>
      </c>
      <c r="T1766" t="n">
        <v>46563.23</v>
      </c>
      <c r="U1766" t="n">
        <v>0.52</v>
      </c>
      <c r="V1766" t="n">
        <v>0.86</v>
      </c>
      <c r="W1766" t="n">
        <v>20.8</v>
      </c>
      <c r="X1766" t="n">
        <v>2.86</v>
      </c>
      <c r="Y1766" t="n">
        <v>1</v>
      </c>
      <c r="Z1766" t="n">
        <v>10</v>
      </c>
    </row>
    <row r="1767">
      <c r="A1767" t="n">
        <v>17</v>
      </c>
      <c r="B1767" t="n">
        <v>85</v>
      </c>
      <c r="C1767" t="inlineStr">
        <is>
          <t xml:space="preserve">CONCLUIDO	</t>
        </is>
      </c>
      <c r="D1767" t="n">
        <v>1.6418</v>
      </c>
      <c r="E1767" t="n">
        <v>60.91</v>
      </c>
      <c r="F1767" t="n">
        <v>55.28</v>
      </c>
      <c r="G1767" t="n">
        <v>34.55</v>
      </c>
      <c r="H1767" t="n">
        <v>0.53</v>
      </c>
      <c r="I1767" t="n">
        <v>96</v>
      </c>
      <c r="J1767" t="n">
        <v>174.08</v>
      </c>
      <c r="K1767" t="n">
        <v>51.39</v>
      </c>
      <c r="L1767" t="n">
        <v>5.25</v>
      </c>
      <c r="M1767" t="n">
        <v>94</v>
      </c>
      <c r="N1767" t="n">
        <v>32.44</v>
      </c>
      <c r="O1767" t="n">
        <v>21704.07</v>
      </c>
      <c r="P1767" t="n">
        <v>693.97</v>
      </c>
      <c r="Q1767" t="n">
        <v>1367.58</v>
      </c>
      <c r="R1767" t="n">
        <v>194.47</v>
      </c>
      <c r="S1767" t="n">
        <v>104.26</v>
      </c>
      <c r="T1767" t="n">
        <v>43812.42</v>
      </c>
      <c r="U1767" t="n">
        <v>0.54</v>
      </c>
      <c r="V1767" t="n">
        <v>0.87</v>
      </c>
      <c r="W1767" t="n">
        <v>20.8</v>
      </c>
      <c r="X1767" t="n">
        <v>2.7</v>
      </c>
      <c r="Y1767" t="n">
        <v>1</v>
      </c>
      <c r="Z1767" t="n">
        <v>10</v>
      </c>
    </row>
    <row r="1768">
      <c r="A1768" t="n">
        <v>18</v>
      </c>
      <c r="B1768" t="n">
        <v>85</v>
      </c>
      <c r="C1768" t="inlineStr">
        <is>
          <t xml:space="preserve">CONCLUIDO	</t>
        </is>
      </c>
      <c r="D1768" t="n">
        <v>1.6498</v>
      </c>
      <c r="E1768" t="n">
        <v>60.61</v>
      </c>
      <c r="F1768" t="n">
        <v>55.16</v>
      </c>
      <c r="G1768" t="n">
        <v>36.37</v>
      </c>
      <c r="H1768" t="n">
        <v>0.5600000000000001</v>
      </c>
      <c r="I1768" t="n">
        <v>91</v>
      </c>
      <c r="J1768" t="n">
        <v>174.45</v>
      </c>
      <c r="K1768" t="n">
        <v>51.39</v>
      </c>
      <c r="L1768" t="n">
        <v>5.5</v>
      </c>
      <c r="M1768" t="n">
        <v>89</v>
      </c>
      <c r="N1768" t="n">
        <v>32.56</v>
      </c>
      <c r="O1768" t="n">
        <v>21749.39</v>
      </c>
      <c r="P1768" t="n">
        <v>691.0599999999999</v>
      </c>
      <c r="Q1768" t="n">
        <v>1367.49</v>
      </c>
      <c r="R1768" t="n">
        <v>190.19</v>
      </c>
      <c r="S1768" t="n">
        <v>104.26</v>
      </c>
      <c r="T1768" t="n">
        <v>41698.32</v>
      </c>
      <c r="U1768" t="n">
        <v>0.55</v>
      </c>
      <c r="V1768" t="n">
        <v>0.87</v>
      </c>
      <c r="W1768" t="n">
        <v>20.79</v>
      </c>
      <c r="X1768" t="n">
        <v>2.57</v>
      </c>
      <c r="Y1768" t="n">
        <v>1</v>
      </c>
      <c r="Z1768" t="n">
        <v>10</v>
      </c>
    </row>
    <row r="1769">
      <c r="A1769" t="n">
        <v>19</v>
      </c>
      <c r="B1769" t="n">
        <v>85</v>
      </c>
      <c r="C1769" t="inlineStr">
        <is>
          <t xml:space="preserve">CONCLUIDO	</t>
        </is>
      </c>
      <c r="D1769" t="n">
        <v>1.6565</v>
      </c>
      <c r="E1769" t="n">
        <v>60.37</v>
      </c>
      <c r="F1769" t="n">
        <v>55.05</v>
      </c>
      <c r="G1769" t="n">
        <v>37.96</v>
      </c>
      <c r="H1769" t="n">
        <v>0.58</v>
      </c>
      <c r="I1769" t="n">
        <v>87</v>
      </c>
      <c r="J1769" t="n">
        <v>174.82</v>
      </c>
      <c r="K1769" t="n">
        <v>51.39</v>
      </c>
      <c r="L1769" t="n">
        <v>5.75</v>
      </c>
      <c r="M1769" t="n">
        <v>85</v>
      </c>
      <c r="N1769" t="n">
        <v>32.67</v>
      </c>
      <c r="O1769" t="n">
        <v>21794.75</v>
      </c>
      <c r="P1769" t="n">
        <v>688.59</v>
      </c>
      <c r="Q1769" t="n">
        <v>1367.52</v>
      </c>
      <c r="R1769" t="n">
        <v>186.83</v>
      </c>
      <c r="S1769" t="n">
        <v>104.26</v>
      </c>
      <c r="T1769" t="n">
        <v>40034.29</v>
      </c>
      <c r="U1769" t="n">
        <v>0.5600000000000001</v>
      </c>
      <c r="V1769" t="n">
        <v>0.87</v>
      </c>
      <c r="W1769" t="n">
        <v>20.78</v>
      </c>
      <c r="X1769" t="n">
        <v>2.46</v>
      </c>
      <c r="Y1769" t="n">
        <v>1</v>
      </c>
      <c r="Z1769" t="n">
        <v>10</v>
      </c>
    </row>
    <row r="1770">
      <c r="A1770" t="n">
        <v>20</v>
      </c>
      <c r="B1770" t="n">
        <v>85</v>
      </c>
      <c r="C1770" t="inlineStr">
        <is>
          <t xml:space="preserve">CONCLUIDO	</t>
        </is>
      </c>
      <c r="D1770" t="n">
        <v>1.6632</v>
      </c>
      <c r="E1770" t="n">
        <v>60.13</v>
      </c>
      <c r="F1770" t="n">
        <v>54.94</v>
      </c>
      <c r="G1770" t="n">
        <v>39.72</v>
      </c>
      <c r="H1770" t="n">
        <v>0.61</v>
      </c>
      <c r="I1770" t="n">
        <v>83</v>
      </c>
      <c r="J1770" t="n">
        <v>175.18</v>
      </c>
      <c r="K1770" t="n">
        <v>51.39</v>
      </c>
      <c r="L1770" t="n">
        <v>6</v>
      </c>
      <c r="M1770" t="n">
        <v>81</v>
      </c>
      <c r="N1770" t="n">
        <v>32.79</v>
      </c>
      <c r="O1770" t="n">
        <v>21840.16</v>
      </c>
      <c r="P1770" t="n">
        <v>686.2</v>
      </c>
      <c r="Q1770" t="n">
        <v>1367.47</v>
      </c>
      <c r="R1770" t="n">
        <v>183.21</v>
      </c>
      <c r="S1770" t="n">
        <v>104.26</v>
      </c>
      <c r="T1770" t="n">
        <v>38244.75</v>
      </c>
      <c r="U1770" t="n">
        <v>0.57</v>
      </c>
      <c r="V1770" t="n">
        <v>0.87</v>
      </c>
      <c r="W1770" t="n">
        <v>20.78</v>
      </c>
      <c r="X1770" t="n">
        <v>2.36</v>
      </c>
      <c r="Y1770" t="n">
        <v>1</v>
      </c>
      <c r="Z1770" t="n">
        <v>10</v>
      </c>
    </row>
    <row r="1771">
      <c r="A1771" t="n">
        <v>21</v>
      </c>
      <c r="B1771" t="n">
        <v>85</v>
      </c>
      <c r="C1771" t="inlineStr">
        <is>
          <t xml:space="preserve">CONCLUIDO	</t>
        </is>
      </c>
      <c r="D1771" t="n">
        <v>1.6681</v>
      </c>
      <c r="E1771" t="n">
        <v>59.95</v>
      </c>
      <c r="F1771" t="n">
        <v>54.86</v>
      </c>
      <c r="G1771" t="n">
        <v>41.15</v>
      </c>
      <c r="H1771" t="n">
        <v>0.63</v>
      </c>
      <c r="I1771" t="n">
        <v>80</v>
      </c>
      <c r="J1771" t="n">
        <v>175.55</v>
      </c>
      <c r="K1771" t="n">
        <v>51.39</v>
      </c>
      <c r="L1771" t="n">
        <v>6.25</v>
      </c>
      <c r="M1771" t="n">
        <v>78</v>
      </c>
      <c r="N1771" t="n">
        <v>32.91</v>
      </c>
      <c r="O1771" t="n">
        <v>21885.6</v>
      </c>
      <c r="P1771" t="n">
        <v>684.3200000000001</v>
      </c>
      <c r="Q1771" t="n">
        <v>1367.39</v>
      </c>
      <c r="R1771" t="n">
        <v>180.42</v>
      </c>
      <c r="S1771" t="n">
        <v>104.26</v>
      </c>
      <c r="T1771" t="n">
        <v>36864.29</v>
      </c>
      <c r="U1771" t="n">
        <v>0.58</v>
      </c>
      <c r="V1771" t="n">
        <v>0.87</v>
      </c>
      <c r="W1771" t="n">
        <v>20.78</v>
      </c>
      <c r="X1771" t="n">
        <v>2.28</v>
      </c>
      <c r="Y1771" t="n">
        <v>1</v>
      </c>
      <c r="Z1771" t="n">
        <v>10</v>
      </c>
    </row>
    <row r="1772">
      <c r="A1772" t="n">
        <v>22</v>
      </c>
      <c r="B1772" t="n">
        <v>85</v>
      </c>
      <c r="C1772" t="inlineStr">
        <is>
          <t xml:space="preserve">CONCLUIDO	</t>
        </is>
      </c>
      <c r="D1772" t="n">
        <v>1.6732</v>
      </c>
      <c r="E1772" t="n">
        <v>59.77</v>
      </c>
      <c r="F1772" t="n">
        <v>54.78</v>
      </c>
      <c r="G1772" t="n">
        <v>42.69</v>
      </c>
      <c r="H1772" t="n">
        <v>0.66</v>
      </c>
      <c r="I1772" t="n">
        <v>77</v>
      </c>
      <c r="J1772" t="n">
        <v>175.92</v>
      </c>
      <c r="K1772" t="n">
        <v>51.39</v>
      </c>
      <c r="L1772" t="n">
        <v>6.5</v>
      </c>
      <c r="M1772" t="n">
        <v>75</v>
      </c>
      <c r="N1772" t="n">
        <v>33.03</v>
      </c>
      <c r="O1772" t="n">
        <v>21931.08</v>
      </c>
      <c r="P1772" t="n">
        <v>681.61</v>
      </c>
      <c r="Q1772" t="n">
        <v>1367.6</v>
      </c>
      <c r="R1772" t="n">
        <v>178.43</v>
      </c>
      <c r="S1772" t="n">
        <v>104.26</v>
      </c>
      <c r="T1772" t="n">
        <v>35888.37</v>
      </c>
      <c r="U1772" t="n">
        <v>0.58</v>
      </c>
      <c r="V1772" t="n">
        <v>0.87</v>
      </c>
      <c r="W1772" t="n">
        <v>20.76</v>
      </c>
      <c r="X1772" t="n">
        <v>2.2</v>
      </c>
      <c r="Y1772" t="n">
        <v>1</v>
      </c>
      <c r="Z1772" t="n">
        <v>10</v>
      </c>
    </row>
    <row r="1773">
      <c r="A1773" t="n">
        <v>23</v>
      </c>
      <c r="B1773" t="n">
        <v>85</v>
      </c>
      <c r="C1773" t="inlineStr">
        <is>
          <t xml:space="preserve">CONCLUIDO	</t>
        </is>
      </c>
      <c r="D1773" t="n">
        <v>1.6813</v>
      </c>
      <c r="E1773" t="n">
        <v>59.48</v>
      </c>
      <c r="F1773" t="n">
        <v>54.63</v>
      </c>
      <c r="G1773" t="n">
        <v>44.9</v>
      </c>
      <c r="H1773" t="n">
        <v>0.68</v>
      </c>
      <c r="I1773" t="n">
        <v>73</v>
      </c>
      <c r="J1773" t="n">
        <v>176.29</v>
      </c>
      <c r="K1773" t="n">
        <v>51.39</v>
      </c>
      <c r="L1773" t="n">
        <v>6.75</v>
      </c>
      <c r="M1773" t="n">
        <v>71</v>
      </c>
      <c r="N1773" t="n">
        <v>33.15</v>
      </c>
      <c r="O1773" t="n">
        <v>21976.61</v>
      </c>
      <c r="P1773" t="n">
        <v>678.5599999999999</v>
      </c>
      <c r="Q1773" t="n">
        <v>1367.45</v>
      </c>
      <c r="R1773" t="n">
        <v>173.35</v>
      </c>
      <c r="S1773" t="n">
        <v>104.26</v>
      </c>
      <c r="T1773" t="n">
        <v>33366.37</v>
      </c>
      <c r="U1773" t="n">
        <v>0.6</v>
      </c>
      <c r="V1773" t="n">
        <v>0.88</v>
      </c>
      <c r="W1773" t="n">
        <v>20.76</v>
      </c>
      <c r="X1773" t="n">
        <v>2.05</v>
      </c>
      <c r="Y1773" t="n">
        <v>1</v>
      </c>
      <c r="Z1773" t="n">
        <v>10</v>
      </c>
    </row>
    <row r="1774">
      <c r="A1774" t="n">
        <v>24</v>
      </c>
      <c r="B1774" t="n">
        <v>85</v>
      </c>
      <c r="C1774" t="inlineStr">
        <is>
          <t xml:space="preserve">CONCLUIDO	</t>
        </is>
      </c>
      <c r="D1774" t="n">
        <v>1.6846</v>
      </c>
      <c r="E1774" t="n">
        <v>59.36</v>
      </c>
      <c r="F1774" t="n">
        <v>54.58</v>
      </c>
      <c r="G1774" t="n">
        <v>46.13</v>
      </c>
      <c r="H1774" t="n">
        <v>0.7</v>
      </c>
      <c r="I1774" t="n">
        <v>71</v>
      </c>
      <c r="J1774" t="n">
        <v>176.66</v>
      </c>
      <c r="K1774" t="n">
        <v>51.39</v>
      </c>
      <c r="L1774" t="n">
        <v>7</v>
      </c>
      <c r="M1774" t="n">
        <v>69</v>
      </c>
      <c r="N1774" t="n">
        <v>33.27</v>
      </c>
      <c r="O1774" t="n">
        <v>22022.17</v>
      </c>
      <c r="P1774" t="n">
        <v>677.39</v>
      </c>
      <c r="Q1774" t="n">
        <v>1367.46</v>
      </c>
      <c r="R1774" t="n">
        <v>171.59</v>
      </c>
      <c r="S1774" t="n">
        <v>104.26</v>
      </c>
      <c r="T1774" t="n">
        <v>32496.39</v>
      </c>
      <c r="U1774" t="n">
        <v>0.61</v>
      </c>
      <c r="V1774" t="n">
        <v>0.88</v>
      </c>
      <c r="W1774" t="n">
        <v>20.76</v>
      </c>
      <c r="X1774" t="n">
        <v>2</v>
      </c>
      <c r="Y1774" t="n">
        <v>1</v>
      </c>
      <c r="Z1774" t="n">
        <v>10</v>
      </c>
    </row>
    <row r="1775">
      <c r="A1775" t="n">
        <v>25</v>
      </c>
      <c r="B1775" t="n">
        <v>85</v>
      </c>
      <c r="C1775" t="inlineStr">
        <is>
          <t xml:space="preserve">CONCLUIDO	</t>
        </is>
      </c>
      <c r="D1775" t="n">
        <v>1.6898</v>
      </c>
      <c r="E1775" t="n">
        <v>59.18</v>
      </c>
      <c r="F1775" t="n">
        <v>54.5</v>
      </c>
      <c r="G1775" t="n">
        <v>48.09</v>
      </c>
      <c r="H1775" t="n">
        <v>0.73</v>
      </c>
      <c r="I1775" t="n">
        <v>68</v>
      </c>
      <c r="J1775" t="n">
        <v>177.03</v>
      </c>
      <c r="K1775" t="n">
        <v>51.39</v>
      </c>
      <c r="L1775" t="n">
        <v>7.25</v>
      </c>
      <c r="M1775" t="n">
        <v>66</v>
      </c>
      <c r="N1775" t="n">
        <v>33.39</v>
      </c>
      <c r="O1775" t="n">
        <v>22067.77</v>
      </c>
      <c r="P1775" t="n">
        <v>674.79</v>
      </c>
      <c r="Q1775" t="n">
        <v>1367.38</v>
      </c>
      <c r="R1775" t="n">
        <v>168.84</v>
      </c>
      <c r="S1775" t="n">
        <v>104.26</v>
      </c>
      <c r="T1775" t="n">
        <v>31134.04</v>
      </c>
      <c r="U1775" t="n">
        <v>0.62</v>
      </c>
      <c r="V1775" t="n">
        <v>0.88</v>
      </c>
      <c r="W1775" t="n">
        <v>20.76</v>
      </c>
      <c r="X1775" t="n">
        <v>1.92</v>
      </c>
      <c r="Y1775" t="n">
        <v>1</v>
      </c>
      <c r="Z1775" t="n">
        <v>10</v>
      </c>
    </row>
    <row r="1776">
      <c r="A1776" t="n">
        <v>26</v>
      </c>
      <c r="B1776" t="n">
        <v>85</v>
      </c>
      <c r="C1776" t="inlineStr">
        <is>
          <t xml:space="preserve">CONCLUIDO	</t>
        </is>
      </c>
      <c r="D1776" t="n">
        <v>1.6936</v>
      </c>
      <c r="E1776" t="n">
        <v>59.04</v>
      </c>
      <c r="F1776" t="n">
        <v>54.44</v>
      </c>
      <c r="G1776" t="n">
        <v>49.49</v>
      </c>
      <c r="H1776" t="n">
        <v>0.75</v>
      </c>
      <c r="I1776" t="n">
        <v>66</v>
      </c>
      <c r="J1776" t="n">
        <v>177.4</v>
      </c>
      <c r="K1776" t="n">
        <v>51.39</v>
      </c>
      <c r="L1776" t="n">
        <v>7.5</v>
      </c>
      <c r="M1776" t="n">
        <v>64</v>
      </c>
      <c r="N1776" t="n">
        <v>33.51</v>
      </c>
      <c r="O1776" t="n">
        <v>22113.42</v>
      </c>
      <c r="P1776" t="n">
        <v>672.95</v>
      </c>
      <c r="Q1776" t="n">
        <v>1367.38</v>
      </c>
      <c r="R1776" t="n">
        <v>167.21</v>
      </c>
      <c r="S1776" t="n">
        <v>104.26</v>
      </c>
      <c r="T1776" t="n">
        <v>30333.33</v>
      </c>
      <c r="U1776" t="n">
        <v>0.62</v>
      </c>
      <c r="V1776" t="n">
        <v>0.88</v>
      </c>
      <c r="W1776" t="n">
        <v>20.74</v>
      </c>
      <c r="X1776" t="n">
        <v>1.86</v>
      </c>
      <c r="Y1776" t="n">
        <v>1</v>
      </c>
      <c r="Z1776" t="n">
        <v>10</v>
      </c>
    </row>
    <row r="1777">
      <c r="A1777" t="n">
        <v>27</v>
      </c>
      <c r="B1777" t="n">
        <v>85</v>
      </c>
      <c r="C1777" t="inlineStr">
        <is>
          <t xml:space="preserve">CONCLUIDO	</t>
        </is>
      </c>
      <c r="D1777" t="n">
        <v>1.6983</v>
      </c>
      <c r="E1777" t="n">
        <v>58.88</v>
      </c>
      <c r="F1777" t="n">
        <v>54.37</v>
      </c>
      <c r="G1777" t="n">
        <v>51.78</v>
      </c>
      <c r="H1777" t="n">
        <v>0.77</v>
      </c>
      <c r="I1777" t="n">
        <v>63</v>
      </c>
      <c r="J1777" t="n">
        <v>177.77</v>
      </c>
      <c r="K1777" t="n">
        <v>51.39</v>
      </c>
      <c r="L1777" t="n">
        <v>7.75</v>
      </c>
      <c r="M1777" t="n">
        <v>61</v>
      </c>
      <c r="N1777" t="n">
        <v>33.63</v>
      </c>
      <c r="O1777" t="n">
        <v>22159.1</v>
      </c>
      <c r="P1777" t="n">
        <v>671.09</v>
      </c>
      <c r="Q1777" t="n">
        <v>1367.24</v>
      </c>
      <c r="R1777" t="n">
        <v>164.66</v>
      </c>
      <c r="S1777" t="n">
        <v>104.26</v>
      </c>
      <c r="T1777" t="n">
        <v>29070.4</v>
      </c>
      <c r="U1777" t="n">
        <v>0.63</v>
      </c>
      <c r="V1777" t="n">
        <v>0.88</v>
      </c>
      <c r="W1777" t="n">
        <v>20.75</v>
      </c>
      <c r="X1777" t="n">
        <v>1.8</v>
      </c>
      <c r="Y1777" t="n">
        <v>1</v>
      </c>
      <c r="Z1777" t="n">
        <v>10</v>
      </c>
    </row>
    <row r="1778">
      <c r="A1778" t="n">
        <v>28</v>
      </c>
      <c r="B1778" t="n">
        <v>85</v>
      </c>
      <c r="C1778" t="inlineStr">
        <is>
          <t xml:space="preserve">CONCLUIDO	</t>
        </is>
      </c>
      <c r="D1778" t="n">
        <v>1.7023</v>
      </c>
      <c r="E1778" t="n">
        <v>58.74</v>
      </c>
      <c r="F1778" t="n">
        <v>54.3</v>
      </c>
      <c r="G1778" t="n">
        <v>53.41</v>
      </c>
      <c r="H1778" t="n">
        <v>0.8</v>
      </c>
      <c r="I1778" t="n">
        <v>61</v>
      </c>
      <c r="J1778" t="n">
        <v>178.14</v>
      </c>
      <c r="K1778" t="n">
        <v>51.39</v>
      </c>
      <c r="L1778" t="n">
        <v>8</v>
      </c>
      <c r="M1778" t="n">
        <v>59</v>
      </c>
      <c r="N1778" t="n">
        <v>33.75</v>
      </c>
      <c r="O1778" t="n">
        <v>22204.83</v>
      </c>
      <c r="P1778" t="n">
        <v>669.25</v>
      </c>
      <c r="Q1778" t="n">
        <v>1367.43</v>
      </c>
      <c r="R1778" t="n">
        <v>162.48</v>
      </c>
      <c r="S1778" t="n">
        <v>104.26</v>
      </c>
      <c r="T1778" t="n">
        <v>27993.62</v>
      </c>
      <c r="U1778" t="n">
        <v>0.64</v>
      </c>
      <c r="V1778" t="n">
        <v>0.88</v>
      </c>
      <c r="W1778" t="n">
        <v>20.75</v>
      </c>
      <c r="X1778" t="n">
        <v>1.72</v>
      </c>
      <c r="Y1778" t="n">
        <v>1</v>
      </c>
      <c r="Z1778" t="n">
        <v>10</v>
      </c>
    </row>
    <row r="1779">
      <c r="A1779" t="n">
        <v>29</v>
      </c>
      <c r="B1779" t="n">
        <v>85</v>
      </c>
      <c r="C1779" t="inlineStr">
        <is>
          <t xml:space="preserve">CONCLUIDO	</t>
        </is>
      </c>
      <c r="D1779" t="n">
        <v>1.7064</v>
      </c>
      <c r="E1779" t="n">
        <v>58.6</v>
      </c>
      <c r="F1779" t="n">
        <v>54.23</v>
      </c>
      <c r="G1779" t="n">
        <v>55.15</v>
      </c>
      <c r="H1779" t="n">
        <v>0.82</v>
      </c>
      <c r="I1779" t="n">
        <v>59</v>
      </c>
      <c r="J1779" t="n">
        <v>178.51</v>
      </c>
      <c r="K1779" t="n">
        <v>51.39</v>
      </c>
      <c r="L1779" t="n">
        <v>8.25</v>
      </c>
      <c r="M1779" t="n">
        <v>57</v>
      </c>
      <c r="N1779" t="n">
        <v>33.87</v>
      </c>
      <c r="O1779" t="n">
        <v>22250.6</v>
      </c>
      <c r="P1779" t="n">
        <v>666.78</v>
      </c>
      <c r="Q1779" t="n">
        <v>1367.42</v>
      </c>
      <c r="R1779" t="n">
        <v>160.2</v>
      </c>
      <c r="S1779" t="n">
        <v>104.26</v>
      </c>
      <c r="T1779" t="n">
        <v>26859.1</v>
      </c>
      <c r="U1779" t="n">
        <v>0.65</v>
      </c>
      <c r="V1779" t="n">
        <v>0.88</v>
      </c>
      <c r="W1779" t="n">
        <v>20.74</v>
      </c>
      <c r="X1779" t="n">
        <v>1.65</v>
      </c>
      <c r="Y1779" t="n">
        <v>1</v>
      </c>
      <c r="Z1779" t="n">
        <v>10</v>
      </c>
    </row>
    <row r="1780">
      <c r="A1780" t="n">
        <v>30</v>
      </c>
      <c r="B1780" t="n">
        <v>85</v>
      </c>
      <c r="C1780" t="inlineStr">
        <is>
          <t xml:space="preserve">CONCLUIDO	</t>
        </is>
      </c>
      <c r="D1780" t="n">
        <v>1.711</v>
      </c>
      <c r="E1780" t="n">
        <v>58.45</v>
      </c>
      <c r="F1780" t="n">
        <v>54.14</v>
      </c>
      <c r="G1780" t="n">
        <v>56.99</v>
      </c>
      <c r="H1780" t="n">
        <v>0.84</v>
      </c>
      <c r="I1780" t="n">
        <v>57</v>
      </c>
      <c r="J1780" t="n">
        <v>178.88</v>
      </c>
      <c r="K1780" t="n">
        <v>51.39</v>
      </c>
      <c r="L1780" t="n">
        <v>8.5</v>
      </c>
      <c r="M1780" t="n">
        <v>55</v>
      </c>
      <c r="N1780" t="n">
        <v>33.99</v>
      </c>
      <c r="O1780" t="n">
        <v>22296.41</v>
      </c>
      <c r="P1780" t="n">
        <v>664.91</v>
      </c>
      <c r="Q1780" t="n">
        <v>1367.33</v>
      </c>
      <c r="R1780" t="n">
        <v>157.21</v>
      </c>
      <c r="S1780" t="n">
        <v>104.26</v>
      </c>
      <c r="T1780" t="n">
        <v>25373.94</v>
      </c>
      <c r="U1780" t="n">
        <v>0.66</v>
      </c>
      <c r="V1780" t="n">
        <v>0.89</v>
      </c>
      <c r="W1780" t="n">
        <v>20.74</v>
      </c>
      <c r="X1780" t="n">
        <v>1.56</v>
      </c>
      <c r="Y1780" t="n">
        <v>1</v>
      </c>
      <c r="Z1780" t="n">
        <v>10</v>
      </c>
    </row>
    <row r="1781">
      <c r="A1781" t="n">
        <v>31</v>
      </c>
      <c r="B1781" t="n">
        <v>85</v>
      </c>
      <c r="C1781" t="inlineStr">
        <is>
          <t xml:space="preserve">CONCLUIDO	</t>
        </is>
      </c>
      <c r="D1781" t="n">
        <v>1.7109</v>
      </c>
      <c r="E1781" t="n">
        <v>58.45</v>
      </c>
      <c r="F1781" t="n">
        <v>54.18</v>
      </c>
      <c r="G1781" t="n">
        <v>58.05</v>
      </c>
      <c r="H1781" t="n">
        <v>0.87</v>
      </c>
      <c r="I1781" t="n">
        <v>56</v>
      </c>
      <c r="J1781" t="n">
        <v>179.26</v>
      </c>
      <c r="K1781" t="n">
        <v>51.39</v>
      </c>
      <c r="L1781" t="n">
        <v>8.75</v>
      </c>
      <c r="M1781" t="n">
        <v>54</v>
      </c>
      <c r="N1781" t="n">
        <v>34.11</v>
      </c>
      <c r="O1781" t="n">
        <v>22342.26</v>
      </c>
      <c r="P1781" t="n">
        <v>664.16</v>
      </c>
      <c r="Q1781" t="n">
        <v>1367.41</v>
      </c>
      <c r="R1781" t="n">
        <v>158.38</v>
      </c>
      <c r="S1781" t="n">
        <v>104.26</v>
      </c>
      <c r="T1781" t="n">
        <v>25965.78</v>
      </c>
      <c r="U1781" t="n">
        <v>0.66</v>
      </c>
      <c r="V1781" t="n">
        <v>0.88</v>
      </c>
      <c r="W1781" t="n">
        <v>20.74</v>
      </c>
      <c r="X1781" t="n">
        <v>1.6</v>
      </c>
      <c r="Y1781" t="n">
        <v>1</v>
      </c>
      <c r="Z1781" t="n">
        <v>10</v>
      </c>
    </row>
    <row r="1782">
      <c r="A1782" t="n">
        <v>32</v>
      </c>
      <c r="B1782" t="n">
        <v>85</v>
      </c>
      <c r="C1782" t="inlineStr">
        <is>
          <t xml:space="preserve">CONCLUIDO	</t>
        </is>
      </c>
      <c r="D1782" t="n">
        <v>1.7159</v>
      </c>
      <c r="E1782" t="n">
        <v>58.28</v>
      </c>
      <c r="F1782" t="n">
        <v>54.08</v>
      </c>
      <c r="G1782" t="n">
        <v>60.09</v>
      </c>
      <c r="H1782" t="n">
        <v>0.89</v>
      </c>
      <c r="I1782" t="n">
        <v>54</v>
      </c>
      <c r="J1782" t="n">
        <v>179.63</v>
      </c>
      <c r="K1782" t="n">
        <v>51.39</v>
      </c>
      <c r="L1782" t="n">
        <v>9</v>
      </c>
      <c r="M1782" t="n">
        <v>52</v>
      </c>
      <c r="N1782" t="n">
        <v>34.24</v>
      </c>
      <c r="O1782" t="n">
        <v>22388.15</v>
      </c>
      <c r="P1782" t="n">
        <v>661.54</v>
      </c>
      <c r="Q1782" t="n">
        <v>1367.35</v>
      </c>
      <c r="R1782" t="n">
        <v>155.48</v>
      </c>
      <c r="S1782" t="n">
        <v>104.26</v>
      </c>
      <c r="T1782" t="n">
        <v>24524.44</v>
      </c>
      <c r="U1782" t="n">
        <v>0.67</v>
      </c>
      <c r="V1782" t="n">
        <v>0.89</v>
      </c>
      <c r="W1782" t="n">
        <v>20.72</v>
      </c>
      <c r="X1782" t="n">
        <v>1.5</v>
      </c>
      <c r="Y1782" t="n">
        <v>1</v>
      </c>
      <c r="Z1782" t="n">
        <v>10</v>
      </c>
    </row>
    <row r="1783">
      <c r="A1783" t="n">
        <v>33</v>
      </c>
      <c r="B1783" t="n">
        <v>85</v>
      </c>
      <c r="C1783" t="inlineStr">
        <is>
          <t xml:space="preserve">CONCLUIDO	</t>
        </is>
      </c>
      <c r="D1783" t="n">
        <v>1.7174</v>
      </c>
      <c r="E1783" t="n">
        <v>58.23</v>
      </c>
      <c r="F1783" t="n">
        <v>54.06</v>
      </c>
      <c r="G1783" t="n">
        <v>61.2</v>
      </c>
      <c r="H1783" t="n">
        <v>0.91</v>
      </c>
      <c r="I1783" t="n">
        <v>53</v>
      </c>
      <c r="J1783" t="n">
        <v>180</v>
      </c>
      <c r="K1783" t="n">
        <v>51.39</v>
      </c>
      <c r="L1783" t="n">
        <v>9.25</v>
      </c>
      <c r="M1783" t="n">
        <v>51</v>
      </c>
      <c r="N1783" t="n">
        <v>34.36</v>
      </c>
      <c r="O1783" t="n">
        <v>22434.08</v>
      </c>
      <c r="P1783" t="n">
        <v>660.1799999999999</v>
      </c>
      <c r="Q1783" t="n">
        <v>1367.22</v>
      </c>
      <c r="R1783" t="n">
        <v>154.67</v>
      </c>
      <c r="S1783" t="n">
        <v>104.26</v>
      </c>
      <c r="T1783" t="n">
        <v>24126.2</v>
      </c>
      <c r="U1783" t="n">
        <v>0.67</v>
      </c>
      <c r="V1783" t="n">
        <v>0.89</v>
      </c>
      <c r="W1783" t="n">
        <v>20.73</v>
      </c>
      <c r="X1783" t="n">
        <v>1.48</v>
      </c>
      <c r="Y1783" t="n">
        <v>1</v>
      </c>
      <c r="Z1783" t="n">
        <v>10</v>
      </c>
    </row>
    <row r="1784">
      <c r="A1784" t="n">
        <v>34</v>
      </c>
      <c r="B1784" t="n">
        <v>85</v>
      </c>
      <c r="C1784" t="inlineStr">
        <is>
          <t xml:space="preserve">CONCLUIDO	</t>
        </is>
      </c>
      <c r="D1784" t="n">
        <v>1.7202</v>
      </c>
      <c r="E1784" t="n">
        <v>58.13</v>
      </c>
      <c r="F1784" t="n">
        <v>54.03</v>
      </c>
      <c r="G1784" t="n">
        <v>63.57</v>
      </c>
      <c r="H1784" t="n">
        <v>0.93</v>
      </c>
      <c r="I1784" t="n">
        <v>51</v>
      </c>
      <c r="J1784" t="n">
        <v>180.37</v>
      </c>
      <c r="K1784" t="n">
        <v>51.39</v>
      </c>
      <c r="L1784" t="n">
        <v>9.5</v>
      </c>
      <c r="M1784" t="n">
        <v>49</v>
      </c>
      <c r="N1784" t="n">
        <v>34.48</v>
      </c>
      <c r="O1784" t="n">
        <v>22480.05</v>
      </c>
      <c r="P1784" t="n">
        <v>658.36</v>
      </c>
      <c r="Q1784" t="n">
        <v>1367.38</v>
      </c>
      <c r="R1784" t="n">
        <v>153.36</v>
      </c>
      <c r="S1784" t="n">
        <v>104.26</v>
      </c>
      <c r="T1784" t="n">
        <v>23483.26</v>
      </c>
      <c r="U1784" t="n">
        <v>0.68</v>
      </c>
      <c r="V1784" t="n">
        <v>0.89</v>
      </c>
      <c r="W1784" t="n">
        <v>20.74</v>
      </c>
      <c r="X1784" t="n">
        <v>1.45</v>
      </c>
      <c r="Y1784" t="n">
        <v>1</v>
      </c>
      <c r="Z1784" t="n">
        <v>10</v>
      </c>
    </row>
    <row r="1785">
      <c r="A1785" t="n">
        <v>35</v>
      </c>
      <c r="B1785" t="n">
        <v>85</v>
      </c>
      <c r="C1785" t="inlineStr">
        <is>
          <t xml:space="preserve">CONCLUIDO	</t>
        </is>
      </c>
      <c r="D1785" t="n">
        <v>1.7219</v>
      </c>
      <c r="E1785" t="n">
        <v>58.07</v>
      </c>
      <c r="F1785" t="n">
        <v>54.01</v>
      </c>
      <c r="G1785" t="n">
        <v>64.81</v>
      </c>
      <c r="H1785" t="n">
        <v>0.96</v>
      </c>
      <c r="I1785" t="n">
        <v>50</v>
      </c>
      <c r="J1785" t="n">
        <v>180.75</v>
      </c>
      <c r="K1785" t="n">
        <v>51.39</v>
      </c>
      <c r="L1785" t="n">
        <v>9.75</v>
      </c>
      <c r="M1785" t="n">
        <v>48</v>
      </c>
      <c r="N1785" t="n">
        <v>34.6</v>
      </c>
      <c r="O1785" t="n">
        <v>22526.07</v>
      </c>
      <c r="P1785" t="n">
        <v>657.65</v>
      </c>
      <c r="Q1785" t="n">
        <v>1367.4</v>
      </c>
      <c r="R1785" t="n">
        <v>152.69</v>
      </c>
      <c r="S1785" t="n">
        <v>104.26</v>
      </c>
      <c r="T1785" t="n">
        <v>23152.02</v>
      </c>
      <c r="U1785" t="n">
        <v>0.68</v>
      </c>
      <c r="V1785" t="n">
        <v>0.89</v>
      </c>
      <c r="W1785" t="n">
        <v>20.73</v>
      </c>
      <c r="X1785" t="n">
        <v>1.43</v>
      </c>
      <c r="Y1785" t="n">
        <v>1</v>
      </c>
      <c r="Z1785" t="n">
        <v>10</v>
      </c>
    </row>
    <row r="1786">
      <c r="A1786" t="n">
        <v>36</v>
      </c>
      <c r="B1786" t="n">
        <v>85</v>
      </c>
      <c r="C1786" t="inlineStr">
        <is>
          <t xml:space="preserve">CONCLUIDO	</t>
        </is>
      </c>
      <c r="D1786" t="n">
        <v>1.7264</v>
      </c>
      <c r="E1786" t="n">
        <v>57.92</v>
      </c>
      <c r="F1786" t="n">
        <v>53.92</v>
      </c>
      <c r="G1786" t="n">
        <v>67.41</v>
      </c>
      <c r="H1786" t="n">
        <v>0.98</v>
      </c>
      <c r="I1786" t="n">
        <v>48</v>
      </c>
      <c r="J1786" t="n">
        <v>181.12</v>
      </c>
      <c r="K1786" t="n">
        <v>51.39</v>
      </c>
      <c r="L1786" t="n">
        <v>10</v>
      </c>
      <c r="M1786" t="n">
        <v>46</v>
      </c>
      <c r="N1786" t="n">
        <v>34.73</v>
      </c>
      <c r="O1786" t="n">
        <v>22572.13</v>
      </c>
      <c r="P1786" t="n">
        <v>655.21</v>
      </c>
      <c r="Q1786" t="n">
        <v>1367.27</v>
      </c>
      <c r="R1786" t="n">
        <v>150.26</v>
      </c>
      <c r="S1786" t="n">
        <v>104.26</v>
      </c>
      <c r="T1786" t="n">
        <v>21945.21</v>
      </c>
      <c r="U1786" t="n">
        <v>0.6899999999999999</v>
      </c>
      <c r="V1786" t="n">
        <v>0.89</v>
      </c>
      <c r="W1786" t="n">
        <v>20.72</v>
      </c>
      <c r="X1786" t="n">
        <v>1.35</v>
      </c>
      <c r="Y1786" t="n">
        <v>1</v>
      </c>
      <c r="Z1786" t="n">
        <v>10</v>
      </c>
    </row>
    <row r="1787">
      <c r="A1787" t="n">
        <v>37</v>
      </c>
      <c r="B1787" t="n">
        <v>85</v>
      </c>
      <c r="C1787" t="inlineStr">
        <is>
          <t xml:space="preserve">CONCLUIDO	</t>
        </is>
      </c>
      <c r="D1787" t="n">
        <v>1.7285</v>
      </c>
      <c r="E1787" t="n">
        <v>57.85</v>
      </c>
      <c r="F1787" t="n">
        <v>53.89</v>
      </c>
      <c r="G1787" t="n">
        <v>68.79000000000001</v>
      </c>
      <c r="H1787" t="n">
        <v>1</v>
      </c>
      <c r="I1787" t="n">
        <v>47</v>
      </c>
      <c r="J1787" t="n">
        <v>181.49</v>
      </c>
      <c r="K1787" t="n">
        <v>51.39</v>
      </c>
      <c r="L1787" t="n">
        <v>10.25</v>
      </c>
      <c r="M1787" t="n">
        <v>45</v>
      </c>
      <c r="N1787" t="n">
        <v>34.85</v>
      </c>
      <c r="O1787" t="n">
        <v>22618.23</v>
      </c>
      <c r="P1787" t="n">
        <v>653.21</v>
      </c>
      <c r="Q1787" t="n">
        <v>1367.47</v>
      </c>
      <c r="R1787" t="n">
        <v>149.3</v>
      </c>
      <c r="S1787" t="n">
        <v>104.26</v>
      </c>
      <c r="T1787" t="n">
        <v>21472.94</v>
      </c>
      <c r="U1787" t="n">
        <v>0.7</v>
      </c>
      <c r="V1787" t="n">
        <v>0.89</v>
      </c>
      <c r="W1787" t="n">
        <v>20.71</v>
      </c>
      <c r="X1787" t="n">
        <v>1.31</v>
      </c>
      <c r="Y1787" t="n">
        <v>1</v>
      </c>
      <c r="Z1787" t="n">
        <v>10</v>
      </c>
    </row>
    <row r="1788">
      <c r="A1788" t="n">
        <v>38</v>
      </c>
      <c r="B1788" t="n">
        <v>85</v>
      </c>
      <c r="C1788" t="inlineStr">
        <is>
          <t xml:space="preserve">CONCLUIDO	</t>
        </is>
      </c>
      <c r="D1788" t="n">
        <v>1.7296</v>
      </c>
      <c r="E1788" t="n">
        <v>57.82</v>
      </c>
      <c r="F1788" t="n">
        <v>53.88</v>
      </c>
      <c r="G1788" t="n">
        <v>70.28</v>
      </c>
      <c r="H1788" t="n">
        <v>1.02</v>
      </c>
      <c r="I1788" t="n">
        <v>46</v>
      </c>
      <c r="J1788" t="n">
        <v>181.87</v>
      </c>
      <c r="K1788" t="n">
        <v>51.39</v>
      </c>
      <c r="L1788" t="n">
        <v>10.5</v>
      </c>
      <c r="M1788" t="n">
        <v>44</v>
      </c>
      <c r="N1788" t="n">
        <v>34.98</v>
      </c>
      <c r="O1788" t="n">
        <v>22664.49</v>
      </c>
      <c r="P1788" t="n">
        <v>652.26</v>
      </c>
      <c r="Q1788" t="n">
        <v>1367.29</v>
      </c>
      <c r="R1788" t="n">
        <v>148.88</v>
      </c>
      <c r="S1788" t="n">
        <v>104.26</v>
      </c>
      <c r="T1788" t="n">
        <v>21268.54</v>
      </c>
      <c r="U1788" t="n">
        <v>0.7</v>
      </c>
      <c r="V1788" t="n">
        <v>0.89</v>
      </c>
      <c r="W1788" t="n">
        <v>20.72</v>
      </c>
      <c r="X1788" t="n">
        <v>1.31</v>
      </c>
      <c r="Y1788" t="n">
        <v>1</v>
      </c>
      <c r="Z1788" t="n">
        <v>10</v>
      </c>
    </row>
    <row r="1789">
      <c r="A1789" t="n">
        <v>39</v>
      </c>
      <c r="B1789" t="n">
        <v>85</v>
      </c>
      <c r="C1789" t="inlineStr">
        <is>
          <t xml:space="preserve">CONCLUIDO	</t>
        </is>
      </c>
      <c r="D1789" t="n">
        <v>1.7321</v>
      </c>
      <c r="E1789" t="n">
        <v>57.73</v>
      </c>
      <c r="F1789" t="n">
        <v>53.84</v>
      </c>
      <c r="G1789" t="n">
        <v>71.78</v>
      </c>
      <c r="H1789" t="n">
        <v>1.05</v>
      </c>
      <c r="I1789" t="n">
        <v>45</v>
      </c>
      <c r="J1789" t="n">
        <v>182.24</v>
      </c>
      <c r="K1789" t="n">
        <v>51.39</v>
      </c>
      <c r="L1789" t="n">
        <v>10.75</v>
      </c>
      <c r="M1789" t="n">
        <v>43</v>
      </c>
      <c r="N1789" t="n">
        <v>35.1</v>
      </c>
      <c r="O1789" t="n">
        <v>22710.68</v>
      </c>
      <c r="P1789" t="n">
        <v>650.5</v>
      </c>
      <c r="Q1789" t="n">
        <v>1367.27</v>
      </c>
      <c r="R1789" t="n">
        <v>147.42</v>
      </c>
      <c r="S1789" t="n">
        <v>104.26</v>
      </c>
      <c r="T1789" t="n">
        <v>20542.58</v>
      </c>
      <c r="U1789" t="n">
        <v>0.71</v>
      </c>
      <c r="V1789" t="n">
        <v>0.89</v>
      </c>
      <c r="W1789" t="n">
        <v>20.72</v>
      </c>
      <c r="X1789" t="n">
        <v>1.26</v>
      </c>
      <c r="Y1789" t="n">
        <v>1</v>
      </c>
      <c r="Z1789" t="n">
        <v>10</v>
      </c>
    </row>
    <row r="1790">
      <c r="A1790" t="n">
        <v>40</v>
      </c>
      <c r="B1790" t="n">
        <v>85</v>
      </c>
      <c r="C1790" t="inlineStr">
        <is>
          <t xml:space="preserve">CONCLUIDO	</t>
        </is>
      </c>
      <c r="D1790" t="n">
        <v>1.7333</v>
      </c>
      <c r="E1790" t="n">
        <v>57.69</v>
      </c>
      <c r="F1790" t="n">
        <v>53.83</v>
      </c>
      <c r="G1790" t="n">
        <v>73.40000000000001</v>
      </c>
      <c r="H1790" t="n">
        <v>1.07</v>
      </c>
      <c r="I1790" t="n">
        <v>44</v>
      </c>
      <c r="J1790" t="n">
        <v>182.62</v>
      </c>
      <c r="K1790" t="n">
        <v>51.39</v>
      </c>
      <c r="L1790" t="n">
        <v>11</v>
      </c>
      <c r="M1790" t="n">
        <v>42</v>
      </c>
      <c r="N1790" t="n">
        <v>35.22</v>
      </c>
      <c r="O1790" t="n">
        <v>22756.91</v>
      </c>
      <c r="P1790" t="n">
        <v>648.92</v>
      </c>
      <c r="Q1790" t="n">
        <v>1367.34</v>
      </c>
      <c r="R1790" t="n">
        <v>147.14</v>
      </c>
      <c r="S1790" t="n">
        <v>104.26</v>
      </c>
      <c r="T1790" t="n">
        <v>20408.23</v>
      </c>
      <c r="U1790" t="n">
        <v>0.71</v>
      </c>
      <c r="V1790" t="n">
        <v>0.89</v>
      </c>
      <c r="W1790" t="n">
        <v>20.72</v>
      </c>
      <c r="X1790" t="n">
        <v>1.25</v>
      </c>
      <c r="Y1790" t="n">
        <v>1</v>
      </c>
      <c r="Z1790" t="n">
        <v>10</v>
      </c>
    </row>
    <row r="1791">
      <c r="A1791" t="n">
        <v>41</v>
      </c>
      <c r="B1791" t="n">
        <v>85</v>
      </c>
      <c r="C1791" t="inlineStr">
        <is>
          <t xml:space="preserve">CONCLUIDO	</t>
        </is>
      </c>
      <c r="D1791" t="n">
        <v>1.7357</v>
      </c>
      <c r="E1791" t="n">
        <v>57.61</v>
      </c>
      <c r="F1791" t="n">
        <v>53.78</v>
      </c>
      <c r="G1791" t="n">
        <v>75.05</v>
      </c>
      <c r="H1791" t="n">
        <v>1.09</v>
      </c>
      <c r="I1791" t="n">
        <v>43</v>
      </c>
      <c r="J1791" t="n">
        <v>182.99</v>
      </c>
      <c r="K1791" t="n">
        <v>51.39</v>
      </c>
      <c r="L1791" t="n">
        <v>11.25</v>
      </c>
      <c r="M1791" t="n">
        <v>41</v>
      </c>
      <c r="N1791" t="n">
        <v>35.35</v>
      </c>
      <c r="O1791" t="n">
        <v>22803.18</v>
      </c>
      <c r="P1791" t="n">
        <v>647.09</v>
      </c>
      <c r="Q1791" t="n">
        <v>1367.34</v>
      </c>
      <c r="R1791" t="n">
        <v>145.47</v>
      </c>
      <c r="S1791" t="n">
        <v>104.26</v>
      </c>
      <c r="T1791" t="n">
        <v>19577.07</v>
      </c>
      <c r="U1791" t="n">
        <v>0.72</v>
      </c>
      <c r="V1791" t="n">
        <v>0.89</v>
      </c>
      <c r="W1791" t="n">
        <v>20.72</v>
      </c>
      <c r="X1791" t="n">
        <v>1.21</v>
      </c>
      <c r="Y1791" t="n">
        <v>1</v>
      </c>
      <c r="Z1791" t="n">
        <v>10</v>
      </c>
    </row>
    <row r="1792">
      <c r="A1792" t="n">
        <v>42</v>
      </c>
      <c r="B1792" t="n">
        <v>85</v>
      </c>
      <c r="C1792" t="inlineStr">
        <is>
          <t xml:space="preserve">CONCLUIDO	</t>
        </is>
      </c>
      <c r="D1792" t="n">
        <v>1.738</v>
      </c>
      <c r="E1792" t="n">
        <v>57.54</v>
      </c>
      <c r="F1792" t="n">
        <v>53.74</v>
      </c>
      <c r="G1792" t="n">
        <v>76.77</v>
      </c>
      <c r="H1792" t="n">
        <v>1.11</v>
      </c>
      <c r="I1792" t="n">
        <v>42</v>
      </c>
      <c r="J1792" t="n">
        <v>183.37</v>
      </c>
      <c r="K1792" t="n">
        <v>51.39</v>
      </c>
      <c r="L1792" t="n">
        <v>11.5</v>
      </c>
      <c r="M1792" t="n">
        <v>40</v>
      </c>
      <c r="N1792" t="n">
        <v>35.48</v>
      </c>
      <c r="O1792" t="n">
        <v>22849.49</v>
      </c>
      <c r="P1792" t="n">
        <v>645.1900000000001</v>
      </c>
      <c r="Q1792" t="n">
        <v>1367.25</v>
      </c>
      <c r="R1792" t="n">
        <v>144.45</v>
      </c>
      <c r="S1792" t="n">
        <v>104.26</v>
      </c>
      <c r="T1792" t="n">
        <v>19071.76</v>
      </c>
      <c r="U1792" t="n">
        <v>0.72</v>
      </c>
      <c r="V1792" t="n">
        <v>0.89</v>
      </c>
      <c r="W1792" t="n">
        <v>20.71</v>
      </c>
      <c r="X1792" t="n">
        <v>1.16</v>
      </c>
      <c r="Y1792" t="n">
        <v>1</v>
      </c>
      <c r="Z1792" t="n">
        <v>10</v>
      </c>
    </row>
    <row r="1793">
      <c r="A1793" t="n">
        <v>43</v>
      </c>
      <c r="B1793" t="n">
        <v>85</v>
      </c>
      <c r="C1793" t="inlineStr">
        <is>
          <t xml:space="preserve">CONCLUIDO	</t>
        </is>
      </c>
      <c r="D1793" t="n">
        <v>1.7397</v>
      </c>
      <c r="E1793" t="n">
        <v>57.48</v>
      </c>
      <c r="F1793" t="n">
        <v>53.72</v>
      </c>
      <c r="G1793" t="n">
        <v>78.61</v>
      </c>
      <c r="H1793" t="n">
        <v>1.13</v>
      </c>
      <c r="I1793" t="n">
        <v>41</v>
      </c>
      <c r="J1793" t="n">
        <v>183.74</v>
      </c>
      <c r="K1793" t="n">
        <v>51.39</v>
      </c>
      <c r="L1793" t="n">
        <v>11.75</v>
      </c>
      <c r="M1793" t="n">
        <v>39</v>
      </c>
      <c r="N1793" t="n">
        <v>35.6</v>
      </c>
      <c r="O1793" t="n">
        <v>22895.85</v>
      </c>
      <c r="P1793" t="n">
        <v>644.15</v>
      </c>
      <c r="Q1793" t="n">
        <v>1367.34</v>
      </c>
      <c r="R1793" t="n">
        <v>143.49</v>
      </c>
      <c r="S1793" t="n">
        <v>104.26</v>
      </c>
      <c r="T1793" t="n">
        <v>18593.79</v>
      </c>
      <c r="U1793" t="n">
        <v>0.73</v>
      </c>
      <c r="V1793" t="n">
        <v>0.89</v>
      </c>
      <c r="W1793" t="n">
        <v>20.71</v>
      </c>
      <c r="X1793" t="n">
        <v>1.14</v>
      </c>
      <c r="Y1793" t="n">
        <v>1</v>
      </c>
      <c r="Z1793" t="n">
        <v>10</v>
      </c>
    </row>
    <row r="1794">
      <c r="A1794" t="n">
        <v>44</v>
      </c>
      <c r="B1794" t="n">
        <v>85</v>
      </c>
      <c r="C1794" t="inlineStr">
        <is>
          <t xml:space="preserve">CONCLUIDO	</t>
        </is>
      </c>
      <c r="D1794" t="n">
        <v>1.7416</v>
      </c>
      <c r="E1794" t="n">
        <v>57.42</v>
      </c>
      <c r="F1794" t="n">
        <v>53.69</v>
      </c>
      <c r="G1794" t="n">
        <v>80.54000000000001</v>
      </c>
      <c r="H1794" t="n">
        <v>1.16</v>
      </c>
      <c r="I1794" t="n">
        <v>40</v>
      </c>
      <c r="J1794" t="n">
        <v>184.12</v>
      </c>
      <c r="K1794" t="n">
        <v>51.39</v>
      </c>
      <c r="L1794" t="n">
        <v>12</v>
      </c>
      <c r="M1794" t="n">
        <v>38</v>
      </c>
      <c r="N1794" t="n">
        <v>35.73</v>
      </c>
      <c r="O1794" t="n">
        <v>22942.24</v>
      </c>
      <c r="P1794" t="n">
        <v>642.97</v>
      </c>
      <c r="Q1794" t="n">
        <v>1367.28</v>
      </c>
      <c r="R1794" t="n">
        <v>142.91</v>
      </c>
      <c r="S1794" t="n">
        <v>104.26</v>
      </c>
      <c r="T1794" t="n">
        <v>18309.89</v>
      </c>
      <c r="U1794" t="n">
        <v>0.73</v>
      </c>
      <c r="V1794" t="n">
        <v>0.89</v>
      </c>
      <c r="W1794" t="n">
        <v>20.7</v>
      </c>
      <c r="X1794" t="n">
        <v>1.11</v>
      </c>
      <c r="Y1794" t="n">
        <v>1</v>
      </c>
      <c r="Z1794" t="n">
        <v>10</v>
      </c>
    </row>
    <row r="1795">
      <c r="A1795" t="n">
        <v>45</v>
      </c>
      <c r="B1795" t="n">
        <v>85</v>
      </c>
      <c r="C1795" t="inlineStr">
        <is>
          <t xml:space="preserve">CONCLUIDO	</t>
        </is>
      </c>
      <c r="D1795" t="n">
        <v>1.7429</v>
      </c>
      <c r="E1795" t="n">
        <v>57.38</v>
      </c>
      <c r="F1795" t="n">
        <v>53.68</v>
      </c>
      <c r="G1795" t="n">
        <v>82.59</v>
      </c>
      <c r="H1795" t="n">
        <v>1.18</v>
      </c>
      <c r="I1795" t="n">
        <v>39</v>
      </c>
      <c r="J1795" t="n">
        <v>184.5</v>
      </c>
      <c r="K1795" t="n">
        <v>51.39</v>
      </c>
      <c r="L1795" t="n">
        <v>12.25</v>
      </c>
      <c r="M1795" t="n">
        <v>37</v>
      </c>
      <c r="N1795" t="n">
        <v>35.85</v>
      </c>
      <c r="O1795" t="n">
        <v>22988.69</v>
      </c>
      <c r="P1795" t="n">
        <v>641.8</v>
      </c>
      <c r="Q1795" t="n">
        <v>1367.24</v>
      </c>
      <c r="R1795" t="n">
        <v>142.5</v>
      </c>
      <c r="S1795" t="n">
        <v>104.26</v>
      </c>
      <c r="T1795" t="n">
        <v>18113.02</v>
      </c>
      <c r="U1795" t="n">
        <v>0.73</v>
      </c>
      <c r="V1795" t="n">
        <v>0.89</v>
      </c>
      <c r="W1795" t="n">
        <v>20.71</v>
      </c>
      <c r="X1795" t="n">
        <v>1.11</v>
      </c>
      <c r="Y1795" t="n">
        <v>1</v>
      </c>
      <c r="Z1795" t="n">
        <v>10</v>
      </c>
    </row>
    <row r="1796">
      <c r="A1796" t="n">
        <v>46</v>
      </c>
      <c r="B1796" t="n">
        <v>85</v>
      </c>
      <c r="C1796" t="inlineStr">
        <is>
          <t xml:space="preserve">CONCLUIDO	</t>
        </is>
      </c>
      <c r="D1796" t="n">
        <v>1.7456</v>
      </c>
      <c r="E1796" t="n">
        <v>57.29</v>
      </c>
      <c r="F1796" t="n">
        <v>53.62</v>
      </c>
      <c r="G1796" t="n">
        <v>84.67</v>
      </c>
      <c r="H1796" t="n">
        <v>1.2</v>
      </c>
      <c r="I1796" t="n">
        <v>38</v>
      </c>
      <c r="J1796" t="n">
        <v>184.87</v>
      </c>
      <c r="K1796" t="n">
        <v>51.39</v>
      </c>
      <c r="L1796" t="n">
        <v>12.5</v>
      </c>
      <c r="M1796" t="n">
        <v>36</v>
      </c>
      <c r="N1796" t="n">
        <v>35.98</v>
      </c>
      <c r="O1796" t="n">
        <v>23035.17</v>
      </c>
      <c r="P1796" t="n">
        <v>639.58</v>
      </c>
      <c r="Q1796" t="n">
        <v>1367.31</v>
      </c>
      <c r="R1796" t="n">
        <v>140.32</v>
      </c>
      <c r="S1796" t="n">
        <v>104.26</v>
      </c>
      <c r="T1796" t="n">
        <v>17027.3</v>
      </c>
      <c r="U1796" t="n">
        <v>0.74</v>
      </c>
      <c r="V1796" t="n">
        <v>0.89</v>
      </c>
      <c r="W1796" t="n">
        <v>20.71</v>
      </c>
      <c r="X1796" t="n">
        <v>1.05</v>
      </c>
      <c r="Y1796" t="n">
        <v>1</v>
      </c>
      <c r="Z1796" t="n">
        <v>10</v>
      </c>
    </row>
    <row r="1797">
      <c r="A1797" t="n">
        <v>47</v>
      </c>
      <c r="B1797" t="n">
        <v>85</v>
      </c>
      <c r="C1797" t="inlineStr">
        <is>
          <t xml:space="preserve">CONCLUIDO	</t>
        </is>
      </c>
      <c r="D1797" t="n">
        <v>1.7478</v>
      </c>
      <c r="E1797" t="n">
        <v>57.22</v>
      </c>
      <c r="F1797" t="n">
        <v>53.59</v>
      </c>
      <c r="G1797" t="n">
        <v>86.90000000000001</v>
      </c>
      <c r="H1797" t="n">
        <v>1.22</v>
      </c>
      <c r="I1797" t="n">
        <v>37</v>
      </c>
      <c r="J1797" t="n">
        <v>185.25</v>
      </c>
      <c r="K1797" t="n">
        <v>51.39</v>
      </c>
      <c r="L1797" t="n">
        <v>12.75</v>
      </c>
      <c r="M1797" t="n">
        <v>35</v>
      </c>
      <c r="N1797" t="n">
        <v>36.11</v>
      </c>
      <c r="O1797" t="n">
        <v>23081.7</v>
      </c>
      <c r="P1797" t="n">
        <v>637.79</v>
      </c>
      <c r="Q1797" t="n">
        <v>1367.3</v>
      </c>
      <c r="R1797" t="n">
        <v>139.58</v>
      </c>
      <c r="S1797" t="n">
        <v>104.26</v>
      </c>
      <c r="T1797" t="n">
        <v>16660.55</v>
      </c>
      <c r="U1797" t="n">
        <v>0.75</v>
      </c>
      <c r="V1797" t="n">
        <v>0.89</v>
      </c>
      <c r="W1797" t="n">
        <v>20.7</v>
      </c>
      <c r="X1797" t="n">
        <v>1.01</v>
      </c>
      <c r="Y1797" t="n">
        <v>1</v>
      </c>
      <c r="Z1797" t="n">
        <v>10</v>
      </c>
    </row>
    <row r="1798">
      <c r="A1798" t="n">
        <v>48</v>
      </c>
      <c r="B1798" t="n">
        <v>85</v>
      </c>
      <c r="C1798" t="inlineStr">
        <is>
          <t xml:space="preserve">CONCLUIDO	</t>
        </is>
      </c>
      <c r="D1798" t="n">
        <v>1.7496</v>
      </c>
      <c r="E1798" t="n">
        <v>57.16</v>
      </c>
      <c r="F1798" t="n">
        <v>53.56</v>
      </c>
      <c r="G1798" t="n">
        <v>89.27</v>
      </c>
      <c r="H1798" t="n">
        <v>1.24</v>
      </c>
      <c r="I1798" t="n">
        <v>36</v>
      </c>
      <c r="J1798" t="n">
        <v>185.63</v>
      </c>
      <c r="K1798" t="n">
        <v>51.39</v>
      </c>
      <c r="L1798" t="n">
        <v>13</v>
      </c>
      <c r="M1798" t="n">
        <v>34</v>
      </c>
      <c r="N1798" t="n">
        <v>36.24</v>
      </c>
      <c r="O1798" t="n">
        <v>23128.27</v>
      </c>
      <c r="P1798" t="n">
        <v>635.6900000000001</v>
      </c>
      <c r="Q1798" t="n">
        <v>1367.24</v>
      </c>
      <c r="R1798" t="n">
        <v>138.69</v>
      </c>
      <c r="S1798" t="n">
        <v>104.26</v>
      </c>
      <c r="T1798" t="n">
        <v>16221.74</v>
      </c>
      <c r="U1798" t="n">
        <v>0.75</v>
      </c>
      <c r="V1798" t="n">
        <v>0.89</v>
      </c>
      <c r="W1798" t="n">
        <v>20.7</v>
      </c>
      <c r="X1798" t="n">
        <v>0.99</v>
      </c>
      <c r="Y1798" t="n">
        <v>1</v>
      </c>
      <c r="Z1798" t="n">
        <v>10</v>
      </c>
    </row>
    <row r="1799">
      <c r="A1799" t="n">
        <v>49</v>
      </c>
      <c r="B1799" t="n">
        <v>85</v>
      </c>
      <c r="C1799" t="inlineStr">
        <is>
          <t xml:space="preserve">CONCLUIDO	</t>
        </is>
      </c>
      <c r="D1799" t="n">
        <v>1.7492</v>
      </c>
      <c r="E1799" t="n">
        <v>57.17</v>
      </c>
      <c r="F1799" t="n">
        <v>53.58</v>
      </c>
      <c r="G1799" t="n">
        <v>89.3</v>
      </c>
      <c r="H1799" t="n">
        <v>1.26</v>
      </c>
      <c r="I1799" t="n">
        <v>36</v>
      </c>
      <c r="J1799" t="n">
        <v>186.01</v>
      </c>
      <c r="K1799" t="n">
        <v>51.39</v>
      </c>
      <c r="L1799" t="n">
        <v>13.25</v>
      </c>
      <c r="M1799" t="n">
        <v>34</v>
      </c>
      <c r="N1799" t="n">
        <v>36.36</v>
      </c>
      <c r="O1799" t="n">
        <v>23174.88</v>
      </c>
      <c r="P1799" t="n">
        <v>634.98</v>
      </c>
      <c r="Q1799" t="n">
        <v>1367.34</v>
      </c>
      <c r="R1799" t="n">
        <v>139.15</v>
      </c>
      <c r="S1799" t="n">
        <v>104.26</v>
      </c>
      <c r="T1799" t="n">
        <v>16452.66</v>
      </c>
      <c r="U1799" t="n">
        <v>0.75</v>
      </c>
      <c r="V1799" t="n">
        <v>0.89</v>
      </c>
      <c r="W1799" t="n">
        <v>20.7</v>
      </c>
      <c r="X1799" t="n">
        <v>1</v>
      </c>
      <c r="Y1799" t="n">
        <v>1</v>
      </c>
      <c r="Z1799" t="n">
        <v>10</v>
      </c>
    </row>
    <row r="1800">
      <c r="A1800" t="n">
        <v>50</v>
      </c>
      <c r="B1800" t="n">
        <v>85</v>
      </c>
      <c r="C1800" t="inlineStr">
        <is>
          <t xml:space="preserve">CONCLUIDO	</t>
        </is>
      </c>
      <c r="D1800" t="n">
        <v>1.7501</v>
      </c>
      <c r="E1800" t="n">
        <v>57.14</v>
      </c>
      <c r="F1800" t="n">
        <v>53.58</v>
      </c>
      <c r="G1800" t="n">
        <v>91.86</v>
      </c>
      <c r="H1800" t="n">
        <v>1.29</v>
      </c>
      <c r="I1800" t="n">
        <v>35</v>
      </c>
      <c r="J1800" t="n">
        <v>186.38</v>
      </c>
      <c r="K1800" t="n">
        <v>51.39</v>
      </c>
      <c r="L1800" t="n">
        <v>13.5</v>
      </c>
      <c r="M1800" t="n">
        <v>33</v>
      </c>
      <c r="N1800" t="n">
        <v>36.49</v>
      </c>
      <c r="O1800" t="n">
        <v>23221.54</v>
      </c>
      <c r="P1800" t="n">
        <v>634.14</v>
      </c>
      <c r="Q1800" t="n">
        <v>1367.29</v>
      </c>
      <c r="R1800" t="n">
        <v>139.02</v>
      </c>
      <c r="S1800" t="n">
        <v>104.26</v>
      </c>
      <c r="T1800" t="n">
        <v>16391.32</v>
      </c>
      <c r="U1800" t="n">
        <v>0.75</v>
      </c>
      <c r="V1800" t="n">
        <v>0.89</v>
      </c>
      <c r="W1800" t="n">
        <v>20.71</v>
      </c>
      <c r="X1800" t="n">
        <v>1</v>
      </c>
      <c r="Y1800" t="n">
        <v>1</v>
      </c>
      <c r="Z1800" t="n">
        <v>10</v>
      </c>
    </row>
    <row r="1801">
      <c r="A1801" t="n">
        <v>51</v>
      </c>
      <c r="B1801" t="n">
        <v>85</v>
      </c>
      <c r="C1801" t="inlineStr">
        <is>
          <t xml:space="preserve">CONCLUIDO	</t>
        </is>
      </c>
      <c r="D1801" t="n">
        <v>1.7533</v>
      </c>
      <c r="E1801" t="n">
        <v>57.04</v>
      </c>
      <c r="F1801" t="n">
        <v>53.51</v>
      </c>
      <c r="G1801" t="n">
        <v>94.43000000000001</v>
      </c>
      <c r="H1801" t="n">
        <v>1.31</v>
      </c>
      <c r="I1801" t="n">
        <v>34</v>
      </c>
      <c r="J1801" t="n">
        <v>186.76</v>
      </c>
      <c r="K1801" t="n">
        <v>51.39</v>
      </c>
      <c r="L1801" t="n">
        <v>13.75</v>
      </c>
      <c r="M1801" t="n">
        <v>32</v>
      </c>
      <c r="N1801" t="n">
        <v>36.62</v>
      </c>
      <c r="O1801" t="n">
        <v>23268.24</v>
      </c>
      <c r="P1801" t="n">
        <v>631.41</v>
      </c>
      <c r="Q1801" t="n">
        <v>1367.33</v>
      </c>
      <c r="R1801" t="n">
        <v>136.92</v>
      </c>
      <c r="S1801" t="n">
        <v>104.26</v>
      </c>
      <c r="T1801" t="n">
        <v>15347.2</v>
      </c>
      <c r="U1801" t="n">
        <v>0.76</v>
      </c>
      <c r="V1801" t="n">
        <v>0.9</v>
      </c>
      <c r="W1801" t="n">
        <v>20.7</v>
      </c>
      <c r="X1801" t="n">
        <v>0.93</v>
      </c>
      <c r="Y1801" t="n">
        <v>1</v>
      </c>
      <c r="Z1801" t="n">
        <v>10</v>
      </c>
    </row>
    <row r="1802">
      <c r="A1802" t="n">
        <v>52</v>
      </c>
      <c r="B1802" t="n">
        <v>85</v>
      </c>
      <c r="C1802" t="inlineStr">
        <is>
          <t xml:space="preserve">CONCLUIDO	</t>
        </is>
      </c>
      <c r="D1802" t="n">
        <v>1.7528</v>
      </c>
      <c r="E1802" t="n">
        <v>57.05</v>
      </c>
      <c r="F1802" t="n">
        <v>53.53</v>
      </c>
      <c r="G1802" t="n">
        <v>94.45999999999999</v>
      </c>
      <c r="H1802" t="n">
        <v>1.33</v>
      </c>
      <c r="I1802" t="n">
        <v>34</v>
      </c>
      <c r="J1802" t="n">
        <v>187.14</v>
      </c>
      <c r="K1802" t="n">
        <v>51.39</v>
      </c>
      <c r="L1802" t="n">
        <v>14</v>
      </c>
      <c r="M1802" t="n">
        <v>32</v>
      </c>
      <c r="N1802" t="n">
        <v>36.75</v>
      </c>
      <c r="O1802" t="n">
        <v>23314.98</v>
      </c>
      <c r="P1802" t="n">
        <v>630.8099999999999</v>
      </c>
      <c r="Q1802" t="n">
        <v>1367.23</v>
      </c>
      <c r="R1802" t="n">
        <v>137.5</v>
      </c>
      <c r="S1802" t="n">
        <v>104.26</v>
      </c>
      <c r="T1802" t="n">
        <v>15635.39</v>
      </c>
      <c r="U1802" t="n">
        <v>0.76</v>
      </c>
      <c r="V1802" t="n">
        <v>0.9</v>
      </c>
      <c r="W1802" t="n">
        <v>20.7</v>
      </c>
      <c r="X1802" t="n">
        <v>0.95</v>
      </c>
      <c r="Y1802" t="n">
        <v>1</v>
      </c>
      <c r="Z1802" t="n">
        <v>10</v>
      </c>
    </row>
    <row r="1803">
      <c r="A1803" t="n">
        <v>53</v>
      </c>
      <c r="B1803" t="n">
        <v>85</v>
      </c>
      <c r="C1803" t="inlineStr">
        <is>
          <t xml:space="preserve">CONCLUIDO	</t>
        </is>
      </c>
      <c r="D1803" t="n">
        <v>1.7552</v>
      </c>
      <c r="E1803" t="n">
        <v>56.98</v>
      </c>
      <c r="F1803" t="n">
        <v>53.48</v>
      </c>
      <c r="G1803" t="n">
        <v>97.23999999999999</v>
      </c>
      <c r="H1803" t="n">
        <v>1.35</v>
      </c>
      <c r="I1803" t="n">
        <v>33</v>
      </c>
      <c r="J1803" t="n">
        <v>187.52</v>
      </c>
      <c r="K1803" t="n">
        <v>51.39</v>
      </c>
      <c r="L1803" t="n">
        <v>14.25</v>
      </c>
      <c r="M1803" t="n">
        <v>31</v>
      </c>
      <c r="N1803" t="n">
        <v>36.88</v>
      </c>
      <c r="O1803" t="n">
        <v>23361.77</v>
      </c>
      <c r="P1803" t="n">
        <v>629.88</v>
      </c>
      <c r="Q1803" t="n">
        <v>1367.19</v>
      </c>
      <c r="R1803" t="n">
        <v>136.06</v>
      </c>
      <c r="S1803" t="n">
        <v>104.26</v>
      </c>
      <c r="T1803" t="n">
        <v>14922.39</v>
      </c>
      <c r="U1803" t="n">
        <v>0.77</v>
      </c>
      <c r="V1803" t="n">
        <v>0.9</v>
      </c>
      <c r="W1803" t="n">
        <v>20.69</v>
      </c>
      <c r="X1803" t="n">
        <v>0.91</v>
      </c>
      <c r="Y1803" t="n">
        <v>1</v>
      </c>
      <c r="Z1803" t="n">
        <v>10</v>
      </c>
    </row>
    <row r="1804">
      <c r="A1804" t="n">
        <v>54</v>
      </c>
      <c r="B1804" t="n">
        <v>85</v>
      </c>
      <c r="C1804" t="inlineStr">
        <is>
          <t xml:space="preserve">CONCLUIDO	</t>
        </is>
      </c>
      <c r="D1804" t="n">
        <v>1.7571</v>
      </c>
      <c r="E1804" t="n">
        <v>56.91</v>
      </c>
      <c r="F1804" t="n">
        <v>53.46</v>
      </c>
      <c r="G1804" t="n">
        <v>100.23</v>
      </c>
      <c r="H1804" t="n">
        <v>1.37</v>
      </c>
      <c r="I1804" t="n">
        <v>32</v>
      </c>
      <c r="J1804" t="n">
        <v>187.9</v>
      </c>
      <c r="K1804" t="n">
        <v>51.39</v>
      </c>
      <c r="L1804" t="n">
        <v>14.5</v>
      </c>
      <c r="M1804" t="n">
        <v>30</v>
      </c>
      <c r="N1804" t="n">
        <v>37.01</v>
      </c>
      <c r="O1804" t="n">
        <v>23408.6</v>
      </c>
      <c r="P1804" t="n">
        <v>627.7</v>
      </c>
      <c r="Q1804" t="n">
        <v>1367.28</v>
      </c>
      <c r="R1804" t="n">
        <v>135.31</v>
      </c>
      <c r="S1804" t="n">
        <v>104.26</v>
      </c>
      <c r="T1804" t="n">
        <v>14549.99</v>
      </c>
      <c r="U1804" t="n">
        <v>0.77</v>
      </c>
      <c r="V1804" t="n">
        <v>0.9</v>
      </c>
      <c r="W1804" t="n">
        <v>20.69</v>
      </c>
      <c r="X1804" t="n">
        <v>0.88</v>
      </c>
      <c r="Y1804" t="n">
        <v>1</v>
      </c>
      <c r="Z1804" t="n">
        <v>10</v>
      </c>
    </row>
    <row r="1805">
      <c r="A1805" t="n">
        <v>55</v>
      </c>
      <c r="B1805" t="n">
        <v>85</v>
      </c>
      <c r="C1805" t="inlineStr">
        <is>
          <t xml:space="preserve">CONCLUIDO	</t>
        </is>
      </c>
      <c r="D1805" t="n">
        <v>1.7569</v>
      </c>
      <c r="E1805" t="n">
        <v>56.92</v>
      </c>
      <c r="F1805" t="n">
        <v>53.46</v>
      </c>
      <c r="G1805" t="n">
        <v>100.24</v>
      </c>
      <c r="H1805" t="n">
        <v>1.39</v>
      </c>
      <c r="I1805" t="n">
        <v>32</v>
      </c>
      <c r="J1805" t="n">
        <v>188.28</v>
      </c>
      <c r="K1805" t="n">
        <v>51.39</v>
      </c>
      <c r="L1805" t="n">
        <v>14.75</v>
      </c>
      <c r="M1805" t="n">
        <v>30</v>
      </c>
      <c r="N1805" t="n">
        <v>37.14</v>
      </c>
      <c r="O1805" t="n">
        <v>23455.48</v>
      </c>
      <c r="P1805" t="n">
        <v>626.3</v>
      </c>
      <c r="Q1805" t="n">
        <v>1367.28</v>
      </c>
      <c r="R1805" t="n">
        <v>135.22</v>
      </c>
      <c r="S1805" t="n">
        <v>104.26</v>
      </c>
      <c r="T1805" t="n">
        <v>14505.81</v>
      </c>
      <c r="U1805" t="n">
        <v>0.77</v>
      </c>
      <c r="V1805" t="n">
        <v>0.9</v>
      </c>
      <c r="W1805" t="n">
        <v>20.7</v>
      </c>
      <c r="X1805" t="n">
        <v>0.89</v>
      </c>
      <c r="Y1805" t="n">
        <v>1</v>
      </c>
      <c r="Z1805" t="n">
        <v>10</v>
      </c>
    </row>
    <row r="1806">
      <c r="A1806" t="n">
        <v>56</v>
      </c>
      <c r="B1806" t="n">
        <v>85</v>
      </c>
      <c r="C1806" t="inlineStr">
        <is>
          <t xml:space="preserve">CONCLUIDO	</t>
        </is>
      </c>
      <c r="D1806" t="n">
        <v>1.7586</v>
      </c>
      <c r="E1806" t="n">
        <v>56.86</v>
      </c>
      <c r="F1806" t="n">
        <v>53.44</v>
      </c>
      <c r="G1806" t="n">
        <v>103.43</v>
      </c>
      <c r="H1806" t="n">
        <v>1.41</v>
      </c>
      <c r="I1806" t="n">
        <v>31</v>
      </c>
      <c r="J1806" t="n">
        <v>188.66</v>
      </c>
      <c r="K1806" t="n">
        <v>51.39</v>
      </c>
      <c r="L1806" t="n">
        <v>15</v>
      </c>
      <c r="M1806" t="n">
        <v>29</v>
      </c>
      <c r="N1806" t="n">
        <v>37.27</v>
      </c>
      <c r="O1806" t="n">
        <v>23502.4</v>
      </c>
      <c r="P1806" t="n">
        <v>625.67</v>
      </c>
      <c r="Q1806" t="n">
        <v>1367.25</v>
      </c>
      <c r="R1806" t="n">
        <v>134.63</v>
      </c>
      <c r="S1806" t="n">
        <v>104.26</v>
      </c>
      <c r="T1806" t="n">
        <v>14216.62</v>
      </c>
      <c r="U1806" t="n">
        <v>0.77</v>
      </c>
      <c r="V1806" t="n">
        <v>0.9</v>
      </c>
      <c r="W1806" t="n">
        <v>20.69</v>
      </c>
      <c r="X1806" t="n">
        <v>0.86</v>
      </c>
      <c r="Y1806" t="n">
        <v>1</v>
      </c>
      <c r="Z1806" t="n">
        <v>10</v>
      </c>
    </row>
    <row r="1807">
      <c r="A1807" t="n">
        <v>57</v>
      </c>
      <c r="B1807" t="n">
        <v>85</v>
      </c>
      <c r="C1807" t="inlineStr">
        <is>
          <t xml:space="preserve">CONCLUIDO	</t>
        </is>
      </c>
      <c r="D1807" t="n">
        <v>1.7591</v>
      </c>
      <c r="E1807" t="n">
        <v>56.85</v>
      </c>
      <c r="F1807" t="n">
        <v>53.42</v>
      </c>
      <c r="G1807" t="n">
        <v>103.4</v>
      </c>
      <c r="H1807" t="n">
        <v>1.43</v>
      </c>
      <c r="I1807" t="n">
        <v>31</v>
      </c>
      <c r="J1807" t="n">
        <v>189.04</v>
      </c>
      <c r="K1807" t="n">
        <v>51.39</v>
      </c>
      <c r="L1807" t="n">
        <v>15.25</v>
      </c>
      <c r="M1807" t="n">
        <v>29</v>
      </c>
      <c r="N1807" t="n">
        <v>37.4</v>
      </c>
      <c r="O1807" t="n">
        <v>23549.36</v>
      </c>
      <c r="P1807" t="n">
        <v>623.89</v>
      </c>
      <c r="Q1807" t="n">
        <v>1367.19</v>
      </c>
      <c r="R1807" t="n">
        <v>134.24</v>
      </c>
      <c r="S1807" t="n">
        <v>104.26</v>
      </c>
      <c r="T1807" t="n">
        <v>14021.58</v>
      </c>
      <c r="U1807" t="n">
        <v>0.78</v>
      </c>
      <c r="V1807" t="n">
        <v>0.9</v>
      </c>
      <c r="W1807" t="n">
        <v>20.69</v>
      </c>
      <c r="X1807" t="n">
        <v>0.85</v>
      </c>
      <c r="Y1807" t="n">
        <v>1</v>
      </c>
      <c r="Z1807" t="n">
        <v>10</v>
      </c>
    </row>
    <row r="1808">
      <c r="A1808" t="n">
        <v>58</v>
      </c>
      <c r="B1808" t="n">
        <v>85</v>
      </c>
      <c r="C1808" t="inlineStr">
        <is>
          <t xml:space="preserve">CONCLUIDO	</t>
        </is>
      </c>
      <c r="D1808" t="n">
        <v>1.7605</v>
      </c>
      <c r="E1808" t="n">
        <v>56.8</v>
      </c>
      <c r="F1808" t="n">
        <v>53.41</v>
      </c>
      <c r="G1808" t="n">
        <v>106.83</v>
      </c>
      <c r="H1808" t="n">
        <v>1.45</v>
      </c>
      <c r="I1808" t="n">
        <v>30</v>
      </c>
      <c r="J1808" t="n">
        <v>189.42</v>
      </c>
      <c r="K1808" t="n">
        <v>51.39</v>
      </c>
      <c r="L1808" t="n">
        <v>15.5</v>
      </c>
      <c r="M1808" t="n">
        <v>28</v>
      </c>
      <c r="N1808" t="n">
        <v>37.53</v>
      </c>
      <c r="O1808" t="n">
        <v>23596.37</v>
      </c>
      <c r="P1808" t="n">
        <v>622.55</v>
      </c>
      <c r="Q1808" t="n">
        <v>1367.21</v>
      </c>
      <c r="R1808" t="n">
        <v>133.55</v>
      </c>
      <c r="S1808" t="n">
        <v>104.26</v>
      </c>
      <c r="T1808" t="n">
        <v>13680.05</v>
      </c>
      <c r="U1808" t="n">
        <v>0.78</v>
      </c>
      <c r="V1808" t="n">
        <v>0.9</v>
      </c>
      <c r="W1808" t="n">
        <v>20.7</v>
      </c>
      <c r="X1808" t="n">
        <v>0.84</v>
      </c>
      <c r="Y1808" t="n">
        <v>1</v>
      </c>
      <c r="Z1808" t="n">
        <v>10</v>
      </c>
    </row>
    <row r="1809">
      <c r="A1809" t="n">
        <v>59</v>
      </c>
      <c r="B1809" t="n">
        <v>85</v>
      </c>
      <c r="C1809" t="inlineStr">
        <is>
          <t xml:space="preserve">CONCLUIDO	</t>
        </is>
      </c>
      <c r="D1809" t="n">
        <v>1.7602</v>
      </c>
      <c r="E1809" t="n">
        <v>56.81</v>
      </c>
      <c r="F1809" t="n">
        <v>53.42</v>
      </c>
      <c r="G1809" t="n">
        <v>106.84</v>
      </c>
      <c r="H1809" t="n">
        <v>1.47</v>
      </c>
      <c r="I1809" t="n">
        <v>30</v>
      </c>
      <c r="J1809" t="n">
        <v>189.81</v>
      </c>
      <c r="K1809" t="n">
        <v>51.39</v>
      </c>
      <c r="L1809" t="n">
        <v>15.75</v>
      </c>
      <c r="M1809" t="n">
        <v>28</v>
      </c>
      <c r="N1809" t="n">
        <v>37.66</v>
      </c>
      <c r="O1809" t="n">
        <v>23643.43</v>
      </c>
      <c r="P1809" t="n">
        <v>621.22</v>
      </c>
      <c r="Q1809" t="n">
        <v>1367.2</v>
      </c>
      <c r="R1809" t="n">
        <v>133.92</v>
      </c>
      <c r="S1809" t="n">
        <v>104.26</v>
      </c>
      <c r="T1809" t="n">
        <v>13864.68</v>
      </c>
      <c r="U1809" t="n">
        <v>0.78</v>
      </c>
      <c r="V1809" t="n">
        <v>0.9</v>
      </c>
      <c r="W1809" t="n">
        <v>20.7</v>
      </c>
      <c r="X1809" t="n">
        <v>0.85</v>
      </c>
      <c r="Y1809" t="n">
        <v>1</v>
      </c>
      <c r="Z1809" t="n">
        <v>10</v>
      </c>
    </row>
    <row r="1810">
      <c r="A1810" t="n">
        <v>60</v>
      </c>
      <c r="B1810" t="n">
        <v>85</v>
      </c>
      <c r="C1810" t="inlineStr">
        <is>
          <t xml:space="preserve">CONCLUIDO	</t>
        </is>
      </c>
      <c r="D1810" t="n">
        <v>1.7626</v>
      </c>
      <c r="E1810" t="n">
        <v>56.73</v>
      </c>
      <c r="F1810" t="n">
        <v>53.38</v>
      </c>
      <c r="G1810" t="n">
        <v>110.44</v>
      </c>
      <c r="H1810" t="n">
        <v>1.49</v>
      </c>
      <c r="I1810" t="n">
        <v>29</v>
      </c>
      <c r="J1810" t="n">
        <v>190.19</v>
      </c>
      <c r="K1810" t="n">
        <v>51.39</v>
      </c>
      <c r="L1810" t="n">
        <v>16</v>
      </c>
      <c r="M1810" t="n">
        <v>27</v>
      </c>
      <c r="N1810" t="n">
        <v>37.79</v>
      </c>
      <c r="O1810" t="n">
        <v>23690.52</v>
      </c>
      <c r="P1810" t="n">
        <v>619.63</v>
      </c>
      <c r="Q1810" t="n">
        <v>1367.29</v>
      </c>
      <c r="R1810" t="n">
        <v>132.57</v>
      </c>
      <c r="S1810" t="n">
        <v>104.26</v>
      </c>
      <c r="T1810" t="n">
        <v>13197.73</v>
      </c>
      <c r="U1810" t="n">
        <v>0.79</v>
      </c>
      <c r="V1810" t="n">
        <v>0.9</v>
      </c>
      <c r="W1810" t="n">
        <v>20.69</v>
      </c>
      <c r="X1810" t="n">
        <v>0.8</v>
      </c>
      <c r="Y1810" t="n">
        <v>1</v>
      </c>
      <c r="Z1810" t="n">
        <v>10</v>
      </c>
    </row>
    <row r="1811">
      <c r="A1811" t="n">
        <v>61</v>
      </c>
      <c r="B1811" t="n">
        <v>85</v>
      </c>
      <c r="C1811" t="inlineStr">
        <is>
          <t xml:space="preserve">CONCLUIDO	</t>
        </is>
      </c>
      <c r="D1811" t="n">
        <v>1.7624</v>
      </c>
      <c r="E1811" t="n">
        <v>56.74</v>
      </c>
      <c r="F1811" t="n">
        <v>53.38</v>
      </c>
      <c r="G1811" t="n">
        <v>110.45</v>
      </c>
      <c r="H1811" t="n">
        <v>1.51</v>
      </c>
      <c r="I1811" t="n">
        <v>29</v>
      </c>
      <c r="J1811" t="n">
        <v>190.57</v>
      </c>
      <c r="K1811" t="n">
        <v>51.39</v>
      </c>
      <c r="L1811" t="n">
        <v>16.25</v>
      </c>
      <c r="M1811" t="n">
        <v>27</v>
      </c>
      <c r="N1811" t="n">
        <v>37.93</v>
      </c>
      <c r="O1811" t="n">
        <v>23737.67</v>
      </c>
      <c r="P1811" t="n">
        <v>618.65</v>
      </c>
      <c r="Q1811" t="n">
        <v>1367.27</v>
      </c>
      <c r="R1811" t="n">
        <v>132.6</v>
      </c>
      <c r="S1811" t="n">
        <v>104.26</v>
      </c>
      <c r="T1811" t="n">
        <v>13209.71</v>
      </c>
      <c r="U1811" t="n">
        <v>0.79</v>
      </c>
      <c r="V1811" t="n">
        <v>0.9</v>
      </c>
      <c r="W1811" t="n">
        <v>20.69</v>
      </c>
      <c r="X1811" t="n">
        <v>0.8100000000000001</v>
      </c>
      <c r="Y1811" t="n">
        <v>1</v>
      </c>
      <c r="Z1811" t="n">
        <v>10</v>
      </c>
    </row>
    <row r="1812">
      <c r="A1812" t="n">
        <v>62</v>
      </c>
      <c r="B1812" t="n">
        <v>85</v>
      </c>
      <c r="C1812" t="inlineStr">
        <is>
          <t xml:space="preserve">CONCLUIDO	</t>
        </is>
      </c>
      <c r="D1812" t="n">
        <v>1.7644</v>
      </c>
      <c r="E1812" t="n">
        <v>56.68</v>
      </c>
      <c r="F1812" t="n">
        <v>53.35</v>
      </c>
      <c r="G1812" t="n">
        <v>114.33</v>
      </c>
      <c r="H1812" t="n">
        <v>1.53</v>
      </c>
      <c r="I1812" t="n">
        <v>28</v>
      </c>
      <c r="J1812" t="n">
        <v>190.95</v>
      </c>
      <c r="K1812" t="n">
        <v>51.39</v>
      </c>
      <c r="L1812" t="n">
        <v>16.5</v>
      </c>
      <c r="M1812" t="n">
        <v>26</v>
      </c>
      <c r="N1812" t="n">
        <v>38.06</v>
      </c>
      <c r="O1812" t="n">
        <v>23784.85</v>
      </c>
      <c r="P1812" t="n">
        <v>616.85</v>
      </c>
      <c r="Q1812" t="n">
        <v>1367.26</v>
      </c>
      <c r="R1812" t="n">
        <v>131.76</v>
      </c>
      <c r="S1812" t="n">
        <v>104.26</v>
      </c>
      <c r="T1812" t="n">
        <v>12797.29</v>
      </c>
      <c r="U1812" t="n">
        <v>0.79</v>
      </c>
      <c r="V1812" t="n">
        <v>0.9</v>
      </c>
      <c r="W1812" t="n">
        <v>20.69</v>
      </c>
      <c r="X1812" t="n">
        <v>0.78</v>
      </c>
      <c r="Y1812" t="n">
        <v>1</v>
      </c>
      <c r="Z1812" t="n">
        <v>10</v>
      </c>
    </row>
    <row r="1813">
      <c r="A1813" t="n">
        <v>63</v>
      </c>
      <c r="B1813" t="n">
        <v>85</v>
      </c>
      <c r="C1813" t="inlineStr">
        <is>
          <t xml:space="preserve">CONCLUIDO	</t>
        </is>
      </c>
      <c r="D1813" t="n">
        <v>1.765</v>
      </c>
      <c r="E1813" t="n">
        <v>56.66</v>
      </c>
      <c r="F1813" t="n">
        <v>53.34</v>
      </c>
      <c r="G1813" t="n">
        <v>114.29</v>
      </c>
      <c r="H1813" t="n">
        <v>1.55</v>
      </c>
      <c r="I1813" t="n">
        <v>28</v>
      </c>
      <c r="J1813" t="n">
        <v>191.34</v>
      </c>
      <c r="K1813" t="n">
        <v>51.39</v>
      </c>
      <c r="L1813" t="n">
        <v>16.75</v>
      </c>
      <c r="M1813" t="n">
        <v>26</v>
      </c>
      <c r="N1813" t="n">
        <v>38.19</v>
      </c>
      <c r="O1813" t="n">
        <v>23832.09</v>
      </c>
      <c r="P1813" t="n">
        <v>615.3099999999999</v>
      </c>
      <c r="Q1813" t="n">
        <v>1367.26</v>
      </c>
      <c r="R1813" t="n">
        <v>131.23</v>
      </c>
      <c r="S1813" t="n">
        <v>104.26</v>
      </c>
      <c r="T1813" t="n">
        <v>12530.49</v>
      </c>
      <c r="U1813" t="n">
        <v>0.79</v>
      </c>
      <c r="V1813" t="n">
        <v>0.9</v>
      </c>
      <c r="W1813" t="n">
        <v>20.69</v>
      </c>
      <c r="X1813" t="n">
        <v>0.76</v>
      </c>
      <c r="Y1813" t="n">
        <v>1</v>
      </c>
      <c r="Z1813" t="n">
        <v>10</v>
      </c>
    </row>
    <row r="1814">
      <c r="A1814" t="n">
        <v>64</v>
      </c>
      <c r="B1814" t="n">
        <v>85</v>
      </c>
      <c r="C1814" t="inlineStr">
        <is>
          <t xml:space="preserve">CONCLUIDO	</t>
        </is>
      </c>
      <c r="D1814" t="n">
        <v>1.7665</v>
      </c>
      <c r="E1814" t="n">
        <v>56.61</v>
      </c>
      <c r="F1814" t="n">
        <v>53.32</v>
      </c>
      <c r="G1814" t="n">
        <v>118.49</v>
      </c>
      <c r="H1814" t="n">
        <v>1.57</v>
      </c>
      <c r="I1814" t="n">
        <v>27</v>
      </c>
      <c r="J1814" t="n">
        <v>191.72</v>
      </c>
      <c r="K1814" t="n">
        <v>51.39</v>
      </c>
      <c r="L1814" t="n">
        <v>17</v>
      </c>
      <c r="M1814" t="n">
        <v>25</v>
      </c>
      <c r="N1814" t="n">
        <v>38.33</v>
      </c>
      <c r="O1814" t="n">
        <v>23879.37</v>
      </c>
      <c r="P1814" t="n">
        <v>613.9299999999999</v>
      </c>
      <c r="Q1814" t="n">
        <v>1367.27</v>
      </c>
      <c r="R1814" t="n">
        <v>130.95</v>
      </c>
      <c r="S1814" t="n">
        <v>104.26</v>
      </c>
      <c r="T1814" t="n">
        <v>12398.25</v>
      </c>
      <c r="U1814" t="n">
        <v>0.8</v>
      </c>
      <c r="V1814" t="n">
        <v>0.9</v>
      </c>
      <c r="W1814" t="n">
        <v>20.68</v>
      </c>
      <c r="X1814" t="n">
        <v>0.74</v>
      </c>
      <c r="Y1814" t="n">
        <v>1</v>
      </c>
      <c r="Z1814" t="n">
        <v>10</v>
      </c>
    </row>
    <row r="1815">
      <c r="A1815" t="n">
        <v>65</v>
      </c>
      <c r="B1815" t="n">
        <v>85</v>
      </c>
      <c r="C1815" t="inlineStr">
        <is>
          <t xml:space="preserve">CONCLUIDO	</t>
        </is>
      </c>
      <c r="D1815" t="n">
        <v>1.7665</v>
      </c>
      <c r="E1815" t="n">
        <v>56.61</v>
      </c>
      <c r="F1815" t="n">
        <v>53.32</v>
      </c>
      <c r="G1815" t="n">
        <v>118.49</v>
      </c>
      <c r="H1815" t="n">
        <v>1.59</v>
      </c>
      <c r="I1815" t="n">
        <v>27</v>
      </c>
      <c r="J1815" t="n">
        <v>192.1</v>
      </c>
      <c r="K1815" t="n">
        <v>51.39</v>
      </c>
      <c r="L1815" t="n">
        <v>17.25</v>
      </c>
      <c r="M1815" t="n">
        <v>25</v>
      </c>
      <c r="N1815" t="n">
        <v>38.46</v>
      </c>
      <c r="O1815" t="n">
        <v>23926.69</v>
      </c>
      <c r="P1815" t="n">
        <v>611.1799999999999</v>
      </c>
      <c r="Q1815" t="n">
        <v>1367.29</v>
      </c>
      <c r="R1815" t="n">
        <v>130.81</v>
      </c>
      <c r="S1815" t="n">
        <v>104.26</v>
      </c>
      <c r="T1815" t="n">
        <v>12326.03</v>
      </c>
      <c r="U1815" t="n">
        <v>0.8</v>
      </c>
      <c r="V1815" t="n">
        <v>0.9</v>
      </c>
      <c r="W1815" t="n">
        <v>20.69</v>
      </c>
      <c r="X1815" t="n">
        <v>0.75</v>
      </c>
      <c r="Y1815" t="n">
        <v>1</v>
      </c>
      <c r="Z1815" t="n">
        <v>10</v>
      </c>
    </row>
    <row r="1816">
      <c r="A1816" t="n">
        <v>66</v>
      </c>
      <c r="B1816" t="n">
        <v>85</v>
      </c>
      <c r="C1816" t="inlineStr">
        <is>
          <t xml:space="preserve">CONCLUIDO	</t>
        </is>
      </c>
      <c r="D1816" t="n">
        <v>1.7681</v>
      </c>
      <c r="E1816" t="n">
        <v>56.56</v>
      </c>
      <c r="F1816" t="n">
        <v>53.3</v>
      </c>
      <c r="G1816" t="n">
        <v>123.01</v>
      </c>
      <c r="H1816" t="n">
        <v>1.61</v>
      </c>
      <c r="I1816" t="n">
        <v>26</v>
      </c>
      <c r="J1816" t="n">
        <v>192.49</v>
      </c>
      <c r="K1816" t="n">
        <v>51.39</v>
      </c>
      <c r="L1816" t="n">
        <v>17.5</v>
      </c>
      <c r="M1816" t="n">
        <v>24</v>
      </c>
      <c r="N1816" t="n">
        <v>38.59</v>
      </c>
      <c r="O1816" t="n">
        <v>23974.06</v>
      </c>
      <c r="P1816" t="n">
        <v>609.61</v>
      </c>
      <c r="Q1816" t="n">
        <v>1367.37</v>
      </c>
      <c r="R1816" t="n">
        <v>129.8</v>
      </c>
      <c r="S1816" t="n">
        <v>104.26</v>
      </c>
      <c r="T1816" t="n">
        <v>11825.11</v>
      </c>
      <c r="U1816" t="n">
        <v>0.8</v>
      </c>
      <c r="V1816" t="n">
        <v>0.9</v>
      </c>
      <c r="W1816" t="n">
        <v>20.69</v>
      </c>
      <c r="X1816" t="n">
        <v>0.72</v>
      </c>
      <c r="Y1816" t="n">
        <v>1</v>
      </c>
      <c r="Z1816" t="n">
        <v>10</v>
      </c>
    </row>
    <row r="1817">
      <c r="A1817" t="n">
        <v>67</v>
      </c>
      <c r="B1817" t="n">
        <v>85</v>
      </c>
      <c r="C1817" t="inlineStr">
        <is>
          <t xml:space="preserve">CONCLUIDO	</t>
        </is>
      </c>
      <c r="D1817" t="n">
        <v>1.7688</v>
      </c>
      <c r="E1817" t="n">
        <v>56.54</v>
      </c>
      <c r="F1817" t="n">
        <v>53.28</v>
      </c>
      <c r="G1817" t="n">
        <v>122.96</v>
      </c>
      <c r="H1817" t="n">
        <v>1.63</v>
      </c>
      <c r="I1817" t="n">
        <v>26</v>
      </c>
      <c r="J1817" t="n">
        <v>192.87</v>
      </c>
      <c r="K1817" t="n">
        <v>51.39</v>
      </c>
      <c r="L1817" t="n">
        <v>17.75</v>
      </c>
      <c r="M1817" t="n">
        <v>24</v>
      </c>
      <c r="N1817" t="n">
        <v>38.73</v>
      </c>
      <c r="O1817" t="n">
        <v>24021.47</v>
      </c>
      <c r="P1817" t="n">
        <v>609.71</v>
      </c>
      <c r="Q1817" t="n">
        <v>1367.2</v>
      </c>
      <c r="R1817" t="n">
        <v>129.42</v>
      </c>
      <c r="S1817" t="n">
        <v>104.26</v>
      </c>
      <c r="T1817" t="n">
        <v>11635.01</v>
      </c>
      <c r="U1817" t="n">
        <v>0.8100000000000001</v>
      </c>
      <c r="V1817" t="n">
        <v>0.9</v>
      </c>
      <c r="W1817" t="n">
        <v>20.69</v>
      </c>
      <c r="X1817" t="n">
        <v>0.71</v>
      </c>
      <c r="Y1817" t="n">
        <v>1</v>
      </c>
      <c r="Z1817" t="n">
        <v>10</v>
      </c>
    </row>
    <row r="1818">
      <c r="A1818" t="n">
        <v>68</v>
      </c>
      <c r="B1818" t="n">
        <v>85</v>
      </c>
      <c r="C1818" t="inlineStr">
        <is>
          <t xml:space="preserve">CONCLUIDO	</t>
        </is>
      </c>
      <c r="D1818" t="n">
        <v>1.7679</v>
      </c>
      <c r="E1818" t="n">
        <v>56.56</v>
      </c>
      <c r="F1818" t="n">
        <v>53.31</v>
      </c>
      <c r="G1818" t="n">
        <v>123.02</v>
      </c>
      <c r="H1818" t="n">
        <v>1.65</v>
      </c>
      <c r="I1818" t="n">
        <v>26</v>
      </c>
      <c r="J1818" t="n">
        <v>193.26</v>
      </c>
      <c r="K1818" t="n">
        <v>51.39</v>
      </c>
      <c r="L1818" t="n">
        <v>18</v>
      </c>
      <c r="M1818" t="n">
        <v>24</v>
      </c>
      <c r="N1818" t="n">
        <v>38.86</v>
      </c>
      <c r="O1818" t="n">
        <v>24068.93</v>
      </c>
      <c r="P1818" t="n">
        <v>607.89</v>
      </c>
      <c r="Q1818" t="n">
        <v>1367.24</v>
      </c>
      <c r="R1818" t="n">
        <v>130.33</v>
      </c>
      <c r="S1818" t="n">
        <v>104.26</v>
      </c>
      <c r="T1818" t="n">
        <v>12092.01</v>
      </c>
      <c r="U1818" t="n">
        <v>0.8</v>
      </c>
      <c r="V1818" t="n">
        <v>0.9</v>
      </c>
      <c r="W1818" t="n">
        <v>20.69</v>
      </c>
      <c r="X1818" t="n">
        <v>0.73</v>
      </c>
      <c r="Y1818" t="n">
        <v>1</v>
      </c>
      <c r="Z1818" t="n">
        <v>10</v>
      </c>
    </row>
    <row r="1819">
      <c r="A1819" t="n">
        <v>69</v>
      </c>
      <c r="B1819" t="n">
        <v>85</v>
      </c>
      <c r="C1819" t="inlineStr">
        <is>
          <t xml:space="preserve">CONCLUIDO	</t>
        </is>
      </c>
      <c r="D1819" t="n">
        <v>1.7705</v>
      </c>
      <c r="E1819" t="n">
        <v>56.48</v>
      </c>
      <c r="F1819" t="n">
        <v>53.26</v>
      </c>
      <c r="G1819" t="n">
        <v>127.83</v>
      </c>
      <c r="H1819" t="n">
        <v>1.67</v>
      </c>
      <c r="I1819" t="n">
        <v>25</v>
      </c>
      <c r="J1819" t="n">
        <v>193.64</v>
      </c>
      <c r="K1819" t="n">
        <v>51.39</v>
      </c>
      <c r="L1819" t="n">
        <v>18.25</v>
      </c>
      <c r="M1819" t="n">
        <v>23</v>
      </c>
      <c r="N1819" t="n">
        <v>39</v>
      </c>
      <c r="O1819" t="n">
        <v>24116.44</v>
      </c>
      <c r="P1819" t="n">
        <v>606.97</v>
      </c>
      <c r="Q1819" t="n">
        <v>1367.25</v>
      </c>
      <c r="R1819" t="n">
        <v>128.9</v>
      </c>
      <c r="S1819" t="n">
        <v>104.26</v>
      </c>
      <c r="T1819" t="n">
        <v>11381.4</v>
      </c>
      <c r="U1819" t="n">
        <v>0.8100000000000001</v>
      </c>
      <c r="V1819" t="n">
        <v>0.9</v>
      </c>
      <c r="W1819" t="n">
        <v>20.68</v>
      </c>
      <c r="X1819" t="n">
        <v>0.68</v>
      </c>
      <c r="Y1819" t="n">
        <v>1</v>
      </c>
      <c r="Z1819" t="n">
        <v>10</v>
      </c>
    </row>
    <row r="1820">
      <c r="A1820" t="n">
        <v>70</v>
      </c>
      <c r="B1820" t="n">
        <v>85</v>
      </c>
      <c r="C1820" t="inlineStr">
        <is>
          <t xml:space="preserve">CONCLUIDO	</t>
        </is>
      </c>
      <c r="D1820" t="n">
        <v>1.7708</v>
      </c>
      <c r="E1820" t="n">
        <v>56.47</v>
      </c>
      <c r="F1820" t="n">
        <v>53.25</v>
      </c>
      <c r="G1820" t="n">
        <v>127.8</v>
      </c>
      <c r="H1820" t="n">
        <v>1.69</v>
      </c>
      <c r="I1820" t="n">
        <v>25</v>
      </c>
      <c r="J1820" t="n">
        <v>194.03</v>
      </c>
      <c r="K1820" t="n">
        <v>51.39</v>
      </c>
      <c r="L1820" t="n">
        <v>18.5</v>
      </c>
      <c r="M1820" t="n">
        <v>23</v>
      </c>
      <c r="N1820" t="n">
        <v>39.13</v>
      </c>
      <c r="O1820" t="n">
        <v>24163.99</v>
      </c>
      <c r="P1820" t="n">
        <v>604.9</v>
      </c>
      <c r="Q1820" t="n">
        <v>1367.22</v>
      </c>
      <c r="R1820" t="n">
        <v>128.58</v>
      </c>
      <c r="S1820" t="n">
        <v>104.26</v>
      </c>
      <c r="T1820" t="n">
        <v>11219.34</v>
      </c>
      <c r="U1820" t="n">
        <v>0.8100000000000001</v>
      </c>
      <c r="V1820" t="n">
        <v>0.9</v>
      </c>
      <c r="W1820" t="n">
        <v>20.68</v>
      </c>
      <c r="X1820" t="n">
        <v>0.67</v>
      </c>
      <c r="Y1820" t="n">
        <v>1</v>
      </c>
      <c r="Z1820" t="n">
        <v>10</v>
      </c>
    </row>
    <row r="1821">
      <c r="A1821" t="n">
        <v>71</v>
      </c>
      <c r="B1821" t="n">
        <v>85</v>
      </c>
      <c r="C1821" t="inlineStr">
        <is>
          <t xml:space="preserve">CONCLUIDO	</t>
        </is>
      </c>
      <c r="D1821" t="n">
        <v>1.7728</v>
      </c>
      <c r="E1821" t="n">
        <v>56.41</v>
      </c>
      <c r="F1821" t="n">
        <v>53.22</v>
      </c>
      <c r="G1821" t="n">
        <v>133.06</v>
      </c>
      <c r="H1821" t="n">
        <v>1.71</v>
      </c>
      <c r="I1821" t="n">
        <v>24</v>
      </c>
      <c r="J1821" t="n">
        <v>194.41</v>
      </c>
      <c r="K1821" t="n">
        <v>51.39</v>
      </c>
      <c r="L1821" t="n">
        <v>18.75</v>
      </c>
      <c r="M1821" t="n">
        <v>22</v>
      </c>
      <c r="N1821" t="n">
        <v>39.27</v>
      </c>
      <c r="O1821" t="n">
        <v>24211.59</v>
      </c>
      <c r="P1821" t="n">
        <v>601.5700000000001</v>
      </c>
      <c r="Q1821" t="n">
        <v>1367.25</v>
      </c>
      <c r="R1821" t="n">
        <v>127.7</v>
      </c>
      <c r="S1821" t="n">
        <v>104.26</v>
      </c>
      <c r="T1821" t="n">
        <v>10786.32</v>
      </c>
      <c r="U1821" t="n">
        <v>0.82</v>
      </c>
      <c r="V1821" t="n">
        <v>0.9</v>
      </c>
      <c r="W1821" t="n">
        <v>20.68</v>
      </c>
      <c r="X1821" t="n">
        <v>0.65</v>
      </c>
      <c r="Y1821" t="n">
        <v>1</v>
      </c>
      <c r="Z1821" t="n">
        <v>10</v>
      </c>
    </row>
    <row r="1822">
      <c r="A1822" t="n">
        <v>72</v>
      </c>
      <c r="B1822" t="n">
        <v>85</v>
      </c>
      <c r="C1822" t="inlineStr">
        <is>
          <t xml:space="preserve">CONCLUIDO	</t>
        </is>
      </c>
      <c r="D1822" t="n">
        <v>1.7729</v>
      </c>
      <c r="E1822" t="n">
        <v>56.41</v>
      </c>
      <c r="F1822" t="n">
        <v>53.22</v>
      </c>
      <c r="G1822" t="n">
        <v>133.05</v>
      </c>
      <c r="H1822" t="n">
        <v>1.73</v>
      </c>
      <c r="I1822" t="n">
        <v>24</v>
      </c>
      <c r="J1822" t="n">
        <v>194.8</v>
      </c>
      <c r="K1822" t="n">
        <v>51.39</v>
      </c>
      <c r="L1822" t="n">
        <v>19</v>
      </c>
      <c r="M1822" t="n">
        <v>22</v>
      </c>
      <c r="N1822" t="n">
        <v>39.41</v>
      </c>
      <c r="O1822" t="n">
        <v>24259.23</v>
      </c>
      <c r="P1822" t="n">
        <v>602</v>
      </c>
      <c r="Q1822" t="n">
        <v>1367.25</v>
      </c>
      <c r="R1822" t="n">
        <v>127.56</v>
      </c>
      <c r="S1822" t="n">
        <v>104.26</v>
      </c>
      <c r="T1822" t="n">
        <v>10714.59</v>
      </c>
      <c r="U1822" t="n">
        <v>0.82</v>
      </c>
      <c r="V1822" t="n">
        <v>0.9</v>
      </c>
      <c r="W1822" t="n">
        <v>20.68</v>
      </c>
      <c r="X1822" t="n">
        <v>0.64</v>
      </c>
      <c r="Y1822" t="n">
        <v>1</v>
      </c>
      <c r="Z1822" t="n">
        <v>10</v>
      </c>
    </row>
    <row r="1823">
      <c r="A1823" t="n">
        <v>73</v>
      </c>
      <c r="B1823" t="n">
        <v>85</v>
      </c>
      <c r="C1823" t="inlineStr">
        <is>
          <t xml:space="preserve">CONCLUIDO	</t>
        </is>
      </c>
      <c r="D1823" t="n">
        <v>1.7719</v>
      </c>
      <c r="E1823" t="n">
        <v>56.44</v>
      </c>
      <c r="F1823" t="n">
        <v>53.25</v>
      </c>
      <c r="G1823" t="n">
        <v>133.13</v>
      </c>
      <c r="H1823" t="n">
        <v>1.75</v>
      </c>
      <c r="I1823" t="n">
        <v>24</v>
      </c>
      <c r="J1823" t="n">
        <v>195.19</v>
      </c>
      <c r="K1823" t="n">
        <v>51.39</v>
      </c>
      <c r="L1823" t="n">
        <v>19.25</v>
      </c>
      <c r="M1823" t="n">
        <v>22</v>
      </c>
      <c r="N1823" t="n">
        <v>39.54</v>
      </c>
      <c r="O1823" t="n">
        <v>24306.92</v>
      </c>
      <c r="P1823" t="n">
        <v>602.64</v>
      </c>
      <c r="Q1823" t="n">
        <v>1367.23</v>
      </c>
      <c r="R1823" t="n">
        <v>128.47</v>
      </c>
      <c r="S1823" t="n">
        <v>104.26</v>
      </c>
      <c r="T1823" t="n">
        <v>11171.81</v>
      </c>
      <c r="U1823" t="n">
        <v>0.8100000000000001</v>
      </c>
      <c r="V1823" t="n">
        <v>0.9</v>
      </c>
      <c r="W1823" t="n">
        <v>20.68</v>
      </c>
      <c r="X1823" t="n">
        <v>0.67</v>
      </c>
      <c r="Y1823" t="n">
        <v>1</v>
      </c>
      <c r="Z1823" t="n">
        <v>10</v>
      </c>
    </row>
    <row r="1824">
      <c r="A1824" t="n">
        <v>74</v>
      </c>
      <c r="B1824" t="n">
        <v>85</v>
      </c>
      <c r="C1824" t="inlineStr">
        <is>
          <t xml:space="preserve">CONCLUIDO	</t>
        </is>
      </c>
      <c r="D1824" t="n">
        <v>1.7742</v>
      </c>
      <c r="E1824" t="n">
        <v>56.36</v>
      </c>
      <c r="F1824" t="n">
        <v>53.21</v>
      </c>
      <c r="G1824" t="n">
        <v>138.81</v>
      </c>
      <c r="H1824" t="n">
        <v>1.77</v>
      </c>
      <c r="I1824" t="n">
        <v>23</v>
      </c>
      <c r="J1824" t="n">
        <v>195.57</v>
      </c>
      <c r="K1824" t="n">
        <v>51.39</v>
      </c>
      <c r="L1824" t="n">
        <v>19.5</v>
      </c>
      <c r="M1824" t="n">
        <v>21</v>
      </c>
      <c r="N1824" t="n">
        <v>39.68</v>
      </c>
      <c r="O1824" t="n">
        <v>24354.66</v>
      </c>
      <c r="P1824" t="n">
        <v>599.37</v>
      </c>
      <c r="Q1824" t="n">
        <v>1367.22</v>
      </c>
      <c r="R1824" t="n">
        <v>126.98</v>
      </c>
      <c r="S1824" t="n">
        <v>104.26</v>
      </c>
      <c r="T1824" t="n">
        <v>10430.67</v>
      </c>
      <c r="U1824" t="n">
        <v>0.82</v>
      </c>
      <c r="V1824" t="n">
        <v>0.9</v>
      </c>
      <c r="W1824" t="n">
        <v>20.69</v>
      </c>
      <c r="X1824" t="n">
        <v>0.63</v>
      </c>
      <c r="Y1824" t="n">
        <v>1</v>
      </c>
      <c r="Z1824" t="n">
        <v>10</v>
      </c>
    </row>
    <row r="1825">
      <c r="A1825" t="n">
        <v>75</v>
      </c>
      <c r="B1825" t="n">
        <v>85</v>
      </c>
      <c r="C1825" t="inlineStr">
        <is>
          <t xml:space="preserve">CONCLUIDO	</t>
        </is>
      </c>
      <c r="D1825" t="n">
        <v>1.7744</v>
      </c>
      <c r="E1825" t="n">
        <v>56.36</v>
      </c>
      <c r="F1825" t="n">
        <v>53.21</v>
      </c>
      <c r="G1825" t="n">
        <v>138.8</v>
      </c>
      <c r="H1825" t="n">
        <v>1.79</v>
      </c>
      <c r="I1825" t="n">
        <v>23</v>
      </c>
      <c r="J1825" t="n">
        <v>195.96</v>
      </c>
      <c r="K1825" t="n">
        <v>51.39</v>
      </c>
      <c r="L1825" t="n">
        <v>19.75</v>
      </c>
      <c r="M1825" t="n">
        <v>21</v>
      </c>
      <c r="N1825" t="n">
        <v>39.82</v>
      </c>
      <c r="O1825" t="n">
        <v>24402.44</v>
      </c>
      <c r="P1825" t="n">
        <v>599.12</v>
      </c>
      <c r="Q1825" t="n">
        <v>1367.18</v>
      </c>
      <c r="R1825" t="n">
        <v>127.15</v>
      </c>
      <c r="S1825" t="n">
        <v>104.26</v>
      </c>
      <c r="T1825" t="n">
        <v>10514.46</v>
      </c>
      <c r="U1825" t="n">
        <v>0.82</v>
      </c>
      <c r="V1825" t="n">
        <v>0.9</v>
      </c>
      <c r="W1825" t="n">
        <v>20.68</v>
      </c>
      <c r="X1825" t="n">
        <v>0.63</v>
      </c>
      <c r="Y1825" t="n">
        <v>1</v>
      </c>
      <c r="Z1825" t="n">
        <v>10</v>
      </c>
    </row>
    <row r="1826">
      <c r="A1826" t="n">
        <v>76</v>
      </c>
      <c r="B1826" t="n">
        <v>85</v>
      </c>
      <c r="C1826" t="inlineStr">
        <is>
          <t xml:space="preserve">CONCLUIDO	</t>
        </is>
      </c>
      <c r="D1826" t="n">
        <v>1.774</v>
      </c>
      <c r="E1826" t="n">
        <v>56.37</v>
      </c>
      <c r="F1826" t="n">
        <v>53.22</v>
      </c>
      <c r="G1826" t="n">
        <v>138.83</v>
      </c>
      <c r="H1826" t="n">
        <v>1.81</v>
      </c>
      <c r="I1826" t="n">
        <v>23</v>
      </c>
      <c r="J1826" t="n">
        <v>196.35</v>
      </c>
      <c r="K1826" t="n">
        <v>51.39</v>
      </c>
      <c r="L1826" t="n">
        <v>20</v>
      </c>
      <c r="M1826" t="n">
        <v>21</v>
      </c>
      <c r="N1826" t="n">
        <v>39.96</v>
      </c>
      <c r="O1826" t="n">
        <v>24450.27</v>
      </c>
      <c r="P1826" t="n">
        <v>597.86</v>
      </c>
      <c r="Q1826" t="n">
        <v>1367.2</v>
      </c>
      <c r="R1826" t="n">
        <v>127.44</v>
      </c>
      <c r="S1826" t="n">
        <v>104.26</v>
      </c>
      <c r="T1826" t="n">
        <v>10661.96</v>
      </c>
      <c r="U1826" t="n">
        <v>0.82</v>
      </c>
      <c r="V1826" t="n">
        <v>0.9</v>
      </c>
      <c r="W1826" t="n">
        <v>20.68</v>
      </c>
      <c r="X1826" t="n">
        <v>0.64</v>
      </c>
      <c r="Y1826" t="n">
        <v>1</v>
      </c>
      <c r="Z1826" t="n">
        <v>10</v>
      </c>
    </row>
    <row r="1827">
      <c r="A1827" t="n">
        <v>77</v>
      </c>
      <c r="B1827" t="n">
        <v>85</v>
      </c>
      <c r="C1827" t="inlineStr">
        <is>
          <t xml:space="preserve">CONCLUIDO	</t>
        </is>
      </c>
      <c r="D1827" t="n">
        <v>1.7764</v>
      </c>
      <c r="E1827" t="n">
        <v>56.3</v>
      </c>
      <c r="F1827" t="n">
        <v>53.18</v>
      </c>
      <c r="G1827" t="n">
        <v>145.03</v>
      </c>
      <c r="H1827" t="n">
        <v>1.83</v>
      </c>
      <c r="I1827" t="n">
        <v>22</v>
      </c>
      <c r="J1827" t="n">
        <v>196.74</v>
      </c>
      <c r="K1827" t="n">
        <v>51.39</v>
      </c>
      <c r="L1827" t="n">
        <v>20.25</v>
      </c>
      <c r="M1827" t="n">
        <v>20</v>
      </c>
      <c r="N1827" t="n">
        <v>40.09</v>
      </c>
      <c r="O1827" t="n">
        <v>24498.15</v>
      </c>
      <c r="P1827" t="n">
        <v>594.08</v>
      </c>
      <c r="Q1827" t="n">
        <v>1367.21</v>
      </c>
      <c r="R1827" t="n">
        <v>126.04</v>
      </c>
      <c r="S1827" t="n">
        <v>104.26</v>
      </c>
      <c r="T1827" t="n">
        <v>9967.780000000001</v>
      </c>
      <c r="U1827" t="n">
        <v>0.83</v>
      </c>
      <c r="V1827" t="n">
        <v>0.9</v>
      </c>
      <c r="W1827" t="n">
        <v>20.68</v>
      </c>
      <c r="X1827" t="n">
        <v>0.6</v>
      </c>
      <c r="Y1827" t="n">
        <v>1</v>
      </c>
      <c r="Z1827" t="n">
        <v>10</v>
      </c>
    </row>
    <row r="1828">
      <c r="A1828" t="n">
        <v>78</v>
      </c>
      <c r="B1828" t="n">
        <v>85</v>
      </c>
      <c r="C1828" t="inlineStr">
        <is>
          <t xml:space="preserve">CONCLUIDO	</t>
        </is>
      </c>
      <c r="D1828" t="n">
        <v>1.7769</v>
      </c>
      <c r="E1828" t="n">
        <v>56.28</v>
      </c>
      <c r="F1828" t="n">
        <v>53.16</v>
      </c>
      <c r="G1828" t="n">
        <v>144.98</v>
      </c>
      <c r="H1828" t="n">
        <v>1.85</v>
      </c>
      <c r="I1828" t="n">
        <v>22</v>
      </c>
      <c r="J1828" t="n">
        <v>197.12</v>
      </c>
      <c r="K1828" t="n">
        <v>51.39</v>
      </c>
      <c r="L1828" t="n">
        <v>20.5</v>
      </c>
      <c r="M1828" t="n">
        <v>20</v>
      </c>
      <c r="N1828" t="n">
        <v>40.23</v>
      </c>
      <c r="O1828" t="n">
        <v>24546.08</v>
      </c>
      <c r="P1828" t="n">
        <v>594.02</v>
      </c>
      <c r="Q1828" t="n">
        <v>1367.25</v>
      </c>
      <c r="R1828" t="n">
        <v>125.42</v>
      </c>
      <c r="S1828" t="n">
        <v>104.26</v>
      </c>
      <c r="T1828" t="n">
        <v>9655.74</v>
      </c>
      <c r="U1828" t="n">
        <v>0.83</v>
      </c>
      <c r="V1828" t="n">
        <v>0.9</v>
      </c>
      <c r="W1828" t="n">
        <v>20.68</v>
      </c>
      <c r="X1828" t="n">
        <v>0.58</v>
      </c>
      <c r="Y1828" t="n">
        <v>1</v>
      </c>
      <c r="Z1828" t="n">
        <v>10</v>
      </c>
    </row>
    <row r="1829">
      <c r="A1829" t="n">
        <v>79</v>
      </c>
      <c r="B1829" t="n">
        <v>85</v>
      </c>
      <c r="C1829" t="inlineStr">
        <is>
          <t xml:space="preserve">CONCLUIDO	</t>
        </is>
      </c>
      <c r="D1829" t="n">
        <v>1.7766</v>
      </c>
      <c r="E1829" t="n">
        <v>56.29</v>
      </c>
      <c r="F1829" t="n">
        <v>53.17</v>
      </c>
      <c r="G1829" t="n">
        <v>145.01</v>
      </c>
      <c r="H1829" t="n">
        <v>1.87</v>
      </c>
      <c r="I1829" t="n">
        <v>22</v>
      </c>
      <c r="J1829" t="n">
        <v>197.51</v>
      </c>
      <c r="K1829" t="n">
        <v>51.39</v>
      </c>
      <c r="L1829" t="n">
        <v>20.75</v>
      </c>
      <c r="M1829" t="n">
        <v>20</v>
      </c>
      <c r="N1829" t="n">
        <v>40.37</v>
      </c>
      <c r="O1829" t="n">
        <v>24594.05</v>
      </c>
      <c r="P1829" t="n">
        <v>593.24</v>
      </c>
      <c r="Q1829" t="n">
        <v>1367.28</v>
      </c>
      <c r="R1829" t="n">
        <v>125.83</v>
      </c>
      <c r="S1829" t="n">
        <v>104.26</v>
      </c>
      <c r="T1829" t="n">
        <v>9860.74</v>
      </c>
      <c r="U1829" t="n">
        <v>0.83</v>
      </c>
      <c r="V1829" t="n">
        <v>0.9</v>
      </c>
      <c r="W1829" t="n">
        <v>20.68</v>
      </c>
      <c r="X1829" t="n">
        <v>0.59</v>
      </c>
      <c r="Y1829" t="n">
        <v>1</v>
      </c>
      <c r="Z1829" t="n">
        <v>10</v>
      </c>
    </row>
    <row r="1830">
      <c r="A1830" t="n">
        <v>80</v>
      </c>
      <c r="B1830" t="n">
        <v>85</v>
      </c>
      <c r="C1830" t="inlineStr">
        <is>
          <t xml:space="preserve">CONCLUIDO	</t>
        </is>
      </c>
      <c r="D1830" t="n">
        <v>1.7762</v>
      </c>
      <c r="E1830" t="n">
        <v>56.3</v>
      </c>
      <c r="F1830" t="n">
        <v>53.18</v>
      </c>
      <c r="G1830" t="n">
        <v>145.04</v>
      </c>
      <c r="H1830" t="n">
        <v>1.88</v>
      </c>
      <c r="I1830" t="n">
        <v>22</v>
      </c>
      <c r="J1830" t="n">
        <v>197.9</v>
      </c>
      <c r="K1830" t="n">
        <v>51.39</v>
      </c>
      <c r="L1830" t="n">
        <v>21</v>
      </c>
      <c r="M1830" t="n">
        <v>20</v>
      </c>
      <c r="N1830" t="n">
        <v>40.51</v>
      </c>
      <c r="O1830" t="n">
        <v>24642.07</v>
      </c>
      <c r="P1830" t="n">
        <v>590.8</v>
      </c>
      <c r="Q1830" t="n">
        <v>1367.25</v>
      </c>
      <c r="R1830" t="n">
        <v>126.26</v>
      </c>
      <c r="S1830" t="n">
        <v>104.26</v>
      </c>
      <c r="T1830" t="n">
        <v>10078.1</v>
      </c>
      <c r="U1830" t="n">
        <v>0.83</v>
      </c>
      <c r="V1830" t="n">
        <v>0.9</v>
      </c>
      <c r="W1830" t="n">
        <v>20.68</v>
      </c>
      <c r="X1830" t="n">
        <v>0.6</v>
      </c>
      <c r="Y1830" t="n">
        <v>1</v>
      </c>
      <c r="Z1830" t="n">
        <v>10</v>
      </c>
    </row>
    <row r="1831">
      <c r="A1831" t="n">
        <v>81</v>
      </c>
      <c r="B1831" t="n">
        <v>85</v>
      </c>
      <c r="C1831" t="inlineStr">
        <is>
          <t xml:space="preserve">CONCLUIDO	</t>
        </is>
      </c>
      <c r="D1831" t="n">
        <v>1.7787</v>
      </c>
      <c r="E1831" t="n">
        <v>56.22</v>
      </c>
      <c r="F1831" t="n">
        <v>53.14</v>
      </c>
      <c r="G1831" t="n">
        <v>151.82</v>
      </c>
      <c r="H1831" t="n">
        <v>1.9</v>
      </c>
      <c r="I1831" t="n">
        <v>21</v>
      </c>
      <c r="J1831" t="n">
        <v>198.29</v>
      </c>
      <c r="K1831" t="n">
        <v>51.39</v>
      </c>
      <c r="L1831" t="n">
        <v>21.25</v>
      </c>
      <c r="M1831" t="n">
        <v>19</v>
      </c>
      <c r="N1831" t="n">
        <v>40.65</v>
      </c>
      <c r="O1831" t="n">
        <v>24690.13</v>
      </c>
      <c r="P1831" t="n">
        <v>588.63</v>
      </c>
      <c r="Q1831" t="n">
        <v>1367.18</v>
      </c>
      <c r="R1831" t="n">
        <v>124.63</v>
      </c>
      <c r="S1831" t="n">
        <v>104.26</v>
      </c>
      <c r="T1831" t="n">
        <v>9268.16</v>
      </c>
      <c r="U1831" t="n">
        <v>0.84</v>
      </c>
      <c r="V1831" t="n">
        <v>0.9</v>
      </c>
      <c r="W1831" t="n">
        <v>20.68</v>
      </c>
      <c r="X1831" t="n">
        <v>0.5600000000000001</v>
      </c>
      <c r="Y1831" t="n">
        <v>1</v>
      </c>
      <c r="Z1831" t="n">
        <v>10</v>
      </c>
    </row>
    <row r="1832">
      <c r="A1832" t="n">
        <v>82</v>
      </c>
      <c r="B1832" t="n">
        <v>85</v>
      </c>
      <c r="C1832" t="inlineStr">
        <is>
          <t xml:space="preserve">CONCLUIDO	</t>
        </is>
      </c>
      <c r="D1832" t="n">
        <v>1.7788</v>
      </c>
      <c r="E1832" t="n">
        <v>56.22</v>
      </c>
      <c r="F1832" t="n">
        <v>53.13</v>
      </c>
      <c r="G1832" t="n">
        <v>151.81</v>
      </c>
      <c r="H1832" t="n">
        <v>1.92</v>
      </c>
      <c r="I1832" t="n">
        <v>21</v>
      </c>
      <c r="J1832" t="n">
        <v>198.68</v>
      </c>
      <c r="K1832" t="n">
        <v>51.39</v>
      </c>
      <c r="L1832" t="n">
        <v>21.5</v>
      </c>
      <c r="M1832" t="n">
        <v>19</v>
      </c>
      <c r="N1832" t="n">
        <v>40.79</v>
      </c>
      <c r="O1832" t="n">
        <v>24738.25</v>
      </c>
      <c r="P1832" t="n">
        <v>588.73</v>
      </c>
      <c r="Q1832" t="n">
        <v>1367.26</v>
      </c>
      <c r="R1832" t="n">
        <v>124.67</v>
      </c>
      <c r="S1832" t="n">
        <v>104.26</v>
      </c>
      <c r="T1832" t="n">
        <v>9284.01</v>
      </c>
      <c r="U1832" t="n">
        <v>0.84</v>
      </c>
      <c r="V1832" t="n">
        <v>0.9</v>
      </c>
      <c r="W1832" t="n">
        <v>20.68</v>
      </c>
      <c r="X1832" t="n">
        <v>0.5600000000000001</v>
      </c>
      <c r="Y1832" t="n">
        <v>1</v>
      </c>
      <c r="Z1832" t="n">
        <v>10</v>
      </c>
    </row>
    <row r="1833">
      <c r="A1833" t="n">
        <v>83</v>
      </c>
      <c r="B1833" t="n">
        <v>85</v>
      </c>
      <c r="C1833" t="inlineStr">
        <is>
          <t xml:space="preserve">CONCLUIDO	</t>
        </is>
      </c>
      <c r="D1833" t="n">
        <v>1.7782</v>
      </c>
      <c r="E1833" t="n">
        <v>56.24</v>
      </c>
      <c r="F1833" t="n">
        <v>53.15</v>
      </c>
      <c r="G1833" t="n">
        <v>151.87</v>
      </c>
      <c r="H1833" t="n">
        <v>1.94</v>
      </c>
      <c r="I1833" t="n">
        <v>21</v>
      </c>
      <c r="J1833" t="n">
        <v>199.07</v>
      </c>
      <c r="K1833" t="n">
        <v>51.39</v>
      </c>
      <c r="L1833" t="n">
        <v>21.75</v>
      </c>
      <c r="M1833" t="n">
        <v>19</v>
      </c>
      <c r="N1833" t="n">
        <v>40.93</v>
      </c>
      <c r="O1833" t="n">
        <v>24786.41</v>
      </c>
      <c r="P1833" t="n">
        <v>586.22</v>
      </c>
      <c r="Q1833" t="n">
        <v>1367.24</v>
      </c>
      <c r="R1833" t="n">
        <v>125.19</v>
      </c>
      <c r="S1833" t="n">
        <v>104.26</v>
      </c>
      <c r="T1833" t="n">
        <v>9545.379999999999</v>
      </c>
      <c r="U1833" t="n">
        <v>0.83</v>
      </c>
      <c r="V1833" t="n">
        <v>0.9</v>
      </c>
      <c r="W1833" t="n">
        <v>20.68</v>
      </c>
      <c r="X1833" t="n">
        <v>0.58</v>
      </c>
      <c r="Y1833" t="n">
        <v>1</v>
      </c>
      <c r="Z1833" t="n">
        <v>10</v>
      </c>
    </row>
    <row r="1834">
      <c r="A1834" t="n">
        <v>84</v>
      </c>
      <c r="B1834" t="n">
        <v>85</v>
      </c>
      <c r="C1834" t="inlineStr">
        <is>
          <t xml:space="preserve">CONCLUIDO	</t>
        </is>
      </c>
      <c r="D1834" t="n">
        <v>1.7805</v>
      </c>
      <c r="E1834" t="n">
        <v>56.16</v>
      </c>
      <c r="F1834" t="n">
        <v>53.11</v>
      </c>
      <c r="G1834" t="n">
        <v>159.34</v>
      </c>
      <c r="H1834" t="n">
        <v>1.96</v>
      </c>
      <c r="I1834" t="n">
        <v>20</v>
      </c>
      <c r="J1834" t="n">
        <v>199.46</v>
      </c>
      <c r="K1834" t="n">
        <v>51.39</v>
      </c>
      <c r="L1834" t="n">
        <v>22</v>
      </c>
      <c r="M1834" t="n">
        <v>18</v>
      </c>
      <c r="N1834" t="n">
        <v>41.07</v>
      </c>
      <c r="O1834" t="n">
        <v>24834.62</v>
      </c>
      <c r="P1834" t="n">
        <v>583.5700000000001</v>
      </c>
      <c r="Q1834" t="n">
        <v>1367.2</v>
      </c>
      <c r="R1834" t="n">
        <v>123.86</v>
      </c>
      <c r="S1834" t="n">
        <v>104.26</v>
      </c>
      <c r="T1834" t="n">
        <v>8886.57</v>
      </c>
      <c r="U1834" t="n">
        <v>0.84</v>
      </c>
      <c r="V1834" t="n">
        <v>0.9</v>
      </c>
      <c r="W1834" t="n">
        <v>20.68</v>
      </c>
      <c r="X1834" t="n">
        <v>0.54</v>
      </c>
      <c r="Y1834" t="n">
        <v>1</v>
      </c>
      <c r="Z1834" t="n">
        <v>10</v>
      </c>
    </row>
    <row r="1835">
      <c r="A1835" t="n">
        <v>85</v>
      </c>
      <c r="B1835" t="n">
        <v>85</v>
      </c>
      <c r="C1835" t="inlineStr">
        <is>
          <t xml:space="preserve">CONCLUIDO	</t>
        </is>
      </c>
      <c r="D1835" t="n">
        <v>1.7807</v>
      </c>
      <c r="E1835" t="n">
        <v>56.16</v>
      </c>
      <c r="F1835" t="n">
        <v>53.11</v>
      </c>
      <c r="G1835" t="n">
        <v>159.32</v>
      </c>
      <c r="H1835" t="n">
        <v>1.98</v>
      </c>
      <c r="I1835" t="n">
        <v>20</v>
      </c>
      <c r="J1835" t="n">
        <v>199.86</v>
      </c>
      <c r="K1835" t="n">
        <v>51.39</v>
      </c>
      <c r="L1835" t="n">
        <v>22.25</v>
      </c>
      <c r="M1835" t="n">
        <v>18</v>
      </c>
      <c r="N1835" t="n">
        <v>41.21</v>
      </c>
      <c r="O1835" t="n">
        <v>24882.88</v>
      </c>
      <c r="P1835" t="n">
        <v>585.3200000000001</v>
      </c>
      <c r="Q1835" t="n">
        <v>1367.23</v>
      </c>
      <c r="R1835" t="n">
        <v>123.96</v>
      </c>
      <c r="S1835" t="n">
        <v>104.26</v>
      </c>
      <c r="T1835" t="n">
        <v>8935.950000000001</v>
      </c>
      <c r="U1835" t="n">
        <v>0.84</v>
      </c>
      <c r="V1835" t="n">
        <v>0.9</v>
      </c>
      <c r="W1835" t="n">
        <v>20.67</v>
      </c>
      <c r="X1835" t="n">
        <v>0.53</v>
      </c>
      <c r="Y1835" t="n">
        <v>1</v>
      </c>
      <c r="Z1835" t="n">
        <v>10</v>
      </c>
    </row>
    <row r="1836">
      <c r="A1836" t="n">
        <v>86</v>
      </c>
      <c r="B1836" t="n">
        <v>85</v>
      </c>
      <c r="C1836" t="inlineStr">
        <is>
          <t xml:space="preserve">CONCLUIDO	</t>
        </is>
      </c>
      <c r="D1836" t="n">
        <v>1.7805</v>
      </c>
      <c r="E1836" t="n">
        <v>56.16</v>
      </c>
      <c r="F1836" t="n">
        <v>53.11</v>
      </c>
      <c r="G1836" t="n">
        <v>159.34</v>
      </c>
      <c r="H1836" t="n">
        <v>2</v>
      </c>
      <c r="I1836" t="n">
        <v>20</v>
      </c>
      <c r="J1836" t="n">
        <v>200.25</v>
      </c>
      <c r="K1836" t="n">
        <v>51.39</v>
      </c>
      <c r="L1836" t="n">
        <v>22.5</v>
      </c>
      <c r="M1836" t="n">
        <v>18</v>
      </c>
      <c r="N1836" t="n">
        <v>41.35</v>
      </c>
      <c r="O1836" t="n">
        <v>24931.18</v>
      </c>
      <c r="P1836" t="n">
        <v>585.3</v>
      </c>
      <c r="Q1836" t="n">
        <v>1367.19</v>
      </c>
      <c r="R1836" t="n">
        <v>123.97</v>
      </c>
      <c r="S1836" t="n">
        <v>104.26</v>
      </c>
      <c r="T1836" t="n">
        <v>8940.639999999999</v>
      </c>
      <c r="U1836" t="n">
        <v>0.84</v>
      </c>
      <c r="V1836" t="n">
        <v>0.9</v>
      </c>
      <c r="W1836" t="n">
        <v>20.68</v>
      </c>
      <c r="X1836" t="n">
        <v>0.54</v>
      </c>
      <c r="Y1836" t="n">
        <v>1</v>
      </c>
      <c r="Z1836" t="n">
        <v>10</v>
      </c>
    </row>
    <row r="1837">
      <c r="A1837" t="n">
        <v>87</v>
      </c>
      <c r="B1837" t="n">
        <v>85</v>
      </c>
      <c r="C1837" t="inlineStr">
        <is>
          <t xml:space="preserve">CONCLUIDO	</t>
        </is>
      </c>
      <c r="D1837" t="n">
        <v>1.7805</v>
      </c>
      <c r="E1837" t="n">
        <v>56.17</v>
      </c>
      <c r="F1837" t="n">
        <v>53.12</v>
      </c>
      <c r="G1837" t="n">
        <v>159.34</v>
      </c>
      <c r="H1837" t="n">
        <v>2.01</v>
      </c>
      <c r="I1837" t="n">
        <v>20</v>
      </c>
      <c r="J1837" t="n">
        <v>200.64</v>
      </c>
      <c r="K1837" t="n">
        <v>51.39</v>
      </c>
      <c r="L1837" t="n">
        <v>22.75</v>
      </c>
      <c r="M1837" t="n">
        <v>18</v>
      </c>
      <c r="N1837" t="n">
        <v>41.5</v>
      </c>
      <c r="O1837" t="n">
        <v>24979.54</v>
      </c>
      <c r="P1837" t="n">
        <v>582.9</v>
      </c>
      <c r="Q1837" t="n">
        <v>1367.2</v>
      </c>
      <c r="R1837" t="n">
        <v>124.09</v>
      </c>
      <c r="S1837" t="n">
        <v>104.26</v>
      </c>
      <c r="T1837" t="n">
        <v>9000.120000000001</v>
      </c>
      <c r="U1837" t="n">
        <v>0.84</v>
      </c>
      <c r="V1837" t="n">
        <v>0.9</v>
      </c>
      <c r="W1837" t="n">
        <v>20.68</v>
      </c>
      <c r="X1837" t="n">
        <v>0.54</v>
      </c>
      <c r="Y1837" t="n">
        <v>1</v>
      </c>
      <c r="Z1837" t="n">
        <v>10</v>
      </c>
    </row>
    <row r="1838">
      <c r="A1838" t="n">
        <v>88</v>
      </c>
      <c r="B1838" t="n">
        <v>85</v>
      </c>
      <c r="C1838" t="inlineStr">
        <is>
          <t xml:space="preserve">CONCLUIDO	</t>
        </is>
      </c>
      <c r="D1838" t="n">
        <v>1.7823</v>
      </c>
      <c r="E1838" t="n">
        <v>56.11</v>
      </c>
      <c r="F1838" t="n">
        <v>53.09</v>
      </c>
      <c r="G1838" t="n">
        <v>167.66</v>
      </c>
      <c r="H1838" t="n">
        <v>2.03</v>
      </c>
      <c r="I1838" t="n">
        <v>19</v>
      </c>
      <c r="J1838" t="n">
        <v>201.03</v>
      </c>
      <c r="K1838" t="n">
        <v>51.39</v>
      </c>
      <c r="L1838" t="n">
        <v>23</v>
      </c>
      <c r="M1838" t="n">
        <v>17</v>
      </c>
      <c r="N1838" t="n">
        <v>41.64</v>
      </c>
      <c r="O1838" t="n">
        <v>25027.94</v>
      </c>
      <c r="P1838" t="n">
        <v>577.49</v>
      </c>
      <c r="Q1838" t="n">
        <v>1367.16</v>
      </c>
      <c r="R1838" t="n">
        <v>123.23</v>
      </c>
      <c r="S1838" t="n">
        <v>104.26</v>
      </c>
      <c r="T1838" t="n">
        <v>8578.35</v>
      </c>
      <c r="U1838" t="n">
        <v>0.85</v>
      </c>
      <c r="V1838" t="n">
        <v>0.9</v>
      </c>
      <c r="W1838" t="n">
        <v>20.68</v>
      </c>
      <c r="X1838" t="n">
        <v>0.52</v>
      </c>
      <c r="Y1838" t="n">
        <v>1</v>
      </c>
      <c r="Z1838" t="n">
        <v>10</v>
      </c>
    </row>
    <row r="1839">
      <c r="A1839" t="n">
        <v>89</v>
      </c>
      <c r="B1839" t="n">
        <v>85</v>
      </c>
      <c r="C1839" t="inlineStr">
        <is>
          <t xml:space="preserve">CONCLUIDO	</t>
        </is>
      </c>
      <c r="D1839" t="n">
        <v>1.7821</v>
      </c>
      <c r="E1839" t="n">
        <v>56.11</v>
      </c>
      <c r="F1839" t="n">
        <v>53.1</v>
      </c>
      <c r="G1839" t="n">
        <v>167.67</v>
      </c>
      <c r="H1839" t="n">
        <v>2.05</v>
      </c>
      <c r="I1839" t="n">
        <v>19</v>
      </c>
      <c r="J1839" t="n">
        <v>201.42</v>
      </c>
      <c r="K1839" t="n">
        <v>51.39</v>
      </c>
      <c r="L1839" t="n">
        <v>23.25</v>
      </c>
      <c r="M1839" t="n">
        <v>16</v>
      </c>
      <c r="N1839" t="n">
        <v>41.78</v>
      </c>
      <c r="O1839" t="n">
        <v>25076.39</v>
      </c>
      <c r="P1839" t="n">
        <v>577.42</v>
      </c>
      <c r="Q1839" t="n">
        <v>1367.21</v>
      </c>
      <c r="R1839" t="n">
        <v>123.36</v>
      </c>
      <c r="S1839" t="n">
        <v>104.26</v>
      </c>
      <c r="T1839" t="n">
        <v>8642.59</v>
      </c>
      <c r="U1839" t="n">
        <v>0.85</v>
      </c>
      <c r="V1839" t="n">
        <v>0.9</v>
      </c>
      <c r="W1839" t="n">
        <v>20.68</v>
      </c>
      <c r="X1839" t="n">
        <v>0.52</v>
      </c>
      <c r="Y1839" t="n">
        <v>1</v>
      </c>
      <c r="Z1839" t="n">
        <v>10</v>
      </c>
    </row>
    <row r="1840">
      <c r="A1840" t="n">
        <v>90</v>
      </c>
      <c r="B1840" t="n">
        <v>85</v>
      </c>
      <c r="C1840" t="inlineStr">
        <is>
          <t xml:space="preserve">CONCLUIDO	</t>
        </is>
      </c>
      <c r="D1840" t="n">
        <v>1.7824</v>
      </c>
      <c r="E1840" t="n">
        <v>56.1</v>
      </c>
      <c r="F1840" t="n">
        <v>53.09</v>
      </c>
      <c r="G1840" t="n">
        <v>167.64</v>
      </c>
      <c r="H1840" t="n">
        <v>2.07</v>
      </c>
      <c r="I1840" t="n">
        <v>19</v>
      </c>
      <c r="J1840" t="n">
        <v>201.82</v>
      </c>
      <c r="K1840" t="n">
        <v>51.39</v>
      </c>
      <c r="L1840" t="n">
        <v>23.5</v>
      </c>
      <c r="M1840" t="n">
        <v>16</v>
      </c>
      <c r="N1840" t="n">
        <v>41.93</v>
      </c>
      <c r="O1840" t="n">
        <v>25124.89</v>
      </c>
      <c r="P1840" t="n">
        <v>576.8099999999999</v>
      </c>
      <c r="Q1840" t="n">
        <v>1367.24</v>
      </c>
      <c r="R1840" t="n">
        <v>122.97</v>
      </c>
      <c r="S1840" t="n">
        <v>104.26</v>
      </c>
      <c r="T1840" t="n">
        <v>8448.18</v>
      </c>
      <c r="U1840" t="n">
        <v>0.85</v>
      </c>
      <c r="V1840" t="n">
        <v>0.9</v>
      </c>
      <c r="W1840" t="n">
        <v>20.68</v>
      </c>
      <c r="X1840" t="n">
        <v>0.51</v>
      </c>
      <c r="Y1840" t="n">
        <v>1</v>
      </c>
      <c r="Z1840" t="n">
        <v>10</v>
      </c>
    </row>
    <row r="1841">
      <c r="A1841" t="n">
        <v>91</v>
      </c>
      <c r="B1841" t="n">
        <v>85</v>
      </c>
      <c r="C1841" t="inlineStr">
        <is>
          <t xml:space="preserve">CONCLUIDO	</t>
        </is>
      </c>
      <c r="D1841" t="n">
        <v>1.7821</v>
      </c>
      <c r="E1841" t="n">
        <v>56.11</v>
      </c>
      <c r="F1841" t="n">
        <v>53.1</v>
      </c>
      <c r="G1841" t="n">
        <v>167.67</v>
      </c>
      <c r="H1841" t="n">
        <v>2.09</v>
      </c>
      <c r="I1841" t="n">
        <v>19</v>
      </c>
      <c r="J1841" t="n">
        <v>202.21</v>
      </c>
      <c r="K1841" t="n">
        <v>51.39</v>
      </c>
      <c r="L1841" t="n">
        <v>23.75</v>
      </c>
      <c r="M1841" t="n">
        <v>17</v>
      </c>
      <c r="N1841" t="n">
        <v>42.07</v>
      </c>
      <c r="O1841" t="n">
        <v>25173.44</v>
      </c>
      <c r="P1841" t="n">
        <v>575.1799999999999</v>
      </c>
      <c r="Q1841" t="n">
        <v>1367.16</v>
      </c>
      <c r="R1841" t="n">
        <v>123.44</v>
      </c>
      <c r="S1841" t="n">
        <v>104.26</v>
      </c>
      <c r="T1841" t="n">
        <v>8681.059999999999</v>
      </c>
      <c r="U1841" t="n">
        <v>0.84</v>
      </c>
      <c r="V1841" t="n">
        <v>0.9</v>
      </c>
      <c r="W1841" t="n">
        <v>20.68</v>
      </c>
      <c r="X1841" t="n">
        <v>0.52</v>
      </c>
      <c r="Y1841" t="n">
        <v>1</v>
      </c>
      <c r="Z1841" t="n">
        <v>10</v>
      </c>
    </row>
    <row r="1842">
      <c r="A1842" t="n">
        <v>92</v>
      </c>
      <c r="B1842" t="n">
        <v>85</v>
      </c>
      <c r="C1842" t="inlineStr">
        <is>
          <t xml:space="preserve">CONCLUIDO	</t>
        </is>
      </c>
      <c r="D1842" t="n">
        <v>1.7823</v>
      </c>
      <c r="E1842" t="n">
        <v>56.11</v>
      </c>
      <c r="F1842" t="n">
        <v>53.09</v>
      </c>
      <c r="G1842" t="n">
        <v>167.65</v>
      </c>
      <c r="H1842" t="n">
        <v>2.1</v>
      </c>
      <c r="I1842" t="n">
        <v>19</v>
      </c>
      <c r="J1842" t="n">
        <v>202.61</v>
      </c>
      <c r="K1842" t="n">
        <v>51.39</v>
      </c>
      <c r="L1842" t="n">
        <v>24</v>
      </c>
      <c r="M1842" t="n">
        <v>17</v>
      </c>
      <c r="N1842" t="n">
        <v>42.21</v>
      </c>
      <c r="O1842" t="n">
        <v>25222.04</v>
      </c>
      <c r="P1842" t="n">
        <v>572.28</v>
      </c>
      <c r="Q1842" t="n">
        <v>1367.18</v>
      </c>
      <c r="R1842" t="n">
        <v>123.14</v>
      </c>
      <c r="S1842" t="n">
        <v>104.26</v>
      </c>
      <c r="T1842" t="n">
        <v>8533.190000000001</v>
      </c>
      <c r="U1842" t="n">
        <v>0.85</v>
      </c>
      <c r="V1842" t="n">
        <v>0.9</v>
      </c>
      <c r="W1842" t="n">
        <v>20.68</v>
      </c>
      <c r="X1842" t="n">
        <v>0.51</v>
      </c>
      <c r="Y1842" t="n">
        <v>1</v>
      </c>
      <c r="Z1842" t="n">
        <v>10</v>
      </c>
    </row>
    <row r="1843">
      <c r="A1843" t="n">
        <v>93</v>
      </c>
      <c r="B1843" t="n">
        <v>85</v>
      </c>
      <c r="C1843" t="inlineStr">
        <is>
          <t xml:space="preserve">CONCLUIDO	</t>
        </is>
      </c>
      <c r="D1843" t="n">
        <v>1.7841</v>
      </c>
      <c r="E1843" t="n">
        <v>56.05</v>
      </c>
      <c r="F1843" t="n">
        <v>53.07</v>
      </c>
      <c r="G1843" t="n">
        <v>176.89</v>
      </c>
      <c r="H1843" t="n">
        <v>2.12</v>
      </c>
      <c r="I1843" t="n">
        <v>18</v>
      </c>
      <c r="J1843" t="n">
        <v>203</v>
      </c>
      <c r="K1843" t="n">
        <v>51.39</v>
      </c>
      <c r="L1843" t="n">
        <v>24.25</v>
      </c>
      <c r="M1843" t="n">
        <v>15</v>
      </c>
      <c r="N1843" t="n">
        <v>42.36</v>
      </c>
      <c r="O1843" t="n">
        <v>25270.81</v>
      </c>
      <c r="P1843" t="n">
        <v>571.79</v>
      </c>
      <c r="Q1843" t="n">
        <v>1367.16</v>
      </c>
      <c r="R1843" t="n">
        <v>122.56</v>
      </c>
      <c r="S1843" t="n">
        <v>104.26</v>
      </c>
      <c r="T1843" t="n">
        <v>8245.52</v>
      </c>
      <c r="U1843" t="n">
        <v>0.85</v>
      </c>
      <c r="V1843" t="n">
        <v>0.9</v>
      </c>
      <c r="W1843" t="n">
        <v>20.67</v>
      </c>
      <c r="X1843" t="n">
        <v>0.49</v>
      </c>
      <c r="Y1843" t="n">
        <v>1</v>
      </c>
      <c r="Z1843" t="n">
        <v>10</v>
      </c>
    </row>
    <row r="1844">
      <c r="A1844" t="n">
        <v>94</v>
      </c>
      <c r="B1844" t="n">
        <v>85</v>
      </c>
      <c r="C1844" t="inlineStr">
        <is>
          <t xml:space="preserve">CONCLUIDO	</t>
        </is>
      </c>
      <c r="D1844" t="n">
        <v>1.7843</v>
      </c>
      <c r="E1844" t="n">
        <v>56.05</v>
      </c>
      <c r="F1844" t="n">
        <v>53.06</v>
      </c>
      <c r="G1844" t="n">
        <v>176.88</v>
      </c>
      <c r="H1844" t="n">
        <v>2.14</v>
      </c>
      <c r="I1844" t="n">
        <v>18</v>
      </c>
      <c r="J1844" t="n">
        <v>203.4</v>
      </c>
      <c r="K1844" t="n">
        <v>51.39</v>
      </c>
      <c r="L1844" t="n">
        <v>24.5</v>
      </c>
      <c r="M1844" t="n">
        <v>14</v>
      </c>
      <c r="N1844" t="n">
        <v>42.5</v>
      </c>
      <c r="O1844" t="n">
        <v>25319.51</v>
      </c>
      <c r="P1844" t="n">
        <v>572.42</v>
      </c>
      <c r="Q1844" t="n">
        <v>1367.18</v>
      </c>
      <c r="R1844" t="n">
        <v>122.55</v>
      </c>
      <c r="S1844" t="n">
        <v>104.26</v>
      </c>
      <c r="T1844" t="n">
        <v>8238.91</v>
      </c>
      <c r="U1844" t="n">
        <v>0.85</v>
      </c>
      <c r="V1844" t="n">
        <v>0.9</v>
      </c>
      <c r="W1844" t="n">
        <v>20.67</v>
      </c>
      <c r="X1844" t="n">
        <v>0.49</v>
      </c>
      <c r="Y1844" t="n">
        <v>1</v>
      </c>
      <c r="Z1844" t="n">
        <v>10</v>
      </c>
    </row>
    <row r="1845">
      <c r="A1845" t="n">
        <v>95</v>
      </c>
      <c r="B1845" t="n">
        <v>85</v>
      </c>
      <c r="C1845" t="inlineStr">
        <is>
          <t xml:space="preserve">CONCLUIDO	</t>
        </is>
      </c>
      <c r="D1845" t="n">
        <v>1.7839</v>
      </c>
      <c r="E1845" t="n">
        <v>56.06</v>
      </c>
      <c r="F1845" t="n">
        <v>53.08</v>
      </c>
      <c r="G1845" t="n">
        <v>176.92</v>
      </c>
      <c r="H1845" t="n">
        <v>2.16</v>
      </c>
      <c r="I1845" t="n">
        <v>18</v>
      </c>
      <c r="J1845" t="n">
        <v>203.79</v>
      </c>
      <c r="K1845" t="n">
        <v>51.39</v>
      </c>
      <c r="L1845" t="n">
        <v>24.75</v>
      </c>
      <c r="M1845" t="n">
        <v>13</v>
      </c>
      <c r="N1845" t="n">
        <v>42.65</v>
      </c>
      <c r="O1845" t="n">
        <v>25368.26</v>
      </c>
      <c r="P1845" t="n">
        <v>572.5599999999999</v>
      </c>
      <c r="Q1845" t="n">
        <v>1367.27</v>
      </c>
      <c r="R1845" t="n">
        <v>122.67</v>
      </c>
      <c r="S1845" t="n">
        <v>104.26</v>
      </c>
      <c r="T1845" t="n">
        <v>8299.299999999999</v>
      </c>
      <c r="U1845" t="n">
        <v>0.85</v>
      </c>
      <c r="V1845" t="n">
        <v>0.9</v>
      </c>
      <c r="W1845" t="n">
        <v>20.68</v>
      </c>
      <c r="X1845" t="n">
        <v>0.5</v>
      </c>
      <c r="Y1845" t="n">
        <v>1</v>
      </c>
      <c r="Z1845" t="n">
        <v>10</v>
      </c>
    </row>
    <row r="1846">
      <c r="A1846" t="n">
        <v>96</v>
      </c>
      <c r="B1846" t="n">
        <v>85</v>
      </c>
      <c r="C1846" t="inlineStr">
        <is>
          <t xml:space="preserve">CONCLUIDO	</t>
        </is>
      </c>
      <c r="D1846" t="n">
        <v>1.7841</v>
      </c>
      <c r="E1846" t="n">
        <v>56.05</v>
      </c>
      <c r="F1846" t="n">
        <v>53.07</v>
      </c>
      <c r="G1846" t="n">
        <v>176.9</v>
      </c>
      <c r="H1846" t="n">
        <v>2.17</v>
      </c>
      <c r="I1846" t="n">
        <v>18</v>
      </c>
      <c r="J1846" t="n">
        <v>204.19</v>
      </c>
      <c r="K1846" t="n">
        <v>51.39</v>
      </c>
      <c r="L1846" t="n">
        <v>25</v>
      </c>
      <c r="M1846" t="n">
        <v>11</v>
      </c>
      <c r="N1846" t="n">
        <v>42.79</v>
      </c>
      <c r="O1846" t="n">
        <v>25417.05</v>
      </c>
      <c r="P1846" t="n">
        <v>572.66</v>
      </c>
      <c r="Q1846" t="n">
        <v>1367.23</v>
      </c>
      <c r="R1846" t="n">
        <v>122.3</v>
      </c>
      <c r="S1846" t="n">
        <v>104.26</v>
      </c>
      <c r="T1846" t="n">
        <v>8114.93</v>
      </c>
      <c r="U1846" t="n">
        <v>0.85</v>
      </c>
      <c r="V1846" t="n">
        <v>0.9</v>
      </c>
      <c r="W1846" t="n">
        <v>20.68</v>
      </c>
      <c r="X1846" t="n">
        <v>0.49</v>
      </c>
      <c r="Y1846" t="n">
        <v>1</v>
      </c>
      <c r="Z1846" t="n">
        <v>10</v>
      </c>
    </row>
    <row r="1847">
      <c r="A1847" t="n">
        <v>97</v>
      </c>
      <c r="B1847" t="n">
        <v>85</v>
      </c>
      <c r="C1847" t="inlineStr">
        <is>
          <t xml:space="preserve">CONCLUIDO	</t>
        </is>
      </c>
      <c r="D1847" t="n">
        <v>1.7841</v>
      </c>
      <c r="E1847" t="n">
        <v>56.05</v>
      </c>
      <c r="F1847" t="n">
        <v>53.07</v>
      </c>
      <c r="G1847" t="n">
        <v>176.89</v>
      </c>
      <c r="H1847" t="n">
        <v>2.19</v>
      </c>
      <c r="I1847" t="n">
        <v>18</v>
      </c>
      <c r="J1847" t="n">
        <v>204.58</v>
      </c>
      <c r="K1847" t="n">
        <v>51.39</v>
      </c>
      <c r="L1847" t="n">
        <v>25.25</v>
      </c>
      <c r="M1847" t="n">
        <v>6</v>
      </c>
      <c r="N1847" t="n">
        <v>42.94</v>
      </c>
      <c r="O1847" t="n">
        <v>25465.9</v>
      </c>
      <c r="P1847" t="n">
        <v>570.67</v>
      </c>
      <c r="Q1847" t="n">
        <v>1367.23</v>
      </c>
      <c r="R1847" t="n">
        <v>122.2</v>
      </c>
      <c r="S1847" t="n">
        <v>104.26</v>
      </c>
      <c r="T1847" t="n">
        <v>8067.35</v>
      </c>
      <c r="U1847" t="n">
        <v>0.85</v>
      </c>
      <c r="V1847" t="n">
        <v>0.9</v>
      </c>
      <c r="W1847" t="n">
        <v>20.68</v>
      </c>
      <c r="X1847" t="n">
        <v>0.49</v>
      </c>
      <c r="Y1847" t="n">
        <v>1</v>
      </c>
      <c r="Z1847" t="n">
        <v>10</v>
      </c>
    </row>
    <row r="1848">
      <c r="A1848" t="n">
        <v>98</v>
      </c>
      <c r="B1848" t="n">
        <v>85</v>
      </c>
      <c r="C1848" t="inlineStr">
        <is>
          <t xml:space="preserve">CONCLUIDO	</t>
        </is>
      </c>
      <c r="D1848" t="n">
        <v>1.7838</v>
      </c>
      <c r="E1848" t="n">
        <v>56.06</v>
      </c>
      <c r="F1848" t="n">
        <v>53.08</v>
      </c>
      <c r="G1848" t="n">
        <v>176.92</v>
      </c>
      <c r="H1848" t="n">
        <v>2.21</v>
      </c>
      <c r="I1848" t="n">
        <v>18</v>
      </c>
      <c r="J1848" t="n">
        <v>204.98</v>
      </c>
      <c r="K1848" t="n">
        <v>51.39</v>
      </c>
      <c r="L1848" t="n">
        <v>25.5</v>
      </c>
      <c r="M1848" t="n">
        <v>5</v>
      </c>
      <c r="N1848" t="n">
        <v>43.09</v>
      </c>
      <c r="O1848" t="n">
        <v>25514.8</v>
      </c>
      <c r="P1848" t="n">
        <v>569.84</v>
      </c>
      <c r="Q1848" t="n">
        <v>1367.2</v>
      </c>
      <c r="R1848" t="n">
        <v>122.39</v>
      </c>
      <c r="S1848" t="n">
        <v>104.26</v>
      </c>
      <c r="T1848" t="n">
        <v>8162.48</v>
      </c>
      <c r="U1848" t="n">
        <v>0.85</v>
      </c>
      <c r="V1848" t="n">
        <v>0.9</v>
      </c>
      <c r="W1848" t="n">
        <v>20.69</v>
      </c>
      <c r="X1848" t="n">
        <v>0.5</v>
      </c>
      <c r="Y1848" t="n">
        <v>1</v>
      </c>
      <c r="Z1848" t="n">
        <v>10</v>
      </c>
    </row>
    <row r="1849">
      <c r="A1849" t="n">
        <v>99</v>
      </c>
      <c r="B1849" t="n">
        <v>85</v>
      </c>
      <c r="C1849" t="inlineStr">
        <is>
          <t xml:space="preserve">CONCLUIDO	</t>
        </is>
      </c>
      <c r="D1849" t="n">
        <v>1.7835</v>
      </c>
      <c r="E1849" t="n">
        <v>56.07</v>
      </c>
      <c r="F1849" t="n">
        <v>53.09</v>
      </c>
      <c r="G1849" t="n">
        <v>176.95</v>
      </c>
      <c r="H1849" t="n">
        <v>2.23</v>
      </c>
      <c r="I1849" t="n">
        <v>18</v>
      </c>
      <c r="J1849" t="n">
        <v>205.38</v>
      </c>
      <c r="K1849" t="n">
        <v>51.39</v>
      </c>
      <c r="L1849" t="n">
        <v>25.75</v>
      </c>
      <c r="M1849" t="n">
        <v>3</v>
      </c>
      <c r="N1849" t="n">
        <v>43.23</v>
      </c>
      <c r="O1849" t="n">
        <v>25563.75</v>
      </c>
      <c r="P1849" t="n">
        <v>569.8099999999999</v>
      </c>
      <c r="Q1849" t="n">
        <v>1367.3</v>
      </c>
      <c r="R1849" t="n">
        <v>122.64</v>
      </c>
      <c r="S1849" t="n">
        <v>104.26</v>
      </c>
      <c r="T1849" t="n">
        <v>8286.58</v>
      </c>
      <c r="U1849" t="n">
        <v>0.85</v>
      </c>
      <c r="V1849" t="n">
        <v>0.9</v>
      </c>
      <c r="W1849" t="n">
        <v>20.69</v>
      </c>
      <c r="X1849" t="n">
        <v>0.51</v>
      </c>
      <c r="Y1849" t="n">
        <v>1</v>
      </c>
      <c r="Z1849" t="n">
        <v>10</v>
      </c>
    </row>
    <row r="1850">
      <c r="A1850" t="n">
        <v>100</v>
      </c>
      <c r="B1850" t="n">
        <v>85</v>
      </c>
      <c r="C1850" t="inlineStr">
        <is>
          <t xml:space="preserve">CONCLUIDO	</t>
        </is>
      </c>
      <c r="D1850" t="n">
        <v>1.7835</v>
      </c>
      <c r="E1850" t="n">
        <v>56.07</v>
      </c>
      <c r="F1850" t="n">
        <v>53.09</v>
      </c>
      <c r="G1850" t="n">
        <v>176.96</v>
      </c>
      <c r="H1850" t="n">
        <v>2.24</v>
      </c>
      <c r="I1850" t="n">
        <v>18</v>
      </c>
      <c r="J1850" t="n">
        <v>205.77</v>
      </c>
      <c r="K1850" t="n">
        <v>51.39</v>
      </c>
      <c r="L1850" t="n">
        <v>26</v>
      </c>
      <c r="M1850" t="n">
        <v>1</v>
      </c>
      <c r="N1850" t="n">
        <v>43.38</v>
      </c>
      <c r="O1850" t="n">
        <v>25612.75</v>
      </c>
      <c r="P1850" t="n">
        <v>570.63</v>
      </c>
      <c r="Q1850" t="n">
        <v>1367.24</v>
      </c>
      <c r="R1850" t="n">
        <v>122.67</v>
      </c>
      <c r="S1850" t="n">
        <v>104.26</v>
      </c>
      <c r="T1850" t="n">
        <v>8302.66</v>
      </c>
      <c r="U1850" t="n">
        <v>0.85</v>
      </c>
      <c r="V1850" t="n">
        <v>0.9</v>
      </c>
      <c r="W1850" t="n">
        <v>20.69</v>
      </c>
      <c r="X1850" t="n">
        <v>0.51</v>
      </c>
      <c r="Y1850" t="n">
        <v>1</v>
      </c>
      <c r="Z1850" t="n">
        <v>10</v>
      </c>
    </row>
    <row r="1851">
      <c r="A1851" t="n">
        <v>101</v>
      </c>
      <c r="B1851" t="n">
        <v>85</v>
      </c>
      <c r="C1851" t="inlineStr">
        <is>
          <t xml:space="preserve">CONCLUIDO	</t>
        </is>
      </c>
      <c r="D1851" t="n">
        <v>1.7832</v>
      </c>
      <c r="E1851" t="n">
        <v>56.08</v>
      </c>
      <c r="F1851" t="n">
        <v>53.1</v>
      </c>
      <c r="G1851" t="n">
        <v>176.98</v>
      </c>
      <c r="H1851" t="n">
        <v>2.26</v>
      </c>
      <c r="I1851" t="n">
        <v>18</v>
      </c>
      <c r="J1851" t="n">
        <v>206.17</v>
      </c>
      <c r="K1851" t="n">
        <v>51.39</v>
      </c>
      <c r="L1851" t="n">
        <v>26.25</v>
      </c>
      <c r="M1851" t="n">
        <v>0</v>
      </c>
      <c r="N1851" t="n">
        <v>43.53</v>
      </c>
      <c r="O1851" t="n">
        <v>25661.8</v>
      </c>
      <c r="P1851" t="n">
        <v>571.62</v>
      </c>
      <c r="Q1851" t="n">
        <v>1367.34</v>
      </c>
      <c r="R1851" t="n">
        <v>122.79</v>
      </c>
      <c r="S1851" t="n">
        <v>104.26</v>
      </c>
      <c r="T1851" t="n">
        <v>8358.75</v>
      </c>
      <c r="U1851" t="n">
        <v>0.85</v>
      </c>
      <c r="V1851" t="n">
        <v>0.9</v>
      </c>
      <c r="W1851" t="n">
        <v>20.69</v>
      </c>
      <c r="X1851" t="n">
        <v>0.52</v>
      </c>
      <c r="Y1851" t="n">
        <v>1</v>
      </c>
      <c r="Z1851" t="n">
        <v>10</v>
      </c>
    </row>
    <row r="1852">
      <c r="A1852" t="n">
        <v>0</v>
      </c>
      <c r="B1852" t="n">
        <v>20</v>
      </c>
      <c r="C1852" t="inlineStr">
        <is>
          <t xml:space="preserve">CONCLUIDO	</t>
        </is>
      </c>
      <c r="D1852" t="n">
        <v>1.5596</v>
      </c>
      <c r="E1852" t="n">
        <v>64.12</v>
      </c>
      <c r="F1852" t="n">
        <v>59.46</v>
      </c>
      <c r="G1852" t="n">
        <v>14.99</v>
      </c>
      <c r="H1852" t="n">
        <v>0.34</v>
      </c>
      <c r="I1852" t="n">
        <v>238</v>
      </c>
      <c r="J1852" t="n">
        <v>51.33</v>
      </c>
      <c r="K1852" t="n">
        <v>24.83</v>
      </c>
      <c r="L1852" t="n">
        <v>1</v>
      </c>
      <c r="M1852" t="n">
        <v>236</v>
      </c>
      <c r="N1852" t="n">
        <v>5.51</v>
      </c>
      <c r="O1852" t="n">
        <v>6564.78</v>
      </c>
      <c r="P1852" t="n">
        <v>329.49</v>
      </c>
      <c r="Q1852" t="n">
        <v>1368.19</v>
      </c>
      <c r="R1852" t="n">
        <v>330.42</v>
      </c>
      <c r="S1852" t="n">
        <v>104.26</v>
      </c>
      <c r="T1852" t="n">
        <v>111077.41</v>
      </c>
      <c r="U1852" t="n">
        <v>0.32</v>
      </c>
      <c r="V1852" t="n">
        <v>0.8100000000000001</v>
      </c>
      <c r="W1852" t="n">
        <v>21.03</v>
      </c>
      <c r="X1852" t="n">
        <v>6.87</v>
      </c>
      <c r="Y1852" t="n">
        <v>1</v>
      </c>
      <c r="Z1852" t="n">
        <v>10</v>
      </c>
    </row>
    <row r="1853">
      <c r="A1853" t="n">
        <v>1</v>
      </c>
      <c r="B1853" t="n">
        <v>20</v>
      </c>
      <c r="C1853" t="inlineStr">
        <is>
          <t xml:space="preserve">CONCLUIDO	</t>
        </is>
      </c>
      <c r="D1853" t="n">
        <v>1.6182</v>
      </c>
      <c r="E1853" t="n">
        <v>61.8</v>
      </c>
      <c r="F1853" t="n">
        <v>57.82</v>
      </c>
      <c r="G1853" t="n">
        <v>19.06</v>
      </c>
      <c r="H1853" t="n">
        <v>0.42</v>
      </c>
      <c r="I1853" t="n">
        <v>182</v>
      </c>
      <c r="J1853" t="n">
        <v>51.62</v>
      </c>
      <c r="K1853" t="n">
        <v>24.83</v>
      </c>
      <c r="L1853" t="n">
        <v>1.25</v>
      </c>
      <c r="M1853" t="n">
        <v>180</v>
      </c>
      <c r="N1853" t="n">
        <v>5.54</v>
      </c>
      <c r="O1853" t="n">
        <v>6599.8</v>
      </c>
      <c r="P1853" t="n">
        <v>315.37</v>
      </c>
      <c r="Q1853" t="n">
        <v>1367.84</v>
      </c>
      <c r="R1853" t="n">
        <v>277.2</v>
      </c>
      <c r="S1853" t="n">
        <v>104.26</v>
      </c>
      <c r="T1853" t="n">
        <v>84744.53</v>
      </c>
      <c r="U1853" t="n">
        <v>0.38</v>
      </c>
      <c r="V1853" t="n">
        <v>0.83</v>
      </c>
      <c r="W1853" t="n">
        <v>20.93</v>
      </c>
      <c r="X1853" t="n">
        <v>5.23</v>
      </c>
      <c r="Y1853" t="n">
        <v>1</v>
      </c>
      <c r="Z1853" t="n">
        <v>10</v>
      </c>
    </row>
    <row r="1854">
      <c r="A1854" t="n">
        <v>2</v>
      </c>
      <c r="B1854" t="n">
        <v>20</v>
      </c>
      <c r="C1854" t="inlineStr">
        <is>
          <t xml:space="preserve">CONCLUIDO	</t>
        </is>
      </c>
      <c r="D1854" t="n">
        <v>1.6567</v>
      </c>
      <c r="E1854" t="n">
        <v>60.36</v>
      </c>
      <c r="F1854" t="n">
        <v>56.81</v>
      </c>
      <c r="G1854" t="n">
        <v>23.19</v>
      </c>
      <c r="H1854" t="n">
        <v>0.5</v>
      </c>
      <c r="I1854" t="n">
        <v>147</v>
      </c>
      <c r="J1854" t="n">
        <v>51.9</v>
      </c>
      <c r="K1854" t="n">
        <v>24.83</v>
      </c>
      <c r="L1854" t="n">
        <v>1.5</v>
      </c>
      <c r="M1854" t="n">
        <v>145</v>
      </c>
      <c r="N1854" t="n">
        <v>5.57</v>
      </c>
      <c r="O1854" t="n">
        <v>6634.84</v>
      </c>
      <c r="P1854" t="n">
        <v>304.63</v>
      </c>
      <c r="Q1854" t="n">
        <v>1367.69</v>
      </c>
      <c r="R1854" t="n">
        <v>244.43</v>
      </c>
      <c r="S1854" t="n">
        <v>104.26</v>
      </c>
      <c r="T1854" t="n">
        <v>68535.78</v>
      </c>
      <c r="U1854" t="n">
        <v>0.43</v>
      </c>
      <c r="V1854" t="n">
        <v>0.84</v>
      </c>
      <c r="W1854" t="n">
        <v>20.88</v>
      </c>
      <c r="X1854" t="n">
        <v>4.23</v>
      </c>
      <c r="Y1854" t="n">
        <v>1</v>
      </c>
      <c r="Z1854" t="n">
        <v>10</v>
      </c>
    </row>
    <row r="1855">
      <c r="A1855" t="n">
        <v>3</v>
      </c>
      <c r="B1855" t="n">
        <v>20</v>
      </c>
      <c r="C1855" t="inlineStr">
        <is>
          <t xml:space="preserve">CONCLUIDO	</t>
        </is>
      </c>
      <c r="D1855" t="n">
        <v>1.6864</v>
      </c>
      <c r="E1855" t="n">
        <v>59.3</v>
      </c>
      <c r="F1855" t="n">
        <v>56.06</v>
      </c>
      <c r="G1855" t="n">
        <v>27.57</v>
      </c>
      <c r="H1855" t="n">
        <v>0.58</v>
      </c>
      <c r="I1855" t="n">
        <v>122</v>
      </c>
      <c r="J1855" t="n">
        <v>52.19</v>
      </c>
      <c r="K1855" t="n">
        <v>24.83</v>
      </c>
      <c r="L1855" t="n">
        <v>1.75</v>
      </c>
      <c r="M1855" t="n">
        <v>120</v>
      </c>
      <c r="N1855" t="n">
        <v>5.61</v>
      </c>
      <c r="O1855" t="n">
        <v>6670.02</v>
      </c>
      <c r="P1855" t="n">
        <v>294.97</v>
      </c>
      <c r="Q1855" t="n">
        <v>1367.68</v>
      </c>
      <c r="R1855" t="n">
        <v>219.5</v>
      </c>
      <c r="S1855" t="n">
        <v>104.26</v>
      </c>
      <c r="T1855" t="n">
        <v>56194.65</v>
      </c>
      <c r="U1855" t="n">
        <v>0.48</v>
      </c>
      <c r="V1855" t="n">
        <v>0.86</v>
      </c>
      <c r="W1855" t="n">
        <v>20.84</v>
      </c>
      <c r="X1855" t="n">
        <v>3.47</v>
      </c>
      <c r="Y1855" t="n">
        <v>1</v>
      </c>
      <c r="Z1855" t="n">
        <v>10</v>
      </c>
    </row>
    <row r="1856">
      <c r="A1856" t="n">
        <v>4</v>
      </c>
      <c r="B1856" t="n">
        <v>20</v>
      </c>
      <c r="C1856" t="inlineStr">
        <is>
          <t xml:space="preserve">CONCLUIDO	</t>
        </is>
      </c>
      <c r="D1856" t="n">
        <v>1.7077</v>
      </c>
      <c r="E1856" t="n">
        <v>58.56</v>
      </c>
      <c r="F1856" t="n">
        <v>55.54</v>
      </c>
      <c r="G1856" t="n">
        <v>32.04</v>
      </c>
      <c r="H1856" t="n">
        <v>0.66</v>
      </c>
      <c r="I1856" t="n">
        <v>104</v>
      </c>
      <c r="J1856" t="n">
        <v>52.47</v>
      </c>
      <c r="K1856" t="n">
        <v>24.83</v>
      </c>
      <c r="L1856" t="n">
        <v>2</v>
      </c>
      <c r="M1856" t="n">
        <v>102</v>
      </c>
      <c r="N1856" t="n">
        <v>5.64</v>
      </c>
      <c r="O1856" t="n">
        <v>6705.1</v>
      </c>
      <c r="P1856" t="n">
        <v>286.7</v>
      </c>
      <c r="Q1856" t="n">
        <v>1367.72</v>
      </c>
      <c r="R1856" t="n">
        <v>202.76</v>
      </c>
      <c r="S1856" t="n">
        <v>104.26</v>
      </c>
      <c r="T1856" t="n">
        <v>47914.01</v>
      </c>
      <c r="U1856" t="n">
        <v>0.51</v>
      </c>
      <c r="V1856" t="n">
        <v>0.86</v>
      </c>
      <c r="W1856" t="n">
        <v>20.81</v>
      </c>
      <c r="X1856" t="n">
        <v>2.95</v>
      </c>
      <c r="Y1856" t="n">
        <v>1</v>
      </c>
      <c r="Z1856" t="n">
        <v>10</v>
      </c>
    </row>
    <row r="1857">
      <c r="A1857" t="n">
        <v>5</v>
      </c>
      <c r="B1857" t="n">
        <v>20</v>
      </c>
      <c r="C1857" t="inlineStr">
        <is>
          <t xml:space="preserve">CONCLUIDO	</t>
        </is>
      </c>
      <c r="D1857" t="n">
        <v>1.7245</v>
      </c>
      <c r="E1857" t="n">
        <v>57.99</v>
      </c>
      <c r="F1857" t="n">
        <v>55.14</v>
      </c>
      <c r="G1857" t="n">
        <v>36.76</v>
      </c>
      <c r="H1857" t="n">
        <v>0.74</v>
      </c>
      <c r="I1857" t="n">
        <v>90</v>
      </c>
      <c r="J1857" t="n">
        <v>52.75</v>
      </c>
      <c r="K1857" t="n">
        <v>24.83</v>
      </c>
      <c r="L1857" t="n">
        <v>2.25</v>
      </c>
      <c r="M1857" t="n">
        <v>88</v>
      </c>
      <c r="N1857" t="n">
        <v>5.68</v>
      </c>
      <c r="O1857" t="n">
        <v>6740.19</v>
      </c>
      <c r="P1857" t="n">
        <v>278.99</v>
      </c>
      <c r="Q1857" t="n">
        <v>1367.53</v>
      </c>
      <c r="R1857" t="n">
        <v>189.38</v>
      </c>
      <c r="S1857" t="n">
        <v>104.26</v>
      </c>
      <c r="T1857" t="n">
        <v>41298.3</v>
      </c>
      <c r="U1857" t="n">
        <v>0.55</v>
      </c>
      <c r="V1857" t="n">
        <v>0.87</v>
      </c>
      <c r="W1857" t="n">
        <v>20.8</v>
      </c>
      <c r="X1857" t="n">
        <v>2.56</v>
      </c>
      <c r="Y1857" t="n">
        <v>1</v>
      </c>
      <c r="Z1857" t="n">
        <v>10</v>
      </c>
    </row>
    <row r="1858">
      <c r="A1858" t="n">
        <v>6</v>
      </c>
      <c r="B1858" t="n">
        <v>20</v>
      </c>
      <c r="C1858" t="inlineStr">
        <is>
          <t xml:space="preserve">CONCLUIDO	</t>
        </is>
      </c>
      <c r="D1858" t="n">
        <v>1.7386</v>
      </c>
      <c r="E1858" t="n">
        <v>57.52</v>
      </c>
      <c r="F1858" t="n">
        <v>54.81</v>
      </c>
      <c r="G1858" t="n">
        <v>41.62</v>
      </c>
      <c r="H1858" t="n">
        <v>0.82</v>
      </c>
      <c r="I1858" t="n">
        <v>79</v>
      </c>
      <c r="J1858" t="n">
        <v>53.04</v>
      </c>
      <c r="K1858" t="n">
        <v>24.83</v>
      </c>
      <c r="L1858" t="n">
        <v>2.5</v>
      </c>
      <c r="M1858" t="n">
        <v>73</v>
      </c>
      <c r="N1858" t="n">
        <v>5.71</v>
      </c>
      <c r="O1858" t="n">
        <v>6775.31</v>
      </c>
      <c r="P1858" t="n">
        <v>271.24</v>
      </c>
      <c r="Q1858" t="n">
        <v>1367.47</v>
      </c>
      <c r="R1858" t="n">
        <v>178.89</v>
      </c>
      <c r="S1858" t="n">
        <v>104.26</v>
      </c>
      <c r="T1858" t="n">
        <v>36108.23</v>
      </c>
      <c r="U1858" t="n">
        <v>0.58</v>
      </c>
      <c r="V1858" t="n">
        <v>0.87</v>
      </c>
      <c r="W1858" t="n">
        <v>20.77</v>
      </c>
      <c r="X1858" t="n">
        <v>2.22</v>
      </c>
      <c r="Y1858" t="n">
        <v>1</v>
      </c>
      <c r="Z1858" t="n">
        <v>10</v>
      </c>
    </row>
    <row r="1859">
      <c r="A1859" t="n">
        <v>7</v>
      </c>
      <c r="B1859" t="n">
        <v>20</v>
      </c>
      <c r="C1859" t="inlineStr">
        <is>
          <t xml:space="preserve">CONCLUIDO	</t>
        </is>
      </c>
      <c r="D1859" t="n">
        <v>1.7453</v>
      </c>
      <c r="E1859" t="n">
        <v>57.3</v>
      </c>
      <c r="F1859" t="n">
        <v>54.67</v>
      </c>
      <c r="G1859" t="n">
        <v>45.56</v>
      </c>
      <c r="H1859" t="n">
        <v>0.89</v>
      </c>
      <c r="I1859" t="n">
        <v>72</v>
      </c>
      <c r="J1859" t="n">
        <v>53.32</v>
      </c>
      <c r="K1859" t="n">
        <v>24.83</v>
      </c>
      <c r="L1859" t="n">
        <v>2.75</v>
      </c>
      <c r="M1859" t="n">
        <v>36</v>
      </c>
      <c r="N1859" t="n">
        <v>5.75</v>
      </c>
      <c r="O1859" t="n">
        <v>6810.44</v>
      </c>
      <c r="P1859" t="n">
        <v>266.57</v>
      </c>
      <c r="Q1859" t="n">
        <v>1367.79</v>
      </c>
      <c r="R1859" t="n">
        <v>172.72</v>
      </c>
      <c r="S1859" t="n">
        <v>104.26</v>
      </c>
      <c r="T1859" t="n">
        <v>33055.77</v>
      </c>
      <c r="U1859" t="n">
        <v>0.6</v>
      </c>
      <c r="V1859" t="n">
        <v>0.88</v>
      </c>
      <c r="W1859" t="n">
        <v>20.81</v>
      </c>
      <c r="X1859" t="n">
        <v>2.08</v>
      </c>
      <c r="Y1859" t="n">
        <v>1</v>
      </c>
      <c r="Z1859" t="n">
        <v>10</v>
      </c>
    </row>
    <row r="1860">
      <c r="A1860" t="n">
        <v>8</v>
      </c>
      <c r="B1860" t="n">
        <v>20</v>
      </c>
      <c r="C1860" t="inlineStr">
        <is>
          <t xml:space="preserve">CONCLUIDO	</t>
        </is>
      </c>
      <c r="D1860" t="n">
        <v>1.7482</v>
      </c>
      <c r="E1860" t="n">
        <v>57.2</v>
      </c>
      <c r="F1860" t="n">
        <v>54.6</v>
      </c>
      <c r="G1860" t="n">
        <v>46.8</v>
      </c>
      <c r="H1860" t="n">
        <v>0.97</v>
      </c>
      <c r="I1860" t="n">
        <v>70</v>
      </c>
      <c r="J1860" t="n">
        <v>53.61</v>
      </c>
      <c r="K1860" t="n">
        <v>24.83</v>
      </c>
      <c r="L1860" t="n">
        <v>3</v>
      </c>
      <c r="M1860" t="n">
        <v>6</v>
      </c>
      <c r="N1860" t="n">
        <v>5.78</v>
      </c>
      <c r="O1860" t="n">
        <v>6845.59</v>
      </c>
      <c r="P1860" t="n">
        <v>265.17</v>
      </c>
      <c r="Q1860" t="n">
        <v>1367.85</v>
      </c>
      <c r="R1860" t="n">
        <v>169.72</v>
      </c>
      <c r="S1860" t="n">
        <v>104.26</v>
      </c>
      <c r="T1860" t="n">
        <v>31564.99</v>
      </c>
      <c r="U1860" t="n">
        <v>0.61</v>
      </c>
      <c r="V1860" t="n">
        <v>0.88</v>
      </c>
      <c r="W1860" t="n">
        <v>20.83</v>
      </c>
      <c r="X1860" t="n">
        <v>2.02</v>
      </c>
      <c r="Y1860" t="n">
        <v>1</v>
      </c>
      <c r="Z1860" t="n">
        <v>10</v>
      </c>
    </row>
    <row r="1861">
      <c r="A1861" t="n">
        <v>9</v>
      </c>
      <c r="B1861" t="n">
        <v>20</v>
      </c>
      <c r="C1861" t="inlineStr">
        <is>
          <t xml:space="preserve">CONCLUIDO	</t>
        </is>
      </c>
      <c r="D1861" t="n">
        <v>1.7474</v>
      </c>
      <c r="E1861" t="n">
        <v>57.23</v>
      </c>
      <c r="F1861" t="n">
        <v>54.63</v>
      </c>
      <c r="G1861" t="n">
        <v>46.82</v>
      </c>
      <c r="H1861" t="n">
        <v>1.04</v>
      </c>
      <c r="I1861" t="n">
        <v>70</v>
      </c>
      <c r="J1861" t="n">
        <v>53.89</v>
      </c>
      <c r="K1861" t="n">
        <v>24.83</v>
      </c>
      <c r="L1861" t="n">
        <v>3.25</v>
      </c>
      <c r="M1861" t="n">
        <v>0</v>
      </c>
      <c r="N1861" t="n">
        <v>5.82</v>
      </c>
      <c r="O1861" t="n">
        <v>6880.77</v>
      </c>
      <c r="P1861" t="n">
        <v>266.44</v>
      </c>
      <c r="Q1861" t="n">
        <v>1367.8</v>
      </c>
      <c r="R1861" t="n">
        <v>170.04</v>
      </c>
      <c r="S1861" t="n">
        <v>104.26</v>
      </c>
      <c r="T1861" t="n">
        <v>31728.49</v>
      </c>
      <c r="U1861" t="n">
        <v>0.61</v>
      </c>
      <c r="V1861" t="n">
        <v>0.88</v>
      </c>
      <c r="W1861" t="n">
        <v>20.84</v>
      </c>
      <c r="X1861" t="n">
        <v>2.04</v>
      </c>
      <c r="Y1861" t="n">
        <v>1</v>
      </c>
      <c r="Z1861" t="n">
        <v>10</v>
      </c>
    </row>
    <row r="1862">
      <c r="A1862" t="n">
        <v>0</v>
      </c>
      <c r="B1862" t="n">
        <v>120</v>
      </c>
      <c r="C1862" t="inlineStr">
        <is>
          <t xml:space="preserve">CONCLUIDO	</t>
        </is>
      </c>
      <c r="D1862" t="n">
        <v>0.8005</v>
      </c>
      <c r="E1862" t="n">
        <v>124.92</v>
      </c>
      <c r="F1862" t="n">
        <v>80.34999999999999</v>
      </c>
      <c r="G1862" t="n">
        <v>5.25</v>
      </c>
      <c r="H1862" t="n">
        <v>0.08</v>
      </c>
      <c r="I1862" t="n">
        <v>919</v>
      </c>
      <c r="J1862" t="n">
        <v>232.68</v>
      </c>
      <c r="K1862" t="n">
        <v>57.72</v>
      </c>
      <c r="L1862" t="n">
        <v>1</v>
      </c>
      <c r="M1862" t="n">
        <v>917</v>
      </c>
      <c r="N1862" t="n">
        <v>53.95</v>
      </c>
      <c r="O1862" t="n">
        <v>28931.02</v>
      </c>
      <c r="P1862" t="n">
        <v>1269.88</v>
      </c>
      <c r="Q1862" t="n">
        <v>1371.14</v>
      </c>
      <c r="R1862" t="n">
        <v>1012.14</v>
      </c>
      <c r="S1862" t="n">
        <v>104.26</v>
      </c>
      <c r="T1862" t="n">
        <v>448531.51</v>
      </c>
      <c r="U1862" t="n">
        <v>0.1</v>
      </c>
      <c r="V1862" t="n">
        <v>0.6</v>
      </c>
      <c r="W1862" t="n">
        <v>22.15</v>
      </c>
      <c r="X1862" t="n">
        <v>27.69</v>
      </c>
      <c r="Y1862" t="n">
        <v>1</v>
      </c>
      <c r="Z1862" t="n">
        <v>10</v>
      </c>
    </row>
    <row r="1863">
      <c r="A1863" t="n">
        <v>1</v>
      </c>
      <c r="B1863" t="n">
        <v>120</v>
      </c>
      <c r="C1863" t="inlineStr">
        <is>
          <t xml:space="preserve">CONCLUIDO	</t>
        </is>
      </c>
      <c r="D1863" t="n">
        <v>0.9522</v>
      </c>
      <c r="E1863" t="n">
        <v>105.02</v>
      </c>
      <c r="F1863" t="n">
        <v>72.23999999999999</v>
      </c>
      <c r="G1863" t="n">
        <v>6.57</v>
      </c>
      <c r="H1863" t="n">
        <v>0.1</v>
      </c>
      <c r="I1863" t="n">
        <v>660</v>
      </c>
      <c r="J1863" t="n">
        <v>233.1</v>
      </c>
      <c r="K1863" t="n">
        <v>57.72</v>
      </c>
      <c r="L1863" t="n">
        <v>1.25</v>
      </c>
      <c r="M1863" t="n">
        <v>658</v>
      </c>
      <c r="N1863" t="n">
        <v>54.13</v>
      </c>
      <c r="O1863" t="n">
        <v>28983.75</v>
      </c>
      <c r="P1863" t="n">
        <v>1142.14</v>
      </c>
      <c r="Q1863" t="n">
        <v>1370.17</v>
      </c>
      <c r="R1863" t="n">
        <v>746.08</v>
      </c>
      <c r="S1863" t="n">
        <v>104.26</v>
      </c>
      <c r="T1863" t="n">
        <v>316796.46</v>
      </c>
      <c r="U1863" t="n">
        <v>0.14</v>
      </c>
      <c r="V1863" t="n">
        <v>0.66</v>
      </c>
      <c r="W1863" t="n">
        <v>21.74</v>
      </c>
      <c r="X1863" t="n">
        <v>19.6</v>
      </c>
      <c r="Y1863" t="n">
        <v>1</v>
      </c>
      <c r="Z1863" t="n">
        <v>10</v>
      </c>
    </row>
    <row r="1864">
      <c r="A1864" t="n">
        <v>2</v>
      </c>
      <c r="B1864" t="n">
        <v>120</v>
      </c>
      <c r="C1864" t="inlineStr">
        <is>
          <t xml:space="preserve">CONCLUIDO	</t>
        </is>
      </c>
      <c r="D1864" t="n">
        <v>1.0637</v>
      </c>
      <c r="E1864" t="n">
        <v>94.01000000000001</v>
      </c>
      <c r="F1864" t="n">
        <v>67.8</v>
      </c>
      <c r="G1864" t="n">
        <v>7.88</v>
      </c>
      <c r="H1864" t="n">
        <v>0.11</v>
      </c>
      <c r="I1864" t="n">
        <v>516</v>
      </c>
      <c r="J1864" t="n">
        <v>233.53</v>
      </c>
      <c r="K1864" t="n">
        <v>57.72</v>
      </c>
      <c r="L1864" t="n">
        <v>1.5</v>
      </c>
      <c r="M1864" t="n">
        <v>514</v>
      </c>
      <c r="N1864" t="n">
        <v>54.31</v>
      </c>
      <c r="O1864" t="n">
        <v>29036.54</v>
      </c>
      <c r="P1864" t="n">
        <v>1071.86</v>
      </c>
      <c r="Q1864" t="n">
        <v>1369.43</v>
      </c>
      <c r="R1864" t="n">
        <v>601.53</v>
      </c>
      <c r="S1864" t="n">
        <v>104.26</v>
      </c>
      <c r="T1864" t="n">
        <v>245243.05</v>
      </c>
      <c r="U1864" t="n">
        <v>0.17</v>
      </c>
      <c r="V1864" t="n">
        <v>0.71</v>
      </c>
      <c r="W1864" t="n">
        <v>21.5</v>
      </c>
      <c r="X1864" t="n">
        <v>15.17</v>
      </c>
      <c r="Y1864" t="n">
        <v>1</v>
      </c>
      <c r="Z1864" t="n">
        <v>10</v>
      </c>
    </row>
    <row r="1865">
      <c r="A1865" t="n">
        <v>3</v>
      </c>
      <c r="B1865" t="n">
        <v>120</v>
      </c>
      <c r="C1865" t="inlineStr">
        <is>
          <t xml:space="preserve">CONCLUIDO	</t>
        </is>
      </c>
      <c r="D1865" t="n">
        <v>1.15</v>
      </c>
      <c r="E1865" t="n">
        <v>86.95</v>
      </c>
      <c r="F1865" t="n">
        <v>64.97</v>
      </c>
      <c r="G1865" t="n">
        <v>9.220000000000001</v>
      </c>
      <c r="H1865" t="n">
        <v>0.13</v>
      </c>
      <c r="I1865" t="n">
        <v>423</v>
      </c>
      <c r="J1865" t="n">
        <v>233.96</v>
      </c>
      <c r="K1865" t="n">
        <v>57.72</v>
      </c>
      <c r="L1865" t="n">
        <v>1.75</v>
      </c>
      <c r="M1865" t="n">
        <v>421</v>
      </c>
      <c r="N1865" t="n">
        <v>54.49</v>
      </c>
      <c r="O1865" t="n">
        <v>29089.39</v>
      </c>
      <c r="P1865" t="n">
        <v>1026.98</v>
      </c>
      <c r="Q1865" t="n">
        <v>1369.07</v>
      </c>
      <c r="R1865" t="n">
        <v>509.84</v>
      </c>
      <c r="S1865" t="n">
        <v>104.26</v>
      </c>
      <c r="T1865" t="n">
        <v>199863.24</v>
      </c>
      <c r="U1865" t="n">
        <v>0.2</v>
      </c>
      <c r="V1865" t="n">
        <v>0.74</v>
      </c>
      <c r="W1865" t="n">
        <v>21.33</v>
      </c>
      <c r="X1865" t="n">
        <v>12.36</v>
      </c>
      <c r="Y1865" t="n">
        <v>1</v>
      </c>
      <c r="Z1865" t="n">
        <v>10</v>
      </c>
    </row>
    <row r="1866">
      <c r="A1866" t="n">
        <v>4</v>
      </c>
      <c r="B1866" t="n">
        <v>120</v>
      </c>
      <c r="C1866" t="inlineStr">
        <is>
          <t xml:space="preserve">CONCLUIDO	</t>
        </is>
      </c>
      <c r="D1866" t="n">
        <v>1.216</v>
      </c>
      <c r="E1866" t="n">
        <v>82.23999999999999</v>
      </c>
      <c r="F1866" t="n">
        <v>63.13</v>
      </c>
      <c r="G1866" t="n">
        <v>10.52</v>
      </c>
      <c r="H1866" t="n">
        <v>0.15</v>
      </c>
      <c r="I1866" t="n">
        <v>360</v>
      </c>
      <c r="J1866" t="n">
        <v>234.39</v>
      </c>
      <c r="K1866" t="n">
        <v>57.72</v>
      </c>
      <c r="L1866" t="n">
        <v>2</v>
      </c>
      <c r="M1866" t="n">
        <v>358</v>
      </c>
      <c r="N1866" t="n">
        <v>54.67</v>
      </c>
      <c r="O1866" t="n">
        <v>29142.31</v>
      </c>
      <c r="P1866" t="n">
        <v>997.47</v>
      </c>
      <c r="Q1866" t="n">
        <v>1368.43</v>
      </c>
      <c r="R1866" t="n">
        <v>448.93</v>
      </c>
      <c r="S1866" t="n">
        <v>104.26</v>
      </c>
      <c r="T1866" t="n">
        <v>169720.73</v>
      </c>
      <c r="U1866" t="n">
        <v>0.23</v>
      </c>
      <c r="V1866" t="n">
        <v>0.76</v>
      </c>
      <c r="W1866" t="n">
        <v>21.25</v>
      </c>
      <c r="X1866" t="n">
        <v>10.52</v>
      </c>
      <c r="Y1866" t="n">
        <v>1</v>
      </c>
      <c r="Z1866" t="n">
        <v>10</v>
      </c>
    </row>
    <row r="1867">
      <c r="A1867" t="n">
        <v>5</v>
      </c>
      <c r="B1867" t="n">
        <v>120</v>
      </c>
      <c r="C1867" t="inlineStr">
        <is>
          <t xml:space="preserve">CONCLUIDO	</t>
        </is>
      </c>
      <c r="D1867" t="n">
        <v>1.2729</v>
      </c>
      <c r="E1867" t="n">
        <v>78.56</v>
      </c>
      <c r="F1867" t="n">
        <v>61.64</v>
      </c>
      <c r="G1867" t="n">
        <v>11.85</v>
      </c>
      <c r="H1867" t="n">
        <v>0.17</v>
      </c>
      <c r="I1867" t="n">
        <v>312</v>
      </c>
      <c r="J1867" t="n">
        <v>234.82</v>
      </c>
      <c r="K1867" t="n">
        <v>57.72</v>
      </c>
      <c r="L1867" t="n">
        <v>2.25</v>
      </c>
      <c r="M1867" t="n">
        <v>310</v>
      </c>
      <c r="N1867" t="n">
        <v>54.85</v>
      </c>
      <c r="O1867" t="n">
        <v>29195.29</v>
      </c>
      <c r="P1867" t="n">
        <v>973.48</v>
      </c>
      <c r="Q1867" t="n">
        <v>1368.5</v>
      </c>
      <c r="R1867" t="n">
        <v>401.24</v>
      </c>
      <c r="S1867" t="n">
        <v>104.26</v>
      </c>
      <c r="T1867" t="n">
        <v>146116.93</v>
      </c>
      <c r="U1867" t="n">
        <v>0.26</v>
      </c>
      <c r="V1867" t="n">
        <v>0.78</v>
      </c>
      <c r="W1867" t="n">
        <v>21.15</v>
      </c>
      <c r="X1867" t="n">
        <v>9.039999999999999</v>
      </c>
      <c r="Y1867" t="n">
        <v>1</v>
      </c>
      <c r="Z1867" t="n">
        <v>10</v>
      </c>
    </row>
    <row r="1868">
      <c r="A1868" t="n">
        <v>6</v>
      </c>
      <c r="B1868" t="n">
        <v>120</v>
      </c>
      <c r="C1868" t="inlineStr">
        <is>
          <t xml:space="preserve">CONCLUIDO	</t>
        </is>
      </c>
      <c r="D1868" t="n">
        <v>1.318</v>
      </c>
      <c r="E1868" t="n">
        <v>75.87</v>
      </c>
      <c r="F1868" t="n">
        <v>60.59</v>
      </c>
      <c r="G1868" t="n">
        <v>13.17</v>
      </c>
      <c r="H1868" t="n">
        <v>0.19</v>
      </c>
      <c r="I1868" t="n">
        <v>276</v>
      </c>
      <c r="J1868" t="n">
        <v>235.25</v>
      </c>
      <c r="K1868" t="n">
        <v>57.72</v>
      </c>
      <c r="L1868" t="n">
        <v>2.5</v>
      </c>
      <c r="M1868" t="n">
        <v>274</v>
      </c>
      <c r="N1868" t="n">
        <v>55.03</v>
      </c>
      <c r="O1868" t="n">
        <v>29248.33</v>
      </c>
      <c r="P1868" t="n">
        <v>956.46</v>
      </c>
      <c r="Q1868" t="n">
        <v>1368.2</v>
      </c>
      <c r="R1868" t="n">
        <v>366.71</v>
      </c>
      <c r="S1868" t="n">
        <v>104.26</v>
      </c>
      <c r="T1868" t="n">
        <v>129028.76</v>
      </c>
      <c r="U1868" t="n">
        <v>0.28</v>
      </c>
      <c r="V1868" t="n">
        <v>0.79</v>
      </c>
      <c r="W1868" t="n">
        <v>21.1</v>
      </c>
      <c r="X1868" t="n">
        <v>7.99</v>
      </c>
      <c r="Y1868" t="n">
        <v>1</v>
      </c>
      <c r="Z1868" t="n">
        <v>10</v>
      </c>
    </row>
    <row r="1869">
      <c r="A1869" t="n">
        <v>7</v>
      </c>
      <c r="B1869" t="n">
        <v>120</v>
      </c>
      <c r="C1869" t="inlineStr">
        <is>
          <t xml:space="preserve">CONCLUIDO	</t>
        </is>
      </c>
      <c r="D1869" t="n">
        <v>1.3571</v>
      </c>
      <c r="E1869" t="n">
        <v>73.69</v>
      </c>
      <c r="F1869" t="n">
        <v>59.73</v>
      </c>
      <c r="G1869" t="n">
        <v>14.51</v>
      </c>
      <c r="H1869" t="n">
        <v>0.21</v>
      </c>
      <c r="I1869" t="n">
        <v>247</v>
      </c>
      <c r="J1869" t="n">
        <v>235.68</v>
      </c>
      <c r="K1869" t="n">
        <v>57.72</v>
      </c>
      <c r="L1869" t="n">
        <v>2.75</v>
      </c>
      <c r="M1869" t="n">
        <v>245</v>
      </c>
      <c r="N1869" t="n">
        <v>55.21</v>
      </c>
      <c r="O1869" t="n">
        <v>29301.44</v>
      </c>
      <c r="P1869" t="n">
        <v>942.3099999999999</v>
      </c>
      <c r="Q1869" t="n">
        <v>1368.48</v>
      </c>
      <c r="R1869" t="n">
        <v>338.33</v>
      </c>
      <c r="S1869" t="n">
        <v>104.26</v>
      </c>
      <c r="T1869" t="n">
        <v>114987.59</v>
      </c>
      <c r="U1869" t="n">
        <v>0.31</v>
      </c>
      <c r="V1869" t="n">
        <v>0.8</v>
      </c>
      <c r="W1869" t="n">
        <v>21.06</v>
      </c>
      <c r="X1869" t="n">
        <v>7.13</v>
      </c>
      <c r="Y1869" t="n">
        <v>1</v>
      </c>
      <c r="Z1869" t="n">
        <v>10</v>
      </c>
    </row>
    <row r="1870">
      <c r="A1870" t="n">
        <v>8</v>
      </c>
      <c r="B1870" t="n">
        <v>120</v>
      </c>
      <c r="C1870" t="inlineStr">
        <is>
          <t xml:space="preserve">CONCLUIDO	</t>
        </is>
      </c>
      <c r="D1870" t="n">
        <v>1.3899</v>
      </c>
      <c r="E1870" t="n">
        <v>71.95</v>
      </c>
      <c r="F1870" t="n">
        <v>59.03</v>
      </c>
      <c r="G1870" t="n">
        <v>15.81</v>
      </c>
      <c r="H1870" t="n">
        <v>0.23</v>
      </c>
      <c r="I1870" t="n">
        <v>224</v>
      </c>
      <c r="J1870" t="n">
        <v>236.11</v>
      </c>
      <c r="K1870" t="n">
        <v>57.72</v>
      </c>
      <c r="L1870" t="n">
        <v>3</v>
      </c>
      <c r="M1870" t="n">
        <v>222</v>
      </c>
      <c r="N1870" t="n">
        <v>55.39</v>
      </c>
      <c r="O1870" t="n">
        <v>29354.61</v>
      </c>
      <c r="P1870" t="n">
        <v>930.86</v>
      </c>
      <c r="Q1870" t="n">
        <v>1368.18</v>
      </c>
      <c r="R1870" t="n">
        <v>316.45</v>
      </c>
      <c r="S1870" t="n">
        <v>104.26</v>
      </c>
      <c r="T1870" t="n">
        <v>104159.64</v>
      </c>
      <c r="U1870" t="n">
        <v>0.33</v>
      </c>
      <c r="V1870" t="n">
        <v>0.8100000000000001</v>
      </c>
      <c r="W1870" t="n">
        <v>21</v>
      </c>
      <c r="X1870" t="n">
        <v>6.44</v>
      </c>
      <c r="Y1870" t="n">
        <v>1</v>
      </c>
      <c r="Z1870" t="n">
        <v>10</v>
      </c>
    </row>
    <row r="1871">
      <c r="A1871" t="n">
        <v>9</v>
      </c>
      <c r="B1871" t="n">
        <v>120</v>
      </c>
      <c r="C1871" t="inlineStr">
        <is>
          <t xml:space="preserve">CONCLUIDO	</t>
        </is>
      </c>
      <c r="D1871" t="n">
        <v>1.4175</v>
      </c>
      <c r="E1871" t="n">
        <v>70.55</v>
      </c>
      <c r="F1871" t="n">
        <v>58.5</v>
      </c>
      <c r="G1871" t="n">
        <v>17.12</v>
      </c>
      <c r="H1871" t="n">
        <v>0.24</v>
      </c>
      <c r="I1871" t="n">
        <v>205</v>
      </c>
      <c r="J1871" t="n">
        <v>236.54</v>
      </c>
      <c r="K1871" t="n">
        <v>57.72</v>
      </c>
      <c r="L1871" t="n">
        <v>3.25</v>
      </c>
      <c r="M1871" t="n">
        <v>203</v>
      </c>
      <c r="N1871" t="n">
        <v>55.57</v>
      </c>
      <c r="O1871" t="n">
        <v>29407.85</v>
      </c>
      <c r="P1871" t="n">
        <v>921.79</v>
      </c>
      <c r="Q1871" t="n">
        <v>1368.02</v>
      </c>
      <c r="R1871" t="n">
        <v>298.7</v>
      </c>
      <c r="S1871" t="n">
        <v>104.26</v>
      </c>
      <c r="T1871" t="n">
        <v>95382.33</v>
      </c>
      <c r="U1871" t="n">
        <v>0.35</v>
      </c>
      <c r="V1871" t="n">
        <v>0.82</v>
      </c>
      <c r="W1871" t="n">
        <v>20.99</v>
      </c>
      <c r="X1871" t="n">
        <v>5.91</v>
      </c>
      <c r="Y1871" t="n">
        <v>1</v>
      </c>
      <c r="Z1871" t="n">
        <v>10</v>
      </c>
    </row>
    <row r="1872">
      <c r="A1872" t="n">
        <v>10</v>
      </c>
      <c r="B1872" t="n">
        <v>120</v>
      </c>
      <c r="C1872" t="inlineStr">
        <is>
          <t xml:space="preserve">CONCLUIDO	</t>
        </is>
      </c>
      <c r="D1872" t="n">
        <v>1.4422</v>
      </c>
      <c r="E1872" t="n">
        <v>69.34</v>
      </c>
      <c r="F1872" t="n">
        <v>58.02</v>
      </c>
      <c r="G1872" t="n">
        <v>18.42</v>
      </c>
      <c r="H1872" t="n">
        <v>0.26</v>
      </c>
      <c r="I1872" t="n">
        <v>189</v>
      </c>
      <c r="J1872" t="n">
        <v>236.98</v>
      </c>
      <c r="K1872" t="n">
        <v>57.72</v>
      </c>
      <c r="L1872" t="n">
        <v>3.5</v>
      </c>
      <c r="M1872" t="n">
        <v>187</v>
      </c>
      <c r="N1872" t="n">
        <v>55.75</v>
      </c>
      <c r="O1872" t="n">
        <v>29461.15</v>
      </c>
      <c r="P1872" t="n">
        <v>913.6900000000001</v>
      </c>
      <c r="Q1872" t="n">
        <v>1367.98</v>
      </c>
      <c r="R1872" t="n">
        <v>283.28</v>
      </c>
      <c r="S1872" t="n">
        <v>104.26</v>
      </c>
      <c r="T1872" t="n">
        <v>87752.85000000001</v>
      </c>
      <c r="U1872" t="n">
        <v>0.37</v>
      </c>
      <c r="V1872" t="n">
        <v>0.83</v>
      </c>
      <c r="W1872" t="n">
        <v>20.95</v>
      </c>
      <c r="X1872" t="n">
        <v>5.42</v>
      </c>
      <c r="Y1872" t="n">
        <v>1</v>
      </c>
      <c r="Z1872" t="n">
        <v>10</v>
      </c>
    </row>
    <row r="1873">
      <c r="A1873" t="n">
        <v>11</v>
      </c>
      <c r="B1873" t="n">
        <v>120</v>
      </c>
      <c r="C1873" t="inlineStr">
        <is>
          <t xml:space="preserve">CONCLUIDO	</t>
        </is>
      </c>
      <c r="D1873" t="n">
        <v>1.4645</v>
      </c>
      <c r="E1873" t="n">
        <v>68.28</v>
      </c>
      <c r="F1873" t="n">
        <v>57.6</v>
      </c>
      <c r="G1873" t="n">
        <v>19.75</v>
      </c>
      <c r="H1873" t="n">
        <v>0.28</v>
      </c>
      <c r="I1873" t="n">
        <v>175</v>
      </c>
      <c r="J1873" t="n">
        <v>237.41</v>
      </c>
      <c r="K1873" t="n">
        <v>57.72</v>
      </c>
      <c r="L1873" t="n">
        <v>3.75</v>
      </c>
      <c r="M1873" t="n">
        <v>173</v>
      </c>
      <c r="N1873" t="n">
        <v>55.93</v>
      </c>
      <c r="O1873" t="n">
        <v>29514.51</v>
      </c>
      <c r="P1873" t="n">
        <v>906.66</v>
      </c>
      <c r="Q1873" t="n">
        <v>1368.15</v>
      </c>
      <c r="R1873" t="n">
        <v>269.77</v>
      </c>
      <c r="S1873" t="n">
        <v>104.26</v>
      </c>
      <c r="T1873" t="n">
        <v>81066.56</v>
      </c>
      <c r="U1873" t="n">
        <v>0.39</v>
      </c>
      <c r="V1873" t="n">
        <v>0.83</v>
      </c>
      <c r="W1873" t="n">
        <v>20.93</v>
      </c>
      <c r="X1873" t="n">
        <v>5.01</v>
      </c>
      <c r="Y1873" t="n">
        <v>1</v>
      </c>
      <c r="Z1873" t="n">
        <v>10</v>
      </c>
    </row>
    <row r="1874">
      <c r="A1874" t="n">
        <v>12</v>
      </c>
      <c r="B1874" t="n">
        <v>120</v>
      </c>
      <c r="C1874" t="inlineStr">
        <is>
          <t xml:space="preserve">CONCLUIDO	</t>
        </is>
      </c>
      <c r="D1874" t="n">
        <v>1.4833</v>
      </c>
      <c r="E1874" t="n">
        <v>67.42</v>
      </c>
      <c r="F1874" t="n">
        <v>57.28</v>
      </c>
      <c r="G1874" t="n">
        <v>21.09</v>
      </c>
      <c r="H1874" t="n">
        <v>0.3</v>
      </c>
      <c r="I1874" t="n">
        <v>163</v>
      </c>
      <c r="J1874" t="n">
        <v>237.84</v>
      </c>
      <c r="K1874" t="n">
        <v>57.72</v>
      </c>
      <c r="L1874" t="n">
        <v>4</v>
      </c>
      <c r="M1874" t="n">
        <v>161</v>
      </c>
      <c r="N1874" t="n">
        <v>56.12</v>
      </c>
      <c r="O1874" t="n">
        <v>29567.95</v>
      </c>
      <c r="P1874" t="n">
        <v>900.9299999999999</v>
      </c>
      <c r="Q1874" t="n">
        <v>1367.8</v>
      </c>
      <c r="R1874" t="n">
        <v>258.88</v>
      </c>
      <c r="S1874" t="n">
        <v>104.26</v>
      </c>
      <c r="T1874" t="n">
        <v>75681.61</v>
      </c>
      <c r="U1874" t="n">
        <v>0.4</v>
      </c>
      <c r="V1874" t="n">
        <v>0.84</v>
      </c>
      <c r="W1874" t="n">
        <v>20.92</v>
      </c>
      <c r="X1874" t="n">
        <v>4.69</v>
      </c>
      <c r="Y1874" t="n">
        <v>1</v>
      </c>
      <c r="Z1874" t="n">
        <v>10</v>
      </c>
    </row>
    <row r="1875">
      <c r="A1875" t="n">
        <v>13</v>
      </c>
      <c r="B1875" t="n">
        <v>120</v>
      </c>
      <c r="C1875" t="inlineStr">
        <is>
          <t xml:space="preserve">CONCLUIDO	</t>
        </is>
      </c>
      <c r="D1875" t="n">
        <v>1.5023</v>
      </c>
      <c r="E1875" t="n">
        <v>66.56</v>
      </c>
      <c r="F1875" t="n">
        <v>56.93</v>
      </c>
      <c r="G1875" t="n">
        <v>22.47</v>
      </c>
      <c r="H1875" t="n">
        <v>0.32</v>
      </c>
      <c r="I1875" t="n">
        <v>152</v>
      </c>
      <c r="J1875" t="n">
        <v>238.28</v>
      </c>
      <c r="K1875" t="n">
        <v>57.72</v>
      </c>
      <c r="L1875" t="n">
        <v>4.25</v>
      </c>
      <c r="M1875" t="n">
        <v>150</v>
      </c>
      <c r="N1875" t="n">
        <v>56.3</v>
      </c>
      <c r="O1875" t="n">
        <v>29621.44</v>
      </c>
      <c r="P1875" t="n">
        <v>894.87</v>
      </c>
      <c r="Q1875" t="n">
        <v>1367.78</v>
      </c>
      <c r="R1875" t="n">
        <v>247.83</v>
      </c>
      <c r="S1875" t="n">
        <v>104.26</v>
      </c>
      <c r="T1875" t="n">
        <v>70212.27</v>
      </c>
      <c r="U1875" t="n">
        <v>0.42</v>
      </c>
      <c r="V1875" t="n">
        <v>0.84</v>
      </c>
      <c r="W1875" t="n">
        <v>20.9</v>
      </c>
      <c r="X1875" t="n">
        <v>4.34</v>
      </c>
      <c r="Y1875" t="n">
        <v>1</v>
      </c>
      <c r="Z1875" t="n">
        <v>10</v>
      </c>
    </row>
    <row r="1876">
      <c r="A1876" t="n">
        <v>14</v>
      </c>
      <c r="B1876" t="n">
        <v>120</v>
      </c>
      <c r="C1876" t="inlineStr">
        <is>
          <t xml:space="preserve">CONCLUIDO	</t>
        </is>
      </c>
      <c r="D1876" t="n">
        <v>1.5167</v>
      </c>
      <c r="E1876" t="n">
        <v>65.93000000000001</v>
      </c>
      <c r="F1876" t="n">
        <v>56.71</v>
      </c>
      <c r="G1876" t="n">
        <v>23.79</v>
      </c>
      <c r="H1876" t="n">
        <v>0.34</v>
      </c>
      <c r="I1876" t="n">
        <v>143</v>
      </c>
      <c r="J1876" t="n">
        <v>238.71</v>
      </c>
      <c r="K1876" t="n">
        <v>57.72</v>
      </c>
      <c r="L1876" t="n">
        <v>4.5</v>
      </c>
      <c r="M1876" t="n">
        <v>141</v>
      </c>
      <c r="N1876" t="n">
        <v>56.49</v>
      </c>
      <c r="O1876" t="n">
        <v>29675.01</v>
      </c>
      <c r="P1876" t="n">
        <v>890.9299999999999</v>
      </c>
      <c r="Q1876" t="n">
        <v>1367.69</v>
      </c>
      <c r="R1876" t="n">
        <v>240.16</v>
      </c>
      <c r="S1876" t="n">
        <v>104.26</v>
      </c>
      <c r="T1876" t="n">
        <v>66423.39</v>
      </c>
      <c r="U1876" t="n">
        <v>0.43</v>
      </c>
      <c r="V1876" t="n">
        <v>0.85</v>
      </c>
      <c r="W1876" t="n">
        <v>20.9</v>
      </c>
      <c r="X1876" t="n">
        <v>4.12</v>
      </c>
      <c r="Y1876" t="n">
        <v>1</v>
      </c>
      <c r="Z1876" t="n">
        <v>10</v>
      </c>
    </row>
    <row r="1877">
      <c r="A1877" t="n">
        <v>15</v>
      </c>
      <c r="B1877" t="n">
        <v>120</v>
      </c>
      <c r="C1877" t="inlineStr">
        <is>
          <t xml:space="preserve">CONCLUIDO	</t>
        </is>
      </c>
      <c r="D1877" t="n">
        <v>1.5315</v>
      </c>
      <c r="E1877" t="n">
        <v>65.3</v>
      </c>
      <c r="F1877" t="n">
        <v>56.44</v>
      </c>
      <c r="G1877" t="n">
        <v>25.08</v>
      </c>
      <c r="H1877" t="n">
        <v>0.35</v>
      </c>
      <c r="I1877" t="n">
        <v>135</v>
      </c>
      <c r="J1877" t="n">
        <v>239.14</v>
      </c>
      <c r="K1877" t="n">
        <v>57.72</v>
      </c>
      <c r="L1877" t="n">
        <v>4.75</v>
      </c>
      <c r="M1877" t="n">
        <v>133</v>
      </c>
      <c r="N1877" t="n">
        <v>56.67</v>
      </c>
      <c r="O1877" t="n">
        <v>29728.63</v>
      </c>
      <c r="P1877" t="n">
        <v>886.11</v>
      </c>
      <c r="Q1877" t="n">
        <v>1367.63</v>
      </c>
      <c r="R1877" t="n">
        <v>231.72</v>
      </c>
      <c r="S1877" t="n">
        <v>104.26</v>
      </c>
      <c r="T1877" t="n">
        <v>62240.04</v>
      </c>
      <c r="U1877" t="n">
        <v>0.45</v>
      </c>
      <c r="V1877" t="n">
        <v>0.85</v>
      </c>
      <c r="W1877" t="n">
        <v>20.87</v>
      </c>
      <c r="X1877" t="n">
        <v>3.85</v>
      </c>
      <c r="Y1877" t="n">
        <v>1</v>
      </c>
      <c r="Z1877" t="n">
        <v>10</v>
      </c>
    </row>
    <row r="1878">
      <c r="A1878" t="n">
        <v>16</v>
      </c>
      <c r="B1878" t="n">
        <v>120</v>
      </c>
      <c r="C1878" t="inlineStr">
        <is>
          <t xml:space="preserve">CONCLUIDO	</t>
        </is>
      </c>
      <c r="D1878" t="n">
        <v>1.5443</v>
      </c>
      <c r="E1878" t="n">
        <v>64.76000000000001</v>
      </c>
      <c r="F1878" t="n">
        <v>56.22</v>
      </c>
      <c r="G1878" t="n">
        <v>26.35</v>
      </c>
      <c r="H1878" t="n">
        <v>0.37</v>
      </c>
      <c r="I1878" t="n">
        <v>128</v>
      </c>
      <c r="J1878" t="n">
        <v>239.58</v>
      </c>
      <c r="K1878" t="n">
        <v>57.72</v>
      </c>
      <c r="L1878" t="n">
        <v>5</v>
      </c>
      <c r="M1878" t="n">
        <v>126</v>
      </c>
      <c r="N1878" t="n">
        <v>56.86</v>
      </c>
      <c r="O1878" t="n">
        <v>29782.33</v>
      </c>
      <c r="P1878" t="n">
        <v>882</v>
      </c>
      <c r="Q1878" t="n">
        <v>1367.73</v>
      </c>
      <c r="R1878" t="n">
        <v>224.09</v>
      </c>
      <c r="S1878" t="n">
        <v>104.26</v>
      </c>
      <c r="T1878" t="n">
        <v>58461.86</v>
      </c>
      <c r="U1878" t="n">
        <v>0.47</v>
      </c>
      <c r="V1878" t="n">
        <v>0.85</v>
      </c>
      <c r="W1878" t="n">
        <v>20.87</v>
      </c>
      <c r="X1878" t="n">
        <v>3.63</v>
      </c>
      <c r="Y1878" t="n">
        <v>1</v>
      </c>
      <c r="Z1878" t="n">
        <v>10</v>
      </c>
    </row>
    <row r="1879">
      <c r="A1879" t="n">
        <v>17</v>
      </c>
      <c r="B1879" t="n">
        <v>120</v>
      </c>
      <c r="C1879" t="inlineStr">
        <is>
          <t xml:space="preserve">CONCLUIDO	</t>
        </is>
      </c>
      <c r="D1879" t="n">
        <v>1.5559</v>
      </c>
      <c r="E1879" t="n">
        <v>64.27</v>
      </c>
      <c r="F1879" t="n">
        <v>56.05</v>
      </c>
      <c r="G1879" t="n">
        <v>27.79</v>
      </c>
      <c r="H1879" t="n">
        <v>0.39</v>
      </c>
      <c r="I1879" t="n">
        <v>121</v>
      </c>
      <c r="J1879" t="n">
        <v>240.02</v>
      </c>
      <c r="K1879" t="n">
        <v>57.72</v>
      </c>
      <c r="L1879" t="n">
        <v>5.25</v>
      </c>
      <c r="M1879" t="n">
        <v>119</v>
      </c>
      <c r="N1879" t="n">
        <v>57.04</v>
      </c>
      <c r="O1879" t="n">
        <v>29836.09</v>
      </c>
      <c r="P1879" t="n">
        <v>878.75</v>
      </c>
      <c r="Q1879" t="n">
        <v>1367.69</v>
      </c>
      <c r="R1879" t="n">
        <v>219.21</v>
      </c>
      <c r="S1879" t="n">
        <v>104.26</v>
      </c>
      <c r="T1879" t="n">
        <v>56054.79</v>
      </c>
      <c r="U1879" t="n">
        <v>0.48</v>
      </c>
      <c r="V1879" t="n">
        <v>0.86</v>
      </c>
      <c r="W1879" t="n">
        <v>20.84</v>
      </c>
      <c r="X1879" t="n">
        <v>3.46</v>
      </c>
      <c r="Y1879" t="n">
        <v>1</v>
      </c>
      <c r="Z1879" t="n">
        <v>10</v>
      </c>
    </row>
    <row r="1880">
      <c r="A1880" t="n">
        <v>18</v>
      </c>
      <c r="B1880" t="n">
        <v>120</v>
      </c>
      <c r="C1880" t="inlineStr">
        <is>
          <t xml:space="preserve">CONCLUIDO	</t>
        </is>
      </c>
      <c r="D1880" t="n">
        <v>1.5668</v>
      </c>
      <c r="E1880" t="n">
        <v>63.82</v>
      </c>
      <c r="F1880" t="n">
        <v>55.88</v>
      </c>
      <c r="G1880" t="n">
        <v>29.15</v>
      </c>
      <c r="H1880" t="n">
        <v>0.41</v>
      </c>
      <c r="I1880" t="n">
        <v>115</v>
      </c>
      <c r="J1880" t="n">
        <v>240.45</v>
      </c>
      <c r="K1880" t="n">
        <v>57.72</v>
      </c>
      <c r="L1880" t="n">
        <v>5.5</v>
      </c>
      <c r="M1880" t="n">
        <v>113</v>
      </c>
      <c r="N1880" t="n">
        <v>57.23</v>
      </c>
      <c r="O1880" t="n">
        <v>29890.04</v>
      </c>
      <c r="P1880" t="n">
        <v>875.46</v>
      </c>
      <c r="Q1880" t="n">
        <v>1367.62</v>
      </c>
      <c r="R1880" t="n">
        <v>213.31</v>
      </c>
      <c r="S1880" t="n">
        <v>104.26</v>
      </c>
      <c r="T1880" t="n">
        <v>53135.56</v>
      </c>
      <c r="U1880" t="n">
        <v>0.49</v>
      </c>
      <c r="V1880" t="n">
        <v>0.86</v>
      </c>
      <c r="W1880" t="n">
        <v>20.84</v>
      </c>
      <c r="X1880" t="n">
        <v>3.29</v>
      </c>
      <c r="Y1880" t="n">
        <v>1</v>
      </c>
      <c r="Z1880" t="n">
        <v>10</v>
      </c>
    </row>
    <row r="1881">
      <c r="A1881" t="n">
        <v>19</v>
      </c>
      <c r="B1881" t="n">
        <v>120</v>
      </c>
      <c r="C1881" t="inlineStr">
        <is>
          <t xml:space="preserve">CONCLUIDO	</t>
        </is>
      </c>
      <c r="D1881" t="n">
        <v>1.5763</v>
      </c>
      <c r="E1881" t="n">
        <v>63.44</v>
      </c>
      <c r="F1881" t="n">
        <v>55.72</v>
      </c>
      <c r="G1881" t="n">
        <v>30.39</v>
      </c>
      <c r="H1881" t="n">
        <v>0.42</v>
      </c>
      <c r="I1881" t="n">
        <v>110</v>
      </c>
      <c r="J1881" t="n">
        <v>240.89</v>
      </c>
      <c r="K1881" t="n">
        <v>57.72</v>
      </c>
      <c r="L1881" t="n">
        <v>5.75</v>
      </c>
      <c r="M1881" t="n">
        <v>108</v>
      </c>
      <c r="N1881" t="n">
        <v>57.42</v>
      </c>
      <c r="O1881" t="n">
        <v>29943.94</v>
      </c>
      <c r="P1881" t="n">
        <v>872.34</v>
      </c>
      <c r="Q1881" t="n">
        <v>1367.6</v>
      </c>
      <c r="R1881" t="n">
        <v>208.19</v>
      </c>
      <c r="S1881" t="n">
        <v>104.26</v>
      </c>
      <c r="T1881" t="n">
        <v>50602.46</v>
      </c>
      <c r="U1881" t="n">
        <v>0.5</v>
      </c>
      <c r="V1881" t="n">
        <v>0.86</v>
      </c>
      <c r="W1881" t="n">
        <v>20.83</v>
      </c>
      <c r="X1881" t="n">
        <v>3.13</v>
      </c>
      <c r="Y1881" t="n">
        <v>1</v>
      </c>
      <c r="Z1881" t="n">
        <v>10</v>
      </c>
    </row>
    <row r="1882">
      <c r="A1882" t="n">
        <v>20</v>
      </c>
      <c r="B1882" t="n">
        <v>120</v>
      </c>
      <c r="C1882" t="inlineStr">
        <is>
          <t xml:space="preserve">CONCLUIDO	</t>
        </is>
      </c>
      <c r="D1882" t="n">
        <v>1.5859</v>
      </c>
      <c r="E1882" t="n">
        <v>63.05</v>
      </c>
      <c r="F1882" t="n">
        <v>55.56</v>
      </c>
      <c r="G1882" t="n">
        <v>31.75</v>
      </c>
      <c r="H1882" t="n">
        <v>0.44</v>
      </c>
      <c r="I1882" t="n">
        <v>105</v>
      </c>
      <c r="J1882" t="n">
        <v>241.33</v>
      </c>
      <c r="K1882" t="n">
        <v>57.72</v>
      </c>
      <c r="L1882" t="n">
        <v>6</v>
      </c>
      <c r="M1882" t="n">
        <v>103</v>
      </c>
      <c r="N1882" t="n">
        <v>57.6</v>
      </c>
      <c r="O1882" t="n">
        <v>29997.9</v>
      </c>
      <c r="P1882" t="n">
        <v>869.36</v>
      </c>
      <c r="Q1882" t="n">
        <v>1367.79</v>
      </c>
      <c r="R1882" t="n">
        <v>203.33</v>
      </c>
      <c r="S1882" t="n">
        <v>104.26</v>
      </c>
      <c r="T1882" t="n">
        <v>48196.91</v>
      </c>
      <c r="U1882" t="n">
        <v>0.51</v>
      </c>
      <c r="V1882" t="n">
        <v>0.86</v>
      </c>
      <c r="W1882" t="n">
        <v>20.82</v>
      </c>
      <c r="X1882" t="n">
        <v>2.98</v>
      </c>
      <c r="Y1882" t="n">
        <v>1</v>
      </c>
      <c r="Z1882" t="n">
        <v>10</v>
      </c>
    </row>
    <row r="1883">
      <c r="A1883" t="n">
        <v>21</v>
      </c>
      <c r="B1883" t="n">
        <v>120</v>
      </c>
      <c r="C1883" t="inlineStr">
        <is>
          <t xml:space="preserve">CONCLUIDO	</t>
        </is>
      </c>
      <c r="D1883" t="n">
        <v>1.593</v>
      </c>
      <c r="E1883" t="n">
        <v>62.77</v>
      </c>
      <c r="F1883" t="n">
        <v>55.46</v>
      </c>
      <c r="G1883" t="n">
        <v>32.95</v>
      </c>
      <c r="H1883" t="n">
        <v>0.46</v>
      </c>
      <c r="I1883" t="n">
        <v>101</v>
      </c>
      <c r="J1883" t="n">
        <v>241.77</v>
      </c>
      <c r="K1883" t="n">
        <v>57.72</v>
      </c>
      <c r="L1883" t="n">
        <v>6.25</v>
      </c>
      <c r="M1883" t="n">
        <v>99</v>
      </c>
      <c r="N1883" t="n">
        <v>57.79</v>
      </c>
      <c r="O1883" t="n">
        <v>30051.93</v>
      </c>
      <c r="P1883" t="n">
        <v>867.15</v>
      </c>
      <c r="Q1883" t="n">
        <v>1367.67</v>
      </c>
      <c r="R1883" t="n">
        <v>199.86</v>
      </c>
      <c r="S1883" t="n">
        <v>104.26</v>
      </c>
      <c r="T1883" t="n">
        <v>46482.01</v>
      </c>
      <c r="U1883" t="n">
        <v>0.52</v>
      </c>
      <c r="V1883" t="n">
        <v>0.86</v>
      </c>
      <c r="W1883" t="n">
        <v>20.81</v>
      </c>
      <c r="X1883" t="n">
        <v>2.88</v>
      </c>
      <c r="Y1883" t="n">
        <v>1</v>
      </c>
      <c r="Z1883" t="n">
        <v>10</v>
      </c>
    </row>
    <row r="1884">
      <c r="A1884" t="n">
        <v>22</v>
      </c>
      <c r="B1884" t="n">
        <v>120</v>
      </c>
      <c r="C1884" t="inlineStr">
        <is>
          <t xml:space="preserve">CONCLUIDO	</t>
        </is>
      </c>
      <c r="D1884" t="n">
        <v>1.601</v>
      </c>
      <c r="E1884" t="n">
        <v>62.46</v>
      </c>
      <c r="F1884" t="n">
        <v>55.33</v>
      </c>
      <c r="G1884" t="n">
        <v>34.23</v>
      </c>
      <c r="H1884" t="n">
        <v>0.48</v>
      </c>
      <c r="I1884" t="n">
        <v>97</v>
      </c>
      <c r="J1884" t="n">
        <v>242.2</v>
      </c>
      <c r="K1884" t="n">
        <v>57.72</v>
      </c>
      <c r="L1884" t="n">
        <v>6.5</v>
      </c>
      <c r="M1884" t="n">
        <v>95</v>
      </c>
      <c r="N1884" t="n">
        <v>57.98</v>
      </c>
      <c r="O1884" t="n">
        <v>30106.03</v>
      </c>
      <c r="P1884" t="n">
        <v>864.72</v>
      </c>
      <c r="Q1884" t="n">
        <v>1367.6</v>
      </c>
      <c r="R1884" t="n">
        <v>195.74</v>
      </c>
      <c r="S1884" t="n">
        <v>104.26</v>
      </c>
      <c r="T1884" t="n">
        <v>44440.05</v>
      </c>
      <c r="U1884" t="n">
        <v>0.53</v>
      </c>
      <c r="V1884" t="n">
        <v>0.87</v>
      </c>
      <c r="W1884" t="n">
        <v>20.81</v>
      </c>
      <c r="X1884" t="n">
        <v>2.75</v>
      </c>
      <c r="Y1884" t="n">
        <v>1</v>
      </c>
      <c r="Z1884" t="n">
        <v>10</v>
      </c>
    </row>
    <row r="1885">
      <c r="A1885" t="n">
        <v>23</v>
      </c>
      <c r="B1885" t="n">
        <v>120</v>
      </c>
      <c r="C1885" t="inlineStr">
        <is>
          <t xml:space="preserve">CONCLUIDO	</t>
        </is>
      </c>
      <c r="D1885" t="n">
        <v>1.608</v>
      </c>
      <c r="E1885" t="n">
        <v>62.19</v>
      </c>
      <c r="F1885" t="n">
        <v>55.24</v>
      </c>
      <c r="G1885" t="n">
        <v>35.64</v>
      </c>
      <c r="H1885" t="n">
        <v>0.49</v>
      </c>
      <c r="I1885" t="n">
        <v>93</v>
      </c>
      <c r="J1885" t="n">
        <v>242.64</v>
      </c>
      <c r="K1885" t="n">
        <v>57.72</v>
      </c>
      <c r="L1885" t="n">
        <v>6.75</v>
      </c>
      <c r="M1885" t="n">
        <v>91</v>
      </c>
      <c r="N1885" t="n">
        <v>58.17</v>
      </c>
      <c r="O1885" t="n">
        <v>30160.2</v>
      </c>
      <c r="P1885" t="n">
        <v>862.61</v>
      </c>
      <c r="Q1885" t="n">
        <v>1367.48</v>
      </c>
      <c r="R1885" t="n">
        <v>192.77</v>
      </c>
      <c r="S1885" t="n">
        <v>104.26</v>
      </c>
      <c r="T1885" t="n">
        <v>42975.8</v>
      </c>
      <c r="U1885" t="n">
        <v>0.54</v>
      </c>
      <c r="V1885" t="n">
        <v>0.87</v>
      </c>
      <c r="W1885" t="n">
        <v>20.8</v>
      </c>
      <c r="X1885" t="n">
        <v>2.66</v>
      </c>
      <c r="Y1885" t="n">
        <v>1</v>
      </c>
      <c r="Z1885" t="n">
        <v>10</v>
      </c>
    </row>
    <row r="1886">
      <c r="A1886" t="n">
        <v>24</v>
      </c>
      <c r="B1886" t="n">
        <v>120</v>
      </c>
      <c r="C1886" t="inlineStr">
        <is>
          <t xml:space="preserve">CONCLUIDO	</t>
        </is>
      </c>
      <c r="D1886" t="n">
        <v>1.6161</v>
      </c>
      <c r="E1886" t="n">
        <v>61.88</v>
      </c>
      <c r="F1886" t="n">
        <v>55.12</v>
      </c>
      <c r="G1886" t="n">
        <v>37.16</v>
      </c>
      <c r="H1886" t="n">
        <v>0.51</v>
      </c>
      <c r="I1886" t="n">
        <v>89</v>
      </c>
      <c r="J1886" t="n">
        <v>243.08</v>
      </c>
      <c r="K1886" t="n">
        <v>57.72</v>
      </c>
      <c r="L1886" t="n">
        <v>7</v>
      </c>
      <c r="M1886" t="n">
        <v>87</v>
      </c>
      <c r="N1886" t="n">
        <v>58.36</v>
      </c>
      <c r="O1886" t="n">
        <v>30214.44</v>
      </c>
      <c r="P1886" t="n">
        <v>860.13</v>
      </c>
      <c r="Q1886" t="n">
        <v>1367.54</v>
      </c>
      <c r="R1886" t="n">
        <v>188.91</v>
      </c>
      <c r="S1886" t="n">
        <v>104.26</v>
      </c>
      <c r="T1886" t="n">
        <v>41064.93</v>
      </c>
      <c r="U1886" t="n">
        <v>0.55</v>
      </c>
      <c r="V1886" t="n">
        <v>0.87</v>
      </c>
      <c r="W1886" t="n">
        <v>20.79</v>
      </c>
      <c r="X1886" t="n">
        <v>2.53</v>
      </c>
      <c r="Y1886" t="n">
        <v>1</v>
      </c>
      <c r="Z1886" t="n">
        <v>10</v>
      </c>
    </row>
    <row r="1887">
      <c r="A1887" t="n">
        <v>25</v>
      </c>
      <c r="B1887" t="n">
        <v>120</v>
      </c>
      <c r="C1887" t="inlineStr">
        <is>
          <t xml:space="preserve">CONCLUIDO	</t>
        </is>
      </c>
      <c r="D1887" t="n">
        <v>1.6218</v>
      </c>
      <c r="E1887" t="n">
        <v>61.66</v>
      </c>
      <c r="F1887" t="n">
        <v>55.03</v>
      </c>
      <c r="G1887" t="n">
        <v>38.39</v>
      </c>
      <c r="H1887" t="n">
        <v>0.53</v>
      </c>
      <c r="I1887" t="n">
        <v>86</v>
      </c>
      <c r="J1887" t="n">
        <v>243.52</v>
      </c>
      <c r="K1887" t="n">
        <v>57.72</v>
      </c>
      <c r="L1887" t="n">
        <v>7.25</v>
      </c>
      <c r="M1887" t="n">
        <v>84</v>
      </c>
      <c r="N1887" t="n">
        <v>58.55</v>
      </c>
      <c r="O1887" t="n">
        <v>30268.74</v>
      </c>
      <c r="P1887" t="n">
        <v>857.99</v>
      </c>
      <c r="Q1887" t="n">
        <v>1367.54</v>
      </c>
      <c r="R1887" t="n">
        <v>185.79</v>
      </c>
      <c r="S1887" t="n">
        <v>104.26</v>
      </c>
      <c r="T1887" t="n">
        <v>39521.26</v>
      </c>
      <c r="U1887" t="n">
        <v>0.5600000000000001</v>
      </c>
      <c r="V1887" t="n">
        <v>0.87</v>
      </c>
      <c r="W1887" t="n">
        <v>20.8</v>
      </c>
      <c r="X1887" t="n">
        <v>2.45</v>
      </c>
      <c r="Y1887" t="n">
        <v>1</v>
      </c>
      <c r="Z1887" t="n">
        <v>10</v>
      </c>
    </row>
    <row r="1888">
      <c r="A1888" t="n">
        <v>26</v>
      </c>
      <c r="B1888" t="n">
        <v>120</v>
      </c>
      <c r="C1888" t="inlineStr">
        <is>
          <t xml:space="preserve">CONCLUIDO	</t>
        </is>
      </c>
      <c r="D1888" t="n">
        <v>1.628</v>
      </c>
      <c r="E1888" t="n">
        <v>61.43</v>
      </c>
      <c r="F1888" t="n">
        <v>54.94</v>
      </c>
      <c r="G1888" t="n">
        <v>39.71</v>
      </c>
      <c r="H1888" t="n">
        <v>0.55</v>
      </c>
      <c r="I1888" t="n">
        <v>83</v>
      </c>
      <c r="J1888" t="n">
        <v>243.96</v>
      </c>
      <c r="K1888" t="n">
        <v>57.72</v>
      </c>
      <c r="L1888" t="n">
        <v>7.5</v>
      </c>
      <c r="M1888" t="n">
        <v>81</v>
      </c>
      <c r="N1888" t="n">
        <v>58.74</v>
      </c>
      <c r="O1888" t="n">
        <v>30323.11</v>
      </c>
      <c r="P1888" t="n">
        <v>856.12</v>
      </c>
      <c r="Q1888" t="n">
        <v>1367.6</v>
      </c>
      <c r="R1888" t="n">
        <v>182.97</v>
      </c>
      <c r="S1888" t="n">
        <v>104.26</v>
      </c>
      <c r="T1888" t="n">
        <v>38126.76</v>
      </c>
      <c r="U1888" t="n">
        <v>0.57</v>
      </c>
      <c r="V1888" t="n">
        <v>0.87</v>
      </c>
      <c r="W1888" t="n">
        <v>20.78</v>
      </c>
      <c r="X1888" t="n">
        <v>2.35</v>
      </c>
      <c r="Y1888" t="n">
        <v>1</v>
      </c>
      <c r="Z1888" t="n">
        <v>10</v>
      </c>
    </row>
    <row r="1889">
      <c r="A1889" t="n">
        <v>27</v>
      </c>
      <c r="B1889" t="n">
        <v>120</v>
      </c>
      <c r="C1889" t="inlineStr">
        <is>
          <t xml:space="preserve">CONCLUIDO	</t>
        </is>
      </c>
      <c r="D1889" t="n">
        <v>1.6346</v>
      </c>
      <c r="E1889" t="n">
        <v>61.18</v>
      </c>
      <c r="F1889" t="n">
        <v>54.82</v>
      </c>
      <c r="G1889" t="n">
        <v>41.12</v>
      </c>
      <c r="H1889" t="n">
        <v>0.5600000000000001</v>
      </c>
      <c r="I1889" t="n">
        <v>80</v>
      </c>
      <c r="J1889" t="n">
        <v>244.41</v>
      </c>
      <c r="K1889" t="n">
        <v>57.72</v>
      </c>
      <c r="L1889" t="n">
        <v>7.75</v>
      </c>
      <c r="M1889" t="n">
        <v>78</v>
      </c>
      <c r="N1889" t="n">
        <v>58.93</v>
      </c>
      <c r="O1889" t="n">
        <v>30377.55</v>
      </c>
      <c r="P1889" t="n">
        <v>853.72</v>
      </c>
      <c r="Q1889" t="n">
        <v>1367.4</v>
      </c>
      <c r="R1889" t="n">
        <v>179.69</v>
      </c>
      <c r="S1889" t="n">
        <v>104.26</v>
      </c>
      <c r="T1889" t="n">
        <v>36500.54</v>
      </c>
      <c r="U1889" t="n">
        <v>0.58</v>
      </c>
      <c r="V1889" t="n">
        <v>0.87</v>
      </c>
      <c r="W1889" t="n">
        <v>20.77</v>
      </c>
      <c r="X1889" t="n">
        <v>2.24</v>
      </c>
      <c r="Y1889" t="n">
        <v>1</v>
      </c>
      <c r="Z1889" t="n">
        <v>10</v>
      </c>
    </row>
    <row r="1890">
      <c r="A1890" t="n">
        <v>28</v>
      </c>
      <c r="B1890" t="n">
        <v>120</v>
      </c>
      <c r="C1890" t="inlineStr">
        <is>
          <t xml:space="preserve">CONCLUIDO	</t>
        </is>
      </c>
      <c r="D1890" t="n">
        <v>1.6377</v>
      </c>
      <c r="E1890" t="n">
        <v>61.06</v>
      </c>
      <c r="F1890" t="n">
        <v>54.8</v>
      </c>
      <c r="G1890" t="n">
        <v>42.15</v>
      </c>
      <c r="H1890" t="n">
        <v>0.58</v>
      </c>
      <c r="I1890" t="n">
        <v>78</v>
      </c>
      <c r="J1890" t="n">
        <v>244.85</v>
      </c>
      <c r="K1890" t="n">
        <v>57.72</v>
      </c>
      <c r="L1890" t="n">
        <v>8</v>
      </c>
      <c r="M1890" t="n">
        <v>76</v>
      </c>
      <c r="N1890" t="n">
        <v>59.12</v>
      </c>
      <c r="O1890" t="n">
        <v>30432.06</v>
      </c>
      <c r="P1890" t="n">
        <v>852.72</v>
      </c>
      <c r="Q1890" t="n">
        <v>1367.4</v>
      </c>
      <c r="R1890" t="n">
        <v>178.82</v>
      </c>
      <c r="S1890" t="n">
        <v>104.26</v>
      </c>
      <c r="T1890" t="n">
        <v>36075.82</v>
      </c>
      <c r="U1890" t="n">
        <v>0.58</v>
      </c>
      <c r="V1890" t="n">
        <v>0.87</v>
      </c>
      <c r="W1890" t="n">
        <v>20.77</v>
      </c>
      <c r="X1890" t="n">
        <v>2.22</v>
      </c>
      <c r="Y1890" t="n">
        <v>1</v>
      </c>
      <c r="Z1890" t="n">
        <v>10</v>
      </c>
    </row>
    <row r="1891">
      <c r="A1891" t="n">
        <v>29</v>
      </c>
      <c r="B1891" t="n">
        <v>120</v>
      </c>
      <c r="C1891" t="inlineStr">
        <is>
          <t xml:space="preserve">CONCLUIDO	</t>
        </is>
      </c>
      <c r="D1891" t="n">
        <v>1.6439</v>
      </c>
      <c r="E1891" t="n">
        <v>60.83</v>
      </c>
      <c r="F1891" t="n">
        <v>54.7</v>
      </c>
      <c r="G1891" t="n">
        <v>43.76</v>
      </c>
      <c r="H1891" t="n">
        <v>0.6</v>
      </c>
      <c r="I1891" t="n">
        <v>75</v>
      </c>
      <c r="J1891" t="n">
        <v>245.29</v>
      </c>
      <c r="K1891" t="n">
        <v>57.72</v>
      </c>
      <c r="L1891" t="n">
        <v>8.25</v>
      </c>
      <c r="M1891" t="n">
        <v>73</v>
      </c>
      <c r="N1891" t="n">
        <v>59.32</v>
      </c>
      <c r="O1891" t="n">
        <v>30486.64</v>
      </c>
      <c r="P1891" t="n">
        <v>850.65</v>
      </c>
      <c r="Q1891" t="n">
        <v>1367.38</v>
      </c>
      <c r="R1891" t="n">
        <v>175.55</v>
      </c>
      <c r="S1891" t="n">
        <v>104.26</v>
      </c>
      <c r="T1891" t="n">
        <v>34456.46</v>
      </c>
      <c r="U1891" t="n">
        <v>0.59</v>
      </c>
      <c r="V1891" t="n">
        <v>0.88</v>
      </c>
      <c r="W1891" t="n">
        <v>20.76</v>
      </c>
      <c r="X1891" t="n">
        <v>2.12</v>
      </c>
      <c r="Y1891" t="n">
        <v>1</v>
      </c>
      <c r="Z1891" t="n">
        <v>10</v>
      </c>
    </row>
    <row r="1892">
      <c r="A1892" t="n">
        <v>30</v>
      </c>
      <c r="B1892" t="n">
        <v>120</v>
      </c>
      <c r="C1892" t="inlineStr">
        <is>
          <t xml:space="preserve">CONCLUIDO	</t>
        </is>
      </c>
      <c r="D1892" t="n">
        <v>1.6478</v>
      </c>
      <c r="E1892" t="n">
        <v>60.69</v>
      </c>
      <c r="F1892" t="n">
        <v>54.65</v>
      </c>
      <c r="G1892" t="n">
        <v>44.92</v>
      </c>
      <c r="H1892" t="n">
        <v>0.62</v>
      </c>
      <c r="I1892" t="n">
        <v>73</v>
      </c>
      <c r="J1892" t="n">
        <v>245.73</v>
      </c>
      <c r="K1892" t="n">
        <v>57.72</v>
      </c>
      <c r="L1892" t="n">
        <v>8.5</v>
      </c>
      <c r="M1892" t="n">
        <v>71</v>
      </c>
      <c r="N1892" t="n">
        <v>59.51</v>
      </c>
      <c r="O1892" t="n">
        <v>30541.29</v>
      </c>
      <c r="P1892" t="n">
        <v>849.59</v>
      </c>
      <c r="Q1892" t="n">
        <v>1367.51</v>
      </c>
      <c r="R1892" t="n">
        <v>173.8</v>
      </c>
      <c r="S1892" t="n">
        <v>104.26</v>
      </c>
      <c r="T1892" t="n">
        <v>33591.41</v>
      </c>
      <c r="U1892" t="n">
        <v>0.6</v>
      </c>
      <c r="V1892" t="n">
        <v>0.88</v>
      </c>
      <c r="W1892" t="n">
        <v>20.77</v>
      </c>
      <c r="X1892" t="n">
        <v>2.07</v>
      </c>
      <c r="Y1892" t="n">
        <v>1</v>
      </c>
      <c r="Z1892" t="n">
        <v>10</v>
      </c>
    </row>
    <row r="1893">
      <c r="A1893" t="n">
        <v>31</v>
      </c>
      <c r="B1893" t="n">
        <v>120</v>
      </c>
      <c r="C1893" t="inlineStr">
        <is>
          <t xml:space="preserve">CONCLUIDO	</t>
        </is>
      </c>
      <c r="D1893" t="n">
        <v>1.6526</v>
      </c>
      <c r="E1893" t="n">
        <v>60.51</v>
      </c>
      <c r="F1893" t="n">
        <v>54.57</v>
      </c>
      <c r="G1893" t="n">
        <v>46.11</v>
      </c>
      <c r="H1893" t="n">
        <v>0.63</v>
      </c>
      <c r="I1893" t="n">
        <v>71</v>
      </c>
      <c r="J1893" t="n">
        <v>246.18</v>
      </c>
      <c r="K1893" t="n">
        <v>57.72</v>
      </c>
      <c r="L1893" t="n">
        <v>8.75</v>
      </c>
      <c r="M1893" t="n">
        <v>69</v>
      </c>
      <c r="N1893" t="n">
        <v>59.7</v>
      </c>
      <c r="O1893" t="n">
        <v>30596.01</v>
      </c>
      <c r="P1893" t="n">
        <v>847.51</v>
      </c>
      <c r="Q1893" t="n">
        <v>1367.38</v>
      </c>
      <c r="R1893" t="n">
        <v>171.46</v>
      </c>
      <c r="S1893" t="n">
        <v>104.26</v>
      </c>
      <c r="T1893" t="n">
        <v>32433.66</v>
      </c>
      <c r="U1893" t="n">
        <v>0.61</v>
      </c>
      <c r="V1893" t="n">
        <v>0.88</v>
      </c>
      <c r="W1893" t="n">
        <v>20.75</v>
      </c>
      <c r="X1893" t="n">
        <v>1.99</v>
      </c>
      <c r="Y1893" t="n">
        <v>1</v>
      </c>
      <c r="Z1893" t="n">
        <v>10</v>
      </c>
    </row>
    <row r="1894">
      <c r="A1894" t="n">
        <v>32</v>
      </c>
      <c r="B1894" t="n">
        <v>120</v>
      </c>
      <c r="C1894" t="inlineStr">
        <is>
          <t xml:space="preserve">CONCLUIDO	</t>
        </is>
      </c>
      <c r="D1894" t="n">
        <v>1.6556</v>
      </c>
      <c r="E1894" t="n">
        <v>60.4</v>
      </c>
      <c r="F1894" t="n">
        <v>54.55</v>
      </c>
      <c r="G1894" t="n">
        <v>47.43</v>
      </c>
      <c r="H1894" t="n">
        <v>0.65</v>
      </c>
      <c r="I1894" t="n">
        <v>69</v>
      </c>
      <c r="J1894" t="n">
        <v>246.62</v>
      </c>
      <c r="K1894" t="n">
        <v>57.72</v>
      </c>
      <c r="L1894" t="n">
        <v>9</v>
      </c>
      <c r="M1894" t="n">
        <v>67</v>
      </c>
      <c r="N1894" t="n">
        <v>59.9</v>
      </c>
      <c r="O1894" t="n">
        <v>30650.8</v>
      </c>
      <c r="P1894" t="n">
        <v>846.54</v>
      </c>
      <c r="Q1894" t="n">
        <v>1367.43</v>
      </c>
      <c r="R1894" t="n">
        <v>170.51</v>
      </c>
      <c r="S1894" t="n">
        <v>104.26</v>
      </c>
      <c r="T1894" t="n">
        <v>31966.09</v>
      </c>
      <c r="U1894" t="n">
        <v>0.61</v>
      </c>
      <c r="V1894" t="n">
        <v>0.88</v>
      </c>
      <c r="W1894" t="n">
        <v>20.76</v>
      </c>
      <c r="X1894" t="n">
        <v>1.97</v>
      </c>
      <c r="Y1894" t="n">
        <v>1</v>
      </c>
      <c r="Z1894" t="n">
        <v>10</v>
      </c>
    </row>
    <row r="1895">
      <c r="A1895" t="n">
        <v>33</v>
      </c>
      <c r="B1895" t="n">
        <v>120</v>
      </c>
      <c r="C1895" t="inlineStr">
        <is>
          <t xml:space="preserve">CONCLUIDO	</t>
        </is>
      </c>
      <c r="D1895" t="n">
        <v>1.6601</v>
      </c>
      <c r="E1895" t="n">
        <v>60.24</v>
      </c>
      <c r="F1895" t="n">
        <v>54.48</v>
      </c>
      <c r="G1895" t="n">
        <v>48.78</v>
      </c>
      <c r="H1895" t="n">
        <v>0.67</v>
      </c>
      <c r="I1895" t="n">
        <v>67</v>
      </c>
      <c r="J1895" t="n">
        <v>247.07</v>
      </c>
      <c r="K1895" t="n">
        <v>57.72</v>
      </c>
      <c r="L1895" t="n">
        <v>9.25</v>
      </c>
      <c r="M1895" t="n">
        <v>65</v>
      </c>
      <c r="N1895" t="n">
        <v>60.09</v>
      </c>
      <c r="O1895" t="n">
        <v>30705.66</v>
      </c>
      <c r="P1895" t="n">
        <v>844.78</v>
      </c>
      <c r="Q1895" t="n">
        <v>1367.34</v>
      </c>
      <c r="R1895" t="n">
        <v>168.28</v>
      </c>
      <c r="S1895" t="n">
        <v>104.26</v>
      </c>
      <c r="T1895" t="n">
        <v>30859.45</v>
      </c>
      <c r="U1895" t="n">
        <v>0.62</v>
      </c>
      <c r="V1895" t="n">
        <v>0.88</v>
      </c>
      <c r="W1895" t="n">
        <v>20.75</v>
      </c>
      <c r="X1895" t="n">
        <v>1.9</v>
      </c>
      <c r="Y1895" t="n">
        <v>1</v>
      </c>
      <c r="Z1895" t="n">
        <v>10</v>
      </c>
    </row>
    <row r="1896">
      <c r="A1896" t="n">
        <v>34</v>
      </c>
      <c r="B1896" t="n">
        <v>120</v>
      </c>
      <c r="C1896" t="inlineStr">
        <is>
          <t xml:space="preserve">CONCLUIDO	</t>
        </is>
      </c>
      <c r="D1896" t="n">
        <v>1.6644</v>
      </c>
      <c r="E1896" t="n">
        <v>60.08</v>
      </c>
      <c r="F1896" t="n">
        <v>54.41</v>
      </c>
      <c r="G1896" t="n">
        <v>50.22</v>
      </c>
      <c r="H1896" t="n">
        <v>0.68</v>
      </c>
      <c r="I1896" t="n">
        <v>65</v>
      </c>
      <c r="J1896" t="n">
        <v>247.51</v>
      </c>
      <c r="K1896" t="n">
        <v>57.72</v>
      </c>
      <c r="L1896" t="n">
        <v>9.5</v>
      </c>
      <c r="M1896" t="n">
        <v>63</v>
      </c>
      <c r="N1896" t="n">
        <v>60.29</v>
      </c>
      <c r="O1896" t="n">
        <v>30760.6</v>
      </c>
      <c r="P1896" t="n">
        <v>843.13</v>
      </c>
      <c r="Q1896" t="n">
        <v>1367.43</v>
      </c>
      <c r="R1896" t="n">
        <v>165.98</v>
      </c>
      <c r="S1896" t="n">
        <v>104.26</v>
      </c>
      <c r="T1896" t="n">
        <v>29720.04</v>
      </c>
      <c r="U1896" t="n">
        <v>0.63</v>
      </c>
      <c r="V1896" t="n">
        <v>0.88</v>
      </c>
      <c r="W1896" t="n">
        <v>20.75</v>
      </c>
      <c r="X1896" t="n">
        <v>1.83</v>
      </c>
      <c r="Y1896" t="n">
        <v>1</v>
      </c>
      <c r="Z1896" t="n">
        <v>10</v>
      </c>
    </row>
    <row r="1897">
      <c r="A1897" t="n">
        <v>35</v>
      </c>
      <c r="B1897" t="n">
        <v>120</v>
      </c>
      <c r="C1897" t="inlineStr">
        <is>
          <t xml:space="preserve">CONCLUIDO	</t>
        </is>
      </c>
      <c r="D1897" t="n">
        <v>1.6678</v>
      </c>
      <c r="E1897" t="n">
        <v>59.96</v>
      </c>
      <c r="F1897" t="n">
        <v>54.38</v>
      </c>
      <c r="G1897" t="n">
        <v>51.79</v>
      </c>
      <c r="H1897" t="n">
        <v>0.7</v>
      </c>
      <c r="I1897" t="n">
        <v>63</v>
      </c>
      <c r="J1897" t="n">
        <v>247.96</v>
      </c>
      <c r="K1897" t="n">
        <v>57.72</v>
      </c>
      <c r="L1897" t="n">
        <v>9.75</v>
      </c>
      <c r="M1897" t="n">
        <v>61</v>
      </c>
      <c r="N1897" t="n">
        <v>60.48</v>
      </c>
      <c r="O1897" t="n">
        <v>30815.6</v>
      </c>
      <c r="P1897" t="n">
        <v>842.46</v>
      </c>
      <c r="Q1897" t="n">
        <v>1367.36</v>
      </c>
      <c r="R1897" t="n">
        <v>164.86</v>
      </c>
      <c r="S1897" t="n">
        <v>104.26</v>
      </c>
      <c r="T1897" t="n">
        <v>29173.27</v>
      </c>
      <c r="U1897" t="n">
        <v>0.63</v>
      </c>
      <c r="V1897" t="n">
        <v>0.88</v>
      </c>
      <c r="W1897" t="n">
        <v>20.75</v>
      </c>
      <c r="X1897" t="n">
        <v>1.8</v>
      </c>
      <c r="Y1897" t="n">
        <v>1</v>
      </c>
      <c r="Z1897" t="n">
        <v>10</v>
      </c>
    </row>
    <row r="1898">
      <c r="A1898" t="n">
        <v>36</v>
      </c>
      <c r="B1898" t="n">
        <v>120</v>
      </c>
      <c r="C1898" t="inlineStr">
        <is>
          <t xml:space="preserve">CONCLUIDO	</t>
        </is>
      </c>
      <c r="D1898" t="n">
        <v>1.6708</v>
      </c>
      <c r="E1898" t="n">
        <v>59.85</v>
      </c>
      <c r="F1898" t="n">
        <v>54.32</v>
      </c>
      <c r="G1898" t="n">
        <v>52.57</v>
      </c>
      <c r="H1898" t="n">
        <v>0.72</v>
      </c>
      <c r="I1898" t="n">
        <v>62</v>
      </c>
      <c r="J1898" t="n">
        <v>248.4</v>
      </c>
      <c r="K1898" t="n">
        <v>57.72</v>
      </c>
      <c r="L1898" t="n">
        <v>10</v>
      </c>
      <c r="M1898" t="n">
        <v>60</v>
      </c>
      <c r="N1898" t="n">
        <v>60.68</v>
      </c>
      <c r="O1898" t="n">
        <v>30870.67</v>
      </c>
      <c r="P1898" t="n">
        <v>840.63</v>
      </c>
      <c r="Q1898" t="n">
        <v>1367.42</v>
      </c>
      <c r="R1898" t="n">
        <v>163.27</v>
      </c>
      <c r="S1898" t="n">
        <v>104.26</v>
      </c>
      <c r="T1898" t="n">
        <v>28379.89</v>
      </c>
      <c r="U1898" t="n">
        <v>0.64</v>
      </c>
      <c r="V1898" t="n">
        <v>0.88</v>
      </c>
      <c r="W1898" t="n">
        <v>20.74</v>
      </c>
      <c r="X1898" t="n">
        <v>1.74</v>
      </c>
      <c r="Y1898" t="n">
        <v>1</v>
      </c>
      <c r="Z1898" t="n">
        <v>10</v>
      </c>
    </row>
    <row r="1899">
      <c r="A1899" t="n">
        <v>37</v>
      </c>
      <c r="B1899" t="n">
        <v>120</v>
      </c>
      <c r="C1899" t="inlineStr">
        <is>
          <t xml:space="preserve">CONCLUIDO	</t>
        </is>
      </c>
      <c r="D1899" t="n">
        <v>1.6747</v>
      </c>
      <c r="E1899" t="n">
        <v>59.71</v>
      </c>
      <c r="F1899" t="n">
        <v>54.27</v>
      </c>
      <c r="G1899" t="n">
        <v>54.27</v>
      </c>
      <c r="H1899" t="n">
        <v>0.73</v>
      </c>
      <c r="I1899" t="n">
        <v>60</v>
      </c>
      <c r="J1899" t="n">
        <v>248.85</v>
      </c>
      <c r="K1899" t="n">
        <v>57.72</v>
      </c>
      <c r="L1899" t="n">
        <v>10.25</v>
      </c>
      <c r="M1899" t="n">
        <v>58</v>
      </c>
      <c r="N1899" t="n">
        <v>60.88</v>
      </c>
      <c r="O1899" t="n">
        <v>30925.82</v>
      </c>
      <c r="P1899" t="n">
        <v>839.71</v>
      </c>
      <c r="Q1899" t="n">
        <v>1367.42</v>
      </c>
      <c r="R1899" t="n">
        <v>161.31</v>
      </c>
      <c r="S1899" t="n">
        <v>104.26</v>
      </c>
      <c r="T1899" t="n">
        <v>27413.53</v>
      </c>
      <c r="U1899" t="n">
        <v>0.65</v>
      </c>
      <c r="V1899" t="n">
        <v>0.88</v>
      </c>
      <c r="W1899" t="n">
        <v>20.75</v>
      </c>
      <c r="X1899" t="n">
        <v>1.69</v>
      </c>
      <c r="Y1899" t="n">
        <v>1</v>
      </c>
      <c r="Z1899" t="n">
        <v>10</v>
      </c>
    </row>
    <row r="1900">
      <c r="A1900" t="n">
        <v>38</v>
      </c>
      <c r="B1900" t="n">
        <v>120</v>
      </c>
      <c r="C1900" t="inlineStr">
        <is>
          <t xml:space="preserve">CONCLUIDO	</t>
        </is>
      </c>
      <c r="D1900" t="n">
        <v>1.6771</v>
      </c>
      <c r="E1900" t="n">
        <v>59.63</v>
      </c>
      <c r="F1900" t="n">
        <v>54.23</v>
      </c>
      <c r="G1900" t="n">
        <v>55.15</v>
      </c>
      <c r="H1900" t="n">
        <v>0.75</v>
      </c>
      <c r="I1900" t="n">
        <v>59</v>
      </c>
      <c r="J1900" t="n">
        <v>249.3</v>
      </c>
      <c r="K1900" t="n">
        <v>57.72</v>
      </c>
      <c r="L1900" t="n">
        <v>10.5</v>
      </c>
      <c r="M1900" t="n">
        <v>57</v>
      </c>
      <c r="N1900" t="n">
        <v>61.07</v>
      </c>
      <c r="O1900" t="n">
        <v>30981.04</v>
      </c>
      <c r="P1900" t="n">
        <v>838.35</v>
      </c>
      <c r="Q1900" t="n">
        <v>1367.45</v>
      </c>
      <c r="R1900" t="n">
        <v>159.94</v>
      </c>
      <c r="S1900" t="n">
        <v>104.26</v>
      </c>
      <c r="T1900" t="n">
        <v>26729.73</v>
      </c>
      <c r="U1900" t="n">
        <v>0.65</v>
      </c>
      <c r="V1900" t="n">
        <v>0.88</v>
      </c>
      <c r="W1900" t="n">
        <v>20.75</v>
      </c>
      <c r="X1900" t="n">
        <v>1.65</v>
      </c>
      <c r="Y1900" t="n">
        <v>1</v>
      </c>
      <c r="Z1900" t="n">
        <v>10</v>
      </c>
    </row>
    <row r="1901">
      <c r="A1901" t="n">
        <v>39</v>
      </c>
      <c r="B1901" t="n">
        <v>120</v>
      </c>
      <c r="C1901" t="inlineStr">
        <is>
          <t xml:space="preserve">CONCLUIDO	</t>
        </is>
      </c>
      <c r="D1901" t="n">
        <v>1.6811</v>
      </c>
      <c r="E1901" t="n">
        <v>59.48</v>
      </c>
      <c r="F1901" t="n">
        <v>54.18</v>
      </c>
      <c r="G1901" t="n">
        <v>57.03</v>
      </c>
      <c r="H1901" t="n">
        <v>0.77</v>
      </c>
      <c r="I1901" t="n">
        <v>57</v>
      </c>
      <c r="J1901" t="n">
        <v>249.75</v>
      </c>
      <c r="K1901" t="n">
        <v>57.72</v>
      </c>
      <c r="L1901" t="n">
        <v>10.75</v>
      </c>
      <c r="M1901" t="n">
        <v>55</v>
      </c>
      <c r="N1901" t="n">
        <v>61.27</v>
      </c>
      <c r="O1901" t="n">
        <v>31036.33</v>
      </c>
      <c r="P1901" t="n">
        <v>837.3</v>
      </c>
      <c r="Q1901" t="n">
        <v>1367.3</v>
      </c>
      <c r="R1901" t="n">
        <v>158.39</v>
      </c>
      <c r="S1901" t="n">
        <v>104.26</v>
      </c>
      <c r="T1901" t="n">
        <v>25968.1</v>
      </c>
      <c r="U1901" t="n">
        <v>0.66</v>
      </c>
      <c r="V1901" t="n">
        <v>0.88</v>
      </c>
      <c r="W1901" t="n">
        <v>20.74</v>
      </c>
      <c r="X1901" t="n">
        <v>1.6</v>
      </c>
      <c r="Y1901" t="n">
        <v>1</v>
      </c>
      <c r="Z1901" t="n">
        <v>10</v>
      </c>
    </row>
    <row r="1902">
      <c r="A1902" t="n">
        <v>40</v>
      </c>
      <c r="B1902" t="n">
        <v>120</v>
      </c>
      <c r="C1902" t="inlineStr">
        <is>
          <t xml:space="preserve">CONCLUIDO	</t>
        </is>
      </c>
      <c r="D1902" t="n">
        <v>1.6829</v>
      </c>
      <c r="E1902" t="n">
        <v>59.42</v>
      </c>
      <c r="F1902" t="n">
        <v>54.16</v>
      </c>
      <c r="G1902" t="n">
        <v>58.03</v>
      </c>
      <c r="H1902" t="n">
        <v>0.78</v>
      </c>
      <c r="I1902" t="n">
        <v>56</v>
      </c>
      <c r="J1902" t="n">
        <v>250.2</v>
      </c>
      <c r="K1902" t="n">
        <v>57.72</v>
      </c>
      <c r="L1902" t="n">
        <v>11</v>
      </c>
      <c r="M1902" t="n">
        <v>54</v>
      </c>
      <c r="N1902" t="n">
        <v>61.47</v>
      </c>
      <c r="O1902" t="n">
        <v>31091.69</v>
      </c>
      <c r="P1902" t="n">
        <v>836.26</v>
      </c>
      <c r="Q1902" t="n">
        <v>1367.35</v>
      </c>
      <c r="R1902" t="n">
        <v>157.92</v>
      </c>
      <c r="S1902" t="n">
        <v>104.26</v>
      </c>
      <c r="T1902" t="n">
        <v>25735.66</v>
      </c>
      <c r="U1902" t="n">
        <v>0.66</v>
      </c>
      <c r="V1902" t="n">
        <v>0.88</v>
      </c>
      <c r="W1902" t="n">
        <v>20.74</v>
      </c>
      <c r="X1902" t="n">
        <v>1.58</v>
      </c>
      <c r="Y1902" t="n">
        <v>1</v>
      </c>
      <c r="Z1902" t="n">
        <v>10</v>
      </c>
    </row>
    <row r="1903">
      <c r="A1903" t="n">
        <v>41</v>
      </c>
      <c r="B1903" t="n">
        <v>120</v>
      </c>
      <c r="C1903" t="inlineStr">
        <is>
          <t xml:space="preserve">CONCLUIDO	</t>
        </is>
      </c>
      <c r="D1903" t="n">
        <v>1.685</v>
      </c>
      <c r="E1903" t="n">
        <v>59.35</v>
      </c>
      <c r="F1903" t="n">
        <v>54.13</v>
      </c>
      <c r="G1903" t="n">
        <v>59.05</v>
      </c>
      <c r="H1903" t="n">
        <v>0.8</v>
      </c>
      <c r="I1903" t="n">
        <v>55</v>
      </c>
      <c r="J1903" t="n">
        <v>250.65</v>
      </c>
      <c r="K1903" t="n">
        <v>57.72</v>
      </c>
      <c r="L1903" t="n">
        <v>11.25</v>
      </c>
      <c r="M1903" t="n">
        <v>53</v>
      </c>
      <c r="N1903" t="n">
        <v>61.67</v>
      </c>
      <c r="O1903" t="n">
        <v>31147.12</v>
      </c>
      <c r="P1903" t="n">
        <v>834.97</v>
      </c>
      <c r="Q1903" t="n">
        <v>1367.27</v>
      </c>
      <c r="R1903" t="n">
        <v>156.85</v>
      </c>
      <c r="S1903" t="n">
        <v>104.26</v>
      </c>
      <c r="T1903" t="n">
        <v>25206.99</v>
      </c>
      <c r="U1903" t="n">
        <v>0.66</v>
      </c>
      <c r="V1903" t="n">
        <v>0.89</v>
      </c>
      <c r="W1903" t="n">
        <v>20.74</v>
      </c>
      <c r="X1903" t="n">
        <v>1.55</v>
      </c>
      <c r="Y1903" t="n">
        <v>1</v>
      </c>
      <c r="Z1903" t="n">
        <v>10</v>
      </c>
    </row>
    <row r="1904">
      <c r="A1904" t="n">
        <v>42</v>
      </c>
      <c r="B1904" t="n">
        <v>120</v>
      </c>
      <c r="C1904" t="inlineStr">
        <is>
          <t xml:space="preserve">CONCLUIDO	</t>
        </is>
      </c>
      <c r="D1904" t="n">
        <v>1.6894</v>
      </c>
      <c r="E1904" t="n">
        <v>59.19</v>
      </c>
      <c r="F1904" t="n">
        <v>54.07</v>
      </c>
      <c r="G1904" t="n">
        <v>61.21</v>
      </c>
      <c r="H1904" t="n">
        <v>0.8100000000000001</v>
      </c>
      <c r="I1904" t="n">
        <v>53</v>
      </c>
      <c r="J1904" t="n">
        <v>251.1</v>
      </c>
      <c r="K1904" t="n">
        <v>57.72</v>
      </c>
      <c r="L1904" t="n">
        <v>11.5</v>
      </c>
      <c r="M1904" t="n">
        <v>51</v>
      </c>
      <c r="N1904" t="n">
        <v>61.87</v>
      </c>
      <c r="O1904" t="n">
        <v>31202.63</v>
      </c>
      <c r="P1904" t="n">
        <v>833.47</v>
      </c>
      <c r="Q1904" t="n">
        <v>1367.34</v>
      </c>
      <c r="R1904" t="n">
        <v>154.81</v>
      </c>
      <c r="S1904" t="n">
        <v>104.26</v>
      </c>
      <c r="T1904" t="n">
        <v>24194.82</v>
      </c>
      <c r="U1904" t="n">
        <v>0.67</v>
      </c>
      <c r="V1904" t="n">
        <v>0.89</v>
      </c>
      <c r="W1904" t="n">
        <v>20.73</v>
      </c>
      <c r="X1904" t="n">
        <v>1.49</v>
      </c>
      <c r="Y1904" t="n">
        <v>1</v>
      </c>
      <c r="Z1904" t="n">
        <v>10</v>
      </c>
    </row>
    <row r="1905">
      <c r="A1905" t="n">
        <v>43</v>
      </c>
      <c r="B1905" t="n">
        <v>120</v>
      </c>
      <c r="C1905" t="inlineStr">
        <is>
          <t xml:space="preserve">CONCLUIDO	</t>
        </is>
      </c>
      <c r="D1905" t="n">
        <v>1.6915</v>
      </c>
      <c r="E1905" t="n">
        <v>59.12</v>
      </c>
      <c r="F1905" t="n">
        <v>54.04</v>
      </c>
      <c r="G1905" t="n">
        <v>62.36</v>
      </c>
      <c r="H1905" t="n">
        <v>0.83</v>
      </c>
      <c r="I1905" t="n">
        <v>52</v>
      </c>
      <c r="J1905" t="n">
        <v>251.55</v>
      </c>
      <c r="K1905" t="n">
        <v>57.72</v>
      </c>
      <c r="L1905" t="n">
        <v>11.75</v>
      </c>
      <c r="M1905" t="n">
        <v>50</v>
      </c>
      <c r="N1905" t="n">
        <v>62.07</v>
      </c>
      <c r="O1905" t="n">
        <v>31258.21</v>
      </c>
      <c r="P1905" t="n">
        <v>832.55</v>
      </c>
      <c r="Q1905" t="n">
        <v>1367.31</v>
      </c>
      <c r="R1905" t="n">
        <v>154.19</v>
      </c>
      <c r="S1905" t="n">
        <v>104.26</v>
      </c>
      <c r="T1905" t="n">
        <v>23892.3</v>
      </c>
      <c r="U1905" t="n">
        <v>0.68</v>
      </c>
      <c r="V1905" t="n">
        <v>0.89</v>
      </c>
      <c r="W1905" t="n">
        <v>20.73</v>
      </c>
      <c r="X1905" t="n">
        <v>1.46</v>
      </c>
      <c r="Y1905" t="n">
        <v>1</v>
      </c>
      <c r="Z1905" t="n">
        <v>10</v>
      </c>
    </row>
    <row r="1906">
      <c r="A1906" t="n">
        <v>44</v>
      </c>
      <c r="B1906" t="n">
        <v>120</v>
      </c>
      <c r="C1906" t="inlineStr">
        <is>
          <t xml:space="preserve">CONCLUIDO	</t>
        </is>
      </c>
      <c r="D1906" t="n">
        <v>1.6933</v>
      </c>
      <c r="E1906" t="n">
        <v>59.06</v>
      </c>
      <c r="F1906" t="n">
        <v>54.02</v>
      </c>
      <c r="G1906" t="n">
        <v>63.56</v>
      </c>
      <c r="H1906" t="n">
        <v>0.85</v>
      </c>
      <c r="I1906" t="n">
        <v>51</v>
      </c>
      <c r="J1906" t="n">
        <v>252</v>
      </c>
      <c r="K1906" t="n">
        <v>57.72</v>
      </c>
      <c r="L1906" t="n">
        <v>12</v>
      </c>
      <c r="M1906" t="n">
        <v>49</v>
      </c>
      <c r="N1906" t="n">
        <v>62.27</v>
      </c>
      <c r="O1906" t="n">
        <v>31313.87</v>
      </c>
      <c r="P1906" t="n">
        <v>831.46</v>
      </c>
      <c r="Q1906" t="n">
        <v>1367.43</v>
      </c>
      <c r="R1906" t="n">
        <v>153.32</v>
      </c>
      <c r="S1906" t="n">
        <v>104.26</v>
      </c>
      <c r="T1906" t="n">
        <v>23459.13</v>
      </c>
      <c r="U1906" t="n">
        <v>0.68</v>
      </c>
      <c r="V1906" t="n">
        <v>0.89</v>
      </c>
      <c r="W1906" t="n">
        <v>20.73</v>
      </c>
      <c r="X1906" t="n">
        <v>1.44</v>
      </c>
      <c r="Y1906" t="n">
        <v>1</v>
      </c>
      <c r="Z1906" t="n">
        <v>10</v>
      </c>
    </row>
    <row r="1907">
      <c r="A1907" t="n">
        <v>45</v>
      </c>
      <c r="B1907" t="n">
        <v>120</v>
      </c>
      <c r="C1907" t="inlineStr">
        <is>
          <t xml:space="preserve">CONCLUIDO	</t>
        </is>
      </c>
      <c r="D1907" t="n">
        <v>1.696</v>
      </c>
      <c r="E1907" t="n">
        <v>58.96</v>
      </c>
      <c r="F1907" t="n">
        <v>53.98</v>
      </c>
      <c r="G1907" t="n">
        <v>64.77</v>
      </c>
      <c r="H1907" t="n">
        <v>0.86</v>
      </c>
      <c r="I1907" t="n">
        <v>50</v>
      </c>
      <c r="J1907" t="n">
        <v>252.45</v>
      </c>
      <c r="K1907" t="n">
        <v>57.72</v>
      </c>
      <c r="L1907" t="n">
        <v>12.25</v>
      </c>
      <c r="M1907" t="n">
        <v>48</v>
      </c>
      <c r="N1907" t="n">
        <v>62.48</v>
      </c>
      <c r="O1907" t="n">
        <v>31369.6</v>
      </c>
      <c r="P1907" t="n">
        <v>830.71</v>
      </c>
      <c r="Q1907" t="n">
        <v>1367.36</v>
      </c>
      <c r="R1907" t="n">
        <v>152.04</v>
      </c>
      <c r="S1907" t="n">
        <v>104.26</v>
      </c>
      <c r="T1907" t="n">
        <v>22826.53</v>
      </c>
      <c r="U1907" t="n">
        <v>0.6899999999999999</v>
      </c>
      <c r="V1907" t="n">
        <v>0.89</v>
      </c>
      <c r="W1907" t="n">
        <v>20.72</v>
      </c>
      <c r="X1907" t="n">
        <v>1.4</v>
      </c>
      <c r="Y1907" t="n">
        <v>1</v>
      </c>
      <c r="Z1907" t="n">
        <v>10</v>
      </c>
    </row>
    <row r="1908">
      <c r="A1908" t="n">
        <v>46</v>
      </c>
      <c r="B1908" t="n">
        <v>120</v>
      </c>
      <c r="C1908" t="inlineStr">
        <is>
          <t xml:space="preserve">CONCLUIDO	</t>
        </is>
      </c>
      <c r="D1908" t="n">
        <v>1.698</v>
      </c>
      <c r="E1908" t="n">
        <v>58.89</v>
      </c>
      <c r="F1908" t="n">
        <v>53.95</v>
      </c>
      <c r="G1908" t="n">
        <v>66.06</v>
      </c>
      <c r="H1908" t="n">
        <v>0.88</v>
      </c>
      <c r="I1908" t="n">
        <v>49</v>
      </c>
      <c r="J1908" t="n">
        <v>252.9</v>
      </c>
      <c r="K1908" t="n">
        <v>57.72</v>
      </c>
      <c r="L1908" t="n">
        <v>12.5</v>
      </c>
      <c r="M1908" t="n">
        <v>47</v>
      </c>
      <c r="N1908" t="n">
        <v>62.68</v>
      </c>
      <c r="O1908" t="n">
        <v>31425.4</v>
      </c>
      <c r="P1908" t="n">
        <v>829.61</v>
      </c>
      <c r="Q1908" t="n">
        <v>1367.39</v>
      </c>
      <c r="R1908" t="n">
        <v>151.12</v>
      </c>
      <c r="S1908" t="n">
        <v>104.26</v>
      </c>
      <c r="T1908" t="n">
        <v>22371.98</v>
      </c>
      <c r="U1908" t="n">
        <v>0.6899999999999999</v>
      </c>
      <c r="V1908" t="n">
        <v>0.89</v>
      </c>
      <c r="W1908" t="n">
        <v>20.72</v>
      </c>
      <c r="X1908" t="n">
        <v>1.37</v>
      </c>
      <c r="Y1908" t="n">
        <v>1</v>
      </c>
      <c r="Z1908" t="n">
        <v>10</v>
      </c>
    </row>
    <row r="1909">
      <c r="A1909" t="n">
        <v>47</v>
      </c>
      <c r="B1909" t="n">
        <v>120</v>
      </c>
      <c r="C1909" t="inlineStr">
        <is>
          <t xml:space="preserve">CONCLUIDO	</t>
        </is>
      </c>
      <c r="D1909" t="n">
        <v>1.7001</v>
      </c>
      <c r="E1909" t="n">
        <v>58.82</v>
      </c>
      <c r="F1909" t="n">
        <v>53.92</v>
      </c>
      <c r="G1909" t="n">
        <v>67.41</v>
      </c>
      <c r="H1909" t="n">
        <v>0.9</v>
      </c>
      <c r="I1909" t="n">
        <v>48</v>
      </c>
      <c r="J1909" t="n">
        <v>253.35</v>
      </c>
      <c r="K1909" t="n">
        <v>57.72</v>
      </c>
      <c r="L1909" t="n">
        <v>12.75</v>
      </c>
      <c r="M1909" t="n">
        <v>46</v>
      </c>
      <c r="N1909" t="n">
        <v>62.88</v>
      </c>
      <c r="O1909" t="n">
        <v>31481.28</v>
      </c>
      <c r="P1909" t="n">
        <v>828.45</v>
      </c>
      <c r="Q1909" t="n">
        <v>1367.34</v>
      </c>
      <c r="R1909" t="n">
        <v>150.68</v>
      </c>
      <c r="S1909" t="n">
        <v>104.26</v>
      </c>
      <c r="T1909" t="n">
        <v>22157.07</v>
      </c>
      <c r="U1909" t="n">
        <v>0.6899999999999999</v>
      </c>
      <c r="V1909" t="n">
        <v>0.89</v>
      </c>
      <c r="W1909" t="n">
        <v>20.71</v>
      </c>
      <c r="X1909" t="n">
        <v>1.34</v>
      </c>
      <c r="Y1909" t="n">
        <v>1</v>
      </c>
      <c r="Z1909" t="n">
        <v>10</v>
      </c>
    </row>
    <row r="1910">
      <c r="A1910" t="n">
        <v>48</v>
      </c>
      <c r="B1910" t="n">
        <v>120</v>
      </c>
      <c r="C1910" t="inlineStr">
        <is>
          <t xml:space="preserve">CONCLUIDO	</t>
        </is>
      </c>
      <c r="D1910" t="n">
        <v>1.7025</v>
      </c>
      <c r="E1910" t="n">
        <v>58.74</v>
      </c>
      <c r="F1910" t="n">
        <v>53.89</v>
      </c>
      <c r="G1910" t="n">
        <v>68.79000000000001</v>
      </c>
      <c r="H1910" t="n">
        <v>0.91</v>
      </c>
      <c r="I1910" t="n">
        <v>47</v>
      </c>
      <c r="J1910" t="n">
        <v>253.81</v>
      </c>
      <c r="K1910" t="n">
        <v>57.72</v>
      </c>
      <c r="L1910" t="n">
        <v>13</v>
      </c>
      <c r="M1910" t="n">
        <v>45</v>
      </c>
      <c r="N1910" t="n">
        <v>63.08</v>
      </c>
      <c r="O1910" t="n">
        <v>31537.23</v>
      </c>
      <c r="P1910" t="n">
        <v>827.25</v>
      </c>
      <c r="Q1910" t="n">
        <v>1367.28</v>
      </c>
      <c r="R1910" t="n">
        <v>149.04</v>
      </c>
      <c r="S1910" t="n">
        <v>104.26</v>
      </c>
      <c r="T1910" t="n">
        <v>21340.08</v>
      </c>
      <c r="U1910" t="n">
        <v>0.7</v>
      </c>
      <c r="V1910" t="n">
        <v>0.89</v>
      </c>
      <c r="W1910" t="n">
        <v>20.72</v>
      </c>
      <c r="X1910" t="n">
        <v>1.31</v>
      </c>
      <c r="Y1910" t="n">
        <v>1</v>
      </c>
      <c r="Z1910" t="n">
        <v>10</v>
      </c>
    </row>
    <row r="1911">
      <c r="A1911" t="n">
        <v>49</v>
      </c>
      <c r="B1911" t="n">
        <v>120</v>
      </c>
      <c r="C1911" t="inlineStr">
        <is>
          <t xml:space="preserve">CONCLUIDO	</t>
        </is>
      </c>
      <c r="D1911" t="n">
        <v>1.7038</v>
      </c>
      <c r="E1911" t="n">
        <v>58.69</v>
      </c>
      <c r="F1911" t="n">
        <v>53.89</v>
      </c>
      <c r="G1911" t="n">
        <v>70.29000000000001</v>
      </c>
      <c r="H1911" t="n">
        <v>0.93</v>
      </c>
      <c r="I1911" t="n">
        <v>46</v>
      </c>
      <c r="J1911" t="n">
        <v>254.26</v>
      </c>
      <c r="K1911" t="n">
        <v>57.72</v>
      </c>
      <c r="L1911" t="n">
        <v>13.25</v>
      </c>
      <c r="M1911" t="n">
        <v>44</v>
      </c>
      <c r="N1911" t="n">
        <v>63.29</v>
      </c>
      <c r="O1911" t="n">
        <v>31593.26</v>
      </c>
      <c r="P1911" t="n">
        <v>826.98</v>
      </c>
      <c r="Q1911" t="n">
        <v>1367.33</v>
      </c>
      <c r="R1911" t="n">
        <v>149.08</v>
      </c>
      <c r="S1911" t="n">
        <v>104.26</v>
      </c>
      <c r="T1911" t="n">
        <v>21366.75</v>
      </c>
      <c r="U1911" t="n">
        <v>0.7</v>
      </c>
      <c r="V1911" t="n">
        <v>0.89</v>
      </c>
      <c r="W1911" t="n">
        <v>20.72</v>
      </c>
      <c r="X1911" t="n">
        <v>1.31</v>
      </c>
      <c r="Y1911" t="n">
        <v>1</v>
      </c>
      <c r="Z1911" t="n">
        <v>10</v>
      </c>
    </row>
    <row r="1912">
      <c r="A1912" t="n">
        <v>50</v>
      </c>
      <c r="B1912" t="n">
        <v>120</v>
      </c>
      <c r="C1912" t="inlineStr">
        <is>
          <t xml:space="preserve">CONCLUIDO	</t>
        </is>
      </c>
      <c r="D1912" t="n">
        <v>1.7069</v>
      </c>
      <c r="E1912" t="n">
        <v>58.59</v>
      </c>
      <c r="F1912" t="n">
        <v>53.83</v>
      </c>
      <c r="G1912" t="n">
        <v>71.77</v>
      </c>
      <c r="H1912" t="n">
        <v>0.9399999999999999</v>
      </c>
      <c r="I1912" t="n">
        <v>45</v>
      </c>
      <c r="J1912" t="n">
        <v>254.72</v>
      </c>
      <c r="K1912" t="n">
        <v>57.72</v>
      </c>
      <c r="L1912" t="n">
        <v>13.5</v>
      </c>
      <c r="M1912" t="n">
        <v>43</v>
      </c>
      <c r="N1912" t="n">
        <v>63.49</v>
      </c>
      <c r="O1912" t="n">
        <v>31649.36</v>
      </c>
      <c r="P1912" t="n">
        <v>825.72</v>
      </c>
      <c r="Q1912" t="n">
        <v>1367.28</v>
      </c>
      <c r="R1912" t="n">
        <v>147.34</v>
      </c>
      <c r="S1912" t="n">
        <v>104.26</v>
      </c>
      <c r="T1912" t="n">
        <v>20502.78</v>
      </c>
      <c r="U1912" t="n">
        <v>0.71</v>
      </c>
      <c r="V1912" t="n">
        <v>0.89</v>
      </c>
      <c r="W1912" t="n">
        <v>20.71</v>
      </c>
      <c r="X1912" t="n">
        <v>1.25</v>
      </c>
      <c r="Y1912" t="n">
        <v>1</v>
      </c>
      <c r="Z1912" t="n">
        <v>10</v>
      </c>
    </row>
    <row r="1913">
      <c r="A1913" t="n">
        <v>51</v>
      </c>
      <c r="B1913" t="n">
        <v>120</v>
      </c>
      <c r="C1913" t="inlineStr">
        <is>
          <t xml:space="preserve">CONCLUIDO	</t>
        </is>
      </c>
      <c r="D1913" t="n">
        <v>1.7091</v>
      </c>
      <c r="E1913" t="n">
        <v>58.51</v>
      </c>
      <c r="F1913" t="n">
        <v>53.8</v>
      </c>
      <c r="G1913" t="n">
        <v>73.36</v>
      </c>
      <c r="H1913" t="n">
        <v>0.96</v>
      </c>
      <c r="I1913" t="n">
        <v>44</v>
      </c>
      <c r="J1913" t="n">
        <v>255.17</v>
      </c>
      <c r="K1913" t="n">
        <v>57.72</v>
      </c>
      <c r="L1913" t="n">
        <v>13.75</v>
      </c>
      <c r="M1913" t="n">
        <v>42</v>
      </c>
      <c r="N1913" t="n">
        <v>63.7</v>
      </c>
      <c r="O1913" t="n">
        <v>31705.54</v>
      </c>
      <c r="P1913" t="n">
        <v>823.88</v>
      </c>
      <c r="Q1913" t="n">
        <v>1367.34</v>
      </c>
      <c r="R1913" t="n">
        <v>146.21</v>
      </c>
      <c r="S1913" t="n">
        <v>104.26</v>
      </c>
      <c r="T1913" t="n">
        <v>19943.31</v>
      </c>
      <c r="U1913" t="n">
        <v>0.71</v>
      </c>
      <c r="V1913" t="n">
        <v>0.89</v>
      </c>
      <c r="W1913" t="n">
        <v>20.71</v>
      </c>
      <c r="X1913" t="n">
        <v>1.22</v>
      </c>
      <c r="Y1913" t="n">
        <v>1</v>
      </c>
      <c r="Z1913" t="n">
        <v>10</v>
      </c>
    </row>
    <row r="1914">
      <c r="A1914" t="n">
        <v>52</v>
      </c>
      <c r="B1914" t="n">
        <v>120</v>
      </c>
      <c r="C1914" t="inlineStr">
        <is>
          <t xml:space="preserve">CONCLUIDO	</t>
        </is>
      </c>
      <c r="D1914" t="n">
        <v>1.7082</v>
      </c>
      <c r="E1914" t="n">
        <v>58.54</v>
      </c>
      <c r="F1914" t="n">
        <v>53.83</v>
      </c>
      <c r="G1914" t="n">
        <v>73.40000000000001</v>
      </c>
      <c r="H1914" t="n">
        <v>0.97</v>
      </c>
      <c r="I1914" t="n">
        <v>44</v>
      </c>
      <c r="J1914" t="n">
        <v>255.63</v>
      </c>
      <c r="K1914" t="n">
        <v>57.72</v>
      </c>
      <c r="L1914" t="n">
        <v>14</v>
      </c>
      <c r="M1914" t="n">
        <v>42</v>
      </c>
      <c r="N1914" t="n">
        <v>63.91</v>
      </c>
      <c r="O1914" t="n">
        <v>31761.8</v>
      </c>
      <c r="P1914" t="n">
        <v>824.15</v>
      </c>
      <c r="Q1914" t="n">
        <v>1367.33</v>
      </c>
      <c r="R1914" t="n">
        <v>147.23</v>
      </c>
      <c r="S1914" t="n">
        <v>104.26</v>
      </c>
      <c r="T1914" t="n">
        <v>20449.57</v>
      </c>
      <c r="U1914" t="n">
        <v>0.71</v>
      </c>
      <c r="V1914" t="n">
        <v>0.89</v>
      </c>
      <c r="W1914" t="n">
        <v>20.71</v>
      </c>
      <c r="X1914" t="n">
        <v>1.25</v>
      </c>
      <c r="Y1914" t="n">
        <v>1</v>
      </c>
      <c r="Z1914" t="n">
        <v>10</v>
      </c>
    </row>
    <row r="1915">
      <c r="A1915" t="n">
        <v>53</v>
      </c>
      <c r="B1915" t="n">
        <v>120</v>
      </c>
      <c r="C1915" t="inlineStr">
        <is>
          <t xml:space="preserve">CONCLUIDO	</t>
        </is>
      </c>
      <c r="D1915" t="n">
        <v>1.7112</v>
      </c>
      <c r="E1915" t="n">
        <v>58.44</v>
      </c>
      <c r="F1915" t="n">
        <v>53.77</v>
      </c>
      <c r="G1915" t="n">
        <v>75.03</v>
      </c>
      <c r="H1915" t="n">
        <v>0.99</v>
      </c>
      <c r="I1915" t="n">
        <v>43</v>
      </c>
      <c r="J1915" t="n">
        <v>256.09</v>
      </c>
      <c r="K1915" t="n">
        <v>57.72</v>
      </c>
      <c r="L1915" t="n">
        <v>14.25</v>
      </c>
      <c r="M1915" t="n">
        <v>41</v>
      </c>
      <c r="N1915" t="n">
        <v>64.11</v>
      </c>
      <c r="O1915" t="n">
        <v>31818.13</v>
      </c>
      <c r="P1915" t="n">
        <v>822.95</v>
      </c>
      <c r="Q1915" t="n">
        <v>1367.28</v>
      </c>
      <c r="R1915" t="n">
        <v>144.96</v>
      </c>
      <c r="S1915" t="n">
        <v>104.26</v>
      </c>
      <c r="T1915" t="n">
        <v>19321.75</v>
      </c>
      <c r="U1915" t="n">
        <v>0.72</v>
      </c>
      <c r="V1915" t="n">
        <v>0.89</v>
      </c>
      <c r="W1915" t="n">
        <v>20.72</v>
      </c>
      <c r="X1915" t="n">
        <v>1.19</v>
      </c>
      <c r="Y1915" t="n">
        <v>1</v>
      </c>
      <c r="Z1915" t="n">
        <v>10</v>
      </c>
    </row>
    <row r="1916">
      <c r="A1916" t="n">
        <v>54</v>
      </c>
      <c r="B1916" t="n">
        <v>120</v>
      </c>
      <c r="C1916" t="inlineStr">
        <is>
          <t xml:space="preserve">CONCLUIDO	</t>
        </is>
      </c>
      <c r="D1916" t="n">
        <v>1.7134</v>
      </c>
      <c r="E1916" t="n">
        <v>58.36</v>
      </c>
      <c r="F1916" t="n">
        <v>53.74</v>
      </c>
      <c r="G1916" t="n">
        <v>76.77</v>
      </c>
      <c r="H1916" t="n">
        <v>1.01</v>
      </c>
      <c r="I1916" t="n">
        <v>42</v>
      </c>
      <c r="J1916" t="n">
        <v>256.54</v>
      </c>
      <c r="K1916" t="n">
        <v>57.72</v>
      </c>
      <c r="L1916" t="n">
        <v>14.5</v>
      </c>
      <c r="M1916" t="n">
        <v>40</v>
      </c>
      <c r="N1916" t="n">
        <v>64.31999999999999</v>
      </c>
      <c r="O1916" t="n">
        <v>31874.54</v>
      </c>
      <c r="P1916" t="n">
        <v>822.04</v>
      </c>
      <c r="Q1916" t="n">
        <v>1367.25</v>
      </c>
      <c r="R1916" t="n">
        <v>144.35</v>
      </c>
      <c r="S1916" t="n">
        <v>104.26</v>
      </c>
      <c r="T1916" t="n">
        <v>19023.14</v>
      </c>
      <c r="U1916" t="n">
        <v>0.72</v>
      </c>
      <c r="V1916" t="n">
        <v>0.89</v>
      </c>
      <c r="W1916" t="n">
        <v>20.71</v>
      </c>
      <c r="X1916" t="n">
        <v>1.16</v>
      </c>
      <c r="Y1916" t="n">
        <v>1</v>
      </c>
      <c r="Z1916" t="n">
        <v>10</v>
      </c>
    </row>
    <row r="1917">
      <c r="A1917" t="n">
        <v>55</v>
      </c>
      <c r="B1917" t="n">
        <v>120</v>
      </c>
      <c r="C1917" t="inlineStr">
        <is>
          <t xml:space="preserve">CONCLUIDO	</t>
        </is>
      </c>
      <c r="D1917" t="n">
        <v>1.715</v>
      </c>
      <c r="E1917" t="n">
        <v>58.31</v>
      </c>
      <c r="F1917" t="n">
        <v>53.73</v>
      </c>
      <c r="G1917" t="n">
        <v>78.63</v>
      </c>
      <c r="H1917" t="n">
        <v>1.02</v>
      </c>
      <c r="I1917" t="n">
        <v>41</v>
      </c>
      <c r="J1917" t="n">
        <v>257</v>
      </c>
      <c r="K1917" t="n">
        <v>57.72</v>
      </c>
      <c r="L1917" t="n">
        <v>14.75</v>
      </c>
      <c r="M1917" t="n">
        <v>39</v>
      </c>
      <c r="N1917" t="n">
        <v>64.53</v>
      </c>
      <c r="O1917" t="n">
        <v>31931.15</v>
      </c>
      <c r="P1917" t="n">
        <v>820.95</v>
      </c>
      <c r="Q1917" t="n">
        <v>1367.24</v>
      </c>
      <c r="R1917" t="n">
        <v>143.85</v>
      </c>
      <c r="S1917" t="n">
        <v>104.26</v>
      </c>
      <c r="T1917" t="n">
        <v>18777.95</v>
      </c>
      <c r="U1917" t="n">
        <v>0.72</v>
      </c>
      <c r="V1917" t="n">
        <v>0.89</v>
      </c>
      <c r="W1917" t="n">
        <v>20.72</v>
      </c>
      <c r="X1917" t="n">
        <v>1.15</v>
      </c>
      <c r="Y1917" t="n">
        <v>1</v>
      </c>
      <c r="Z1917" t="n">
        <v>10</v>
      </c>
    </row>
    <row r="1918">
      <c r="A1918" t="n">
        <v>56</v>
      </c>
      <c r="B1918" t="n">
        <v>120</v>
      </c>
      <c r="C1918" t="inlineStr">
        <is>
          <t xml:space="preserve">CONCLUIDO	</t>
        </is>
      </c>
      <c r="D1918" t="n">
        <v>1.7156</v>
      </c>
      <c r="E1918" t="n">
        <v>58.29</v>
      </c>
      <c r="F1918" t="n">
        <v>53.71</v>
      </c>
      <c r="G1918" t="n">
        <v>78.59999999999999</v>
      </c>
      <c r="H1918" t="n">
        <v>1.04</v>
      </c>
      <c r="I1918" t="n">
        <v>41</v>
      </c>
      <c r="J1918" t="n">
        <v>257.46</v>
      </c>
      <c r="K1918" t="n">
        <v>57.72</v>
      </c>
      <c r="L1918" t="n">
        <v>15</v>
      </c>
      <c r="M1918" t="n">
        <v>39</v>
      </c>
      <c r="N1918" t="n">
        <v>64.73999999999999</v>
      </c>
      <c r="O1918" t="n">
        <v>31987.71</v>
      </c>
      <c r="P1918" t="n">
        <v>820.38</v>
      </c>
      <c r="Q1918" t="n">
        <v>1367.37</v>
      </c>
      <c r="R1918" t="n">
        <v>143.17</v>
      </c>
      <c r="S1918" t="n">
        <v>104.26</v>
      </c>
      <c r="T1918" t="n">
        <v>18436.62</v>
      </c>
      <c r="U1918" t="n">
        <v>0.73</v>
      </c>
      <c r="V1918" t="n">
        <v>0.89</v>
      </c>
      <c r="W1918" t="n">
        <v>20.71</v>
      </c>
      <c r="X1918" t="n">
        <v>1.13</v>
      </c>
      <c r="Y1918" t="n">
        <v>1</v>
      </c>
      <c r="Z1918" t="n">
        <v>10</v>
      </c>
    </row>
    <row r="1919">
      <c r="A1919" t="n">
        <v>57</v>
      </c>
      <c r="B1919" t="n">
        <v>120</v>
      </c>
      <c r="C1919" t="inlineStr">
        <is>
          <t xml:space="preserve">CONCLUIDO	</t>
        </is>
      </c>
      <c r="D1919" t="n">
        <v>1.7172</v>
      </c>
      <c r="E1919" t="n">
        <v>58.23</v>
      </c>
      <c r="F1919" t="n">
        <v>53.7</v>
      </c>
      <c r="G1919" t="n">
        <v>80.56</v>
      </c>
      <c r="H1919" t="n">
        <v>1.05</v>
      </c>
      <c r="I1919" t="n">
        <v>40</v>
      </c>
      <c r="J1919" t="n">
        <v>257.92</v>
      </c>
      <c r="K1919" t="n">
        <v>57.72</v>
      </c>
      <c r="L1919" t="n">
        <v>15.25</v>
      </c>
      <c r="M1919" t="n">
        <v>38</v>
      </c>
      <c r="N1919" t="n">
        <v>64.95</v>
      </c>
      <c r="O1919" t="n">
        <v>32044.35</v>
      </c>
      <c r="P1919" t="n">
        <v>820.2</v>
      </c>
      <c r="Q1919" t="n">
        <v>1367.23</v>
      </c>
      <c r="R1919" t="n">
        <v>143.1</v>
      </c>
      <c r="S1919" t="n">
        <v>104.26</v>
      </c>
      <c r="T1919" t="n">
        <v>18403.98</v>
      </c>
      <c r="U1919" t="n">
        <v>0.73</v>
      </c>
      <c r="V1919" t="n">
        <v>0.89</v>
      </c>
      <c r="W1919" t="n">
        <v>20.71</v>
      </c>
      <c r="X1919" t="n">
        <v>1.13</v>
      </c>
      <c r="Y1919" t="n">
        <v>1</v>
      </c>
      <c r="Z1919" t="n">
        <v>10</v>
      </c>
    </row>
    <row r="1920">
      <c r="A1920" t="n">
        <v>58</v>
      </c>
      <c r="B1920" t="n">
        <v>120</v>
      </c>
      <c r="C1920" t="inlineStr">
        <is>
          <t xml:space="preserve">CONCLUIDO	</t>
        </is>
      </c>
      <c r="D1920" t="n">
        <v>1.7204</v>
      </c>
      <c r="E1920" t="n">
        <v>58.13</v>
      </c>
      <c r="F1920" t="n">
        <v>53.64</v>
      </c>
      <c r="G1920" t="n">
        <v>82.53</v>
      </c>
      <c r="H1920" t="n">
        <v>1.07</v>
      </c>
      <c r="I1920" t="n">
        <v>39</v>
      </c>
      <c r="J1920" t="n">
        <v>258.38</v>
      </c>
      <c r="K1920" t="n">
        <v>57.72</v>
      </c>
      <c r="L1920" t="n">
        <v>15.5</v>
      </c>
      <c r="M1920" t="n">
        <v>37</v>
      </c>
      <c r="N1920" t="n">
        <v>65.16</v>
      </c>
      <c r="O1920" t="n">
        <v>32101.07</v>
      </c>
      <c r="P1920" t="n">
        <v>818.53</v>
      </c>
      <c r="Q1920" t="n">
        <v>1367.35</v>
      </c>
      <c r="R1920" t="n">
        <v>141.09</v>
      </c>
      <c r="S1920" t="n">
        <v>104.26</v>
      </c>
      <c r="T1920" t="n">
        <v>17408.6</v>
      </c>
      <c r="U1920" t="n">
        <v>0.74</v>
      </c>
      <c r="V1920" t="n">
        <v>0.89</v>
      </c>
      <c r="W1920" t="n">
        <v>20.7</v>
      </c>
      <c r="X1920" t="n">
        <v>1.06</v>
      </c>
      <c r="Y1920" t="n">
        <v>1</v>
      </c>
      <c r="Z1920" t="n">
        <v>10</v>
      </c>
    </row>
    <row r="1921">
      <c r="A1921" t="n">
        <v>59</v>
      </c>
      <c r="B1921" t="n">
        <v>120</v>
      </c>
      <c r="C1921" t="inlineStr">
        <is>
          <t xml:space="preserve">CONCLUIDO	</t>
        </is>
      </c>
      <c r="D1921" t="n">
        <v>1.7195</v>
      </c>
      <c r="E1921" t="n">
        <v>58.16</v>
      </c>
      <c r="F1921" t="n">
        <v>53.67</v>
      </c>
      <c r="G1921" t="n">
        <v>82.56999999999999</v>
      </c>
      <c r="H1921" t="n">
        <v>1.08</v>
      </c>
      <c r="I1921" t="n">
        <v>39</v>
      </c>
      <c r="J1921" t="n">
        <v>258.84</v>
      </c>
      <c r="K1921" t="n">
        <v>57.72</v>
      </c>
      <c r="L1921" t="n">
        <v>15.75</v>
      </c>
      <c r="M1921" t="n">
        <v>37</v>
      </c>
      <c r="N1921" t="n">
        <v>65.37</v>
      </c>
      <c r="O1921" t="n">
        <v>32157.87</v>
      </c>
      <c r="P1921" t="n">
        <v>818.3200000000001</v>
      </c>
      <c r="Q1921" t="n">
        <v>1367.22</v>
      </c>
      <c r="R1921" t="n">
        <v>142.21</v>
      </c>
      <c r="S1921" t="n">
        <v>104.26</v>
      </c>
      <c r="T1921" t="n">
        <v>17965.55</v>
      </c>
      <c r="U1921" t="n">
        <v>0.73</v>
      </c>
      <c r="V1921" t="n">
        <v>0.89</v>
      </c>
      <c r="W1921" t="n">
        <v>20.7</v>
      </c>
      <c r="X1921" t="n">
        <v>1.09</v>
      </c>
      <c r="Y1921" t="n">
        <v>1</v>
      </c>
      <c r="Z1921" t="n">
        <v>10</v>
      </c>
    </row>
    <row r="1922">
      <c r="A1922" t="n">
        <v>60</v>
      </c>
      <c r="B1922" t="n">
        <v>120</v>
      </c>
      <c r="C1922" t="inlineStr">
        <is>
          <t xml:space="preserve">CONCLUIDO	</t>
        </is>
      </c>
      <c r="D1922" t="n">
        <v>1.7224</v>
      </c>
      <c r="E1922" t="n">
        <v>58.06</v>
      </c>
      <c r="F1922" t="n">
        <v>53.62</v>
      </c>
      <c r="G1922" t="n">
        <v>84.66</v>
      </c>
      <c r="H1922" t="n">
        <v>1.1</v>
      </c>
      <c r="I1922" t="n">
        <v>38</v>
      </c>
      <c r="J1922" t="n">
        <v>259.3</v>
      </c>
      <c r="K1922" t="n">
        <v>57.72</v>
      </c>
      <c r="L1922" t="n">
        <v>16</v>
      </c>
      <c r="M1922" t="n">
        <v>36</v>
      </c>
      <c r="N1922" t="n">
        <v>65.58</v>
      </c>
      <c r="O1922" t="n">
        <v>32214.75</v>
      </c>
      <c r="P1922" t="n">
        <v>816.95</v>
      </c>
      <c r="Q1922" t="n">
        <v>1367.33</v>
      </c>
      <c r="R1922" t="n">
        <v>140.44</v>
      </c>
      <c r="S1922" t="n">
        <v>104.26</v>
      </c>
      <c r="T1922" t="n">
        <v>17085.03</v>
      </c>
      <c r="U1922" t="n">
        <v>0.74</v>
      </c>
      <c r="V1922" t="n">
        <v>0.89</v>
      </c>
      <c r="W1922" t="n">
        <v>20.7</v>
      </c>
      <c r="X1922" t="n">
        <v>1.04</v>
      </c>
      <c r="Y1922" t="n">
        <v>1</v>
      </c>
      <c r="Z1922" t="n">
        <v>10</v>
      </c>
    </row>
    <row r="1923">
      <c r="A1923" t="n">
        <v>61</v>
      </c>
      <c r="B1923" t="n">
        <v>120</v>
      </c>
      <c r="C1923" t="inlineStr">
        <is>
          <t xml:space="preserve">CONCLUIDO	</t>
        </is>
      </c>
      <c r="D1923" t="n">
        <v>1.7246</v>
      </c>
      <c r="E1923" t="n">
        <v>57.98</v>
      </c>
      <c r="F1923" t="n">
        <v>53.59</v>
      </c>
      <c r="G1923" t="n">
        <v>86.90000000000001</v>
      </c>
      <c r="H1923" t="n">
        <v>1.11</v>
      </c>
      <c r="I1923" t="n">
        <v>37</v>
      </c>
      <c r="J1923" t="n">
        <v>259.76</v>
      </c>
      <c r="K1923" t="n">
        <v>57.72</v>
      </c>
      <c r="L1923" t="n">
        <v>16.25</v>
      </c>
      <c r="M1923" t="n">
        <v>35</v>
      </c>
      <c r="N1923" t="n">
        <v>65.79000000000001</v>
      </c>
      <c r="O1923" t="n">
        <v>32271.71</v>
      </c>
      <c r="P1923" t="n">
        <v>815.26</v>
      </c>
      <c r="Q1923" t="n">
        <v>1367.32</v>
      </c>
      <c r="R1923" t="n">
        <v>139.41</v>
      </c>
      <c r="S1923" t="n">
        <v>104.26</v>
      </c>
      <c r="T1923" t="n">
        <v>16574.82</v>
      </c>
      <c r="U1923" t="n">
        <v>0.75</v>
      </c>
      <c r="V1923" t="n">
        <v>0.89</v>
      </c>
      <c r="W1923" t="n">
        <v>20.7</v>
      </c>
      <c r="X1923" t="n">
        <v>1.01</v>
      </c>
      <c r="Y1923" t="n">
        <v>1</v>
      </c>
      <c r="Z1923" t="n">
        <v>10</v>
      </c>
    </row>
    <row r="1924">
      <c r="A1924" t="n">
        <v>62</v>
      </c>
      <c r="B1924" t="n">
        <v>120</v>
      </c>
      <c r="C1924" t="inlineStr">
        <is>
          <t xml:space="preserve">CONCLUIDO	</t>
        </is>
      </c>
      <c r="D1924" t="n">
        <v>1.7234</v>
      </c>
      <c r="E1924" t="n">
        <v>58.02</v>
      </c>
      <c r="F1924" t="n">
        <v>53.63</v>
      </c>
      <c r="G1924" t="n">
        <v>86.97</v>
      </c>
      <c r="H1924" t="n">
        <v>1.13</v>
      </c>
      <c r="I1924" t="n">
        <v>37</v>
      </c>
      <c r="J1924" t="n">
        <v>260.23</v>
      </c>
      <c r="K1924" t="n">
        <v>57.72</v>
      </c>
      <c r="L1924" t="n">
        <v>16.5</v>
      </c>
      <c r="M1924" t="n">
        <v>35</v>
      </c>
      <c r="N1924" t="n">
        <v>66</v>
      </c>
      <c r="O1924" t="n">
        <v>32328.74</v>
      </c>
      <c r="P1924" t="n">
        <v>816</v>
      </c>
      <c r="Q1924" t="n">
        <v>1367.25</v>
      </c>
      <c r="R1924" t="n">
        <v>140.58</v>
      </c>
      <c r="S1924" t="n">
        <v>104.26</v>
      </c>
      <c r="T1924" t="n">
        <v>17163.25</v>
      </c>
      <c r="U1924" t="n">
        <v>0.74</v>
      </c>
      <c r="V1924" t="n">
        <v>0.89</v>
      </c>
      <c r="W1924" t="n">
        <v>20.71</v>
      </c>
      <c r="X1924" t="n">
        <v>1.05</v>
      </c>
      <c r="Y1924" t="n">
        <v>1</v>
      </c>
      <c r="Z1924" t="n">
        <v>10</v>
      </c>
    </row>
    <row r="1925">
      <c r="A1925" t="n">
        <v>63</v>
      </c>
      <c r="B1925" t="n">
        <v>120</v>
      </c>
      <c r="C1925" t="inlineStr">
        <is>
          <t xml:space="preserve">CONCLUIDO	</t>
        </is>
      </c>
      <c r="D1925" t="n">
        <v>1.7265</v>
      </c>
      <c r="E1925" t="n">
        <v>57.92</v>
      </c>
      <c r="F1925" t="n">
        <v>53.57</v>
      </c>
      <c r="G1925" t="n">
        <v>89.29000000000001</v>
      </c>
      <c r="H1925" t="n">
        <v>1.14</v>
      </c>
      <c r="I1925" t="n">
        <v>36</v>
      </c>
      <c r="J1925" t="n">
        <v>260.69</v>
      </c>
      <c r="K1925" t="n">
        <v>57.72</v>
      </c>
      <c r="L1925" t="n">
        <v>16.75</v>
      </c>
      <c r="M1925" t="n">
        <v>34</v>
      </c>
      <c r="N1925" t="n">
        <v>66.20999999999999</v>
      </c>
      <c r="O1925" t="n">
        <v>32385.86</v>
      </c>
      <c r="P1925" t="n">
        <v>814.78</v>
      </c>
      <c r="Q1925" t="n">
        <v>1367.27</v>
      </c>
      <c r="R1925" t="n">
        <v>139.18</v>
      </c>
      <c r="S1925" t="n">
        <v>104.26</v>
      </c>
      <c r="T1925" t="n">
        <v>16464.68</v>
      </c>
      <c r="U1925" t="n">
        <v>0.75</v>
      </c>
      <c r="V1925" t="n">
        <v>0.89</v>
      </c>
      <c r="W1925" t="n">
        <v>20.69</v>
      </c>
      <c r="X1925" t="n">
        <v>1</v>
      </c>
      <c r="Y1925" t="n">
        <v>1</v>
      </c>
      <c r="Z1925" t="n">
        <v>10</v>
      </c>
    </row>
    <row r="1926">
      <c r="A1926" t="n">
        <v>64</v>
      </c>
      <c r="B1926" t="n">
        <v>120</v>
      </c>
      <c r="C1926" t="inlineStr">
        <is>
          <t xml:space="preserve">CONCLUIDO	</t>
        </is>
      </c>
      <c r="D1926" t="n">
        <v>1.726</v>
      </c>
      <c r="E1926" t="n">
        <v>57.94</v>
      </c>
      <c r="F1926" t="n">
        <v>53.59</v>
      </c>
      <c r="G1926" t="n">
        <v>89.31</v>
      </c>
      <c r="H1926" t="n">
        <v>1.16</v>
      </c>
      <c r="I1926" t="n">
        <v>36</v>
      </c>
      <c r="J1926" t="n">
        <v>261.15</v>
      </c>
      <c r="K1926" t="n">
        <v>57.72</v>
      </c>
      <c r="L1926" t="n">
        <v>17</v>
      </c>
      <c r="M1926" t="n">
        <v>34</v>
      </c>
      <c r="N1926" t="n">
        <v>66.43000000000001</v>
      </c>
      <c r="O1926" t="n">
        <v>32443.05</v>
      </c>
      <c r="P1926" t="n">
        <v>813.98</v>
      </c>
      <c r="Q1926" t="n">
        <v>1367.26</v>
      </c>
      <c r="R1926" t="n">
        <v>139.2</v>
      </c>
      <c r="S1926" t="n">
        <v>104.26</v>
      </c>
      <c r="T1926" t="n">
        <v>16477.98</v>
      </c>
      <c r="U1926" t="n">
        <v>0.75</v>
      </c>
      <c r="V1926" t="n">
        <v>0.89</v>
      </c>
      <c r="W1926" t="n">
        <v>20.7</v>
      </c>
      <c r="X1926" t="n">
        <v>1.01</v>
      </c>
      <c r="Y1926" t="n">
        <v>1</v>
      </c>
      <c r="Z1926" t="n">
        <v>10</v>
      </c>
    </row>
    <row r="1927">
      <c r="A1927" t="n">
        <v>65</v>
      </c>
      <c r="B1927" t="n">
        <v>120</v>
      </c>
      <c r="C1927" t="inlineStr">
        <is>
          <t xml:space="preserve">CONCLUIDO	</t>
        </is>
      </c>
      <c r="D1927" t="n">
        <v>1.7284</v>
      </c>
      <c r="E1927" t="n">
        <v>57.86</v>
      </c>
      <c r="F1927" t="n">
        <v>53.55</v>
      </c>
      <c r="G1927" t="n">
        <v>91.81</v>
      </c>
      <c r="H1927" t="n">
        <v>1.17</v>
      </c>
      <c r="I1927" t="n">
        <v>35</v>
      </c>
      <c r="J1927" t="n">
        <v>261.62</v>
      </c>
      <c r="K1927" t="n">
        <v>57.72</v>
      </c>
      <c r="L1927" t="n">
        <v>17.25</v>
      </c>
      <c r="M1927" t="n">
        <v>33</v>
      </c>
      <c r="N1927" t="n">
        <v>66.64</v>
      </c>
      <c r="O1927" t="n">
        <v>32500.33</v>
      </c>
      <c r="P1927" t="n">
        <v>812.76</v>
      </c>
      <c r="Q1927" t="n">
        <v>1367.29</v>
      </c>
      <c r="R1927" t="n">
        <v>138.51</v>
      </c>
      <c r="S1927" t="n">
        <v>104.26</v>
      </c>
      <c r="T1927" t="n">
        <v>16136.79</v>
      </c>
      <c r="U1927" t="n">
        <v>0.75</v>
      </c>
      <c r="V1927" t="n">
        <v>0.89</v>
      </c>
      <c r="W1927" t="n">
        <v>20.7</v>
      </c>
      <c r="X1927" t="n">
        <v>0.98</v>
      </c>
      <c r="Y1927" t="n">
        <v>1</v>
      </c>
      <c r="Z1927" t="n">
        <v>10</v>
      </c>
    </row>
    <row r="1928">
      <c r="A1928" t="n">
        <v>66</v>
      </c>
      <c r="B1928" t="n">
        <v>120</v>
      </c>
      <c r="C1928" t="inlineStr">
        <is>
          <t xml:space="preserve">CONCLUIDO	</t>
        </is>
      </c>
      <c r="D1928" t="n">
        <v>1.7275</v>
      </c>
      <c r="E1928" t="n">
        <v>57.89</v>
      </c>
      <c r="F1928" t="n">
        <v>53.58</v>
      </c>
      <c r="G1928" t="n">
        <v>91.86</v>
      </c>
      <c r="H1928" t="n">
        <v>1.19</v>
      </c>
      <c r="I1928" t="n">
        <v>35</v>
      </c>
      <c r="J1928" t="n">
        <v>262.08</v>
      </c>
      <c r="K1928" t="n">
        <v>57.72</v>
      </c>
      <c r="L1928" t="n">
        <v>17.5</v>
      </c>
      <c r="M1928" t="n">
        <v>33</v>
      </c>
      <c r="N1928" t="n">
        <v>66.86</v>
      </c>
      <c r="O1928" t="n">
        <v>32557.69</v>
      </c>
      <c r="P1928" t="n">
        <v>812.62</v>
      </c>
      <c r="Q1928" t="n">
        <v>1367.25</v>
      </c>
      <c r="R1928" t="n">
        <v>139.13</v>
      </c>
      <c r="S1928" t="n">
        <v>104.26</v>
      </c>
      <c r="T1928" t="n">
        <v>16447.61</v>
      </c>
      <c r="U1928" t="n">
        <v>0.75</v>
      </c>
      <c r="V1928" t="n">
        <v>0.89</v>
      </c>
      <c r="W1928" t="n">
        <v>20.71</v>
      </c>
      <c r="X1928" t="n">
        <v>1.01</v>
      </c>
      <c r="Y1928" t="n">
        <v>1</v>
      </c>
      <c r="Z1928" t="n">
        <v>10</v>
      </c>
    </row>
    <row r="1929">
      <c r="A1929" t="n">
        <v>67</v>
      </c>
      <c r="B1929" t="n">
        <v>120</v>
      </c>
      <c r="C1929" t="inlineStr">
        <is>
          <t xml:space="preserve">CONCLUIDO	</t>
        </is>
      </c>
      <c r="D1929" t="n">
        <v>1.7312</v>
      </c>
      <c r="E1929" t="n">
        <v>57.76</v>
      </c>
      <c r="F1929" t="n">
        <v>53.51</v>
      </c>
      <c r="G1929" t="n">
        <v>94.42</v>
      </c>
      <c r="H1929" t="n">
        <v>1.2</v>
      </c>
      <c r="I1929" t="n">
        <v>34</v>
      </c>
      <c r="J1929" t="n">
        <v>262.55</v>
      </c>
      <c r="K1929" t="n">
        <v>57.72</v>
      </c>
      <c r="L1929" t="n">
        <v>17.75</v>
      </c>
      <c r="M1929" t="n">
        <v>32</v>
      </c>
      <c r="N1929" t="n">
        <v>67.06999999999999</v>
      </c>
      <c r="O1929" t="n">
        <v>32615.12</v>
      </c>
      <c r="P1929" t="n">
        <v>810.7</v>
      </c>
      <c r="Q1929" t="n">
        <v>1367.24</v>
      </c>
      <c r="R1929" t="n">
        <v>136.63</v>
      </c>
      <c r="S1929" t="n">
        <v>104.26</v>
      </c>
      <c r="T1929" t="n">
        <v>15201.2</v>
      </c>
      <c r="U1929" t="n">
        <v>0.76</v>
      </c>
      <c r="V1929" t="n">
        <v>0.9</v>
      </c>
      <c r="W1929" t="n">
        <v>20.7</v>
      </c>
      <c r="X1929" t="n">
        <v>0.93</v>
      </c>
      <c r="Y1929" t="n">
        <v>1</v>
      </c>
      <c r="Z1929" t="n">
        <v>10</v>
      </c>
    </row>
    <row r="1930">
      <c r="A1930" t="n">
        <v>68</v>
      </c>
      <c r="B1930" t="n">
        <v>120</v>
      </c>
      <c r="C1930" t="inlineStr">
        <is>
          <t xml:space="preserve">CONCLUIDO	</t>
        </is>
      </c>
      <c r="D1930" t="n">
        <v>1.7303</v>
      </c>
      <c r="E1930" t="n">
        <v>57.79</v>
      </c>
      <c r="F1930" t="n">
        <v>53.53</v>
      </c>
      <c r="G1930" t="n">
        <v>94.47</v>
      </c>
      <c r="H1930" t="n">
        <v>1.22</v>
      </c>
      <c r="I1930" t="n">
        <v>34</v>
      </c>
      <c r="J1930" t="n">
        <v>263.01</v>
      </c>
      <c r="K1930" t="n">
        <v>57.72</v>
      </c>
      <c r="L1930" t="n">
        <v>18</v>
      </c>
      <c r="M1930" t="n">
        <v>32</v>
      </c>
      <c r="N1930" t="n">
        <v>67.29000000000001</v>
      </c>
      <c r="O1930" t="n">
        <v>32672.64</v>
      </c>
      <c r="P1930" t="n">
        <v>810.97</v>
      </c>
      <c r="Q1930" t="n">
        <v>1367.24</v>
      </c>
      <c r="R1930" t="n">
        <v>137.67</v>
      </c>
      <c r="S1930" t="n">
        <v>104.26</v>
      </c>
      <c r="T1930" t="n">
        <v>15720.22</v>
      </c>
      <c r="U1930" t="n">
        <v>0.76</v>
      </c>
      <c r="V1930" t="n">
        <v>0.9</v>
      </c>
      <c r="W1930" t="n">
        <v>20.7</v>
      </c>
      <c r="X1930" t="n">
        <v>0.96</v>
      </c>
      <c r="Y1930" t="n">
        <v>1</v>
      </c>
      <c r="Z1930" t="n">
        <v>10</v>
      </c>
    </row>
    <row r="1931">
      <c r="A1931" t="n">
        <v>69</v>
      </c>
      <c r="B1931" t="n">
        <v>120</v>
      </c>
      <c r="C1931" t="inlineStr">
        <is>
          <t xml:space="preserve">CONCLUIDO	</t>
        </is>
      </c>
      <c r="D1931" t="n">
        <v>1.7332</v>
      </c>
      <c r="E1931" t="n">
        <v>57.7</v>
      </c>
      <c r="F1931" t="n">
        <v>53.49</v>
      </c>
      <c r="G1931" t="n">
        <v>97.25</v>
      </c>
      <c r="H1931" t="n">
        <v>1.23</v>
      </c>
      <c r="I1931" t="n">
        <v>33</v>
      </c>
      <c r="J1931" t="n">
        <v>263.48</v>
      </c>
      <c r="K1931" t="n">
        <v>57.72</v>
      </c>
      <c r="L1931" t="n">
        <v>18.25</v>
      </c>
      <c r="M1931" t="n">
        <v>31</v>
      </c>
      <c r="N1931" t="n">
        <v>67.51000000000001</v>
      </c>
      <c r="O1931" t="n">
        <v>32730.24</v>
      </c>
      <c r="P1931" t="n">
        <v>810.0599999999999</v>
      </c>
      <c r="Q1931" t="n">
        <v>1367.24</v>
      </c>
      <c r="R1931" t="n">
        <v>136.21</v>
      </c>
      <c r="S1931" t="n">
        <v>104.26</v>
      </c>
      <c r="T1931" t="n">
        <v>14995.83</v>
      </c>
      <c r="U1931" t="n">
        <v>0.77</v>
      </c>
      <c r="V1931" t="n">
        <v>0.9</v>
      </c>
      <c r="W1931" t="n">
        <v>20.69</v>
      </c>
      <c r="X1931" t="n">
        <v>0.91</v>
      </c>
      <c r="Y1931" t="n">
        <v>1</v>
      </c>
      <c r="Z1931" t="n">
        <v>10</v>
      </c>
    </row>
    <row r="1932">
      <c r="A1932" t="n">
        <v>70</v>
      </c>
      <c r="B1932" t="n">
        <v>120</v>
      </c>
      <c r="C1932" t="inlineStr">
        <is>
          <t xml:space="preserve">CONCLUIDO	</t>
        </is>
      </c>
      <c r="D1932" t="n">
        <v>1.7332</v>
      </c>
      <c r="E1932" t="n">
        <v>57.7</v>
      </c>
      <c r="F1932" t="n">
        <v>53.49</v>
      </c>
      <c r="G1932" t="n">
        <v>97.25</v>
      </c>
      <c r="H1932" t="n">
        <v>1.25</v>
      </c>
      <c r="I1932" t="n">
        <v>33</v>
      </c>
      <c r="J1932" t="n">
        <v>263.95</v>
      </c>
      <c r="K1932" t="n">
        <v>57.72</v>
      </c>
      <c r="L1932" t="n">
        <v>18.5</v>
      </c>
      <c r="M1932" t="n">
        <v>31</v>
      </c>
      <c r="N1932" t="n">
        <v>67.72</v>
      </c>
      <c r="O1932" t="n">
        <v>32787.92</v>
      </c>
      <c r="P1932" t="n">
        <v>809.8099999999999</v>
      </c>
      <c r="Q1932" t="n">
        <v>1367.24</v>
      </c>
      <c r="R1932" t="n">
        <v>135.87</v>
      </c>
      <c r="S1932" t="n">
        <v>104.26</v>
      </c>
      <c r="T1932" t="n">
        <v>14823.94</v>
      </c>
      <c r="U1932" t="n">
        <v>0.77</v>
      </c>
      <c r="V1932" t="n">
        <v>0.9</v>
      </c>
      <c r="W1932" t="n">
        <v>20.7</v>
      </c>
      <c r="X1932" t="n">
        <v>0.91</v>
      </c>
      <c r="Y1932" t="n">
        <v>1</v>
      </c>
      <c r="Z1932" t="n">
        <v>10</v>
      </c>
    </row>
    <row r="1933">
      <c r="A1933" t="n">
        <v>71</v>
      </c>
      <c r="B1933" t="n">
        <v>120</v>
      </c>
      <c r="C1933" t="inlineStr">
        <is>
          <t xml:space="preserve">CONCLUIDO	</t>
        </is>
      </c>
      <c r="D1933" t="n">
        <v>1.735</v>
      </c>
      <c r="E1933" t="n">
        <v>57.64</v>
      </c>
      <c r="F1933" t="n">
        <v>53.47</v>
      </c>
      <c r="G1933" t="n">
        <v>100.26</v>
      </c>
      <c r="H1933" t="n">
        <v>1.26</v>
      </c>
      <c r="I1933" t="n">
        <v>32</v>
      </c>
      <c r="J1933" t="n">
        <v>264.42</v>
      </c>
      <c r="K1933" t="n">
        <v>57.72</v>
      </c>
      <c r="L1933" t="n">
        <v>18.75</v>
      </c>
      <c r="M1933" t="n">
        <v>30</v>
      </c>
      <c r="N1933" t="n">
        <v>67.94</v>
      </c>
      <c r="O1933" t="n">
        <v>32845.69</v>
      </c>
      <c r="P1933" t="n">
        <v>808.9400000000001</v>
      </c>
      <c r="Q1933" t="n">
        <v>1367.23</v>
      </c>
      <c r="R1933" t="n">
        <v>135.56</v>
      </c>
      <c r="S1933" t="n">
        <v>104.26</v>
      </c>
      <c r="T1933" t="n">
        <v>14675.65</v>
      </c>
      <c r="U1933" t="n">
        <v>0.77</v>
      </c>
      <c r="V1933" t="n">
        <v>0.9</v>
      </c>
      <c r="W1933" t="n">
        <v>20.7</v>
      </c>
      <c r="X1933" t="n">
        <v>0.89</v>
      </c>
      <c r="Y1933" t="n">
        <v>1</v>
      </c>
      <c r="Z1933" t="n">
        <v>10</v>
      </c>
    </row>
    <row r="1934">
      <c r="A1934" t="n">
        <v>72</v>
      </c>
      <c r="B1934" t="n">
        <v>120</v>
      </c>
      <c r="C1934" t="inlineStr">
        <is>
          <t xml:space="preserve">CONCLUIDO	</t>
        </is>
      </c>
      <c r="D1934" t="n">
        <v>1.7348</v>
      </c>
      <c r="E1934" t="n">
        <v>57.64</v>
      </c>
      <c r="F1934" t="n">
        <v>53.48</v>
      </c>
      <c r="G1934" t="n">
        <v>100.27</v>
      </c>
      <c r="H1934" t="n">
        <v>1.28</v>
      </c>
      <c r="I1934" t="n">
        <v>32</v>
      </c>
      <c r="J1934" t="n">
        <v>264.89</v>
      </c>
      <c r="K1934" t="n">
        <v>57.72</v>
      </c>
      <c r="L1934" t="n">
        <v>19</v>
      </c>
      <c r="M1934" t="n">
        <v>30</v>
      </c>
      <c r="N1934" t="n">
        <v>68.16</v>
      </c>
      <c r="O1934" t="n">
        <v>32903.54</v>
      </c>
      <c r="P1934" t="n">
        <v>808.3099999999999</v>
      </c>
      <c r="Q1934" t="n">
        <v>1367.34</v>
      </c>
      <c r="R1934" t="n">
        <v>135.41</v>
      </c>
      <c r="S1934" t="n">
        <v>104.26</v>
      </c>
      <c r="T1934" t="n">
        <v>14603.43</v>
      </c>
      <c r="U1934" t="n">
        <v>0.77</v>
      </c>
      <c r="V1934" t="n">
        <v>0.9</v>
      </c>
      <c r="W1934" t="n">
        <v>20.7</v>
      </c>
      <c r="X1934" t="n">
        <v>0.9</v>
      </c>
      <c r="Y1934" t="n">
        <v>1</v>
      </c>
      <c r="Z1934" t="n">
        <v>10</v>
      </c>
    </row>
    <row r="1935">
      <c r="A1935" t="n">
        <v>73</v>
      </c>
      <c r="B1935" t="n">
        <v>120</v>
      </c>
      <c r="C1935" t="inlineStr">
        <is>
          <t xml:space="preserve">CONCLUIDO	</t>
        </is>
      </c>
      <c r="D1935" t="n">
        <v>1.7374</v>
      </c>
      <c r="E1935" t="n">
        <v>57.56</v>
      </c>
      <c r="F1935" t="n">
        <v>53.44</v>
      </c>
      <c r="G1935" t="n">
        <v>103.42</v>
      </c>
      <c r="H1935" t="n">
        <v>1.29</v>
      </c>
      <c r="I1935" t="n">
        <v>31</v>
      </c>
      <c r="J1935" t="n">
        <v>265.36</v>
      </c>
      <c r="K1935" t="n">
        <v>57.72</v>
      </c>
      <c r="L1935" t="n">
        <v>19.25</v>
      </c>
      <c r="M1935" t="n">
        <v>29</v>
      </c>
      <c r="N1935" t="n">
        <v>68.38</v>
      </c>
      <c r="O1935" t="n">
        <v>32961.47</v>
      </c>
      <c r="P1935" t="n">
        <v>806.36</v>
      </c>
      <c r="Q1935" t="n">
        <v>1367.3</v>
      </c>
      <c r="R1935" t="n">
        <v>134.34</v>
      </c>
      <c r="S1935" t="n">
        <v>104.26</v>
      </c>
      <c r="T1935" t="n">
        <v>14069.08</v>
      </c>
      <c r="U1935" t="n">
        <v>0.78</v>
      </c>
      <c r="V1935" t="n">
        <v>0.9</v>
      </c>
      <c r="W1935" t="n">
        <v>20.7</v>
      </c>
      <c r="X1935" t="n">
        <v>0.86</v>
      </c>
      <c r="Y1935" t="n">
        <v>1</v>
      </c>
      <c r="Z1935" t="n">
        <v>10</v>
      </c>
    </row>
    <row r="1936">
      <c r="A1936" t="n">
        <v>74</v>
      </c>
      <c r="B1936" t="n">
        <v>120</v>
      </c>
      <c r="C1936" t="inlineStr">
        <is>
          <t xml:space="preserve">CONCLUIDO	</t>
        </is>
      </c>
      <c r="D1936" t="n">
        <v>1.7373</v>
      </c>
      <c r="E1936" t="n">
        <v>57.56</v>
      </c>
      <c r="F1936" t="n">
        <v>53.44</v>
      </c>
      <c r="G1936" t="n">
        <v>103.43</v>
      </c>
      <c r="H1936" t="n">
        <v>1.31</v>
      </c>
      <c r="I1936" t="n">
        <v>31</v>
      </c>
      <c r="J1936" t="n">
        <v>265.83</v>
      </c>
      <c r="K1936" t="n">
        <v>57.72</v>
      </c>
      <c r="L1936" t="n">
        <v>19.5</v>
      </c>
      <c r="M1936" t="n">
        <v>29</v>
      </c>
      <c r="N1936" t="n">
        <v>68.59999999999999</v>
      </c>
      <c r="O1936" t="n">
        <v>33019.48</v>
      </c>
      <c r="P1936" t="n">
        <v>806.92</v>
      </c>
      <c r="Q1936" t="n">
        <v>1367.24</v>
      </c>
      <c r="R1936" t="n">
        <v>134.41</v>
      </c>
      <c r="S1936" t="n">
        <v>104.26</v>
      </c>
      <c r="T1936" t="n">
        <v>14105.22</v>
      </c>
      <c r="U1936" t="n">
        <v>0.78</v>
      </c>
      <c r="V1936" t="n">
        <v>0.9</v>
      </c>
      <c r="W1936" t="n">
        <v>20.7</v>
      </c>
      <c r="X1936" t="n">
        <v>0.86</v>
      </c>
      <c r="Y1936" t="n">
        <v>1</v>
      </c>
      <c r="Z1936" t="n">
        <v>10</v>
      </c>
    </row>
    <row r="1937">
      <c r="A1937" t="n">
        <v>75</v>
      </c>
      <c r="B1937" t="n">
        <v>120</v>
      </c>
      <c r="C1937" t="inlineStr">
        <is>
          <t xml:space="preserve">CONCLUIDO	</t>
        </is>
      </c>
      <c r="D1937" t="n">
        <v>1.7376</v>
      </c>
      <c r="E1937" t="n">
        <v>57.55</v>
      </c>
      <c r="F1937" t="n">
        <v>53.43</v>
      </c>
      <c r="G1937" t="n">
        <v>103.41</v>
      </c>
      <c r="H1937" t="n">
        <v>1.32</v>
      </c>
      <c r="I1937" t="n">
        <v>31</v>
      </c>
      <c r="J1937" t="n">
        <v>266.3</v>
      </c>
      <c r="K1937" t="n">
        <v>57.72</v>
      </c>
      <c r="L1937" t="n">
        <v>19.75</v>
      </c>
      <c r="M1937" t="n">
        <v>29</v>
      </c>
      <c r="N1937" t="n">
        <v>68.81999999999999</v>
      </c>
      <c r="O1937" t="n">
        <v>33077.58</v>
      </c>
      <c r="P1937" t="n">
        <v>806.01</v>
      </c>
      <c r="Q1937" t="n">
        <v>1367.37</v>
      </c>
      <c r="R1937" t="n">
        <v>134.19</v>
      </c>
      <c r="S1937" t="n">
        <v>104.26</v>
      </c>
      <c r="T1937" t="n">
        <v>13997.93</v>
      </c>
      <c r="U1937" t="n">
        <v>0.78</v>
      </c>
      <c r="V1937" t="n">
        <v>0.9</v>
      </c>
      <c r="W1937" t="n">
        <v>20.69</v>
      </c>
      <c r="X1937" t="n">
        <v>0.85</v>
      </c>
      <c r="Y1937" t="n">
        <v>1</v>
      </c>
      <c r="Z1937" t="n">
        <v>10</v>
      </c>
    </row>
    <row r="1938">
      <c r="A1938" t="n">
        <v>76</v>
      </c>
      <c r="B1938" t="n">
        <v>120</v>
      </c>
      <c r="C1938" t="inlineStr">
        <is>
          <t xml:space="preserve">CONCLUIDO	</t>
        </is>
      </c>
      <c r="D1938" t="n">
        <v>1.7399</v>
      </c>
      <c r="E1938" t="n">
        <v>57.47</v>
      </c>
      <c r="F1938" t="n">
        <v>53.4</v>
      </c>
      <c r="G1938" t="n">
        <v>106.8</v>
      </c>
      <c r="H1938" t="n">
        <v>1.33</v>
      </c>
      <c r="I1938" t="n">
        <v>30</v>
      </c>
      <c r="J1938" t="n">
        <v>266.77</v>
      </c>
      <c r="K1938" t="n">
        <v>57.72</v>
      </c>
      <c r="L1938" t="n">
        <v>20</v>
      </c>
      <c r="M1938" t="n">
        <v>28</v>
      </c>
      <c r="N1938" t="n">
        <v>69.05</v>
      </c>
      <c r="O1938" t="n">
        <v>33135.76</v>
      </c>
      <c r="P1938" t="n">
        <v>804.99</v>
      </c>
      <c r="Q1938" t="n">
        <v>1367.22</v>
      </c>
      <c r="R1938" t="n">
        <v>133.25</v>
      </c>
      <c r="S1938" t="n">
        <v>104.26</v>
      </c>
      <c r="T1938" t="n">
        <v>13529.66</v>
      </c>
      <c r="U1938" t="n">
        <v>0.78</v>
      </c>
      <c r="V1938" t="n">
        <v>0.9</v>
      </c>
      <c r="W1938" t="n">
        <v>20.69</v>
      </c>
      <c r="X1938" t="n">
        <v>0.82</v>
      </c>
      <c r="Y1938" t="n">
        <v>1</v>
      </c>
      <c r="Z1938" t="n">
        <v>10</v>
      </c>
    </row>
    <row r="1939">
      <c r="A1939" t="n">
        <v>77</v>
      </c>
      <c r="B1939" t="n">
        <v>120</v>
      </c>
      <c r="C1939" t="inlineStr">
        <is>
          <t xml:space="preserve">CONCLUIDO	</t>
        </is>
      </c>
      <c r="D1939" t="n">
        <v>1.7404</v>
      </c>
      <c r="E1939" t="n">
        <v>57.46</v>
      </c>
      <c r="F1939" t="n">
        <v>53.38</v>
      </c>
      <c r="G1939" t="n">
        <v>106.77</v>
      </c>
      <c r="H1939" t="n">
        <v>1.35</v>
      </c>
      <c r="I1939" t="n">
        <v>30</v>
      </c>
      <c r="J1939" t="n">
        <v>267.24</v>
      </c>
      <c r="K1939" t="n">
        <v>57.72</v>
      </c>
      <c r="L1939" t="n">
        <v>20.25</v>
      </c>
      <c r="M1939" t="n">
        <v>28</v>
      </c>
      <c r="N1939" t="n">
        <v>69.27</v>
      </c>
      <c r="O1939" t="n">
        <v>33194.02</v>
      </c>
      <c r="P1939" t="n">
        <v>804.66</v>
      </c>
      <c r="Q1939" t="n">
        <v>1367.21</v>
      </c>
      <c r="R1939" t="n">
        <v>132.98</v>
      </c>
      <c r="S1939" t="n">
        <v>104.26</v>
      </c>
      <c r="T1939" t="n">
        <v>13395.7</v>
      </c>
      <c r="U1939" t="n">
        <v>0.78</v>
      </c>
      <c r="V1939" t="n">
        <v>0.9</v>
      </c>
      <c r="W1939" t="n">
        <v>20.68</v>
      </c>
      <c r="X1939" t="n">
        <v>0.8100000000000001</v>
      </c>
      <c r="Y1939" t="n">
        <v>1</v>
      </c>
      <c r="Z1939" t="n">
        <v>10</v>
      </c>
    </row>
    <row r="1940">
      <c r="A1940" t="n">
        <v>78</v>
      </c>
      <c r="B1940" t="n">
        <v>120</v>
      </c>
      <c r="C1940" t="inlineStr">
        <is>
          <t xml:space="preserve">CONCLUIDO	</t>
        </is>
      </c>
      <c r="D1940" t="n">
        <v>1.74</v>
      </c>
      <c r="E1940" t="n">
        <v>57.47</v>
      </c>
      <c r="F1940" t="n">
        <v>53.4</v>
      </c>
      <c r="G1940" t="n">
        <v>106.79</v>
      </c>
      <c r="H1940" t="n">
        <v>1.36</v>
      </c>
      <c r="I1940" t="n">
        <v>30</v>
      </c>
      <c r="J1940" t="n">
        <v>267.71</v>
      </c>
      <c r="K1940" t="n">
        <v>57.72</v>
      </c>
      <c r="L1940" t="n">
        <v>20.5</v>
      </c>
      <c r="M1940" t="n">
        <v>28</v>
      </c>
      <c r="N1940" t="n">
        <v>69.48999999999999</v>
      </c>
      <c r="O1940" t="n">
        <v>33252.37</v>
      </c>
      <c r="P1940" t="n">
        <v>803.45</v>
      </c>
      <c r="Q1940" t="n">
        <v>1367.29</v>
      </c>
      <c r="R1940" t="n">
        <v>133.16</v>
      </c>
      <c r="S1940" t="n">
        <v>104.26</v>
      </c>
      <c r="T1940" t="n">
        <v>13488.11</v>
      </c>
      <c r="U1940" t="n">
        <v>0.78</v>
      </c>
      <c r="V1940" t="n">
        <v>0.9</v>
      </c>
      <c r="W1940" t="n">
        <v>20.69</v>
      </c>
      <c r="X1940" t="n">
        <v>0.82</v>
      </c>
      <c r="Y1940" t="n">
        <v>1</v>
      </c>
      <c r="Z1940" t="n">
        <v>10</v>
      </c>
    </row>
    <row r="1941">
      <c r="A1941" t="n">
        <v>79</v>
      </c>
      <c r="B1941" t="n">
        <v>120</v>
      </c>
      <c r="C1941" t="inlineStr">
        <is>
          <t xml:space="preserve">CONCLUIDO	</t>
        </is>
      </c>
      <c r="D1941" t="n">
        <v>1.7419</v>
      </c>
      <c r="E1941" t="n">
        <v>57.41</v>
      </c>
      <c r="F1941" t="n">
        <v>53.38</v>
      </c>
      <c r="G1941" t="n">
        <v>110.44</v>
      </c>
      <c r="H1941" t="n">
        <v>1.38</v>
      </c>
      <c r="I1941" t="n">
        <v>29</v>
      </c>
      <c r="J1941" t="n">
        <v>268.19</v>
      </c>
      <c r="K1941" t="n">
        <v>57.72</v>
      </c>
      <c r="L1941" t="n">
        <v>20.75</v>
      </c>
      <c r="M1941" t="n">
        <v>27</v>
      </c>
      <c r="N1941" t="n">
        <v>69.70999999999999</v>
      </c>
      <c r="O1941" t="n">
        <v>33310.81</v>
      </c>
      <c r="P1941" t="n">
        <v>803.42</v>
      </c>
      <c r="Q1941" t="n">
        <v>1367.27</v>
      </c>
      <c r="R1941" t="n">
        <v>132.51</v>
      </c>
      <c r="S1941" t="n">
        <v>104.26</v>
      </c>
      <c r="T1941" t="n">
        <v>13166.25</v>
      </c>
      <c r="U1941" t="n">
        <v>0.79</v>
      </c>
      <c r="V1941" t="n">
        <v>0.9</v>
      </c>
      <c r="W1941" t="n">
        <v>20.69</v>
      </c>
      <c r="X1941" t="n">
        <v>0.8</v>
      </c>
      <c r="Y1941" t="n">
        <v>1</v>
      </c>
      <c r="Z1941" t="n">
        <v>10</v>
      </c>
    </row>
    <row r="1942">
      <c r="A1942" t="n">
        <v>80</v>
      </c>
      <c r="B1942" t="n">
        <v>120</v>
      </c>
      <c r="C1942" t="inlineStr">
        <is>
          <t xml:space="preserve">CONCLUIDO	</t>
        </is>
      </c>
      <c r="D1942" t="n">
        <v>1.7417</v>
      </c>
      <c r="E1942" t="n">
        <v>57.42</v>
      </c>
      <c r="F1942" t="n">
        <v>53.39</v>
      </c>
      <c r="G1942" t="n">
        <v>110.45</v>
      </c>
      <c r="H1942" t="n">
        <v>1.39</v>
      </c>
      <c r="I1942" t="n">
        <v>29</v>
      </c>
      <c r="J1942" t="n">
        <v>268.66</v>
      </c>
      <c r="K1942" t="n">
        <v>57.72</v>
      </c>
      <c r="L1942" t="n">
        <v>21</v>
      </c>
      <c r="M1942" t="n">
        <v>27</v>
      </c>
      <c r="N1942" t="n">
        <v>69.94</v>
      </c>
      <c r="O1942" t="n">
        <v>33369.33</v>
      </c>
      <c r="P1942" t="n">
        <v>803.66</v>
      </c>
      <c r="Q1942" t="n">
        <v>1367.18</v>
      </c>
      <c r="R1942" t="n">
        <v>132.72</v>
      </c>
      <c r="S1942" t="n">
        <v>104.26</v>
      </c>
      <c r="T1942" t="n">
        <v>13271.78</v>
      </c>
      <c r="U1942" t="n">
        <v>0.79</v>
      </c>
      <c r="V1942" t="n">
        <v>0.9</v>
      </c>
      <c r="W1942" t="n">
        <v>20.69</v>
      </c>
      <c r="X1942" t="n">
        <v>0.8100000000000001</v>
      </c>
      <c r="Y1942" t="n">
        <v>1</v>
      </c>
      <c r="Z1942" t="n">
        <v>10</v>
      </c>
    </row>
    <row r="1943">
      <c r="A1943" t="n">
        <v>81</v>
      </c>
      <c r="B1943" t="n">
        <v>120</v>
      </c>
      <c r="C1943" t="inlineStr">
        <is>
          <t xml:space="preserve">CONCLUIDO	</t>
        </is>
      </c>
      <c r="D1943" t="n">
        <v>1.7439</v>
      </c>
      <c r="E1943" t="n">
        <v>57.34</v>
      </c>
      <c r="F1943" t="n">
        <v>53.36</v>
      </c>
      <c r="G1943" t="n">
        <v>114.34</v>
      </c>
      <c r="H1943" t="n">
        <v>1.41</v>
      </c>
      <c r="I1943" t="n">
        <v>28</v>
      </c>
      <c r="J1943" t="n">
        <v>269.14</v>
      </c>
      <c r="K1943" t="n">
        <v>57.72</v>
      </c>
      <c r="L1943" t="n">
        <v>21.25</v>
      </c>
      <c r="M1943" t="n">
        <v>26</v>
      </c>
      <c r="N1943" t="n">
        <v>70.16</v>
      </c>
      <c r="O1943" t="n">
        <v>33427.94</v>
      </c>
      <c r="P1943" t="n">
        <v>801.5</v>
      </c>
      <c r="Q1943" t="n">
        <v>1367.27</v>
      </c>
      <c r="R1943" t="n">
        <v>131.96</v>
      </c>
      <c r="S1943" t="n">
        <v>104.26</v>
      </c>
      <c r="T1943" t="n">
        <v>12898.47</v>
      </c>
      <c r="U1943" t="n">
        <v>0.79</v>
      </c>
      <c r="V1943" t="n">
        <v>0.9</v>
      </c>
      <c r="W1943" t="n">
        <v>20.69</v>
      </c>
      <c r="X1943" t="n">
        <v>0.78</v>
      </c>
      <c r="Y1943" t="n">
        <v>1</v>
      </c>
      <c r="Z1943" t="n">
        <v>10</v>
      </c>
    </row>
    <row r="1944">
      <c r="A1944" t="n">
        <v>82</v>
      </c>
      <c r="B1944" t="n">
        <v>120</v>
      </c>
      <c r="C1944" t="inlineStr">
        <is>
          <t xml:space="preserve">CONCLUIDO	</t>
        </is>
      </c>
      <c r="D1944" t="n">
        <v>1.744</v>
      </c>
      <c r="E1944" t="n">
        <v>57.34</v>
      </c>
      <c r="F1944" t="n">
        <v>53.36</v>
      </c>
      <c r="G1944" t="n">
        <v>114.33</v>
      </c>
      <c r="H1944" t="n">
        <v>1.42</v>
      </c>
      <c r="I1944" t="n">
        <v>28</v>
      </c>
      <c r="J1944" t="n">
        <v>269.61</v>
      </c>
      <c r="K1944" t="n">
        <v>57.72</v>
      </c>
      <c r="L1944" t="n">
        <v>21.5</v>
      </c>
      <c r="M1944" t="n">
        <v>26</v>
      </c>
      <c r="N1944" t="n">
        <v>70.39</v>
      </c>
      <c r="O1944" t="n">
        <v>33486.63</v>
      </c>
      <c r="P1944" t="n">
        <v>801.08</v>
      </c>
      <c r="Q1944" t="n">
        <v>1367.2</v>
      </c>
      <c r="R1944" t="n">
        <v>131.83</v>
      </c>
      <c r="S1944" t="n">
        <v>104.26</v>
      </c>
      <c r="T1944" t="n">
        <v>12829.01</v>
      </c>
      <c r="U1944" t="n">
        <v>0.79</v>
      </c>
      <c r="V1944" t="n">
        <v>0.9</v>
      </c>
      <c r="W1944" t="n">
        <v>20.69</v>
      </c>
      <c r="X1944" t="n">
        <v>0.78</v>
      </c>
      <c r="Y1944" t="n">
        <v>1</v>
      </c>
      <c r="Z1944" t="n">
        <v>10</v>
      </c>
    </row>
    <row r="1945">
      <c r="A1945" t="n">
        <v>83</v>
      </c>
      <c r="B1945" t="n">
        <v>120</v>
      </c>
      <c r="C1945" t="inlineStr">
        <is>
          <t xml:space="preserve">CONCLUIDO	</t>
        </is>
      </c>
      <c r="D1945" t="n">
        <v>1.7444</v>
      </c>
      <c r="E1945" t="n">
        <v>57.32</v>
      </c>
      <c r="F1945" t="n">
        <v>53.34</v>
      </c>
      <c r="G1945" t="n">
        <v>114.3</v>
      </c>
      <c r="H1945" t="n">
        <v>1.43</v>
      </c>
      <c r="I1945" t="n">
        <v>28</v>
      </c>
      <c r="J1945" t="n">
        <v>270.09</v>
      </c>
      <c r="K1945" t="n">
        <v>57.72</v>
      </c>
      <c r="L1945" t="n">
        <v>21.75</v>
      </c>
      <c r="M1945" t="n">
        <v>26</v>
      </c>
      <c r="N1945" t="n">
        <v>70.62</v>
      </c>
      <c r="O1945" t="n">
        <v>33545.41</v>
      </c>
      <c r="P1945" t="n">
        <v>800.6900000000001</v>
      </c>
      <c r="Q1945" t="n">
        <v>1367.2</v>
      </c>
      <c r="R1945" t="n">
        <v>131.39</v>
      </c>
      <c r="S1945" t="n">
        <v>104.26</v>
      </c>
      <c r="T1945" t="n">
        <v>12613.16</v>
      </c>
      <c r="U1945" t="n">
        <v>0.79</v>
      </c>
      <c r="V1945" t="n">
        <v>0.9</v>
      </c>
      <c r="W1945" t="n">
        <v>20.69</v>
      </c>
      <c r="X1945" t="n">
        <v>0.76</v>
      </c>
      <c r="Y1945" t="n">
        <v>1</v>
      </c>
      <c r="Z1945" t="n">
        <v>10</v>
      </c>
    </row>
    <row r="1946">
      <c r="A1946" t="n">
        <v>84</v>
      </c>
      <c r="B1946" t="n">
        <v>120</v>
      </c>
      <c r="C1946" t="inlineStr">
        <is>
          <t xml:space="preserve">CONCLUIDO	</t>
        </is>
      </c>
      <c r="D1946" t="n">
        <v>1.7465</v>
      </c>
      <c r="E1946" t="n">
        <v>57.26</v>
      </c>
      <c r="F1946" t="n">
        <v>53.32</v>
      </c>
      <c r="G1946" t="n">
        <v>118.49</v>
      </c>
      <c r="H1946" t="n">
        <v>1.45</v>
      </c>
      <c r="I1946" t="n">
        <v>27</v>
      </c>
      <c r="J1946" t="n">
        <v>270.57</v>
      </c>
      <c r="K1946" t="n">
        <v>57.72</v>
      </c>
      <c r="L1946" t="n">
        <v>22</v>
      </c>
      <c r="M1946" t="n">
        <v>25</v>
      </c>
      <c r="N1946" t="n">
        <v>70.84</v>
      </c>
      <c r="O1946" t="n">
        <v>33604.28</v>
      </c>
      <c r="P1946" t="n">
        <v>799.5599999999999</v>
      </c>
      <c r="Q1946" t="n">
        <v>1367.22</v>
      </c>
      <c r="R1946" t="n">
        <v>130.65</v>
      </c>
      <c r="S1946" t="n">
        <v>104.26</v>
      </c>
      <c r="T1946" t="n">
        <v>12244.13</v>
      </c>
      <c r="U1946" t="n">
        <v>0.8</v>
      </c>
      <c r="V1946" t="n">
        <v>0.9</v>
      </c>
      <c r="W1946" t="n">
        <v>20.69</v>
      </c>
      <c r="X1946" t="n">
        <v>0.74</v>
      </c>
      <c r="Y1946" t="n">
        <v>1</v>
      </c>
      <c r="Z1946" t="n">
        <v>10</v>
      </c>
    </row>
    <row r="1947">
      <c r="A1947" t="n">
        <v>85</v>
      </c>
      <c r="B1947" t="n">
        <v>120</v>
      </c>
      <c r="C1947" t="inlineStr">
        <is>
          <t xml:space="preserve">CONCLUIDO	</t>
        </is>
      </c>
      <c r="D1947" t="n">
        <v>1.7467</v>
      </c>
      <c r="E1947" t="n">
        <v>57.25</v>
      </c>
      <c r="F1947" t="n">
        <v>53.31</v>
      </c>
      <c r="G1947" t="n">
        <v>118.47</v>
      </c>
      <c r="H1947" t="n">
        <v>1.46</v>
      </c>
      <c r="I1947" t="n">
        <v>27</v>
      </c>
      <c r="J1947" t="n">
        <v>271.05</v>
      </c>
      <c r="K1947" t="n">
        <v>57.72</v>
      </c>
      <c r="L1947" t="n">
        <v>22.25</v>
      </c>
      <c r="M1947" t="n">
        <v>25</v>
      </c>
      <c r="N1947" t="n">
        <v>71.06999999999999</v>
      </c>
      <c r="O1947" t="n">
        <v>33663.24</v>
      </c>
      <c r="P1947" t="n">
        <v>799.13</v>
      </c>
      <c r="Q1947" t="n">
        <v>1367.27</v>
      </c>
      <c r="R1947" t="n">
        <v>130.44</v>
      </c>
      <c r="S1947" t="n">
        <v>104.26</v>
      </c>
      <c r="T1947" t="n">
        <v>12141.72</v>
      </c>
      <c r="U1947" t="n">
        <v>0.8</v>
      </c>
      <c r="V1947" t="n">
        <v>0.9</v>
      </c>
      <c r="W1947" t="n">
        <v>20.69</v>
      </c>
      <c r="X1947" t="n">
        <v>0.74</v>
      </c>
      <c r="Y1947" t="n">
        <v>1</v>
      </c>
      <c r="Z1947" t="n">
        <v>10</v>
      </c>
    </row>
    <row r="1948">
      <c r="A1948" t="n">
        <v>86</v>
      </c>
      <c r="B1948" t="n">
        <v>120</v>
      </c>
      <c r="C1948" t="inlineStr">
        <is>
          <t xml:space="preserve">CONCLUIDO	</t>
        </is>
      </c>
      <c r="D1948" t="n">
        <v>1.7465</v>
      </c>
      <c r="E1948" t="n">
        <v>57.26</v>
      </c>
      <c r="F1948" t="n">
        <v>53.32</v>
      </c>
      <c r="G1948" t="n">
        <v>118.48</v>
      </c>
      <c r="H1948" t="n">
        <v>1.47</v>
      </c>
      <c r="I1948" t="n">
        <v>27</v>
      </c>
      <c r="J1948" t="n">
        <v>271.52</v>
      </c>
      <c r="K1948" t="n">
        <v>57.72</v>
      </c>
      <c r="L1948" t="n">
        <v>22.5</v>
      </c>
      <c r="M1948" t="n">
        <v>25</v>
      </c>
      <c r="N1948" t="n">
        <v>71.3</v>
      </c>
      <c r="O1948" t="n">
        <v>33722.28</v>
      </c>
      <c r="P1948" t="n">
        <v>797.8200000000001</v>
      </c>
      <c r="Q1948" t="n">
        <v>1367.15</v>
      </c>
      <c r="R1948" t="n">
        <v>130.65</v>
      </c>
      <c r="S1948" t="n">
        <v>104.26</v>
      </c>
      <c r="T1948" t="n">
        <v>12247.61</v>
      </c>
      <c r="U1948" t="n">
        <v>0.8</v>
      </c>
      <c r="V1948" t="n">
        <v>0.9</v>
      </c>
      <c r="W1948" t="n">
        <v>20.69</v>
      </c>
      <c r="X1948" t="n">
        <v>0.74</v>
      </c>
      <c r="Y1948" t="n">
        <v>1</v>
      </c>
      <c r="Z1948" t="n">
        <v>10</v>
      </c>
    </row>
    <row r="1949">
      <c r="A1949" t="n">
        <v>87</v>
      </c>
      <c r="B1949" t="n">
        <v>120</v>
      </c>
      <c r="C1949" t="inlineStr">
        <is>
          <t xml:space="preserve">CONCLUIDO	</t>
        </is>
      </c>
      <c r="D1949" t="n">
        <v>1.7465</v>
      </c>
      <c r="E1949" t="n">
        <v>57.26</v>
      </c>
      <c r="F1949" t="n">
        <v>53.32</v>
      </c>
      <c r="G1949" t="n">
        <v>118.48</v>
      </c>
      <c r="H1949" t="n">
        <v>1.49</v>
      </c>
      <c r="I1949" t="n">
        <v>27</v>
      </c>
      <c r="J1949" t="n">
        <v>272</v>
      </c>
      <c r="K1949" t="n">
        <v>57.72</v>
      </c>
      <c r="L1949" t="n">
        <v>22.75</v>
      </c>
      <c r="M1949" t="n">
        <v>25</v>
      </c>
      <c r="N1949" t="n">
        <v>71.53</v>
      </c>
      <c r="O1949" t="n">
        <v>33781.41</v>
      </c>
      <c r="P1949" t="n">
        <v>796.5</v>
      </c>
      <c r="Q1949" t="n">
        <v>1367.19</v>
      </c>
      <c r="R1949" t="n">
        <v>130.72</v>
      </c>
      <c r="S1949" t="n">
        <v>104.26</v>
      </c>
      <c r="T1949" t="n">
        <v>12280.07</v>
      </c>
      <c r="U1949" t="n">
        <v>0.8</v>
      </c>
      <c r="V1949" t="n">
        <v>0.9</v>
      </c>
      <c r="W1949" t="n">
        <v>20.68</v>
      </c>
      <c r="X1949" t="n">
        <v>0.74</v>
      </c>
      <c r="Y1949" t="n">
        <v>1</v>
      </c>
      <c r="Z1949" t="n">
        <v>10</v>
      </c>
    </row>
    <row r="1950">
      <c r="A1950" t="n">
        <v>88</v>
      </c>
      <c r="B1950" t="n">
        <v>120</v>
      </c>
      <c r="C1950" t="inlineStr">
        <is>
          <t xml:space="preserve">CONCLUIDO	</t>
        </is>
      </c>
      <c r="D1950" t="n">
        <v>1.7489</v>
      </c>
      <c r="E1950" t="n">
        <v>57.18</v>
      </c>
      <c r="F1950" t="n">
        <v>53.29</v>
      </c>
      <c r="G1950" t="n">
        <v>122.97</v>
      </c>
      <c r="H1950" t="n">
        <v>1.5</v>
      </c>
      <c r="I1950" t="n">
        <v>26</v>
      </c>
      <c r="J1950" t="n">
        <v>272.49</v>
      </c>
      <c r="K1950" t="n">
        <v>57.72</v>
      </c>
      <c r="L1950" t="n">
        <v>23</v>
      </c>
      <c r="M1950" t="n">
        <v>24</v>
      </c>
      <c r="N1950" t="n">
        <v>71.76000000000001</v>
      </c>
      <c r="O1950" t="n">
        <v>33840.76</v>
      </c>
      <c r="P1950" t="n">
        <v>796.79</v>
      </c>
      <c r="Q1950" t="n">
        <v>1367.23</v>
      </c>
      <c r="R1950" t="n">
        <v>129.58</v>
      </c>
      <c r="S1950" t="n">
        <v>104.26</v>
      </c>
      <c r="T1950" t="n">
        <v>11716.02</v>
      </c>
      <c r="U1950" t="n">
        <v>0.8</v>
      </c>
      <c r="V1950" t="n">
        <v>0.9</v>
      </c>
      <c r="W1950" t="n">
        <v>20.69</v>
      </c>
      <c r="X1950" t="n">
        <v>0.71</v>
      </c>
      <c r="Y1950" t="n">
        <v>1</v>
      </c>
      <c r="Z1950" t="n">
        <v>10</v>
      </c>
    </row>
    <row r="1951">
      <c r="A1951" t="n">
        <v>89</v>
      </c>
      <c r="B1951" t="n">
        <v>120</v>
      </c>
      <c r="C1951" t="inlineStr">
        <is>
          <t xml:space="preserve">CONCLUIDO	</t>
        </is>
      </c>
      <c r="D1951" t="n">
        <v>1.749</v>
      </c>
      <c r="E1951" t="n">
        <v>57.18</v>
      </c>
      <c r="F1951" t="n">
        <v>53.28</v>
      </c>
      <c r="G1951" t="n">
        <v>122.96</v>
      </c>
      <c r="H1951" t="n">
        <v>1.52</v>
      </c>
      <c r="I1951" t="n">
        <v>26</v>
      </c>
      <c r="J1951" t="n">
        <v>272.97</v>
      </c>
      <c r="K1951" t="n">
        <v>57.72</v>
      </c>
      <c r="L1951" t="n">
        <v>23.25</v>
      </c>
      <c r="M1951" t="n">
        <v>24</v>
      </c>
      <c r="N1951" t="n">
        <v>71.98999999999999</v>
      </c>
      <c r="O1951" t="n">
        <v>33900.07</v>
      </c>
      <c r="P1951" t="n">
        <v>797</v>
      </c>
      <c r="Q1951" t="n">
        <v>1367.19</v>
      </c>
      <c r="R1951" t="n">
        <v>129.44</v>
      </c>
      <c r="S1951" t="n">
        <v>104.26</v>
      </c>
      <c r="T1951" t="n">
        <v>11646.86</v>
      </c>
      <c r="U1951" t="n">
        <v>0.8100000000000001</v>
      </c>
      <c r="V1951" t="n">
        <v>0.9</v>
      </c>
      <c r="W1951" t="n">
        <v>20.69</v>
      </c>
      <c r="X1951" t="n">
        <v>0.71</v>
      </c>
      <c r="Y1951" t="n">
        <v>1</v>
      </c>
      <c r="Z1951" t="n">
        <v>10</v>
      </c>
    </row>
    <row r="1952">
      <c r="A1952" t="n">
        <v>90</v>
      </c>
      <c r="B1952" t="n">
        <v>120</v>
      </c>
      <c r="C1952" t="inlineStr">
        <is>
          <t xml:space="preserve">CONCLUIDO	</t>
        </is>
      </c>
      <c r="D1952" t="n">
        <v>1.7484</v>
      </c>
      <c r="E1952" t="n">
        <v>57.2</v>
      </c>
      <c r="F1952" t="n">
        <v>53.3</v>
      </c>
      <c r="G1952" t="n">
        <v>123</v>
      </c>
      <c r="H1952" t="n">
        <v>1.53</v>
      </c>
      <c r="I1952" t="n">
        <v>26</v>
      </c>
      <c r="J1952" t="n">
        <v>273.45</v>
      </c>
      <c r="K1952" t="n">
        <v>57.72</v>
      </c>
      <c r="L1952" t="n">
        <v>23.5</v>
      </c>
      <c r="M1952" t="n">
        <v>24</v>
      </c>
      <c r="N1952" t="n">
        <v>72.22</v>
      </c>
      <c r="O1952" t="n">
        <v>33959.47</v>
      </c>
      <c r="P1952" t="n">
        <v>796.39</v>
      </c>
      <c r="Q1952" t="n">
        <v>1367.21</v>
      </c>
      <c r="R1952" t="n">
        <v>130</v>
      </c>
      <c r="S1952" t="n">
        <v>104.26</v>
      </c>
      <c r="T1952" t="n">
        <v>11923.83</v>
      </c>
      <c r="U1952" t="n">
        <v>0.8</v>
      </c>
      <c r="V1952" t="n">
        <v>0.9</v>
      </c>
      <c r="W1952" t="n">
        <v>20.69</v>
      </c>
      <c r="X1952" t="n">
        <v>0.73</v>
      </c>
      <c r="Y1952" t="n">
        <v>1</v>
      </c>
      <c r="Z1952" t="n">
        <v>10</v>
      </c>
    </row>
    <row r="1953">
      <c r="A1953" t="n">
        <v>91</v>
      </c>
      <c r="B1953" t="n">
        <v>120</v>
      </c>
      <c r="C1953" t="inlineStr">
        <is>
          <t xml:space="preserve">CONCLUIDO	</t>
        </is>
      </c>
      <c r="D1953" t="n">
        <v>1.7509</v>
      </c>
      <c r="E1953" t="n">
        <v>57.11</v>
      </c>
      <c r="F1953" t="n">
        <v>53.27</v>
      </c>
      <c r="G1953" t="n">
        <v>127.84</v>
      </c>
      <c r="H1953" t="n">
        <v>1.54</v>
      </c>
      <c r="I1953" t="n">
        <v>25</v>
      </c>
      <c r="J1953" t="n">
        <v>273.93</v>
      </c>
      <c r="K1953" t="n">
        <v>57.72</v>
      </c>
      <c r="L1953" t="n">
        <v>23.75</v>
      </c>
      <c r="M1953" t="n">
        <v>23</v>
      </c>
      <c r="N1953" t="n">
        <v>72.45999999999999</v>
      </c>
      <c r="O1953" t="n">
        <v>34018.96</v>
      </c>
      <c r="P1953" t="n">
        <v>794.45</v>
      </c>
      <c r="Q1953" t="n">
        <v>1367.23</v>
      </c>
      <c r="R1953" t="n">
        <v>128.89</v>
      </c>
      <c r="S1953" t="n">
        <v>104.26</v>
      </c>
      <c r="T1953" t="n">
        <v>11377.89</v>
      </c>
      <c r="U1953" t="n">
        <v>0.8100000000000001</v>
      </c>
      <c r="V1953" t="n">
        <v>0.9</v>
      </c>
      <c r="W1953" t="n">
        <v>20.68</v>
      </c>
      <c r="X1953" t="n">
        <v>0.6899999999999999</v>
      </c>
      <c r="Y1953" t="n">
        <v>1</v>
      </c>
      <c r="Z1953" t="n">
        <v>10</v>
      </c>
    </row>
    <row r="1954">
      <c r="A1954" t="n">
        <v>92</v>
      </c>
      <c r="B1954" t="n">
        <v>120</v>
      </c>
      <c r="C1954" t="inlineStr">
        <is>
          <t xml:space="preserve">CONCLUIDO	</t>
        </is>
      </c>
      <c r="D1954" t="n">
        <v>1.7514</v>
      </c>
      <c r="E1954" t="n">
        <v>57.1</v>
      </c>
      <c r="F1954" t="n">
        <v>53.25</v>
      </c>
      <c r="G1954" t="n">
        <v>127.8</v>
      </c>
      <c r="H1954" t="n">
        <v>1.56</v>
      </c>
      <c r="I1954" t="n">
        <v>25</v>
      </c>
      <c r="J1954" t="n">
        <v>274.41</v>
      </c>
      <c r="K1954" t="n">
        <v>57.72</v>
      </c>
      <c r="L1954" t="n">
        <v>24</v>
      </c>
      <c r="M1954" t="n">
        <v>23</v>
      </c>
      <c r="N1954" t="n">
        <v>72.69</v>
      </c>
      <c r="O1954" t="n">
        <v>34078.55</v>
      </c>
      <c r="P1954" t="n">
        <v>794.92</v>
      </c>
      <c r="Q1954" t="n">
        <v>1367.2</v>
      </c>
      <c r="R1954" t="n">
        <v>128.7</v>
      </c>
      <c r="S1954" t="n">
        <v>104.26</v>
      </c>
      <c r="T1954" t="n">
        <v>11279.23</v>
      </c>
      <c r="U1954" t="n">
        <v>0.8100000000000001</v>
      </c>
      <c r="V1954" t="n">
        <v>0.9</v>
      </c>
      <c r="W1954" t="n">
        <v>20.67</v>
      </c>
      <c r="X1954" t="n">
        <v>0.67</v>
      </c>
      <c r="Y1954" t="n">
        <v>1</v>
      </c>
      <c r="Z1954" t="n">
        <v>10</v>
      </c>
    </row>
    <row r="1955">
      <c r="A1955" t="n">
        <v>93</v>
      </c>
      <c r="B1955" t="n">
        <v>120</v>
      </c>
      <c r="C1955" t="inlineStr">
        <is>
          <t xml:space="preserve">CONCLUIDO	</t>
        </is>
      </c>
      <c r="D1955" t="n">
        <v>1.7506</v>
      </c>
      <c r="E1955" t="n">
        <v>57.12</v>
      </c>
      <c r="F1955" t="n">
        <v>53.28</v>
      </c>
      <c r="G1955" t="n">
        <v>127.86</v>
      </c>
      <c r="H1955" t="n">
        <v>1.57</v>
      </c>
      <c r="I1955" t="n">
        <v>25</v>
      </c>
      <c r="J1955" t="n">
        <v>274.9</v>
      </c>
      <c r="K1955" t="n">
        <v>57.72</v>
      </c>
      <c r="L1955" t="n">
        <v>24.25</v>
      </c>
      <c r="M1955" t="n">
        <v>23</v>
      </c>
      <c r="N1955" t="n">
        <v>72.92</v>
      </c>
      <c r="O1955" t="n">
        <v>34138.22</v>
      </c>
      <c r="P1955" t="n">
        <v>795.33</v>
      </c>
      <c r="Q1955" t="n">
        <v>1367.18</v>
      </c>
      <c r="R1955" t="n">
        <v>129.16</v>
      </c>
      <c r="S1955" t="n">
        <v>104.26</v>
      </c>
      <c r="T1955" t="n">
        <v>11509.69</v>
      </c>
      <c r="U1955" t="n">
        <v>0.8100000000000001</v>
      </c>
      <c r="V1955" t="n">
        <v>0.9</v>
      </c>
      <c r="W1955" t="n">
        <v>20.69</v>
      </c>
      <c r="X1955" t="n">
        <v>0.7</v>
      </c>
      <c r="Y1955" t="n">
        <v>1</v>
      </c>
      <c r="Z1955" t="n">
        <v>10</v>
      </c>
    </row>
    <row r="1956">
      <c r="A1956" t="n">
        <v>94</v>
      </c>
      <c r="B1956" t="n">
        <v>120</v>
      </c>
      <c r="C1956" t="inlineStr">
        <is>
          <t xml:space="preserve">CONCLUIDO	</t>
        </is>
      </c>
      <c r="D1956" t="n">
        <v>1.7508</v>
      </c>
      <c r="E1956" t="n">
        <v>57.12</v>
      </c>
      <c r="F1956" t="n">
        <v>53.27</v>
      </c>
      <c r="G1956" t="n">
        <v>127.84</v>
      </c>
      <c r="H1956" t="n">
        <v>1.58</v>
      </c>
      <c r="I1956" t="n">
        <v>25</v>
      </c>
      <c r="J1956" t="n">
        <v>275.38</v>
      </c>
      <c r="K1956" t="n">
        <v>57.72</v>
      </c>
      <c r="L1956" t="n">
        <v>24.5</v>
      </c>
      <c r="M1956" t="n">
        <v>23</v>
      </c>
      <c r="N1956" t="n">
        <v>73.16</v>
      </c>
      <c r="O1956" t="n">
        <v>34197.98</v>
      </c>
      <c r="P1956" t="n">
        <v>792.74</v>
      </c>
      <c r="Q1956" t="n">
        <v>1367.2</v>
      </c>
      <c r="R1956" t="n">
        <v>128.94</v>
      </c>
      <c r="S1956" t="n">
        <v>104.26</v>
      </c>
      <c r="T1956" t="n">
        <v>11399.78</v>
      </c>
      <c r="U1956" t="n">
        <v>0.8100000000000001</v>
      </c>
      <c r="V1956" t="n">
        <v>0.9</v>
      </c>
      <c r="W1956" t="n">
        <v>20.69</v>
      </c>
      <c r="X1956" t="n">
        <v>0.6899999999999999</v>
      </c>
      <c r="Y1956" t="n">
        <v>1</v>
      </c>
      <c r="Z1956" t="n">
        <v>10</v>
      </c>
    </row>
    <row r="1957">
      <c r="A1957" t="n">
        <v>95</v>
      </c>
      <c r="B1957" t="n">
        <v>120</v>
      </c>
      <c r="C1957" t="inlineStr">
        <is>
          <t xml:space="preserve">CONCLUIDO	</t>
        </is>
      </c>
      <c r="D1957" t="n">
        <v>1.7538</v>
      </c>
      <c r="E1957" t="n">
        <v>57.02</v>
      </c>
      <c r="F1957" t="n">
        <v>53.22</v>
      </c>
      <c r="G1957" t="n">
        <v>133.04</v>
      </c>
      <c r="H1957" t="n">
        <v>1.6</v>
      </c>
      <c r="I1957" t="n">
        <v>24</v>
      </c>
      <c r="J1957" t="n">
        <v>275.87</v>
      </c>
      <c r="K1957" t="n">
        <v>57.72</v>
      </c>
      <c r="L1957" t="n">
        <v>24.75</v>
      </c>
      <c r="M1957" t="n">
        <v>22</v>
      </c>
      <c r="N1957" t="n">
        <v>73.39</v>
      </c>
      <c r="O1957" t="n">
        <v>34257.84</v>
      </c>
      <c r="P1957" t="n">
        <v>791.5700000000001</v>
      </c>
      <c r="Q1957" t="n">
        <v>1367.23</v>
      </c>
      <c r="R1957" t="n">
        <v>127.43</v>
      </c>
      <c r="S1957" t="n">
        <v>104.26</v>
      </c>
      <c r="T1957" t="n">
        <v>10651.39</v>
      </c>
      <c r="U1957" t="n">
        <v>0.82</v>
      </c>
      <c r="V1957" t="n">
        <v>0.9</v>
      </c>
      <c r="W1957" t="n">
        <v>20.68</v>
      </c>
      <c r="X1957" t="n">
        <v>0.64</v>
      </c>
      <c r="Y1957" t="n">
        <v>1</v>
      </c>
      <c r="Z1957" t="n">
        <v>10</v>
      </c>
    </row>
    <row r="1958">
      <c r="A1958" t="n">
        <v>96</v>
      </c>
      <c r="B1958" t="n">
        <v>120</v>
      </c>
      <c r="C1958" t="inlineStr">
        <is>
          <t xml:space="preserve">CONCLUIDO	</t>
        </is>
      </c>
      <c r="D1958" t="n">
        <v>1.7538</v>
      </c>
      <c r="E1958" t="n">
        <v>57.02</v>
      </c>
      <c r="F1958" t="n">
        <v>53.22</v>
      </c>
      <c r="G1958" t="n">
        <v>133.04</v>
      </c>
      <c r="H1958" t="n">
        <v>1.61</v>
      </c>
      <c r="I1958" t="n">
        <v>24</v>
      </c>
      <c r="J1958" t="n">
        <v>276.35</v>
      </c>
      <c r="K1958" t="n">
        <v>57.72</v>
      </c>
      <c r="L1958" t="n">
        <v>25</v>
      </c>
      <c r="M1958" t="n">
        <v>22</v>
      </c>
      <c r="N1958" t="n">
        <v>73.63</v>
      </c>
      <c r="O1958" t="n">
        <v>34317.79</v>
      </c>
      <c r="P1958" t="n">
        <v>792.1900000000001</v>
      </c>
      <c r="Q1958" t="n">
        <v>1367.2</v>
      </c>
      <c r="R1958" t="n">
        <v>127.33</v>
      </c>
      <c r="S1958" t="n">
        <v>104.26</v>
      </c>
      <c r="T1958" t="n">
        <v>10601.17</v>
      </c>
      <c r="U1958" t="n">
        <v>0.82</v>
      </c>
      <c r="V1958" t="n">
        <v>0.9</v>
      </c>
      <c r="W1958" t="n">
        <v>20.68</v>
      </c>
      <c r="X1958" t="n">
        <v>0.64</v>
      </c>
      <c r="Y1958" t="n">
        <v>1</v>
      </c>
      <c r="Z1958" t="n">
        <v>10</v>
      </c>
    </row>
    <row r="1959">
      <c r="A1959" t="n">
        <v>97</v>
      </c>
      <c r="B1959" t="n">
        <v>120</v>
      </c>
      <c r="C1959" t="inlineStr">
        <is>
          <t xml:space="preserve">CONCLUIDO	</t>
        </is>
      </c>
      <c r="D1959" t="n">
        <v>1.7527</v>
      </c>
      <c r="E1959" t="n">
        <v>57.05</v>
      </c>
      <c r="F1959" t="n">
        <v>53.25</v>
      </c>
      <c r="G1959" t="n">
        <v>133.13</v>
      </c>
      <c r="H1959" t="n">
        <v>1.62</v>
      </c>
      <c r="I1959" t="n">
        <v>24</v>
      </c>
      <c r="J1959" t="n">
        <v>276.84</v>
      </c>
      <c r="K1959" t="n">
        <v>57.72</v>
      </c>
      <c r="L1959" t="n">
        <v>25.25</v>
      </c>
      <c r="M1959" t="n">
        <v>22</v>
      </c>
      <c r="N1959" t="n">
        <v>73.87</v>
      </c>
      <c r="O1959" t="n">
        <v>34377.83</v>
      </c>
      <c r="P1959" t="n">
        <v>792.87</v>
      </c>
      <c r="Q1959" t="n">
        <v>1367.18</v>
      </c>
      <c r="R1959" t="n">
        <v>128.31</v>
      </c>
      <c r="S1959" t="n">
        <v>104.26</v>
      </c>
      <c r="T1959" t="n">
        <v>11092.38</v>
      </c>
      <c r="U1959" t="n">
        <v>0.8100000000000001</v>
      </c>
      <c r="V1959" t="n">
        <v>0.9</v>
      </c>
      <c r="W1959" t="n">
        <v>20.69</v>
      </c>
      <c r="X1959" t="n">
        <v>0.68</v>
      </c>
      <c r="Y1959" t="n">
        <v>1</v>
      </c>
      <c r="Z1959" t="n">
        <v>10</v>
      </c>
    </row>
    <row r="1960">
      <c r="A1960" t="n">
        <v>98</v>
      </c>
      <c r="B1960" t="n">
        <v>120</v>
      </c>
      <c r="C1960" t="inlineStr">
        <is>
          <t xml:space="preserve">CONCLUIDO	</t>
        </is>
      </c>
      <c r="D1960" t="n">
        <v>1.7529</v>
      </c>
      <c r="E1960" t="n">
        <v>57.05</v>
      </c>
      <c r="F1960" t="n">
        <v>53.24</v>
      </c>
      <c r="G1960" t="n">
        <v>133.11</v>
      </c>
      <c r="H1960" t="n">
        <v>1.64</v>
      </c>
      <c r="I1960" t="n">
        <v>24</v>
      </c>
      <c r="J1960" t="n">
        <v>277.33</v>
      </c>
      <c r="K1960" t="n">
        <v>57.72</v>
      </c>
      <c r="L1960" t="n">
        <v>25.5</v>
      </c>
      <c r="M1960" t="n">
        <v>22</v>
      </c>
      <c r="N1960" t="n">
        <v>74.09999999999999</v>
      </c>
      <c r="O1960" t="n">
        <v>34437.96</v>
      </c>
      <c r="P1960" t="n">
        <v>792.5700000000001</v>
      </c>
      <c r="Q1960" t="n">
        <v>1367.19</v>
      </c>
      <c r="R1960" t="n">
        <v>128.43</v>
      </c>
      <c r="S1960" t="n">
        <v>104.26</v>
      </c>
      <c r="T1960" t="n">
        <v>11150.71</v>
      </c>
      <c r="U1960" t="n">
        <v>0.8100000000000001</v>
      </c>
      <c r="V1960" t="n">
        <v>0.9</v>
      </c>
      <c r="W1960" t="n">
        <v>20.68</v>
      </c>
      <c r="X1960" t="n">
        <v>0.67</v>
      </c>
      <c r="Y1960" t="n">
        <v>1</v>
      </c>
      <c r="Z1960" t="n">
        <v>10</v>
      </c>
    </row>
    <row r="1961">
      <c r="A1961" t="n">
        <v>99</v>
      </c>
      <c r="B1961" t="n">
        <v>120</v>
      </c>
      <c r="C1961" t="inlineStr">
        <is>
          <t xml:space="preserve">CONCLUIDO	</t>
        </is>
      </c>
      <c r="D1961" t="n">
        <v>1.7557</v>
      </c>
      <c r="E1961" t="n">
        <v>56.96</v>
      </c>
      <c r="F1961" t="n">
        <v>53.2</v>
      </c>
      <c r="G1961" t="n">
        <v>138.78</v>
      </c>
      <c r="H1961" t="n">
        <v>1.65</v>
      </c>
      <c r="I1961" t="n">
        <v>23</v>
      </c>
      <c r="J1961" t="n">
        <v>277.82</v>
      </c>
      <c r="K1961" t="n">
        <v>57.72</v>
      </c>
      <c r="L1961" t="n">
        <v>25.75</v>
      </c>
      <c r="M1961" t="n">
        <v>21</v>
      </c>
      <c r="N1961" t="n">
        <v>74.34</v>
      </c>
      <c r="O1961" t="n">
        <v>34498.19</v>
      </c>
      <c r="P1961" t="n">
        <v>790.54</v>
      </c>
      <c r="Q1961" t="n">
        <v>1367.17</v>
      </c>
      <c r="R1961" t="n">
        <v>126.8</v>
      </c>
      <c r="S1961" t="n">
        <v>104.26</v>
      </c>
      <c r="T1961" t="n">
        <v>10342.73</v>
      </c>
      <c r="U1961" t="n">
        <v>0.82</v>
      </c>
      <c r="V1961" t="n">
        <v>0.9</v>
      </c>
      <c r="W1961" t="n">
        <v>20.68</v>
      </c>
      <c r="X1961" t="n">
        <v>0.62</v>
      </c>
      <c r="Y1961" t="n">
        <v>1</v>
      </c>
      <c r="Z1961" t="n">
        <v>10</v>
      </c>
    </row>
    <row r="1962">
      <c r="A1962" t="n">
        <v>100</v>
      </c>
      <c r="B1962" t="n">
        <v>120</v>
      </c>
      <c r="C1962" t="inlineStr">
        <is>
          <t xml:space="preserve">CONCLUIDO	</t>
        </is>
      </c>
      <c r="D1962" t="n">
        <v>1.7554</v>
      </c>
      <c r="E1962" t="n">
        <v>56.97</v>
      </c>
      <c r="F1962" t="n">
        <v>53.21</v>
      </c>
      <c r="G1962" t="n">
        <v>138.81</v>
      </c>
      <c r="H1962" t="n">
        <v>1.66</v>
      </c>
      <c r="I1962" t="n">
        <v>23</v>
      </c>
      <c r="J1962" t="n">
        <v>278.31</v>
      </c>
      <c r="K1962" t="n">
        <v>57.72</v>
      </c>
      <c r="L1962" t="n">
        <v>26</v>
      </c>
      <c r="M1962" t="n">
        <v>21</v>
      </c>
      <c r="N1962" t="n">
        <v>74.58</v>
      </c>
      <c r="O1962" t="n">
        <v>34558.51</v>
      </c>
      <c r="P1962" t="n">
        <v>791.23</v>
      </c>
      <c r="Q1962" t="n">
        <v>1367.2</v>
      </c>
      <c r="R1962" t="n">
        <v>127.21</v>
      </c>
      <c r="S1962" t="n">
        <v>104.26</v>
      </c>
      <c r="T1962" t="n">
        <v>10544.12</v>
      </c>
      <c r="U1962" t="n">
        <v>0.82</v>
      </c>
      <c r="V1962" t="n">
        <v>0.9</v>
      </c>
      <c r="W1962" t="n">
        <v>20.68</v>
      </c>
      <c r="X1962" t="n">
        <v>0.63</v>
      </c>
      <c r="Y1962" t="n">
        <v>1</v>
      </c>
      <c r="Z1962" t="n">
        <v>10</v>
      </c>
    </row>
    <row r="1963">
      <c r="A1963" t="n">
        <v>101</v>
      </c>
      <c r="B1963" t="n">
        <v>120</v>
      </c>
      <c r="C1963" t="inlineStr">
        <is>
          <t xml:space="preserve">CONCLUIDO	</t>
        </is>
      </c>
      <c r="D1963" t="n">
        <v>1.7554</v>
      </c>
      <c r="E1963" t="n">
        <v>56.97</v>
      </c>
      <c r="F1963" t="n">
        <v>53.21</v>
      </c>
      <c r="G1963" t="n">
        <v>138.81</v>
      </c>
      <c r="H1963" t="n">
        <v>1.68</v>
      </c>
      <c r="I1963" t="n">
        <v>23</v>
      </c>
      <c r="J1963" t="n">
        <v>278.79</v>
      </c>
      <c r="K1963" t="n">
        <v>57.72</v>
      </c>
      <c r="L1963" t="n">
        <v>26.25</v>
      </c>
      <c r="M1963" t="n">
        <v>21</v>
      </c>
      <c r="N1963" t="n">
        <v>74.81999999999999</v>
      </c>
      <c r="O1963" t="n">
        <v>34618.92</v>
      </c>
      <c r="P1963" t="n">
        <v>790.47</v>
      </c>
      <c r="Q1963" t="n">
        <v>1367.2</v>
      </c>
      <c r="R1963" t="n">
        <v>127.32</v>
      </c>
      <c r="S1963" t="n">
        <v>104.26</v>
      </c>
      <c r="T1963" t="n">
        <v>10601.51</v>
      </c>
      <c r="U1963" t="n">
        <v>0.82</v>
      </c>
      <c r="V1963" t="n">
        <v>0.9</v>
      </c>
      <c r="W1963" t="n">
        <v>20.68</v>
      </c>
      <c r="X1963" t="n">
        <v>0.64</v>
      </c>
      <c r="Y1963" t="n">
        <v>1</v>
      </c>
      <c r="Z1963" t="n">
        <v>10</v>
      </c>
    </row>
    <row r="1964">
      <c r="A1964" t="n">
        <v>102</v>
      </c>
      <c r="B1964" t="n">
        <v>120</v>
      </c>
      <c r="C1964" t="inlineStr">
        <is>
          <t xml:space="preserve">CONCLUIDO	</t>
        </is>
      </c>
      <c r="D1964" t="n">
        <v>1.7549</v>
      </c>
      <c r="E1964" t="n">
        <v>56.98</v>
      </c>
      <c r="F1964" t="n">
        <v>53.23</v>
      </c>
      <c r="G1964" t="n">
        <v>138.85</v>
      </c>
      <c r="H1964" t="n">
        <v>1.69</v>
      </c>
      <c r="I1964" t="n">
        <v>23</v>
      </c>
      <c r="J1964" t="n">
        <v>279.29</v>
      </c>
      <c r="K1964" t="n">
        <v>57.72</v>
      </c>
      <c r="L1964" t="n">
        <v>26.5</v>
      </c>
      <c r="M1964" t="n">
        <v>21</v>
      </c>
      <c r="N1964" t="n">
        <v>75.06</v>
      </c>
      <c r="O1964" t="n">
        <v>34679.43</v>
      </c>
      <c r="P1964" t="n">
        <v>790.24</v>
      </c>
      <c r="Q1964" t="n">
        <v>1367.25</v>
      </c>
      <c r="R1964" t="n">
        <v>127.69</v>
      </c>
      <c r="S1964" t="n">
        <v>104.26</v>
      </c>
      <c r="T1964" t="n">
        <v>10787.24</v>
      </c>
      <c r="U1964" t="n">
        <v>0.82</v>
      </c>
      <c r="V1964" t="n">
        <v>0.9</v>
      </c>
      <c r="W1964" t="n">
        <v>20.68</v>
      </c>
      <c r="X1964" t="n">
        <v>0.65</v>
      </c>
      <c r="Y1964" t="n">
        <v>1</v>
      </c>
      <c r="Z1964" t="n">
        <v>10</v>
      </c>
    </row>
    <row r="1965">
      <c r="A1965" t="n">
        <v>103</v>
      </c>
      <c r="B1965" t="n">
        <v>120</v>
      </c>
      <c r="C1965" t="inlineStr">
        <is>
          <t xml:space="preserve">CONCLUIDO	</t>
        </is>
      </c>
      <c r="D1965" t="n">
        <v>1.7547</v>
      </c>
      <c r="E1965" t="n">
        <v>56.99</v>
      </c>
      <c r="F1965" t="n">
        <v>53.23</v>
      </c>
      <c r="G1965" t="n">
        <v>138.87</v>
      </c>
      <c r="H1965" t="n">
        <v>1.7</v>
      </c>
      <c r="I1965" t="n">
        <v>23</v>
      </c>
      <c r="J1965" t="n">
        <v>279.78</v>
      </c>
      <c r="K1965" t="n">
        <v>57.72</v>
      </c>
      <c r="L1965" t="n">
        <v>26.75</v>
      </c>
      <c r="M1965" t="n">
        <v>21</v>
      </c>
      <c r="N1965" t="n">
        <v>75.3</v>
      </c>
      <c r="O1965" t="n">
        <v>34740.03</v>
      </c>
      <c r="P1965" t="n">
        <v>788.14</v>
      </c>
      <c r="Q1965" t="n">
        <v>1367.2</v>
      </c>
      <c r="R1965" t="n">
        <v>127.99</v>
      </c>
      <c r="S1965" t="n">
        <v>104.26</v>
      </c>
      <c r="T1965" t="n">
        <v>10936.8</v>
      </c>
      <c r="U1965" t="n">
        <v>0.8100000000000001</v>
      </c>
      <c r="V1965" t="n">
        <v>0.9</v>
      </c>
      <c r="W1965" t="n">
        <v>20.68</v>
      </c>
      <c r="X1965" t="n">
        <v>0.66</v>
      </c>
      <c r="Y1965" t="n">
        <v>1</v>
      </c>
      <c r="Z1965" t="n">
        <v>10</v>
      </c>
    </row>
    <row r="1966">
      <c r="A1966" t="n">
        <v>104</v>
      </c>
      <c r="B1966" t="n">
        <v>120</v>
      </c>
      <c r="C1966" t="inlineStr">
        <is>
          <t xml:space="preserve">CONCLUIDO	</t>
        </is>
      </c>
      <c r="D1966" t="n">
        <v>1.7581</v>
      </c>
      <c r="E1966" t="n">
        <v>56.88</v>
      </c>
      <c r="F1966" t="n">
        <v>53.17</v>
      </c>
      <c r="G1966" t="n">
        <v>145.01</v>
      </c>
      <c r="H1966" t="n">
        <v>1.72</v>
      </c>
      <c r="I1966" t="n">
        <v>22</v>
      </c>
      <c r="J1966" t="n">
        <v>280.27</v>
      </c>
      <c r="K1966" t="n">
        <v>57.72</v>
      </c>
      <c r="L1966" t="n">
        <v>27</v>
      </c>
      <c r="M1966" t="n">
        <v>20</v>
      </c>
      <c r="N1966" t="n">
        <v>75.54000000000001</v>
      </c>
      <c r="O1966" t="n">
        <v>34800.73</v>
      </c>
      <c r="P1966" t="n">
        <v>787.86</v>
      </c>
      <c r="Q1966" t="n">
        <v>1367.26</v>
      </c>
      <c r="R1966" t="n">
        <v>125.84</v>
      </c>
      <c r="S1966" t="n">
        <v>104.26</v>
      </c>
      <c r="T1966" t="n">
        <v>9866.18</v>
      </c>
      <c r="U1966" t="n">
        <v>0.83</v>
      </c>
      <c r="V1966" t="n">
        <v>0.9</v>
      </c>
      <c r="W1966" t="n">
        <v>20.68</v>
      </c>
      <c r="X1966" t="n">
        <v>0.59</v>
      </c>
      <c r="Y1966" t="n">
        <v>1</v>
      </c>
      <c r="Z1966" t="n">
        <v>10</v>
      </c>
    </row>
    <row r="1967">
      <c r="A1967" t="n">
        <v>105</v>
      </c>
      <c r="B1967" t="n">
        <v>120</v>
      </c>
      <c r="C1967" t="inlineStr">
        <is>
          <t xml:space="preserve">CONCLUIDO	</t>
        </is>
      </c>
      <c r="D1967" t="n">
        <v>1.7582</v>
      </c>
      <c r="E1967" t="n">
        <v>56.88</v>
      </c>
      <c r="F1967" t="n">
        <v>53.16</v>
      </c>
      <c r="G1967" t="n">
        <v>145</v>
      </c>
      <c r="H1967" t="n">
        <v>1.73</v>
      </c>
      <c r="I1967" t="n">
        <v>22</v>
      </c>
      <c r="J1967" t="n">
        <v>280.76</v>
      </c>
      <c r="K1967" t="n">
        <v>57.72</v>
      </c>
      <c r="L1967" t="n">
        <v>27.25</v>
      </c>
      <c r="M1967" t="n">
        <v>20</v>
      </c>
      <c r="N1967" t="n">
        <v>75.79000000000001</v>
      </c>
      <c r="O1967" t="n">
        <v>34861.53</v>
      </c>
      <c r="P1967" t="n">
        <v>788</v>
      </c>
      <c r="Q1967" t="n">
        <v>1367.18</v>
      </c>
      <c r="R1967" t="n">
        <v>125.49</v>
      </c>
      <c r="S1967" t="n">
        <v>104.26</v>
      </c>
      <c r="T1967" t="n">
        <v>9693.25</v>
      </c>
      <c r="U1967" t="n">
        <v>0.83</v>
      </c>
      <c r="V1967" t="n">
        <v>0.9</v>
      </c>
      <c r="W1967" t="n">
        <v>20.68</v>
      </c>
      <c r="X1967" t="n">
        <v>0.59</v>
      </c>
      <c r="Y1967" t="n">
        <v>1</v>
      </c>
      <c r="Z1967" t="n">
        <v>10</v>
      </c>
    </row>
    <row r="1968">
      <c r="A1968" t="n">
        <v>106</v>
      </c>
      <c r="B1968" t="n">
        <v>120</v>
      </c>
      <c r="C1968" t="inlineStr">
        <is>
          <t xml:space="preserve">CONCLUIDO	</t>
        </is>
      </c>
      <c r="D1968" t="n">
        <v>1.758</v>
      </c>
      <c r="E1968" t="n">
        <v>56.88</v>
      </c>
      <c r="F1968" t="n">
        <v>53.17</v>
      </c>
      <c r="G1968" t="n">
        <v>145.01</v>
      </c>
      <c r="H1968" t="n">
        <v>1.74</v>
      </c>
      <c r="I1968" t="n">
        <v>22</v>
      </c>
      <c r="J1968" t="n">
        <v>281.26</v>
      </c>
      <c r="K1968" t="n">
        <v>57.72</v>
      </c>
      <c r="L1968" t="n">
        <v>27.5</v>
      </c>
      <c r="M1968" t="n">
        <v>20</v>
      </c>
      <c r="N1968" t="n">
        <v>76.03</v>
      </c>
      <c r="O1968" t="n">
        <v>34922.42</v>
      </c>
      <c r="P1968" t="n">
        <v>787.33</v>
      </c>
      <c r="Q1968" t="n">
        <v>1367.17</v>
      </c>
      <c r="R1968" t="n">
        <v>125.95</v>
      </c>
      <c r="S1968" t="n">
        <v>104.26</v>
      </c>
      <c r="T1968" t="n">
        <v>9920.16</v>
      </c>
      <c r="U1968" t="n">
        <v>0.83</v>
      </c>
      <c r="V1968" t="n">
        <v>0.9</v>
      </c>
      <c r="W1968" t="n">
        <v>20.68</v>
      </c>
      <c r="X1968" t="n">
        <v>0.6</v>
      </c>
      <c r="Y1968" t="n">
        <v>1</v>
      </c>
      <c r="Z1968" t="n">
        <v>10</v>
      </c>
    </row>
    <row r="1969">
      <c r="A1969" t="n">
        <v>107</v>
      </c>
      <c r="B1969" t="n">
        <v>120</v>
      </c>
      <c r="C1969" t="inlineStr">
        <is>
          <t xml:space="preserve">CONCLUIDO	</t>
        </is>
      </c>
      <c r="D1969" t="n">
        <v>1.7578</v>
      </c>
      <c r="E1969" t="n">
        <v>56.89</v>
      </c>
      <c r="F1969" t="n">
        <v>53.18</v>
      </c>
      <c r="G1969" t="n">
        <v>145.03</v>
      </c>
      <c r="H1969" t="n">
        <v>1.75</v>
      </c>
      <c r="I1969" t="n">
        <v>22</v>
      </c>
      <c r="J1969" t="n">
        <v>281.75</v>
      </c>
      <c r="K1969" t="n">
        <v>57.72</v>
      </c>
      <c r="L1969" t="n">
        <v>27.75</v>
      </c>
      <c r="M1969" t="n">
        <v>20</v>
      </c>
      <c r="N1969" t="n">
        <v>76.28</v>
      </c>
      <c r="O1969" t="n">
        <v>34983.41</v>
      </c>
      <c r="P1969" t="n">
        <v>787.0700000000001</v>
      </c>
      <c r="Q1969" t="n">
        <v>1367.28</v>
      </c>
      <c r="R1969" t="n">
        <v>126.06</v>
      </c>
      <c r="S1969" t="n">
        <v>104.26</v>
      </c>
      <c r="T1969" t="n">
        <v>9974.280000000001</v>
      </c>
      <c r="U1969" t="n">
        <v>0.83</v>
      </c>
      <c r="V1969" t="n">
        <v>0.9</v>
      </c>
      <c r="W1969" t="n">
        <v>20.68</v>
      </c>
      <c r="X1969" t="n">
        <v>0.6</v>
      </c>
      <c r="Y1969" t="n">
        <v>1</v>
      </c>
      <c r="Z1969" t="n">
        <v>10</v>
      </c>
    </row>
    <row r="1970">
      <c r="A1970" t="n">
        <v>108</v>
      </c>
      <c r="B1970" t="n">
        <v>120</v>
      </c>
      <c r="C1970" t="inlineStr">
        <is>
          <t xml:space="preserve">CONCLUIDO	</t>
        </is>
      </c>
      <c r="D1970" t="n">
        <v>1.7576</v>
      </c>
      <c r="E1970" t="n">
        <v>56.9</v>
      </c>
      <c r="F1970" t="n">
        <v>53.19</v>
      </c>
      <c r="G1970" t="n">
        <v>145.05</v>
      </c>
      <c r="H1970" t="n">
        <v>1.77</v>
      </c>
      <c r="I1970" t="n">
        <v>22</v>
      </c>
      <c r="J1970" t="n">
        <v>282.25</v>
      </c>
      <c r="K1970" t="n">
        <v>57.72</v>
      </c>
      <c r="L1970" t="n">
        <v>28</v>
      </c>
      <c r="M1970" t="n">
        <v>20</v>
      </c>
      <c r="N1970" t="n">
        <v>76.52</v>
      </c>
      <c r="O1970" t="n">
        <v>35044.49</v>
      </c>
      <c r="P1970" t="n">
        <v>785.41</v>
      </c>
      <c r="Q1970" t="n">
        <v>1367.21</v>
      </c>
      <c r="R1970" t="n">
        <v>126.23</v>
      </c>
      <c r="S1970" t="n">
        <v>104.26</v>
      </c>
      <c r="T1970" t="n">
        <v>10059.53</v>
      </c>
      <c r="U1970" t="n">
        <v>0.83</v>
      </c>
      <c r="V1970" t="n">
        <v>0.9</v>
      </c>
      <c r="W1970" t="n">
        <v>20.68</v>
      </c>
      <c r="X1970" t="n">
        <v>0.61</v>
      </c>
      <c r="Y1970" t="n">
        <v>1</v>
      </c>
      <c r="Z1970" t="n">
        <v>10</v>
      </c>
    </row>
    <row r="1971">
      <c r="A1971" t="n">
        <v>109</v>
      </c>
      <c r="B1971" t="n">
        <v>120</v>
      </c>
      <c r="C1971" t="inlineStr">
        <is>
          <t xml:space="preserve">CONCLUIDO	</t>
        </is>
      </c>
      <c r="D1971" t="n">
        <v>1.7606</v>
      </c>
      <c r="E1971" t="n">
        <v>56.8</v>
      </c>
      <c r="F1971" t="n">
        <v>53.13</v>
      </c>
      <c r="G1971" t="n">
        <v>151.81</v>
      </c>
      <c r="H1971" t="n">
        <v>1.78</v>
      </c>
      <c r="I1971" t="n">
        <v>21</v>
      </c>
      <c r="J1971" t="n">
        <v>282.74</v>
      </c>
      <c r="K1971" t="n">
        <v>57.72</v>
      </c>
      <c r="L1971" t="n">
        <v>28.25</v>
      </c>
      <c r="M1971" t="n">
        <v>19</v>
      </c>
      <c r="N1971" t="n">
        <v>76.77</v>
      </c>
      <c r="O1971" t="n">
        <v>35105.68</v>
      </c>
      <c r="P1971" t="n">
        <v>784.05</v>
      </c>
      <c r="Q1971" t="n">
        <v>1367.2</v>
      </c>
      <c r="R1971" t="n">
        <v>124.57</v>
      </c>
      <c r="S1971" t="n">
        <v>104.26</v>
      </c>
      <c r="T1971" t="n">
        <v>9238.01</v>
      </c>
      <c r="U1971" t="n">
        <v>0.84</v>
      </c>
      <c r="V1971" t="n">
        <v>0.9</v>
      </c>
      <c r="W1971" t="n">
        <v>20.68</v>
      </c>
      <c r="X1971" t="n">
        <v>0.5600000000000001</v>
      </c>
      <c r="Y1971" t="n">
        <v>1</v>
      </c>
      <c r="Z1971" t="n">
        <v>10</v>
      </c>
    </row>
    <row r="1972">
      <c r="A1972" t="n">
        <v>110</v>
      </c>
      <c r="B1972" t="n">
        <v>120</v>
      </c>
      <c r="C1972" t="inlineStr">
        <is>
          <t xml:space="preserve">CONCLUIDO	</t>
        </is>
      </c>
      <c r="D1972" t="n">
        <v>1.7604</v>
      </c>
      <c r="E1972" t="n">
        <v>56.8</v>
      </c>
      <c r="F1972" t="n">
        <v>53.14</v>
      </c>
      <c r="G1972" t="n">
        <v>151.82</v>
      </c>
      <c r="H1972" t="n">
        <v>1.79</v>
      </c>
      <c r="I1972" t="n">
        <v>21</v>
      </c>
      <c r="J1972" t="n">
        <v>283.24</v>
      </c>
      <c r="K1972" t="n">
        <v>57.72</v>
      </c>
      <c r="L1972" t="n">
        <v>28.5</v>
      </c>
      <c r="M1972" t="n">
        <v>19</v>
      </c>
      <c r="N1972" t="n">
        <v>77.01000000000001</v>
      </c>
      <c r="O1972" t="n">
        <v>35166.96</v>
      </c>
      <c r="P1972" t="n">
        <v>784.62</v>
      </c>
      <c r="Q1972" t="n">
        <v>1367.19</v>
      </c>
      <c r="R1972" t="n">
        <v>124.66</v>
      </c>
      <c r="S1972" t="n">
        <v>104.26</v>
      </c>
      <c r="T1972" t="n">
        <v>9282.25</v>
      </c>
      <c r="U1972" t="n">
        <v>0.84</v>
      </c>
      <c r="V1972" t="n">
        <v>0.9</v>
      </c>
      <c r="W1972" t="n">
        <v>20.68</v>
      </c>
      <c r="X1972" t="n">
        <v>0.5600000000000001</v>
      </c>
      <c r="Y1972" t="n">
        <v>1</v>
      </c>
      <c r="Z1972" t="n">
        <v>10</v>
      </c>
    </row>
    <row r="1973">
      <c r="A1973" t="n">
        <v>111</v>
      </c>
      <c r="B1973" t="n">
        <v>120</v>
      </c>
      <c r="C1973" t="inlineStr">
        <is>
          <t xml:space="preserve">CONCLUIDO	</t>
        </is>
      </c>
      <c r="D1973" t="n">
        <v>1.7604</v>
      </c>
      <c r="E1973" t="n">
        <v>56.81</v>
      </c>
      <c r="F1973" t="n">
        <v>53.14</v>
      </c>
      <c r="G1973" t="n">
        <v>151.83</v>
      </c>
      <c r="H1973" t="n">
        <v>1.8</v>
      </c>
      <c r="I1973" t="n">
        <v>21</v>
      </c>
      <c r="J1973" t="n">
        <v>283.74</v>
      </c>
      <c r="K1973" t="n">
        <v>57.72</v>
      </c>
      <c r="L1973" t="n">
        <v>28.75</v>
      </c>
      <c r="M1973" t="n">
        <v>19</v>
      </c>
      <c r="N1973" t="n">
        <v>77.26000000000001</v>
      </c>
      <c r="O1973" t="n">
        <v>35228.34</v>
      </c>
      <c r="P1973" t="n">
        <v>784.87</v>
      </c>
      <c r="Q1973" t="n">
        <v>1367.21</v>
      </c>
      <c r="R1973" t="n">
        <v>124.62</v>
      </c>
      <c r="S1973" t="n">
        <v>104.26</v>
      </c>
      <c r="T1973" t="n">
        <v>9258.870000000001</v>
      </c>
      <c r="U1973" t="n">
        <v>0.84</v>
      </c>
      <c r="V1973" t="n">
        <v>0.9</v>
      </c>
      <c r="W1973" t="n">
        <v>20.68</v>
      </c>
      <c r="X1973" t="n">
        <v>0.5600000000000001</v>
      </c>
      <c r="Y1973" t="n">
        <v>1</v>
      </c>
      <c r="Z1973" t="n">
        <v>10</v>
      </c>
    </row>
    <row r="1974">
      <c r="A1974" t="n">
        <v>112</v>
      </c>
      <c r="B1974" t="n">
        <v>120</v>
      </c>
      <c r="C1974" t="inlineStr">
        <is>
          <t xml:space="preserve">CONCLUIDO	</t>
        </is>
      </c>
      <c r="D1974" t="n">
        <v>1.7602</v>
      </c>
      <c r="E1974" t="n">
        <v>56.81</v>
      </c>
      <c r="F1974" t="n">
        <v>53.15</v>
      </c>
      <c r="G1974" t="n">
        <v>151.84</v>
      </c>
      <c r="H1974" t="n">
        <v>1.82</v>
      </c>
      <c r="I1974" t="n">
        <v>21</v>
      </c>
      <c r="J1974" t="n">
        <v>284.23</v>
      </c>
      <c r="K1974" t="n">
        <v>57.72</v>
      </c>
      <c r="L1974" t="n">
        <v>29</v>
      </c>
      <c r="M1974" t="n">
        <v>19</v>
      </c>
      <c r="N1974" t="n">
        <v>77.51000000000001</v>
      </c>
      <c r="O1974" t="n">
        <v>35289.82</v>
      </c>
      <c r="P1974" t="n">
        <v>783.72</v>
      </c>
      <c r="Q1974" t="n">
        <v>1367.21</v>
      </c>
      <c r="R1974" t="n">
        <v>125.07</v>
      </c>
      <c r="S1974" t="n">
        <v>104.26</v>
      </c>
      <c r="T1974" t="n">
        <v>9486.309999999999</v>
      </c>
      <c r="U1974" t="n">
        <v>0.83</v>
      </c>
      <c r="V1974" t="n">
        <v>0.9</v>
      </c>
      <c r="W1974" t="n">
        <v>20.68</v>
      </c>
      <c r="X1974" t="n">
        <v>0.57</v>
      </c>
      <c r="Y1974" t="n">
        <v>1</v>
      </c>
      <c r="Z1974" t="n">
        <v>10</v>
      </c>
    </row>
    <row r="1975">
      <c r="A1975" t="n">
        <v>113</v>
      </c>
      <c r="B1975" t="n">
        <v>120</v>
      </c>
      <c r="C1975" t="inlineStr">
        <is>
          <t xml:space="preserve">CONCLUIDO	</t>
        </is>
      </c>
      <c r="D1975" t="n">
        <v>1.76</v>
      </c>
      <c r="E1975" t="n">
        <v>56.82</v>
      </c>
      <c r="F1975" t="n">
        <v>53.15</v>
      </c>
      <c r="G1975" t="n">
        <v>151.87</v>
      </c>
      <c r="H1975" t="n">
        <v>1.83</v>
      </c>
      <c r="I1975" t="n">
        <v>21</v>
      </c>
      <c r="J1975" t="n">
        <v>284.73</v>
      </c>
      <c r="K1975" t="n">
        <v>57.72</v>
      </c>
      <c r="L1975" t="n">
        <v>29.25</v>
      </c>
      <c r="M1975" t="n">
        <v>19</v>
      </c>
      <c r="N1975" t="n">
        <v>77.76000000000001</v>
      </c>
      <c r="O1975" t="n">
        <v>35351.4</v>
      </c>
      <c r="P1975" t="n">
        <v>781.9400000000001</v>
      </c>
      <c r="Q1975" t="n">
        <v>1367.21</v>
      </c>
      <c r="R1975" t="n">
        <v>125.04</v>
      </c>
      <c r="S1975" t="n">
        <v>104.26</v>
      </c>
      <c r="T1975" t="n">
        <v>9470.74</v>
      </c>
      <c r="U1975" t="n">
        <v>0.83</v>
      </c>
      <c r="V1975" t="n">
        <v>0.9</v>
      </c>
      <c r="W1975" t="n">
        <v>20.68</v>
      </c>
      <c r="X1975" t="n">
        <v>0.58</v>
      </c>
      <c r="Y1975" t="n">
        <v>1</v>
      </c>
      <c r="Z1975" t="n">
        <v>10</v>
      </c>
    </row>
    <row r="1976">
      <c r="A1976" t="n">
        <v>114</v>
      </c>
      <c r="B1976" t="n">
        <v>120</v>
      </c>
      <c r="C1976" t="inlineStr">
        <is>
          <t xml:space="preserve">CONCLUIDO	</t>
        </is>
      </c>
      <c r="D1976" t="n">
        <v>1.763</v>
      </c>
      <c r="E1976" t="n">
        <v>56.72</v>
      </c>
      <c r="F1976" t="n">
        <v>53.1</v>
      </c>
      <c r="G1976" t="n">
        <v>159.3</v>
      </c>
      <c r="H1976" t="n">
        <v>1.84</v>
      </c>
      <c r="I1976" t="n">
        <v>20</v>
      </c>
      <c r="J1976" t="n">
        <v>285.23</v>
      </c>
      <c r="K1976" t="n">
        <v>57.72</v>
      </c>
      <c r="L1976" t="n">
        <v>29.5</v>
      </c>
      <c r="M1976" t="n">
        <v>18</v>
      </c>
      <c r="N1976" t="n">
        <v>78.01000000000001</v>
      </c>
      <c r="O1976" t="n">
        <v>35413.08</v>
      </c>
      <c r="P1976" t="n">
        <v>781.28</v>
      </c>
      <c r="Q1976" t="n">
        <v>1367.13</v>
      </c>
      <c r="R1976" t="n">
        <v>123.69</v>
      </c>
      <c r="S1976" t="n">
        <v>104.26</v>
      </c>
      <c r="T1976" t="n">
        <v>8800.26</v>
      </c>
      <c r="U1976" t="n">
        <v>0.84</v>
      </c>
      <c r="V1976" t="n">
        <v>0.9</v>
      </c>
      <c r="W1976" t="n">
        <v>20.67</v>
      </c>
      <c r="X1976" t="n">
        <v>0.53</v>
      </c>
      <c r="Y1976" t="n">
        <v>1</v>
      </c>
      <c r="Z1976" t="n">
        <v>10</v>
      </c>
    </row>
    <row r="1977">
      <c r="A1977" t="n">
        <v>115</v>
      </c>
      <c r="B1977" t="n">
        <v>120</v>
      </c>
      <c r="C1977" t="inlineStr">
        <is>
          <t xml:space="preserve">CONCLUIDO	</t>
        </is>
      </c>
      <c r="D1977" t="n">
        <v>1.7628</v>
      </c>
      <c r="E1977" t="n">
        <v>56.73</v>
      </c>
      <c r="F1977" t="n">
        <v>53.11</v>
      </c>
      <c r="G1977" t="n">
        <v>159.33</v>
      </c>
      <c r="H1977" t="n">
        <v>1.85</v>
      </c>
      <c r="I1977" t="n">
        <v>20</v>
      </c>
      <c r="J1977" t="n">
        <v>285.73</v>
      </c>
      <c r="K1977" t="n">
        <v>57.72</v>
      </c>
      <c r="L1977" t="n">
        <v>29.75</v>
      </c>
      <c r="M1977" t="n">
        <v>18</v>
      </c>
      <c r="N1977" t="n">
        <v>78.26000000000001</v>
      </c>
      <c r="O1977" t="n">
        <v>35474.86</v>
      </c>
      <c r="P1977" t="n">
        <v>782.71</v>
      </c>
      <c r="Q1977" t="n">
        <v>1367.24</v>
      </c>
      <c r="R1977" t="n">
        <v>123.84</v>
      </c>
      <c r="S1977" t="n">
        <v>104.26</v>
      </c>
      <c r="T1977" t="n">
        <v>8878.17</v>
      </c>
      <c r="U1977" t="n">
        <v>0.84</v>
      </c>
      <c r="V1977" t="n">
        <v>0.9</v>
      </c>
      <c r="W1977" t="n">
        <v>20.67</v>
      </c>
      <c r="X1977" t="n">
        <v>0.53</v>
      </c>
      <c r="Y1977" t="n">
        <v>1</v>
      </c>
      <c r="Z1977" t="n">
        <v>10</v>
      </c>
    </row>
    <row r="1978">
      <c r="A1978" t="n">
        <v>116</v>
      </c>
      <c r="B1978" t="n">
        <v>120</v>
      </c>
      <c r="C1978" t="inlineStr">
        <is>
          <t xml:space="preserve">CONCLUIDO	</t>
        </is>
      </c>
      <c r="D1978" t="n">
        <v>1.7631</v>
      </c>
      <c r="E1978" t="n">
        <v>56.72</v>
      </c>
      <c r="F1978" t="n">
        <v>53.1</v>
      </c>
      <c r="G1978" t="n">
        <v>159.3</v>
      </c>
      <c r="H1978" t="n">
        <v>1.87</v>
      </c>
      <c r="I1978" t="n">
        <v>20</v>
      </c>
      <c r="J1978" t="n">
        <v>286.24</v>
      </c>
      <c r="K1978" t="n">
        <v>57.72</v>
      </c>
      <c r="L1978" t="n">
        <v>30</v>
      </c>
      <c r="M1978" t="n">
        <v>18</v>
      </c>
      <c r="N1978" t="n">
        <v>78.51000000000001</v>
      </c>
      <c r="O1978" t="n">
        <v>35536.74</v>
      </c>
      <c r="P1978" t="n">
        <v>783.38</v>
      </c>
      <c r="Q1978" t="n">
        <v>1367.21</v>
      </c>
      <c r="R1978" t="n">
        <v>123.54</v>
      </c>
      <c r="S1978" t="n">
        <v>104.26</v>
      </c>
      <c r="T1978" t="n">
        <v>8728.549999999999</v>
      </c>
      <c r="U1978" t="n">
        <v>0.84</v>
      </c>
      <c r="V1978" t="n">
        <v>0.9</v>
      </c>
      <c r="W1978" t="n">
        <v>20.67</v>
      </c>
      <c r="X1978" t="n">
        <v>0.52</v>
      </c>
      <c r="Y1978" t="n">
        <v>1</v>
      </c>
      <c r="Z1978" t="n">
        <v>10</v>
      </c>
    </row>
    <row r="1979">
      <c r="A1979" t="n">
        <v>117</v>
      </c>
      <c r="B1979" t="n">
        <v>120</v>
      </c>
      <c r="C1979" t="inlineStr">
        <is>
          <t xml:space="preserve">CONCLUIDO	</t>
        </is>
      </c>
      <c r="D1979" t="n">
        <v>1.7624</v>
      </c>
      <c r="E1979" t="n">
        <v>56.74</v>
      </c>
      <c r="F1979" t="n">
        <v>53.12</v>
      </c>
      <c r="G1979" t="n">
        <v>159.36</v>
      </c>
      <c r="H1979" t="n">
        <v>1.88</v>
      </c>
      <c r="I1979" t="n">
        <v>20</v>
      </c>
      <c r="J1979" t="n">
        <v>286.74</v>
      </c>
      <c r="K1979" t="n">
        <v>57.72</v>
      </c>
      <c r="L1979" t="n">
        <v>30.25</v>
      </c>
      <c r="M1979" t="n">
        <v>18</v>
      </c>
      <c r="N1979" t="n">
        <v>78.77</v>
      </c>
      <c r="O1979" t="n">
        <v>35598.85</v>
      </c>
      <c r="P1979" t="n">
        <v>783.76</v>
      </c>
      <c r="Q1979" t="n">
        <v>1367.21</v>
      </c>
      <c r="R1979" t="n">
        <v>124.1</v>
      </c>
      <c r="S1979" t="n">
        <v>104.26</v>
      </c>
      <c r="T1979" t="n">
        <v>9004.82</v>
      </c>
      <c r="U1979" t="n">
        <v>0.84</v>
      </c>
      <c r="V1979" t="n">
        <v>0.9</v>
      </c>
      <c r="W1979" t="n">
        <v>20.68</v>
      </c>
      <c r="X1979" t="n">
        <v>0.54</v>
      </c>
      <c r="Y1979" t="n">
        <v>1</v>
      </c>
      <c r="Z1979" t="n">
        <v>10</v>
      </c>
    </row>
    <row r="1980">
      <c r="A1980" t="n">
        <v>118</v>
      </c>
      <c r="B1980" t="n">
        <v>120</v>
      </c>
      <c r="C1980" t="inlineStr">
        <is>
          <t xml:space="preserve">CONCLUIDO	</t>
        </is>
      </c>
      <c r="D1980" t="n">
        <v>1.7626</v>
      </c>
      <c r="E1980" t="n">
        <v>56.73</v>
      </c>
      <c r="F1980" t="n">
        <v>53.11</v>
      </c>
      <c r="G1980" t="n">
        <v>159.34</v>
      </c>
      <c r="H1980" t="n">
        <v>1.89</v>
      </c>
      <c r="I1980" t="n">
        <v>20</v>
      </c>
      <c r="J1980" t="n">
        <v>287.24</v>
      </c>
      <c r="K1980" t="n">
        <v>57.72</v>
      </c>
      <c r="L1980" t="n">
        <v>30.5</v>
      </c>
      <c r="M1980" t="n">
        <v>18</v>
      </c>
      <c r="N1980" t="n">
        <v>79.02</v>
      </c>
      <c r="O1980" t="n">
        <v>35660.94</v>
      </c>
      <c r="P1980" t="n">
        <v>782.4299999999999</v>
      </c>
      <c r="Q1980" t="n">
        <v>1367.19</v>
      </c>
      <c r="R1980" t="n">
        <v>124.09</v>
      </c>
      <c r="S1980" t="n">
        <v>104.26</v>
      </c>
      <c r="T1980" t="n">
        <v>9003.459999999999</v>
      </c>
      <c r="U1980" t="n">
        <v>0.84</v>
      </c>
      <c r="V1980" t="n">
        <v>0.9</v>
      </c>
      <c r="W1980" t="n">
        <v>20.67</v>
      </c>
      <c r="X1980" t="n">
        <v>0.54</v>
      </c>
      <c r="Y1980" t="n">
        <v>1</v>
      </c>
      <c r="Z1980" t="n">
        <v>10</v>
      </c>
    </row>
    <row r="1981">
      <c r="A1981" t="n">
        <v>119</v>
      </c>
      <c r="B1981" t="n">
        <v>120</v>
      </c>
      <c r="C1981" t="inlineStr">
        <is>
          <t xml:space="preserve">CONCLUIDO	</t>
        </is>
      </c>
      <c r="D1981" t="n">
        <v>1.7625</v>
      </c>
      <c r="E1981" t="n">
        <v>56.74</v>
      </c>
      <c r="F1981" t="n">
        <v>53.12</v>
      </c>
      <c r="G1981" t="n">
        <v>159.35</v>
      </c>
      <c r="H1981" t="n">
        <v>1.9</v>
      </c>
      <c r="I1981" t="n">
        <v>20</v>
      </c>
      <c r="J1981" t="n">
        <v>287.75</v>
      </c>
      <c r="K1981" t="n">
        <v>57.72</v>
      </c>
      <c r="L1981" t="n">
        <v>30.75</v>
      </c>
      <c r="M1981" t="n">
        <v>18</v>
      </c>
      <c r="N1981" t="n">
        <v>79.27</v>
      </c>
      <c r="O1981" t="n">
        <v>35723.13</v>
      </c>
      <c r="P1981" t="n">
        <v>779.4299999999999</v>
      </c>
      <c r="Q1981" t="n">
        <v>1367.13</v>
      </c>
      <c r="R1981" t="n">
        <v>124.14</v>
      </c>
      <c r="S1981" t="n">
        <v>104.26</v>
      </c>
      <c r="T1981" t="n">
        <v>9025.76</v>
      </c>
      <c r="U1981" t="n">
        <v>0.84</v>
      </c>
      <c r="V1981" t="n">
        <v>0.9</v>
      </c>
      <c r="W1981" t="n">
        <v>20.68</v>
      </c>
      <c r="X1981" t="n">
        <v>0.54</v>
      </c>
      <c r="Y1981" t="n">
        <v>1</v>
      </c>
      <c r="Z1981" t="n">
        <v>10</v>
      </c>
    </row>
    <row r="1982">
      <c r="A1982" t="n">
        <v>120</v>
      </c>
      <c r="B1982" t="n">
        <v>120</v>
      </c>
      <c r="C1982" t="inlineStr">
        <is>
          <t xml:space="preserve">CONCLUIDO	</t>
        </is>
      </c>
      <c r="D1982" t="n">
        <v>1.7647</v>
      </c>
      <c r="E1982" t="n">
        <v>56.67</v>
      </c>
      <c r="F1982" t="n">
        <v>53.09</v>
      </c>
      <c r="G1982" t="n">
        <v>167.66</v>
      </c>
      <c r="H1982" t="n">
        <v>1.92</v>
      </c>
      <c r="I1982" t="n">
        <v>19</v>
      </c>
      <c r="J1982" t="n">
        <v>288.25</v>
      </c>
      <c r="K1982" t="n">
        <v>57.72</v>
      </c>
      <c r="L1982" t="n">
        <v>31</v>
      </c>
      <c r="M1982" t="n">
        <v>17</v>
      </c>
      <c r="N1982" t="n">
        <v>79.53</v>
      </c>
      <c r="O1982" t="n">
        <v>35785.42</v>
      </c>
      <c r="P1982" t="n">
        <v>777.8</v>
      </c>
      <c r="Q1982" t="n">
        <v>1367.18</v>
      </c>
      <c r="R1982" t="n">
        <v>123.26</v>
      </c>
      <c r="S1982" t="n">
        <v>104.26</v>
      </c>
      <c r="T1982" t="n">
        <v>8592.15</v>
      </c>
      <c r="U1982" t="n">
        <v>0.85</v>
      </c>
      <c r="V1982" t="n">
        <v>0.9</v>
      </c>
      <c r="W1982" t="n">
        <v>20.67</v>
      </c>
      <c r="X1982" t="n">
        <v>0.52</v>
      </c>
      <c r="Y1982" t="n">
        <v>1</v>
      </c>
      <c r="Z1982" t="n">
        <v>10</v>
      </c>
    </row>
    <row r="1983">
      <c r="A1983" t="n">
        <v>121</v>
      </c>
      <c r="B1983" t="n">
        <v>120</v>
      </c>
      <c r="C1983" t="inlineStr">
        <is>
          <t xml:space="preserve">CONCLUIDO	</t>
        </is>
      </c>
      <c r="D1983" t="n">
        <v>1.7647</v>
      </c>
      <c r="E1983" t="n">
        <v>56.67</v>
      </c>
      <c r="F1983" t="n">
        <v>53.09</v>
      </c>
      <c r="G1983" t="n">
        <v>167.66</v>
      </c>
      <c r="H1983" t="n">
        <v>1.93</v>
      </c>
      <c r="I1983" t="n">
        <v>19</v>
      </c>
      <c r="J1983" t="n">
        <v>288.76</v>
      </c>
      <c r="K1983" t="n">
        <v>57.72</v>
      </c>
      <c r="L1983" t="n">
        <v>31.25</v>
      </c>
      <c r="M1983" t="n">
        <v>17</v>
      </c>
      <c r="N1983" t="n">
        <v>79.78</v>
      </c>
      <c r="O1983" t="n">
        <v>35847.82</v>
      </c>
      <c r="P1983" t="n">
        <v>778.42</v>
      </c>
      <c r="Q1983" t="n">
        <v>1367.26</v>
      </c>
      <c r="R1983" t="n">
        <v>123.32</v>
      </c>
      <c r="S1983" t="n">
        <v>104.26</v>
      </c>
      <c r="T1983" t="n">
        <v>8620.5</v>
      </c>
      <c r="U1983" t="n">
        <v>0.85</v>
      </c>
      <c r="V1983" t="n">
        <v>0.9</v>
      </c>
      <c r="W1983" t="n">
        <v>20.67</v>
      </c>
      <c r="X1983" t="n">
        <v>0.52</v>
      </c>
      <c r="Y1983" t="n">
        <v>1</v>
      </c>
      <c r="Z1983" t="n">
        <v>10</v>
      </c>
    </row>
    <row r="1984">
      <c r="A1984" t="n">
        <v>122</v>
      </c>
      <c r="B1984" t="n">
        <v>120</v>
      </c>
      <c r="C1984" t="inlineStr">
        <is>
          <t xml:space="preserve">CONCLUIDO	</t>
        </is>
      </c>
      <c r="D1984" t="n">
        <v>1.7646</v>
      </c>
      <c r="E1984" t="n">
        <v>56.67</v>
      </c>
      <c r="F1984" t="n">
        <v>53.1</v>
      </c>
      <c r="G1984" t="n">
        <v>167.67</v>
      </c>
      <c r="H1984" t="n">
        <v>1.94</v>
      </c>
      <c r="I1984" t="n">
        <v>19</v>
      </c>
      <c r="J1984" t="n">
        <v>289.27</v>
      </c>
      <c r="K1984" t="n">
        <v>57.72</v>
      </c>
      <c r="L1984" t="n">
        <v>31.5</v>
      </c>
      <c r="M1984" t="n">
        <v>17</v>
      </c>
      <c r="N1984" t="n">
        <v>80.04000000000001</v>
      </c>
      <c r="O1984" t="n">
        <v>35910.33</v>
      </c>
      <c r="P1984" t="n">
        <v>778.62</v>
      </c>
      <c r="Q1984" t="n">
        <v>1367.17</v>
      </c>
      <c r="R1984" t="n">
        <v>123.62</v>
      </c>
      <c r="S1984" t="n">
        <v>104.26</v>
      </c>
      <c r="T1984" t="n">
        <v>8768.9</v>
      </c>
      <c r="U1984" t="n">
        <v>0.84</v>
      </c>
      <c r="V1984" t="n">
        <v>0.9</v>
      </c>
      <c r="W1984" t="n">
        <v>20.67</v>
      </c>
      <c r="X1984" t="n">
        <v>0.52</v>
      </c>
      <c r="Y1984" t="n">
        <v>1</v>
      </c>
      <c r="Z1984" t="n">
        <v>10</v>
      </c>
    </row>
    <row r="1985">
      <c r="A1985" t="n">
        <v>123</v>
      </c>
      <c r="B1985" t="n">
        <v>120</v>
      </c>
      <c r="C1985" t="inlineStr">
        <is>
          <t xml:space="preserve">CONCLUIDO	</t>
        </is>
      </c>
      <c r="D1985" t="n">
        <v>1.7648</v>
      </c>
      <c r="E1985" t="n">
        <v>56.66</v>
      </c>
      <c r="F1985" t="n">
        <v>53.09</v>
      </c>
      <c r="G1985" t="n">
        <v>167.65</v>
      </c>
      <c r="H1985" t="n">
        <v>1.95</v>
      </c>
      <c r="I1985" t="n">
        <v>19</v>
      </c>
      <c r="J1985" t="n">
        <v>289.77</v>
      </c>
      <c r="K1985" t="n">
        <v>57.72</v>
      </c>
      <c r="L1985" t="n">
        <v>31.75</v>
      </c>
      <c r="M1985" t="n">
        <v>17</v>
      </c>
      <c r="N1985" t="n">
        <v>80.3</v>
      </c>
      <c r="O1985" t="n">
        <v>35972.93</v>
      </c>
      <c r="P1985" t="n">
        <v>778.21</v>
      </c>
      <c r="Q1985" t="n">
        <v>1367.18</v>
      </c>
      <c r="R1985" t="n">
        <v>123.09</v>
      </c>
      <c r="S1985" t="n">
        <v>104.26</v>
      </c>
      <c r="T1985" t="n">
        <v>8507.120000000001</v>
      </c>
      <c r="U1985" t="n">
        <v>0.85</v>
      </c>
      <c r="V1985" t="n">
        <v>0.9</v>
      </c>
      <c r="W1985" t="n">
        <v>20.68</v>
      </c>
      <c r="X1985" t="n">
        <v>0.51</v>
      </c>
      <c r="Y1985" t="n">
        <v>1</v>
      </c>
      <c r="Z1985" t="n">
        <v>10</v>
      </c>
    </row>
    <row r="1986">
      <c r="A1986" t="n">
        <v>124</v>
      </c>
      <c r="B1986" t="n">
        <v>120</v>
      </c>
      <c r="C1986" t="inlineStr">
        <is>
          <t xml:space="preserve">CONCLUIDO	</t>
        </is>
      </c>
      <c r="D1986" t="n">
        <v>1.7648</v>
      </c>
      <c r="E1986" t="n">
        <v>56.66</v>
      </c>
      <c r="F1986" t="n">
        <v>53.09</v>
      </c>
      <c r="G1986" t="n">
        <v>167.65</v>
      </c>
      <c r="H1986" t="n">
        <v>1.96</v>
      </c>
      <c r="I1986" t="n">
        <v>19</v>
      </c>
      <c r="J1986" t="n">
        <v>290.28</v>
      </c>
      <c r="K1986" t="n">
        <v>57.72</v>
      </c>
      <c r="L1986" t="n">
        <v>32</v>
      </c>
      <c r="M1986" t="n">
        <v>17</v>
      </c>
      <c r="N1986" t="n">
        <v>80.56</v>
      </c>
      <c r="O1986" t="n">
        <v>36035.65</v>
      </c>
      <c r="P1986" t="n">
        <v>777.45</v>
      </c>
      <c r="Q1986" t="n">
        <v>1367.27</v>
      </c>
      <c r="R1986" t="n">
        <v>123</v>
      </c>
      <c r="S1986" t="n">
        <v>104.26</v>
      </c>
      <c r="T1986" t="n">
        <v>8463.67</v>
      </c>
      <c r="U1986" t="n">
        <v>0.85</v>
      </c>
      <c r="V1986" t="n">
        <v>0.9</v>
      </c>
      <c r="W1986" t="n">
        <v>20.68</v>
      </c>
      <c r="X1986" t="n">
        <v>0.51</v>
      </c>
      <c r="Y1986" t="n">
        <v>1</v>
      </c>
      <c r="Z1986" t="n">
        <v>10</v>
      </c>
    </row>
    <row r="1987">
      <c r="A1987" t="n">
        <v>125</v>
      </c>
      <c r="B1987" t="n">
        <v>120</v>
      </c>
      <c r="C1987" t="inlineStr">
        <is>
          <t xml:space="preserve">CONCLUIDO	</t>
        </is>
      </c>
      <c r="D1987" t="n">
        <v>1.7647</v>
      </c>
      <c r="E1987" t="n">
        <v>56.67</v>
      </c>
      <c r="F1987" t="n">
        <v>53.09</v>
      </c>
      <c r="G1987" t="n">
        <v>167.66</v>
      </c>
      <c r="H1987" t="n">
        <v>1.97</v>
      </c>
      <c r="I1987" t="n">
        <v>19</v>
      </c>
      <c r="J1987" t="n">
        <v>290.79</v>
      </c>
      <c r="K1987" t="n">
        <v>57.72</v>
      </c>
      <c r="L1987" t="n">
        <v>32.25</v>
      </c>
      <c r="M1987" t="n">
        <v>17</v>
      </c>
      <c r="N1987" t="n">
        <v>80.81999999999999</v>
      </c>
      <c r="O1987" t="n">
        <v>36098.46</v>
      </c>
      <c r="P1987" t="n">
        <v>776.97</v>
      </c>
      <c r="Q1987" t="n">
        <v>1367.17</v>
      </c>
      <c r="R1987" t="n">
        <v>123.28</v>
      </c>
      <c r="S1987" t="n">
        <v>104.26</v>
      </c>
      <c r="T1987" t="n">
        <v>8601.83</v>
      </c>
      <c r="U1987" t="n">
        <v>0.85</v>
      </c>
      <c r="V1987" t="n">
        <v>0.9</v>
      </c>
      <c r="W1987" t="n">
        <v>20.67</v>
      </c>
      <c r="X1987" t="n">
        <v>0.52</v>
      </c>
      <c r="Y1987" t="n">
        <v>1</v>
      </c>
      <c r="Z1987" t="n">
        <v>10</v>
      </c>
    </row>
    <row r="1988">
      <c r="A1988" t="n">
        <v>126</v>
      </c>
      <c r="B1988" t="n">
        <v>120</v>
      </c>
      <c r="C1988" t="inlineStr">
        <is>
          <t xml:space="preserve">CONCLUIDO	</t>
        </is>
      </c>
      <c r="D1988" t="n">
        <v>1.7646</v>
      </c>
      <c r="E1988" t="n">
        <v>56.67</v>
      </c>
      <c r="F1988" t="n">
        <v>53.1</v>
      </c>
      <c r="G1988" t="n">
        <v>167.67</v>
      </c>
      <c r="H1988" t="n">
        <v>1.99</v>
      </c>
      <c r="I1988" t="n">
        <v>19</v>
      </c>
      <c r="J1988" t="n">
        <v>291.3</v>
      </c>
      <c r="K1988" t="n">
        <v>57.72</v>
      </c>
      <c r="L1988" t="n">
        <v>32.5</v>
      </c>
      <c r="M1988" t="n">
        <v>17</v>
      </c>
      <c r="N1988" t="n">
        <v>81.08</v>
      </c>
      <c r="O1988" t="n">
        <v>36161.39</v>
      </c>
      <c r="P1988" t="n">
        <v>775.55</v>
      </c>
      <c r="Q1988" t="n">
        <v>1367.22</v>
      </c>
      <c r="R1988" t="n">
        <v>123.26</v>
      </c>
      <c r="S1988" t="n">
        <v>104.26</v>
      </c>
      <c r="T1988" t="n">
        <v>8591.110000000001</v>
      </c>
      <c r="U1988" t="n">
        <v>0.85</v>
      </c>
      <c r="V1988" t="n">
        <v>0.9</v>
      </c>
      <c r="W1988" t="n">
        <v>20.68</v>
      </c>
      <c r="X1988" t="n">
        <v>0.52</v>
      </c>
      <c r="Y1988" t="n">
        <v>1</v>
      </c>
      <c r="Z1988" t="n">
        <v>10</v>
      </c>
    </row>
    <row r="1989">
      <c r="A1989" t="n">
        <v>127</v>
      </c>
      <c r="B1989" t="n">
        <v>120</v>
      </c>
      <c r="C1989" t="inlineStr">
        <is>
          <t xml:space="preserve">CONCLUIDO	</t>
        </is>
      </c>
      <c r="D1989" t="n">
        <v>1.7672</v>
      </c>
      <c r="E1989" t="n">
        <v>56.59</v>
      </c>
      <c r="F1989" t="n">
        <v>53.06</v>
      </c>
      <c r="G1989" t="n">
        <v>176.86</v>
      </c>
      <c r="H1989" t="n">
        <v>2</v>
      </c>
      <c r="I1989" t="n">
        <v>18</v>
      </c>
      <c r="J1989" t="n">
        <v>291.81</v>
      </c>
      <c r="K1989" t="n">
        <v>57.72</v>
      </c>
      <c r="L1989" t="n">
        <v>32.75</v>
      </c>
      <c r="M1989" t="n">
        <v>16</v>
      </c>
      <c r="N1989" t="n">
        <v>81.34</v>
      </c>
      <c r="O1989" t="n">
        <v>36224.42</v>
      </c>
      <c r="P1989" t="n">
        <v>774.75</v>
      </c>
      <c r="Q1989" t="n">
        <v>1367.24</v>
      </c>
      <c r="R1989" t="n">
        <v>122.09</v>
      </c>
      <c r="S1989" t="n">
        <v>104.26</v>
      </c>
      <c r="T1989" t="n">
        <v>8009.24</v>
      </c>
      <c r="U1989" t="n">
        <v>0.85</v>
      </c>
      <c r="V1989" t="n">
        <v>0.9</v>
      </c>
      <c r="W1989" t="n">
        <v>20.67</v>
      </c>
      <c r="X1989" t="n">
        <v>0.48</v>
      </c>
      <c r="Y1989" t="n">
        <v>1</v>
      </c>
      <c r="Z1989" t="n">
        <v>10</v>
      </c>
    </row>
    <row r="1990">
      <c r="A1990" t="n">
        <v>128</v>
      </c>
      <c r="B1990" t="n">
        <v>120</v>
      </c>
      <c r="C1990" t="inlineStr">
        <is>
          <t xml:space="preserve">CONCLUIDO	</t>
        </is>
      </c>
      <c r="D1990" t="n">
        <v>1.7669</v>
      </c>
      <c r="E1990" t="n">
        <v>56.6</v>
      </c>
      <c r="F1990" t="n">
        <v>53.07</v>
      </c>
      <c r="G1990" t="n">
        <v>176.89</v>
      </c>
      <c r="H1990" t="n">
        <v>2.01</v>
      </c>
      <c r="I1990" t="n">
        <v>18</v>
      </c>
      <c r="J1990" t="n">
        <v>292.32</v>
      </c>
      <c r="K1990" t="n">
        <v>57.72</v>
      </c>
      <c r="L1990" t="n">
        <v>33</v>
      </c>
      <c r="M1990" t="n">
        <v>16</v>
      </c>
      <c r="N1990" t="n">
        <v>81.59999999999999</v>
      </c>
      <c r="O1990" t="n">
        <v>36287.56</v>
      </c>
      <c r="P1990" t="n">
        <v>775.86</v>
      </c>
      <c r="Q1990" t="n">
        <v>1367.27</v>
      </c>
      <c r="R1990" t="n">
        <v>122.6</v>
      </c>
      <c r="S1990" t="n">
        <v>104.26</v>
      </c>
      <c r="T1990" t="n">
        <v>8266.15</v>
      </c>
      <c r="U1990" t="n">
        <v>0.85</v>
      </c>
      <c r="V1990" t="n">
        <v>0.9</v>
      </c>
      <c r="W1990" t="n">
        <v>20.67</v>
      </c>
      <c r="X1990" t="n">
        <v>0.49</v>
      </c>
      <c r="Y1990" t="n">
        <v>1</v>
      </c>
      <c r="Z1990" t="n">
        <v>10</v>
      </c>
    </row>
    <row r="1991">
      <c r="A1991" t="n">
        <v>129</v>
      </c>
      <c r="B1991" t="n">
        <v>120</v>
      </c>
      <c r="C1991" t="inlineStr">
        <is>
          <t xml:space="preserve">CONCLUIDO	</t>
        </is>
      </c>
      <c r="D1991" t="n">
        <v>1.7666</v>
      </c>
      <c r="E1991" t="n">
        <v>56.6</v>
      </c>
      <c r="F1991" t="n">
        <v>53.08</v>
      </c>
      <c r="G1991" t="n">
        <v>176.92</v>
      </c>
      <c r="H1991" t="n">
        <v>2.02</v>
      </c>
      <c r="I1991" t="n">
        <v>18</v>
      </c>
      <c r="J1991" t="n">
        <v>292.84</v>
      </c>
      <c r="K1991" t="n">
        <v>57.72</v>
      </c>
      <c r="L1991" t="n">
        <v>33.25</v>
      </c>
      <c r="M1991" t="n">
        <v>16</v>
      </c>
      <c r="N1991" t="n">
        <v>81.86</v>
      </c>
      <c r="O1991" t="n">
        <v>36350.81</v>
      </c>
      <c r="P1991" t="n">
        <v>776.34</v>
      </c>
      <c r="Q1991" t="n">
        <v>1367.18</v>
      </c>
      <c r="R1991" t="n">
        <v>122.74</v>
      </c>
      <c r="S1991" t="n">
        <v>104.26</v>
      </c>
      <c r="T1991" t="n">
        <v>8336.530000000001</v>
      </c>
      <c r="U1991" t="n">
        <v>0.85</v>
      </c>
      <c r="V1991" t="n">
        <v>0.9</v>
      </c>
      <c r="W1991" t="n">
        <v>20.67</v>
      </c>
      <c r="X1991" t="n">
        <v>0.5</v>
      </c>
      <c r="Y1991" t="n">
        <v>1</v>
      </c>
      <c r="Z1991" t="n">
        <v>10</v>
      </c>
    </row>
    <row r="1992">
      <c r="A1992" t="n">
        <v>130</v>
      </c>
      <c r="B1992" t="n">
        <v>120</v>
      </c>
      <c r="C1992" t="inlineStr">
        <is>
          <t xml:space="preserve">CONCLUIDO	</t>
        </is>
      </c>
      <c r="D1992" t="n">
        <v>1.7669</v>
      </c>
      <c r="E1992" t="n">
        <v>56.6</v>
      </c>
      <c r="F1992" t="n">
        <v>53.07</v>
      </c>
      <c r="G1992" t="n">
        <v>176.89</v>
      </c>
      <c r="H1992" t="n">
        <v>2.03</v>
      </c>
      <c r="I1992" t="n">
        <v>18</v>
      </c>
      <c r="J1992" t="n">
        <v>293.35</v>
      </c>
      <c r="K1992" t="n">
        <v>57.72</v>
      </c>
      <c r="L1992" t="n">
        <v>33.5</v>
      </c>
      <c r="M1992" t="n">
        <v>16</v>
      </c>
      <c r="N1992" t="n">
        <v>82.13</v>
      </c>
      <c r="O1992" t="n">
        <v>36414.16</v>
      </c>
      <c r="P1992" t="n">
        <v>775.83</v>
      </c>
      <c r="Q1992" t="n">
        <v>1367.14</v>
      </c>
      <c r="R1992" t="n">
        <v>122.54</v>
      </c>
      <c r="S1992" t="n">
        <v>104.26</v>
      </c>
      <c r="T1992" t="n">
        <v>8235.42</v>
      </c>
      <c r="U1992" t="n">
        <v>0.85</v>
      </c>
      <c r="V1992" t="n">
        <v>0.9</v>
      </c>
      <c r="W1992" t="n">
        <v>20.67</v>
      </c>
      <c r="X1992" t="n">
        <v>0.49</v>
      </c>
      <c r="Y1992" t="n">
        <v>1</v>
      </c>
      <c r="Z1992" t="n">
        <v>10</v>
      </c>
    </row>
    <row r="1993">
      <c r="A1993" t="n">
        <v>131</v>
      </c>
      <c r="B1993" t="n">
        <v>120</v>
      </c>
      <c r="C1993" t="inlineStr">
        <is>
          <t xml:space="preserve">CONCLUIDO	</t>
        </is>
      </c>
      <c r="D1993" t="n">
        <v>1.767</v>
      </c>
      <c r="E1993" t="n">
        <v>56.59</v>
      </c>
      <c r="F1993" t="n">
        <v>53.06</v>
      </c>
      <c r="G1993" t="n">
        <v>176.88</v>
      </c>
      <c r="H1993" t="n">
        <v>2.05</v>
      </c>
      <c r="I1993" t="n">
        <v>18</v>
      </c>
      <c r="J1993" t="n">
        <v>293.87</v>
      </c>
      <c r="K1993" t="n">
        <v>57.72</v>
      </c>
      <c r="L1993" t="n">
        <v>33.75</v>
      </c>
      <c r="M1993" t="n">
        <v>16</v>
      </c>
      <c r="N1993" t="n">
        <v>82.39</v>
      </c>
      <c r="O1993" t="n">
        <v>36477.63</v>
      </c>
      <c r="P1993" t="n">
        <v>775.49</v>
      </c>
      <c r="Q1993" t="n">
        <v>1367.13</v>
      </c>
      <c r="R1993" t="n">
        <v>122.44</v>
      </c>
      <c r="S1993" t="n">
        <v>104.26</v>
      </c>
      <c r="T1993" t="n">
        <v>8187.7</v>
      </c>
      <c r="U1993" t="n">
        <v>0.85</v>
      </c>
      <c r="V1993" t="n">
        <v>0.9</v>
      </c>
      <c r="W1993" t="n">
        <v>20.67</v>
      </c>
      <c r="X1993" t="n">
        <v>0.49</v>
      </c>
      <c r="Y1993" t="n">
        <v>1</v>
      </c>
      <c r="Z1993" t="n">
        <v>10</v>
      </c>
    </row>
    <row r="1994">
      <c r="A1994" t="n">
        <v>132</v>
      </c>
      <c r="B1994" t="n">
        <v>120</v>
      </c>
      <c r="C1994" t="inlineStr">
        <is>
          <t xml:space="preserve">CONCLUIDO	</t>
        </is>
      </c>
      <c r="D1994" t="n">
        <v>1.7673</v>
      </c>
      <c r="E1994" t="n">
        <v>56.58</v>
      </c>
      <c r="F1994" t="n">
        <v>53.06</v>
      </c>
      <c r="G1994" t="n">
        <v>176.85</v>
      </c>
      <c r="H1994" t="n">
        <v>2.06</v>
      </c>
      <c r="I1994" t="n">
        <v>18</v>
      </c>
      <c r="J1994" t="n">
        <v>294.38</v>
      </c>
      <c r="K1994" t="n">
        <v>57.72</v>
      </c>
      <c r="L1994" t="n">
        <v>34</v>
      </c>
      <c r="M1994" t="n">
        <v>16</v>
      </c>
      <c r="N1994" t="n">
        <v>82.66</v>
      </c>
      <c r="O1994" t="n">
        <v>36541.2</v>
      </c>
      <c r="P1994" t="n">
        <v>774.04</v>
      </c>
      <c r="Q1994" t="n">
        <v>1367.15</v>
      </c>
      <c r="R1994" t="n">
        <v>122.26</v>
      </c>
      <c r="S1994" t="n">
        <v>104.26</v>
      </c>
      <c r="T1994" t="n">
        <v>8094.14</v>
      </c>
      <c r="U1994" t="n">
        <v>0.85</v>
      </c>
      <c r="V1994" t="n">
        <v>0.9</v>
      </c>
      <c r="W1994" t="n">
        <v>20.67</v>
      </c>
      <c r="X1994" t="n">
        <v>0.48</v>
      </c>
      <c r="Y1994" t="n">
        <v>1</v>
      </c>
      <c r="Z1994" t="n">
        <v>10</v>
      </c>
    </row>
    <row r="1995">
      <c r="A1995" t="n">
        <v>133</v>
      </c>
      <c r="B1995" t="n">
        <v>120</v>
      </c>
      <c r="C1995" t="inlineStr">
        <is>
          <t xml:space="preserve">CONCLUIDO	</t>
        </is>
      </c>
      <c r="D1995" t="n">
        <v>1.7665</v>
      </c>
      <c r="E1995" t="n">
        <v>56.61</v>
      </c>
      <c r="F1995" t="n">
        <v>53.08</v>
      </c>
      <c r="G1995" t="n">
        <v>176.94</v>
      </c>
      <c r="H1995" t="n">
        <v>2.07</v>
      </c>
      <c r="I1995" t="n">
        <v>18</v>
      </c>
      <c r="J1995" t="n">
        <v>294.9</v>
      </c>
      <c r="K1995" t="n">
        <v>57.72</v>
      </c>
      <c r="L1995" t="n">
        <v>34.25</v>
      </c>
      <c r="M1995" t="n">
        <v>16</v>
      </c>
      <c r="N1995" t="n">
        <v>82.92</v>
      </c>
      <c r="O1995" t="n">
        <v>36604.89</v>
      </c>
      <c r="P1995" t="n">
        <v>773.51</v>
      </c>
      <c r="Q1995" t="n">
        <v>1367.17</v>
      </c>
      <c r="R1995" t="n">
        <v>122.98</v>
      </c>
      <c r="S1995" t="n">
        <v>104.26</v>
      </c>
      <c r="T1995" t="n">
        <v>8457.049999999999</v>
      </c>
      <c r="U1995" t="n">
        <v>0.85</v>
      </c>
      <c r="V1995" t="n">
        <v>0.9</v>
      </c>
      <c r="W1995" t="n">
        <v>20.67</v>
      </c>
      <c r="X1995" t="n">
        <v>0.51</v>
      </c>
      <c r="Y1995" t="n">
        <v>1</v>
      </c>
      <c r="Z1995" t="n">
        <v>10</v>
      </c>
    </row>
    <row r="1996">
      <c r="A1996" t="n">
        <v>134</v>
      </c>
      <c r="B1996" t="n">
        <v>120</v>
      </c>
      <c r="C1996" t="inlineStr">
        <is>
          <t xml:space="preserve">CONCLUIDO	</t>
        </is>
      </c>
      <c r="D1996" t="n">
        <v>1.7689</v>
      </c>
      <c r="E1996" t="n">
        <v>56.53</v>
      </c>
      <c r="F1996" t="n">
        <v>53.05</v>
      </c>
      <c r="G1996" t="n">
        <v>187.23</v>
      </c>
      <c r="H1996" t="n">
        <v>2.08</v>
      </c>
      <c r="I1996" t="n">
        <v>17</v>
      </c>
      <c r="J1996" t="n">
        <v>295.41</v>
      </c>
      <c r="K1996" t="n">
        <v>57.72</v>
      </c>
      <c r="L1996" t="n">
        <v>34.5</v>
      </c>
      <c r="M1996" t="n">
        <v>15</v>
      </c>
      <c r="N1996" t="n">
        <v>83.19</v>
      </c>
      <c r="O1996" t="n">
        <v>36668.68</v>
      </c>
      <c r="P1996" t="n">
        <v>771.63</v>
      </c>
      <c r="Q1996" t="n">
        <v>1367.14</v>
      </c>
      <c r="R1996" t="n">
        <v>121.93</v>
      </c>
      <c r="S1996" t="n">
        <v>104.26</v>
      </c>
      <c r="T1996" t="n">
        <v>7935.97</v>
      </c>
      <c r="U1996" t="n">
        <v>0.86</v>
      </c>
      <c r="V1996" t="n">
        <v>0.9</v>
      </c>
      <c r="W1996" t="n">
        <v>20.67</v>
      </c>
      <c r="X1996" t="n">
        <v>0.47</v>
      </c>
      <c r="Y1996" t="n">
        <v>1</v>
      </c>
      <c r="Z1996" t="n">
        <v>10</v>
      </c>
    </row>
    <row r="1997">
      <c r="A1997" t="n">
        <v>135</v>
      </c>
      <c r="B1997" t="n">
        <v>120</v>
      </c>
      <c r="C1997" t="inlineStr">
        <is>
          <t xml:space="preserve">CONCLUIDO	</t>
        </is>
      </c>
      <c r="D1997" t="n">
        <v>1.7692</v>
      </c>
      <c r="E1997" t="n">
        <v>56.52</v>
      </c>
      <c r="F1997" t="n">
        <v>53.04</v>
      </c>
      <c r="G1997" t="n">
        <v>187.19</v>
      </c>
      <c r="H1997" t="n">
        <v>2.09</v>
      </c>
      <c r="I1997" t="n">
        <v>17</v>
      </c>
      <c r="J1997" t="n">
        <v>295.93</v>
      </c>
      <c r="K1997" t="n">
        <v>57.72</v>
      </c>
      <c r="L1997" t="n">
        <v>34.75</v>
      </c>
      <c r="M1997" t="n">
        <v>15</v>
      </c>
      <c r="N1997" t="n">
        <v>83.45999999999999</v>
      </c>
      <c r="O1997" t="n">
        <v>36732.59</v>
      </c>
      <c r="P1997" t="n">
        <v>771.71</v>
      </c>
      <c r="Q1997" t="n">
        <v>1367.2</v>
      </c>
      <c r="R1997" t="n">
        <v>121.42</v>
      </c>
      <c r="S1997" t="n">
        <v>104.26</v>
      </c>
      <c r="T1997" t="n">
        <v>7678.94</v>
      </c>
      <c r="U1997" t="n">
        <v>0.86</v>
      </c>
      <c r="V1997" t="n">
        <v>0.9</v>
      </c>
      <c r="W1997" t="n">
        <v>20.68</v>
      </c>
      <c r="X1997" t="n">
        <v>0.46</v>
      </c>
      <c r="Y1997" t="n">
        <v>1</v>
      </c>
      <c r="Z1997" t="n">
        <v>10</v>
      </c>
    </row>
    <row r="1998">
      <c r="A1998" t="n">
        <v>136</v>
      </c>
      <c r="B1998" t="n">
        <v>120</v>
      </c>
      <c r="C1998" t="inlineStr">
        <is>
          <t xml:space="preserve">CONCLUIDO	</t>
        </is>
      </c>
      <c r="D1998" t="n">
        <v>1.7698</v>
      </c>
      <c r="E1998" t="n">
        <v>56.5</v>
      </c>
      <c r="F1998" t="n">
        <v>53.02</v>
      </c>
      <c r="G1998" t="n">
        <v>187.13</v>
      </c>
      <c r="H1998" t="n">
        <v>2.1</v>
      </c>
      <c r="I1998" t="n">
        <v>17</v>
      </c>
      <c r="J1998" t="n">
        <v>296.45</v>
      </c>
      <c r="K1998" t="n">
        <v>57.72</v>
      </c>
      <c r="L1998" t="n">
        <v>35</v>
      </c>
      <c r="M1998" t="n">
        <v>15</v>
      </c>
      <c r="N1998" t="n">
        <v>83.73</v>
      </c>
      <c r="O1998" t="n">
        <v>36796.61</v>
      </c>
      <c r="P1998" t="n">
        <v>771.76</v>
      </c>
      <c r="Q1998" t="n">
        <v>1367.2</v>
      </c>
      <c r="R1998" t="n">
        <v>120.97</v>
      </c>
      <c r="S1998" t="n">
        <v>104.26</v>
      </c>
      <c r="T1998" t="n">
        <v>7456.2</v>
      </c>
      <c r="U1998" t="n">
        <v>0.86</v>
      </c>
      <c r="V1998" t="n">
        <v>0.9</v>
      </c>
      <c r="W1998" t="n">
        <v>20.67</v>
      </c>
      <c r="X1998" t="n">
        <v>0.44</v>
      </c>
      <c r="Y1998" t="n">
        <v>1</v>
      </c>
      <c r="Z1998" t="n">
        <v>10</v>
      </c>
    </row>
    <row r="1999">
      <c r="A1999" t="n">
        <v>137</v>
      </c>
      <c r="B1999" t="n">
        <v>120</v>
      </c>
      <c r="C1999" t="inlineStr">
        <is>
          <t xml:space="preserve">CONCLUIDO	</t>
        </is>
      </c>
      <c r="D1999" t="n">
        <v>1.77</v>
      </c>
      <c r="E1999" t="n">
        <v>56.5</v>
      </c>
      <c r="F1999" t="n">
        <v>53.01</v>
      </c>
      <c r="G1999" t="n">
        <v>187.11</v>
      </c>
      <c r="H1999" t="n">
        <v>2.11</v>
      </c>
      <c r="I1999" t="n">
        <v>17</v>
      </c>
      <c r="J1999" t="n">
        <v>296.97</v>
      </c>
      <c r="K1999" t="n">
        <v>57.72</v>
      </c>
      <c r="L1999" t="n">
        <v>35.25</v>
      </c>
      <c r="M1999" t="n">
        <v>15</v>
      </c>
      <c r="N1999" t="n">
        <v>84</v>
      </c>
      <c r="O1999" t="n">
        <v>36860.74</v>
      </c>
      <c r="P1999" t="n">
        <v>772.3</v>
      </c>
      <c r="Q1999" t="n">
        <v>1367.17</v>
      </c>
      <c r="R1999" t="n">
        <v>120.96</v>
      </c>
      <c r="S1999" t="n">
        <v>104.26</v>
      </c>
      <c r="T1999" t="n">
        <v>7452.36</v>
      </c>
      <c r="U1999" t="n">
        <v>0.86</v>
      </c>
      <c r="V1999" t="n">
        <v>0.9</v>
      </c>
      <c r="W1999" t="n">
        <v>20.66</v>
      </c>
      <c r="X1999" t="n">
        <v>0.44</v>
      </c>
      <c r="Y1999" t="n">
        <v>1</v>
      </c>
      <c r="Z1999" t="n">
        <v>10</v>
      </c>
    </row>
    <row r="2000">
      <c r="A2000" t="n">
        <v>138</v>
      </c>
      <c r="B2000" t="n">
        <v>120</v>
      </c>
      <c r="C2000" t="inlineStr">
        <is>
          <t xml:space="preserve">CONCLUIDO	</t>
        </is>
      </c>
      <c r="D2000" t="n">
        <v>1.7694</v>
      </c>
      <c r="E2000" t="n">
        <v>56.52</v>
      </c>
      <c r="F2000" t="n">
        <v>53.03</v>
      </c>
      <c r="G2000" t="n">
        <v>187.17</v>
      </c>
      <c r="H2000" t="n">
        <v>2.13</v>
      </c>
      <c r="I2000" t="n">
        <v>17</v>
      </c>
      <c r="J2000" t="n">
        <v>297.49</v>
      </c>
      <c r="K2000" t="n">
        <v>57.72</v>
      </c>
      <c r="L2000" t="n">
        <v>35.5</v>
      </c>
      <c r="M2000" t="n">
        <v>15</v>
      </c>
      <c r="N2000" t="n">
        <v>84.27</v>
      </c>
      <c r="O2000" t="n">
        <v>36924.99</v>
      </c>
      <c r="P2000" t="n">
        <v>771.8</v>
      </c>
      <c r="Q2000" t="n">
        <v>1367.21</v>
      </c>
      <c r="R2000" t="n">
        <v>121.28</v>
      </c>
      <c r="S2000" t="n">
        <v>104.26</v>
      </c>
      <c r="T2000" t="n">
        <v>7612.81</v>
      </c>
      <c r="U2000" t="n">
        <v>0.86</v>
      </c>
      <c r="V2000" t="n">
        <v>0.9</v>
      </c>
      <c r="W2000" t="n">
        <v>20.67</v>
      </c>
      <c r="X2000" t="n">
        <v>0.46</v>
      </c>
      <c r="Y2000" t="n">
        <v>1</v>
      </c>
      <c r="Z2000" t="n">
        <v>10</v>
      </c>
    </row>
    <row r="2001">
      <c r="A2001" t="n">
        <v>139</v>
      </c>
      <c r="B2001" t="n">
        <v>120</v>
      </c>
      <c r="C2001" t="inlineStr">
        <is>
          <t xml:space="preserve">CONCLUIDO	</t>
        </is>
      </c>
      <c r="D2001" t="n">
        <v>1.7694</v>
      </c>
      <c r="E2001" t="n">
        <v>56.52</v>
      </c>
      <c r="F2001" t="n">
        <v>53.03</v>
      </c>
      <c r="G2001" t="n">
        <v>187.18</v>
      </c>
      <c r="H2001" t="n">
        <v>2.14</v>
      </c>
      <c r="I2001" t="n">
        <v>17</v>
      </c>
      <c r="J2001" t="n">
        <v>298.01</v>
      </c>
      <c r="K2001" t="n">
        <v>57.72</v>
      </c>
      <c r="L2001" t="n">
        <v>35.75</v>
      </c>
      <c r="M2001" t="n">
        <v>15</v>
      </c>
      <c r="N2001" t="n">
        <v>84.54000000000001</v>
      </c>
      <c r="O2001" t="n">
        <v>36989.35</v>
      </c>
      <c r="P2001" t="n">
        <v>772.01</v>
      </c>
      <c r="Q2001" t="n">
        <v>1367.18</v>
      </c>
      <c r="R2001" t="n">
        <v>121.52</v>
      </c>
      <c r="S2001" t="n">
        <v>104.26</v>
      </c>
      <c r="T2001" t="n">
        <v>7729.75</v>
      </c>
      <c r="U2001" t="n">
        <v>0.86</v>
      </c>
      <c r="V2001" t="n">
        <v>0.9</v>
      </c>
      <c r="W2001" t="n">
        <v>20.67</v>
      </c>
      <c r="X2001" t="n">
        <v>0.46</v>
      </c>
      <c r="Y2001" t="n">
        <v>1</v>
      </c>
      <c r="Z2001" t="n">
        <v>10</v>
      </c>
    </row>
    <row r="2002">
      <c r="A2002" t="n">
        <v>140</v>
      </c>
      <c r="B2002" t="n">
        <v>120</v>
      </c>
      <c r="C2002" t="inlineStr">
        <is>
          <t xml:space="preserve">CONCLUIDO	</t>
        </is>
      </c>
      <c r="D2002" t="n">
        <v>1.7696</v>
      </c>
      <c r="E2002" t="n">
        <v>56.51</v>
      </c>
      <c r="F2002" t="n">
        <v>53.03</v>
      </c>
      <c r="G2002" t="n">
        <v>187.16</v>
      </c>
      <c r="H2002" t="n">
        <v>2.15</v>
      </c>
      <c r="I2002" t="n">
        <v>17</v>
      </c>
      <c r="J2002" t="n">
        <v>298.54</v>
      </c>
      <c r="K2002" t="n">
        <v>57.72</v>
      </c>
      <c r="L2002" t="n">
        <v>36</v>
      </c>
      <c r="M2002" t="n">
        <v>15</v>
      </c>
      <c r="N2002" t="n">
        <v>84.81</v>
      </c>
      <c r="O2002" t="n">
        <v>37053.82</v>
      </c>
      <c r="P2002" t="n">
        <v>770.21</v>
      </c>
      <c r="Q2002" t="n">
        <v>1367.16</v>
      </c>
      <c r="R2002" t="n">
        <v>121.09</v>
      </c>
      <c r="S2002" t="n">
        <v>104.26</v>
      </c>
      <c r="T2002" t="n">
        <v>7517.76</v>
      </c>
      <c r="U2002" t="n">
        <v>0.86</v>
      </c>
      <c r="V2002" t="n">
        <v>0.9</v>
      </c>
      <c r="W2002" t="n">
        <v>20.67</v>
      </c>
      <c r="X2002" t="n">
        <v>0.45</v>
      </c>
      <c r="Y2002" t="n">
        <v>1</v>
      </c>
      <c r="Z2002" t="n">
        <v>10</v>
      </c>
    </row>
    <row r="2003">
      <c r="A2003" t="n">
        <v>141</v>
      </c>
      <c r="B2003" t="n">
        <v>120</v>
      </c>
      <c r="C2003" t="inlineStr">
        <is>
          <t xml:space="preserve">CONCLUIDO	</t>
        </is>
      </c>
      <c r="D2003" t="n">
        <v>1.7692</v>
      </c>
      <c r="E2003" t="n">
        <v>56.52</v>
      </c>
      <c r="F2003" t="n">
        <v>53.04</v>
      </c>
      <c r="G2003" t="n">
        <v>187.2</v>
      </c>
      <c r="H2003" t="n">
        <v>2.16</v>
      </c>
      <c r="I2003" t="n">
        <v>17</v>
      </c>
      <c r="J2003" t="n">
        <v>299.06</v>
      </c>
      <c r="K2003" t="n">
        <v>57.72</v>
      </c>
      <c r="L2003" t="n">
        <v>36.25</v>
      </c>
      <c r="M2003" t="n">
        <v>15</v>
      </c>
      <c r="N2003" t="n">
        <v>85.09</v>
      </c>
      <c r="O2003" t="n">
        <v>37118.41</v>
      </c>
      <c r="P2003" t="n">
        <v>768.92</v>
      </c>
      <c r="Q2003" t="n">
        <v>1367.27</v>
      </c>
      <c r="R2003" t="n">
        <v>121.49</v>
      </c>
      <c r="S2003" t="n">
        <v>104.26</v>
      </c>
      <c r="T2003" t="n">
        <v>7715.87</v>
      </c>
      <c r="U2003" t="n">
        <v>0.86</v>
      </c>
      <c r="V2003" t="n">
        <v>0.9</v>
      </c>
      <c r="W2003" t="n">
        <v>20.67</v>
      </c>
      <c r="X2003" t="n">
        <v>0.46</v>
      </c>
      <c r="Y2003" t="n">
        <v>1</v>
      </c>
      <c r="Z2003" t="n">
        <v>10</v>
      </c>
    </row>
    <row r="2004">
      <c r="A2004" t="n">
        <v>142</v>
      </c>
      <c r="B2004" t="n">
        <v>120</v>
      </c>
      <c r="C2004" t="inlineStr">
        <is>
          <t xml:space="preserve">CONCLUIDO	</t>
        </is>
      </c>
      <c r="D2004" t="n">
        <v>1.7692</v>
      </c>
      <c r="E2004" t="n">
        <v>56.52</v>
      </c>
      <c r="F2004" t="n">
        <v>53.04</v>
      </c>
      <c r="G2004" t="n">
        <v>187.2</v>
      </c>
      <c r="H2004" t="n">
        <v>2.17</v>
      </c>
      <c r="I2004" t="n">
        <v>17</v>
      </c>
      <c r="J2004" t="n">
        <v>299.59</v>
      </c>
      <c r="K2004" t="n">
        <v>57.72</v>
      </c>
      <c r="L2004" t="n">
        <v>36.5</v>
      </c>
      <c r="M2004" t="n">
        <v>15</v>
      </c>
      <c r="N2004" t="n">
        <v>85.36</v>
      </c>
      <c r="O2004" t="n">
        <v>37183.24</v>
      </c>
      <c r="P2004" t="n">
        <v>767.12</v>
      </c>
      <c r="Q2004" t="n">
        <v>1367.19</v>
      </c>
      <c r="R2004" t="n">
        <v>121.61</v>
      </c>
      <c r="S2004" t="n">
        <v>104.26</v>
      </c>
      <c r="T2004" t="n">
        <v>7775.99</v>
      </c>
      <c r="U2004" t="n">
        <v>0.86</v>
      </c>
      <c r="V2004" t="n">
        <v>0.9</v>
      </c>
      <c r="W2004" t="n">
        <v>20.67</v>
      </c>
      <c r="X2004" t="n">
        <v>0.46</v>
      </c>
      <c r="Y2004" t="n">
        <v>1</v>
      </c>
      <c r="Z2004" t="n">
        <v>10</v>
      </c>
    </row>
    <row r="2005">
      <c r="A2005" t="n">
        <v>143</v>
      </c>
      <c r="B2005" t="n">
        <v>120</v>
      </c>
      <c r="C2005" t="inlineStr">
        <is>
          <t xml:space="preserve">CONCLUIDO	</t>
        </is>
      </c>
      <c r="D2005" t="n">
        <v>1.7714</v>
      </c>
      <c r="E2005" t="n">
        <v>56.45</v>
      </c>
      <c r="F2005" t="n">
        <v>53.01</v>
      </c>
      <c r="G2005" t="n">
        <v>198.8</v>
      </c>
      <c r="H2005" t="n">
        <v>2.18</v>
      </c>
      <c r="I2005" t="n">
        <v>16</v>
      </c>
      <c r="J2005" t="n">
        <v>300.11</v>
      </c>
      <c r="K2005" t="n">
        <v>57.72</v>
      </c>
      <c r="L2005" t="n">
        <v>36.75</v>
      </c>
      <c r="M2005" t="n">
        <v>14</v>
      </c>
      <c r="N2005" t="n">
        <v>85.64</v>
      </c>
      <c r="O2005" t="n">
        <v>37248.06</v>
      </c>
      <c r="P2005" t="n">
        <v>767.72</v>
      </c>
      <c r="Q2005" t="n">
        <v>1367.18</v>
      </c>
      <c r="R2005" t="n">
        <v>120.78</v>
      </c>
      <c r="S2005" t="n">
        <v>104.26</v>
      </c>
      <c r="T2005" t="n">
        <v>7365.6</v>
      </c>
      <c r="U2005" t="n">
        <v>0.86</v>
      </c>
      <c r="V2005" t="n">
        <v>0.9</v>
      </c>
      <c r="W2005" t="n">
        <v>20.67</v>
      </c>
      <c r="X2005" t="n">
        <v>0.44</v>
      </c>
      <c r="Y2005" t="n">
        <v>1</v>
      </c>
      <c r="Z2005" t="n">
        <v>10</v>
      </c>
    </row>
    <row r="2006">
      <c r="A2006" t="n">
        <v>144</v>
      </c>
      <c r="B2006" t="n">
        <v>120</v>
      </c>
      <c r="C2006" t="inlineStr">
        <is>
          <t xml:space="preserve">CONCLUIDO	</t>
        </is>
      </c>
      <c r="D2006" t="n">
        <v>1.772</v>
      </c>
      <c r="E2006" t="n">
        <v>56.43</v>
      </c>
      <c r="F2006" t="n">
        <v>53</v>
      </c>
      <c r="G2006" t="n">
        <v>198.74</v>
      </c>
      <c r="H2006" t="n">
        <v>2.19</v>
      </c>
      <c r="I2006" t="n">
        <v>16</v>
      </c>
      <c r="J2006" t="n">
        <v>300.64</v>
      </c>
      <c r="K2006" t="n">
        <v>57.72</v>
      </c>
      <c r="L2006" t="n">
        <v>37</v>
      </c>
      <c r="M2006" t="n">
        <v>14</v>
      </c>
      <c r="N2006" t="n">
        <v>85.91</v>
      </c>
      <c r="O2006" t="n">
        <v>37313</v>
      </c>
      <c r="P2006" t="n">
        <v>767.63</v>
      </c>
      <c r="Q2006" t="n">
        <v>1367.18</v>
      </c>
      <c r="R2006" t="n">
        <v>120.29</v>
      </c>
      <c r="S2006" t="n">
        <v>104.26</v>
      </c>
      <c r="T2006" t="n">
        <v>7122.26</v>
      </c>
      <c r="U2006" t="n">
        <v>0.87</v>
      </c>
      <c r="V2006" t="n">
        <v>0.9</v>
      </c>
      <c r="W2006" t="n">
        <v>20.67</v>
      </c>
      <c r="X2006" t="n">
        <v>0.42</v>
      </c>
      <c r="Y2006" t="n">
        <v>1</v>
      </c>
      <c r="Z2006" t="n">
        <v>10</v>
      </c>
    </row>
    <row r="2007">
      <c r="A2007" t="n">
        <v>145</v>
      </c>
      <c r="B2007" t="n">
        <v>120</v>
      </c>
      <c r="C2007" t="inlineStr">
        <is>
          <t xml:space="preserve">CONCLUIDO	</t>
        </is>
      </c>
      <c r="D2007" t="n">
        <v>1.7716</v>
      </c>
      <c r="E2007" t="n">
        <v>56.45</v>
      </c>
      <c r="F2007" t="n">
        <v>53.01</v>
      </c>
      <c r="G2007" t="n">
        <v>198.79</v>
      </c>
      <c r="H2007" t="n">
        <v>2.2</v>
      </c>
      <c r="I2007" t="n">
        <v>16</v>
      </c>
      <c r="J2007" t="n">
        <v>301.17</v>
      </c>
      <c r="K2007" t="n">
        <v>57.72</v>
      </c>
      <c r="L2007" t="n">
        <v>37.25</v>
      </c>
      <c r="M2007" t="n">
        <v>14</v>
      </c>
      <c r="N2007" t="n">
        <v>86.19</v>
      </c>
      <c r="O2007" t="n">
        <v>37378.06</v>
      </c>
      <c r="P2007" t="n">
        <v>768.5700000000001</v>
      </c>
      <c r="Q2007" t="n">
        <v>1367.16</v>
      </c>
      <c r="R2007" t="n">
        <v>120.57</v>
      </c>
      <c r="S2007" t="n">
        <v>104.26</v>
      </c>
      <c r="T2007" t="n">
        <v>7260.6</v>
      </c>
      <c r="U2007" t="n">
        <v>0.86</v>
      </c>
      <c r="V2007" t="n">
        <v>0.9</v>
      </c>
      <c r="W2007" t="n">
        <v>20.67</v>
      </c>
      <c r="X2007" t="n">
        <v>0.43</v>
      </c>
      <c r="Y2007" t="n">
        <v>1</v>
      </c>
      <c r="Z2007" t="n">
        <v>10</v>
      </c>
    </row>
    <row r="2008">
      <c r="A2008" t="n">
        <v>146</v>
      </c>
      <c r="B2008" t="n">
        <v>120</v>
      </c>
      <c r="C2008" t="inlineStr">
        <is>
          <t xml:space="preserve">CONCLUIDO	</t>
        </is>
      </c>
      <c r="D2008" t="n">
        <v>1.7718</v>
      </c>
      <c r="E2008" t="n">
        <v>56.44</v>
      </c>
      <c r="F2008" t="n">
        <v>53</v>
      </c>
      <c r="G2008" t="n">
        <v>198.76</v>
      </c>
      <c r="H2008" t="n">
        <v>2.21</v>
      </c>
      <c r="I2008" t="n">
        <v>16</v>
      </c>
      <c r="J2008" t="n">
        <v>301.69</v>
      </c>
      <c r="K2008" t="n">
        <v>57.72</v>
      </c>
      <c r="L2008" t="n">
        <v>37.5</v>
      </c>
      <c r="M2008" t="n">
        <v>14</v>
      </c>
      <c r="N2008" t="n">
        <v>86.47</v>
      </c>
      <c r="O2008" t="n">
        <v>37443.23</v>
      </c>
      <c r="P2008" t="n">
        <v>768.4299999999999</v>
      </c>
      <c r="Q2008" t="n">
        <v>1367.13</v>
      </c>
      <c r="R2008" t="n">
        <v>120.39</v>
      </c>
      <c r="S2008" t="n">
        <v>104.26</v>
      </c>
      <c r="T2008" t="n">
        <v>7169.01</v>
      </c>
      <c r="U2008" t="n">
        <v>0.87</v>
      </c>
      <c r="V2008" t="n">
        <v>0.9</v>
      </c>
      <c r="W2008" t="n">
        <v>20.67</v>
      </c>
      <c r="X2008" t="n">
        <v>0.43</v>
      </c>
      <c r="Y2008" t="n">
        <v>1</v>
      </c>
      <c r="Z2008" t="n">
        <v>10</v>
      </c>
    </row>
    <row r="2009">
      <c r="A2009" t="n">
        <v>147</v>
      </c>
      <c r="B2009" t="n">
        <v>120</v>
      </c>
      <c r="C2009" t="inlineStr">
        <is>
          <t xml:space="preserve">CONCLUIDO	</t>
        </is>
      </c>
      <c r="D2009" t="n">
        <v>1.7715</v>
      </c>
      <c r="E2009" t="n">
        <v>56.45</v>
      </c>
      <c r="F2009" t="n">
        <v>53.01</v>
      </c>
      <c r="G2009" t="n">
        <v>198.79</v>
      </c>
      <c r="H2009" t="n">
        <v>2.22</v>
      </c>
      <c r="I2009" t="n">
        <v>16</v>
      </c>
      <c r="J2009" t="n">
        <v>302.22</v>
      </c>
      <c r="K2009" t="n">
        <v>57.72</v>
      </c>
      <c r="L2009" t="n">
        <v>37.75</v>
      </c>
      <c r="M2009" t="n">
        <v>14</v>
      </c>
      <c r="N2009" t="n">
        <v>86.75</v>
      </c>
      <c r="O2009" t="n">
        <v>37508.53</v>
      </c>
      <c r="P2009" t="n">
        <v>767.4</v>
      </c>
      <c r="Q2009" t="n">
        <v>1367.21</v>
      </c>
      <c r="R2009" t="n">
        <v>120.72</v>
      </c>
      <c r="S2009" t="n">
        <v>104.26</v>
      </c>
      <c r="T2009" t="n">
        <v>7338.6</v>
      </c>
      <c r="U2009" t="n">
        <v>0.86</v>
      </c>
      <c r="V2009" t="n">
        <v>0.9</v>
      </c>
      <c r="W2009" t="n">
        <v>20.67</v>
      </c>
      <c r="X2009" t="n">
        <v>0.44</v>
      </c>
      <c r="Y2009" t="n">
        <v>1</v>
      </c>
      <c r="Z2009" t="n">
        <v>10</v>
      </c>
    </row>
    <row r="2010">
      <c r="A2010" t="n">
        <v>148</v>
      </c>
      <c r="B2010" t="n">
        <v>120</v>
      </c>
      <c r="C2010" t="inlineStr">
        <is>
          <t xml:space="preserve">CONCLUIDO	</t>
        </is>
      </c>
      <c r="D2010" t="n">
        <v>1.7717</v>
      </c>
      <c r="E2010" t="n">
        <v>56.44</v>
      </c>
      <c r="F2010" t="n">
        <v>53</v>
      </c>
      <c r="G2010" t="n">
        <v>198.76</v>
      </c>
      <c r="H2010" t="n">
        <v>2.24</v>
      </c>
      <c r="I2010" t="n">
        <v>16</v>
      </c>
      <c r="J2010" t="n">
        <v>302.75</v>
      </c>
      <c r="K2010" t="n">
        <v>57.72</v>
      </c>
      <c r="L2010" t="n">
        <v>38</v>
      </c>
      <c r="M2010" t="n">
        <v>14</v>
      </c>
      <c r="N2010" t="n">
        <v>87.03</v>
      </c>
      <c r="O2010" t="n">
        <v>37573.94</v>
      </c>
      <c r="P2010" t="n">
        <v>767.17</v>
      </c>
      <c r="Q2010" t="n">
        <v>1367.18</v>
      </c>
      <c r="R2010" t="n">
        <v>120.36</v>
      </c>
      <c r="S2010" t="n">
        <v>104.26</v>
      </c>
      <c r="T2010" t="n">
        <v>7154.55</v>
      </c>
      <c r="U2010" t="n">
        <v>0.87</v>
      </c>
      <c r="V2010" t="n">
        <v>0.9</v>
      </c>
      <c r="W2010" t="n">
        <v>20.67</v>
      </c>
      <c r="X2010" t="n">
        <v>0.43</v>
      </c>
      <c r="Y2010" t="n">
        <v>1</v>
      </c>
      <c r="Z2010" t="n">
        <v>10</v>
      </c>
    </row>
    <row r="2011">
      <c r="A2011" t="n">
        <v>149</v>
      </c>
      <c r="B2011" t="n">
        <v>120</v>
      </c>
      <c r="C2011" t="inlineStr">
        <is>
          <t xml:space="preserve">CONCLUIDO	</t>
        </is>
      </c>
      <c r="D2011" t="n">
        <v>1.772</v>
      </c>
      <c r="E2011" t="n">
        <v>56.43</v>
      </c>
      <c r="F2011" t="n">
        <v>53</v>
      </c>
      <c r="G2011" t="n">
        <v>198.73</v>
      </c>
      <c r="H2011" t="n">
        <v>2.25</v>
      </c>
      <c r="I2011" t="n">
        <v>16</v>
      </c>
      <c r="J2011" t="n">
        <v>303.29</v>
      </c>
      <c r="K2011" t="n">
        <v>57.72</v>
      </c>
      <c r="L2011" t="n">
        <v>38.25</v>
      </c>
      <c r="M2011" t="n">
        <v>14</v>
      </c>
      <c r="N2011" t="n">
        <v>87.31</v>
      </c>
      <c r="O2011" t="n">
        <v>37639.48</v>
      </c>
      <c r="P2011" t="n">
        <v>766.76</v>
      </c>
      <c r="Q2011" t="n">
        <v>1367.19</v>
      </c>
      <c r="R2011" t="n">
        <v>120.34</v>
      </c>
      <c r="S2011" t="n">
        <v>104.26</v>
      </c>
      <c r="T2011" t="n">
        <v>7148.13</v>
      </c>
      <c r="U2011" t="n">
        <v>0.87</v>
      </c>
      <c r="V2011" t="n">
        <v>0.9</v>
      </c>
      <c r="W2011" t="n">
        <v>20.66</v>
      </c>
      <c r="X2011" t="n">
        <v>0.42</v>
      </c>
      <c r="Y2011" t="n">
        <v>1</v>
      </c>
      <c r="Z2011" t="n">
        <v>10</v>
      </c>
    </row>
    <row r="2012">
      <c r="A2012" t="n">
        <v>150</v>
      </c>
      <c r="B2012" t="n">
        <v>120</v>
      </c>
      <c r="C2012" t="inlineStr">
        <is>
          <t xml:space="preserve">CONCLUIDO	</t>
        </is>
      </c>
      <c r="D2012" t="n">
        <v>1.7713</v>
      </c>
      <c r="E2012" t="n">
        <v>56.45</v>
      </c>
      <c r="F2012" t="n">
        <v>53.02</v>
      </c>
      <c r="G2012" t="n">
        <v>198.81</v>
      </c>
      <c r="H2012" t="n">
        <v>2.26</v>
      </c>
      <c r="I2012" t="n">
        <v>16</v>
      </c>
      <c r="J2012" t="n">
        <v>303.82</v>
      </c>
      <c r="K2012" t="n">
        <v>57.72</v>
      </c>
      <c r="L2012" t="n">
        <v>38.5</v>
      </c>
      <c r="M2012" t="n">
        <v>14</v>
      </c>
      <c r="N2012" t="n">
        <v>87.59</v>
      </c>
      <c r="O2012" t="n">
        <v>37705.13</v>
      </c>
      <c r="P2012" t="n">
        <v>766.51</v>
      </c>
      <c r="Q2012" t="n">
        <v>1367.23</v>
      </c>
      <c r="R2012" t="n">
        <v>120.73</v>
      </c>
      <c r="S2012" t="n">
        <v>104.26</v>
      </c>
      <c r="T2012" t="n">
        <v>7340.91</v>
      </c>
      <c r="U2012" t="n">
        <v>0.86</v>
      </c>
      <c r="V2012" t="n">
        <v>0.9</v>
      </c>
      <c r="W2012" t="n">
        <v>20.67</v>
      </c>
      <c r="X2012" t="n">
        <v>0.44</v>
      </c>
      <c r="Y2012" t="n">
        <v>1</v>
      </c>
      <c r="Z2012" t="n">
        <v>10</v>
      </c>
    </row>
    <row r="2013">
      <c r="A2013" t="n">
        <v>151</v>
      </c>
      <c r="B2013" t="n">
        <v>120</v>
      </c>
      <c r="C2013" t="inlineStr">
        <is>
          <t xml:space="preserve">CONCLUIDO	</t>
        </is>
      </c>
      <c r="D2013" t="n">
        <v>1.7714</v>
      </c>
      <c r="E2013" t="n">
        <v>56.45</v>
      </c>
      <c r="F2013" t="n">
        <v>53.01</v>
      </c>
      <c r="G2013" t="n">
        <v>198.8</v>
      </c>
      <c r="H2013" t="n">
        <v>2.27</v>
      </c>
      <c r="I2013" t="n">
        <v>16</v>
      </c>
      <c r="J2013" t="n">
        <v>304.35</v>
      </c>
      <c r="K2013" t="n">
        <v>57.72</v>
      </c>
      <c r="L2013" t="n">
        <v>38.75</v>
      </c>
      <c r="M2013" t="n">
        <v>14</v>
      </c>
      <c r="N2013" t="n">
        <v>87.88</v>
      </c>
      <c r="O2013" t="n">
        <v>37770.91</v>
      </c>
      <c r="P2013" t="n">
        <v>765.25</v>
      </c>
      <c r="Q2013" t="n">
        <v>1367.18</v>
      </c>
      <c r="R2013" t="n">
        <v>120.99</v>
      </c>
      <c r="S2013" t="n">
        <v>104.26</v>
      </c>
      <c r="T2013" t="n">
        <v>7470.76</v>
      </c>
      <c r="U2013" t="n">
        <v>0.86</v>
      </c>
      <c r="V2013" t="n">
        <v>0.9</v>
      </c>
      <c r="W2013" t="n">
        <v>20.66</v>
      </c>
      <c r="X2013" t="n">
        <v>0.44</v>
      </c>
      <c r="Y2013" t="n">
        <v>1</v>
      </c>
      <c r="Z2013" t="n">
        <v>10</v>
      </c>
    </row>
    <row r="2014">
      <c r="A2014" t="n">
        <v>152</v>
      </c>
      <c r="B2014" t="n">
        <v>120</v>
      </c>
      <c r="C2014" t="inlineStr">
        <is>
          <t xml:space="preserve">CONCLUIDO	</t>
        </is>
      </c>
      <c r="D2014" t="n">
        <v>1.774</v>
      </c>
      <c r="E2014" t="n">
        <v>56.37</v>
      </c>
      <c r="F2014" t="n">
        <v>52.98</v>
      </c>
      <c r="G2014" t="n">
        <v>211.91</v>
      </c>
      <c r="H2014" t="n">
        <v>2.28</v>
      </c>
      <c r="I2014" t="n">
        <v>15</v>
      </c>
      <c r="J2014" t="n">
        <v>304.89</v>
      </c>
      <c r="K2014" t="n">
        <v>57.72</v>
      </c>
      <c r="L2014" t="n">
        <v>39</v>
      </c>
      <c r="M2014" t="n">
        <v>13</v>
      </c>
      <c r="N2014" t="n">
        <v>88.16</v>
      </c>
      <c r="O2014" t="n">
        <v>37836.81</v>
      </c>
      <c r="P2014" t="n">
        <v>763.1799999999999</v>
      </c>
      <c r="Q2014" t="n">
        <v>1367.23</v>
      </c>
      <c r="R2014" t="n">
        <v>119.48</v>
      </c>
      <c r="S2014" t="n">
        <v>104.26</v>
      </c>
      <c r="T2014" t="n">
        <v>6721.82</v>
      </c>
      <c r="U2014" t="n">
        <v>0.87</v>
      </c>
      <c r="V2014" t="n">
        <v>0.9</v>
      </c>
      <c r="W2014" t="n">
        <v>20.67</v>
      </c>
      <c r="X2014" t="n">
        <v>0.4</v>
      </c>
      <c r="Y2014" t="n">
        <v>1</v>
      </c>
      <c r="Z2014" t="n">
        <v>10</v>
      </c>
    </row>
    <row r="2015">
      <c r="A2015" t="n">
        <v>153</v>
      </c>
      <c r="B2015" t="n">
        <v>120</v>
      </c>
      <c r="C2015" t="inlineStr">
        <is>
          <t xml:space="preserve">CONCLUIDO	</t>
        </is>
      </c>
      <c r="D2015" t="n">
        <v>1.7742</v>
      </c>
      <c r="E2015" t="n">
        <v>56.36</v>
      </c>
      <c r="F2015" t="n">
        <v>52.97</v>
      </c>
      <c r="G2015" t="n">
        <v>211.88</v>
      </c>
      <c r="H2015" t="n">
        <v>2.29</v>
      </c>
      <c r="I2015" t="n">
        <v>15</v>
      </c>
      <c r="J2015" t="n">
        <v>305.42</v>
      </c>
      <c r="K2015" t="n">
        <v>57.72</v>
      </c>
      <c r="L2015" t="n">
        <v>39.25</v>
      </c>
      <c r="M2015" t="n">
        <v>13</v>
      </c>
      <c r="N2015" t="n">
        <v>88.45</v>
      </c>
      <c r="O2015" t="n">
        <v>37902.83</v>
      </c>
      <c r="P2015" t="n">
        <v>764.7</v>
      </c>
      <c r="Q2015" t="n">
        <v>1367.17</v>
      </c>
      <c r="R2015" t="n">
        <v>119.26</v>
      </c>
      <c r="S2015" t="n">
        <v>104.26</v>
      </c>
      <c r="T2015" t="n">
        <v>6609.88</v>
      </c>
      <c r="U2015" t="n">
        <v>0.87</v>
      </c>
      <c r="V2015" t="n">
        <v>0.9</v>
      </c>
      <c r="W2015" t="n">
        <v>20.67</v>
      </c>
      <c r="X2015" t="n">
        <v>0.4</v>
      </c>
      <c r="Y2015" t="n">
        <v>1</v>
      </c>
      <c r="Z2015" t="n">
        <v>10</v>
      </c>
    </row>
    <row r="2016">
      <c r="A2016" t="n">
        <v>154</v>
      </c>
      <c r="B2016" t="n">
        <v>120</v>
      </c>
      <c r="C2016" t="inlineStr">
        <is>
          <t xml:space="preserve">CONCLUIDO	</t>
        </is>
      </c>
      <c r="D2016" t="n">
        <v>1.7743</v>
      </c>
      <c r="E2016" t="n">
        <v>56.36</v>
      </c>
      <c r="F2016" t="n">
        <v>52.97</v>
      </c>
      <c r="G2016" t="n">
        <v>211.88</v>
      </c>
      <c r="H2016" t="n">
        <v>2.3</v>
      </c>
      <c r="I2016" t="n">
        <v>15</v>
      </c>
      <c r="J2016" t="n">
        <v>305.96</v>
      </c>
      <c r="K2016" t="n">
        <v>57.72</v>
      </c>
      <c r="L2016" t="n">
        <v>39.5</v>
      </c>
      <c r="M2016" t="n">
        <v>13</v>
      </c>
      <c r="N2016" t="n">
        <v>88.73</v>
      </c>
      <c r="O2016" t="n">
        <v>37968.98</v>
      </c>
      <c r="P2016" t="n">
        <v>764.92</v>
      </c>
      <c r="Q2016" t="n">
        <v>1367.15</v>
      </c>
      <c r="R2016" t="n">
        <v>119.26</v>
      </c>
      <c r="S2016" t="n">
        <v>104.26</v>
      </c>
      <c r="T2016" t="n">
        <v>6613.46</v>
      </c>
      <c r="U2016" t="n">
        <v>0.87</v>
      </c>
      <c r="V2016" t="n">
        <v>0.9</v>
      </c>
      <c r="W2016" t="n">
        <v>20.67</v>
      </c>
      <c r="X2016" t="n">
        <v>0.39</v>
      </c>
      <c r="Y2016" t="n">
        <v>1</v>
      </c>
      <c r="Z2016" t="n">
        <v>10</v>
      </c>
    </row>
    <row r="2017">
      <c r="A2017" t="n">
        <v>155</v>
      </c>
      <c r="B2017" t="n">
        <v>120</v>
      </c>
      <c r="C2017" t="inlineStr">
        <is>
          <t xml:space="preserve">CONCLUIDO	</t>
        </is>
      </c>
      <c r="D2017" t="n">
        <v>1.7742</v>
      </c>
      <c r="E2017" t="n">
        <v>56.36</v>
      </c>
      <c r="F2017" t="n">
        <v>52.97</v>
      </c>
      <c r="G2017" t="n">
        <v>211.89</v>
      </c>
      <c r="H2017" t="n">
        <v>2.31</v>
      </c>
      <c r="I2017" t="n">
        <v>15</v>
      </c>
      <c r="J2017" t="n">
        <v>306.49</v>
      </c>
      <c r="K2017" t="n">
        <v>57.72</v>
      </c>
      <c r="L2017" t="n">
        <v>39.75</v>
      </c>
      <c r="M2017" t="n">
        <v>13</v>
      </c>
      <c r="N2017" t="n">
        <v>89.02</v>
      </c>
      <c r="O2017" t="n">
        <v>38035.25</v>
      </c>
      <c r="P2017" t="n">
        <v>765.6900000000001</v>
      </c>
      <c r="Q2017" t="n">
        <v>1367.17</v>
      </c>
      <c r="R2017" t="n">
        <v>119.18</v>
      </c>
      <c r="S2017" t="n">
        <v>104.26</v>
      </c>
      <c r="T2017" t="n">
        <v>6570.99</v>
      </c>
      <c r="U2017" t="n">
        <v>0.87</v>
      </c>
      <c r="V2017" t="n">
        <v>0.9</v>
      </c>
      <c r="W2017" t="n">
        <v>20.67</v>
      </c>
      <c r="X2017" t="n">
        <v>0.4</v>
      </c>
      <c r="Y2017" t="n">
        <v>1</v>
      </c>
      <c r="Z2017" t="n">
        <v>10</v>
      </c>
    </row>
    <row r="2018">
      <c r="A2018" t="n">
        <v>156</v>
      </c>
      <c r="B2018" t="n">
        <v>120</v>
      </c>
      <c r="C2018" t="inlineStr">
        <is>
          <t xml:space="preserve">CONCLUIDO	</t>
        </is>
      </c>
      <c r="D2018" t="n">
        <v>1.7741</v>
      </c>
      <c r="E2018" t="n">
        <v>56.37</v>
      </c>
      <c r="F2018" t="n">
        <v>52.97</v>
      </c>
      <c r="G2018" t="n">
        <v>211.89</v>
      </c>
      <c r="H2018" t="n">
        <v>2.32</v>
      </c>
      <c r="I2018" t="n">
        <v>15</v>
      </c>
      <c r="J2018" t="n">
        <v>307.03</v>
      </c>
      <c r="K2018" t="n">
        <v>57.72</v>
      </c>
      <c r="L2018" t="n">
        <v>40</v>
      </c>
      <c r="M2018" t="n">
        <v>13</v>
      </c>
      <c r="N2018" t="n">
        <v>89.31</v>
      </c>
      <c r="O2018" t="n">
        <v>38101.64</v>
      </c>
      <c r="P2018" t="n">
        <v>766.3</v>
      </c>
      <c r="Q2018" t="n">
        <v>1367.23</v>
      </c>
      <c r="R2018" t="n">
        <v>119.2</v>
      </c>
      <c r="S2018" t="n">
        <v>104.26</v>
      </c>
      <c r="T2018" t="n">
        <v>6580.29</v>
      </c>
      <c r="U2018" t="n">
        <v>0.87</v>
      </c>
      <c r="V2018" t="n">
        <v>0.9</v>
      </c>
      <c r="W2018" t="n">
        <v>20.67</v>
      </c>
      <c r="X2018" t="n">
        <v>0.4</v>
      </c>
      <c r="Y2018" t="n">
        <v>1</v>
      </c>
      <c r="Z2018" t="n">
        <v>10</v>
      </c>
    </row>
    <row r="2019">
      <c r="A2019" t="n">
        <v>0</v>
      </c>
      <c r="B2019" t="n">
        <v>145</v>
      </c>
      <c r="C2019" t="inlineStr">
        <is>
          <t xml:space="preserve">CONCLUIDO	</t>
        </is>
      </c>
      <c r="D2019" t="n">
        <v>0.6598000000000001</v>
      </c>
      <c r="E2019" t="n">
        <v>151.56</v>
      </c>
      <c r="F2019" t="n">
        <v>87.39</v>
      </c>
      <c r="G2019" t="n">
        <v>4.62</v>
      </c>
      <c r="H2019" t="n">
        <v>0.06</v>
      </c>
      <c r="I2019" t="n">
        <v>1136</v>
      </c>
      <c r="J2019" t="n">
        <v>285.18</v>
      </c>
      <c r="K2019" t="n">
        <v>61.2</v>
      </c>
      <c r="L2019" t="n">
        <v>1</v>
      </c>
      <c r="M2019" t="n">
        <v>1134</v>
      </c>
      <c r="N2019" t="n">
        <v>77.98</v>
      </c>
      <c r="O2019" t="n">
        <v>35406.83</v>
      </c>
      <c r="P2019" t="n">
        <v>1567.01</v>
      </c>
      <c r="Q2019" t="n">
        <v>1372.48</v>
      </c>
      <c r="R2019" t="n">
        <v>1242.84</v>
      </c>
      <c r="S2019" t="n">
        <v>104.26</v>
      </c>
      <c r="T2019" t="n">
        <v>562795.6899999999</v>
      </c>
      <c r="U2019" t="n">
        <v>0.08</v>
      </c>
      <c r="V2019" t="n">
        <v>0.55</v>
      </c>
      <c r="W2019" t="n">
        <v>22.52</v>
      </c>
      <c r="X2019" t="n">
        <v>34.7</v>
      </c>
      <c r="Y2019" t="n">
        <v>1</v>
      </c>
      <c r="Z2019" t="n">
        <v>10</v>
      </c>
    </row>
    <row r="2020">
      <c r="A2020" t="n">
        <v>1</v>
      </c>
      <c r="B2020" t="n">
        <v>145</v>
      </c>
      <c r="C2020" t="inlineStr">
        <is>
          <t xml:space="preserve">CONCLUIDO	</t>
        </is>
      </c>
      <c r="D2020" t="n">
        <v>0.8194</v>
      </c>
      <c r="E2020" t="n">
        <v>122.04</v>
      </c>
      <c r="F2020" t="n">
        <v>76.36</v>
      </c>
      <c r="G2020" t="n">
        <v>5.78</v>
      </c>
      <c r="H2020" t="n">
        <v>0.08</v>
      </c>
      <c r="I2020" t="n">
        <v>793</v>
      </c>
      <c r="J2020" t="n">
        <v>285.68</v>
      </c>
      <c r="K2020" t="n">
        <v>61.2</v>
      </c>
      <c r="L2020" t="n">
        <v>1.25</v>
      </c>
      <c r="M2020" t="n">
        <v>791</v>
      </c>
      <c r="N2020" t="n">
        <v>78.23999999999999</v>
      </c>
      <c r="O2020" t="n">
        <v>35468.6</v>
      </c>
      <c r="P2020" t="n">
        <v>1370.2</v>
      </c>
      <c r="Q2020" t="n">
        <v>1370.61</v>
      </c>
      <c r="R2020" t="n">
        <v>881.79</v>
      </c>
      <c r="S2020" t="n">
        <v>104.26</v>
      </c>
      <c r="T2020" t="n">
        <v>383985.85</v>
      </c>
      <c r="U2020" t="n">
        <v>0.12</v>
      </c>
      <c r="V2020" t="n">
        <v>0.63</v>
      </c>
      <c r="W2020" t="n">
        <v>21.93</v>
      </c>
      <c r="X2020" t="n">
        <v>23.7</v>
      </c>
      <c r="Y2020" t="n">
        <v>1</v>
      </c>
      <c r="Z2020" t="n">
        <v>10</v>
      </c>
    </row>
    <row r="2021">
      <c r="A2021" t="n">
        <v>2</v>
      </c>
      <c r="B2021" t="n">
        <v>145</v>
      </c>
      <c r="C2021" t="inlineStr">
        <is>
          <t xml:space="preserve">CONCLUIDO	</t>
        </is>
      </c>
      <c r="D2021" t="n">
        <v>0.9382</v>
      </c>
      <c r="E2021" t="n">
        <v>106.59</v>
      </c>
      <c r="F2021" t="n">
        <v>70.70999999999999</v>
      </c>
      <c r="G2021" t="n">
        <v>6.94</v>
      </c>
      <c r="H2021" t="n">
        <v>0.09</v>
      </c>
      <c r="I2021" t="n">
        <v>611</v>
      </c>
      <c r="J2021" t="n">
        <v>286.19</v>
      </c>
      <c r="K2021" t="n">
        <v>61.2</v>
      </c>
      <c r="L2021" t="n">
        <v>1.5</v>
      </c>
      <c r="M2021" t="n">
        <v>609</v>
      </c>
      <c r="N2021" t="n">
        <v>78.48999999999999</v>
      </c>
      <c r="O2021" t="n">
        <v>35530.47</v>
      </c>
      <c r="P2021" t="n">
        <v>1269.45</v>
      </c>
      <c r="Q2021" t="n">
        <v>1369.61</v>
      </c>
      <c r="R2021" t="n">
        <v>696.8200000000001</v>
      </c>
      <c r="S2021" t="n">
        <v>104.26</v>
      </c>
      <c r="T2021" t="n">
        <v>292409.68</v>
      </c>
      <c r="U2021" t="n">
        <v>0.15</v>
      </c>
      <c r="V2021" t="n">
        <v>0.68</v>
      </c>
      <c r="W2021" t="n">
        <v>21.66</v>
      </c>
      <c r="X2021" t="n">
        <v>18.08</v>
      </c>
      <c r="Y2021" t="n">
        <v>1</v>
      </c>
      <c r="Z2021" t="n">
        <v>10</v>
      </c>
    </row>
    <row r="2022">
      <c r="A2022" t="n">
        <v>3</v>
      </c>
      <c r="B2022" t="n">
        <v>145</v>
      </c>
      <c r="C2022" t="inlineStr">
        <is>
          <t xml:space="preserve">CONCLUIDO	</t>
        </is>
      </c>
      <c r="D2022" t="n">
        <v>1.0304</v>
      </c>
      <c r="E2022" t="n">
        <v>97.05</v>
      </c>
      <c r="F2022" t="n">
        <v>67.27</v>
      </c>
      <c r="G2022" t="n">
        <v>8.1</v>
      </c>
      <c r="H2022" t="n">
        <v>0.11</v>
      </c>
      <c r="I2022" t="n">
        <v>498</v>
      </c>
      <c r="J2022" t="n">
        <v>286.69</v>
      </c>
      <c r="K2022" t="n">
        <v>61.2</v>
      </c>
      <c r="L2022" t="n">
        <v>1.75</v>
      </c>
      <c r="M2022" t="n">
        <v>496</v>
      </c>
      <c r="N2022" t="n">
        <v>78.73999999999999</v>
      </c>
      <c r="O2022" t="n">
        <v>35592.57</v>
      </c>
      <c r="P2022" t="n">
        <v>1207.78</v>
      </c>
      <c r="Q2022" t="n">
        <v>1369.19</v>
      </c>
      <c r="R2022" t="n">
        <v>584.35</v>
      </c>
      <c r="S2022" t="n">
        <v>104.26</v>
      </c>
      <c r="T2022" t="n">
        <v>236741.13</v>
      </c>
      <c r="U2022" t="n">
        <v>0.18</v>
      </c>
      <c r="V2022" t="n">
        <v>0.71</v>
      </c>
      <c r="W2022" t="n">
        <v>21.47</v>
      </c>
      <c r="X2022" t="n">
        <v>14.64</v>
      </c>
      <c r="Y2022" t="n">
        <v>1</v>
      </c>
      <c r="Z2022" t="n">
        <v>10</v>
      </c>
    </row>
    <row r="2023">
      <c r="A2023" t="n">
        <v>4</v>
      </c>
      <c r="B2023" t="n">
        <v>145</v>
      </c>
      <c r="C2023" t="inlineStr">
        <is>
          <t xml:space="preserve">CONCLUIDO	</t>
        </is>
      </c>
      <c r="D2023" t="n">
        <v>1.1051</v>
      </c>
      <c r="E2023" t="n">
        <v>90.48999999999999</v>
      </c>
      <c r="F2023" t="n">
        <v>64.90000000000001</v>
      </c>
      <c r="G2023" t="n">
        <v>9.27</v>
      </c>
      <c r="H2023" t="n">
        <v>0.12</v>
      </c>
      <c r="I2023" t="n">
        <v>420</v>
      </c>
      <c r="J2023" t="n">
        <v>287.19</v>
      </c>
      <c r="K2023" t="n">
        <v>61.2</v>
      </c>
      <c r="L2023" t="n">
        <v>2</v>
      </c>
      <c r="M2023" t="n">
        <v>418</v>
      </c>
      <c r="N2023" t="n">
        <v>78.98999999999999</v>
      </c>
      <c r="O2023" t="n">
        <v>35654.65</v>
      </c>
      <c r="P2023" t="n">
        <v>1165.45</v>
      </c>
      <c r="Q2023" t="n">
        <v>1369.37</v>
      </c>
      <c r="R2023" t="n">
        <v>506.2</v>
      </c>
      <c r="S2023" t="n">
        <v>104.26</v>
      </c>
      <c r="T2023" t="n">
        <v>198056.11</v>
      </c>
      <c r="U2023" t="n">
        <v>0.21</v>
      </c>
      <c r="V2023" t="n">
        <v>0.74</v>
      </c>
      <c r="W2023" t="n">
        <v>21.36</v>
      </c>
      <c r="X2023" t="n">
        <v>12.28</v>
      </c>
      <c r="Y2023" t="n">
        <v>1</v>
      </c>
      <c r="Z2023" t="n">
        <v>10</v>
      </c>
    </row>
    <row r="2024">
      <c r="A2024" t="n">
        <v>5</v>
      </c>
      <c r="B2024" t="n">
        <v>145</v>
      </c>
      <c r="C2024" t="inlineStr">
        <is>
          <t xml:space="preserve">CONCLUIDO	</t>
        </is>
      </c>
      <c r="D2024" t="n">
        <v>1.1658</v>
      </c>
      <c r="E2024" t="n">
        <v>85.78</v>
      </c>
      <c r="F2024" t="n">
        <v>63.22</v>
      </c>
      <c r="G2024" t="n">
        <v>10.42</v>
      </c>
      <c r="H2024" t="n">
        <v>0.14</v>
      </c>
      <c r="I2024" t="n">
        <v>364</v>
      </c>
      <c r="J2024" t="n">
        <v>287.7</v>
      </c>
      <c r="K2024" t="n">
        <v>61.2</v>
      </c>
      <c r="L2024" t="n">
        <v>2.25</v>
      </c>
      <c r="M2024" t="n">
        <v>362</v>
      </c>
      <c r="N2024" t="n">
        <v>79.25</v>
      </c>
      <c r="O2024" t="n">
        <v>35716.83</v>
      </c>
      <c r="P2024" t="n">
        <v>1135.07</v>
      </c>
      <c r="Q2024" t="n">
        <v>1368.78</v>
      </c>
      <c r="R2024" t="n">
        <v>452</v>
      </c>
      <c r="S2024" t="n">
        <v>104.26</v>
      </c>
      <c r="T2024" t="n">
        <v>171236</v>
      </c>
      <c r="U2024" t="n">
        <v>0.23</v>
      </c>
      <c r="V2024" t="n">
        <v>0.76</v>
      </c>
      <c r="W2024" t="n">
        <v>21.25</v>
      </c>
      <c r="X2024" t="n">
        <v>10.61</v>
      </c>
      <c r="Y2024" t="n">
        <v>1</v>
      </c>
      <c r="Z2024" t="n">
        <v>10</v>
      </c>
    </row>
    <row r="2025">
      <c r="A2025" t="n">
        <v>6</v>
      </c>
      <c r="B2025" t="n">
        <v>145</v>
      </c>
      <c r="C2025" t="inlineStr">
        <is>
          <t xml:space="preserve">CONCLUIDO	</t>
        </is>
      </c>
      <c r="D2025" t="n">
        <v>1.2168</v>
      </c>
      <c r="E2025" t="n">
        <v>82.18000000000001</v>
      </c>
      <c r="F2025" t="n">
        <v>61.94</v>
      </c>
      <c r="G2025" t="n">
        <v>11.58</v>
      </c>
      <c r="H2025" t="n">
        <v>0.15</v>
      </c>
      <c r="I2025" t="n">
        <v>321</v>
      </c>
      <c r="J2025" t="n">
        <v>288.2</v>
      </c>
      <c r="K2025" t="n">
        <v>61.2</v>
      </c>
      <c r="L2025" t="n">
        <v>2.5</v>
      </c>
      <c r="M2025" t="n">
        <v>319</v>
      </c>
      <c r="N2025" t="n">
        <v>79.5</v>
      </c>
      <c r="O2025" t="n">
        <v>35779.11</v>
      </c>
      <c r="P2025" t="n">
        <v>1112.02</v>
      </c>
      <c r="Q2025" t="n">
        <v>1368.59</v>
      </c>
      <c r="R2025" t="n">
        <v>410.1</v>
      </c>
      <c r="S2025" t="n">
        <v>104.26</v>
      </c>
      <c r="T2025" t="n">
        <v>150501.01</v>
      </c>
      <c r="U2025" t="n">
        <v>0.25</v>
      </c>
      <c r="V2025" t="n">
        <v>0.77</v>
      </c>
      <c r="W2025" t="n">
        <v>21.19</v>
      </c>
      <c r="X2025" t="n">
        <v>9.33</v>
      </c>
      <c r="Y2025" t="n">
        <v>1</v>
      </c>
      <c r="Z2025" t="n">
        <v>10</v>
      </c>
    </row>
    <row r="2026">
      <c r="A2026" t="n">
        <v>7</v>
      </c>
      <c r="B2026" t="n">
        <v>145</v>
      </c>
      <c r="C2026" t="inlineStr">
        <is>
          <t xml:space="preserve">CONCLUIDO	</t>
        </is>
      </c>
      <c r="D2026" t="n">
        <v>1.2605</v>
      </c>
      <c r="E2026" t="n">
        <v>79.34</v>
      </c>
      <c r="F2026" t="n">
        <v>60.92</v>
      </c>
      <c r="G2026" t="n">
        <v>12.74</v>
      </c>
      <c r="H2026" t="n">
        <v>0.17</v>
      </c>
      <c r="I2026" t="n">
        <v>287</v>
      </c>
      <c r="J2026" t="n">
        <v>288.71</v>
      </c>
      <c r="K2026" t="n">
        <v>61.2</v>
      </c>
      <c r="L2026" t="n">
        <v>2.75</v>
      </c>
      <c r="M2026" t="n">
        <v>285</v>
      </c>
      <c r="N2026" t="n">
        <v>79.76000000000001</v>
      </c>
      <c r="O2026" t="n">
        <v>35841.5</v>
      </c>
      <c r="P2026" t="n">
        <v>1093.64</v>
      </c>
      <c r="Q2026" t="n">
        <v>1368.38</v>
      </c>
      <c r="R2026" t="n">
        <v>377.53</v>
      </c>
      <c r="S2026" t="n">
        <v>104.26</v>
      </c>
      <c r="T2026" t="n">
        <v>134384.04</v>
      </c>
      <c r="U2026" t="n">
        <v>0.28</v>
      </c>
      <c r="V2026" t="n">
        <v>0.79</v>
      </c>
      <c r="W2026" t="n">
        <v>21.12</v>
      </c>
      <c r="X2026" t="n">
        <v>8.32</v>
      </c>
      <c r="Y2026" t="n">
        <v>1</v>
      </c>
      <c r="Z2026" t="n">
        <v>10</v>
      </c>
    </row>
    <row r="2027">
      <c r="A2027" t="n">
        <v>8</v>
      </c>
      <c r="B2027" t="n">
        <v>145</v>
      </c>
      <c r="C2027" t="inlineStr">
        <is>
          <t xml:space="preserve">CONCLUIDO	</t>
        </is>
      </c>
      <c r="D2027" t="n">
        <v>1.2991</v>
      </c>
      <c r="E2027" t="n">
        <v>76.97</v>
      </c>
      <c r="F2027" t="n">
        <v>60.07</v>
      </c>
      <c r="G2027" t="n">
        <v>13.92</v>
      </c>
      <c r="H2027" t="n">
        <v>0.18</v>
      </c>
      <c r="I2027" t="n">
        <v>259</v>
      </c>
      <c r="J2027" t="n">
        <v>289.21</v>
      </c>
      <c r="K2027" t="n">
        <v>61.2</v>
      </c>
      <c r="L2027" t="n">
        <v>3</v>
      </c>
      <c r="M2027" t="n">
        <v>257</v>
      </c>
      <c r="N2027" t="n">
        <v>80.02</v>
      </c>
      <c r="O2027" t="n">
        <v>35903.99</v>
      </c>
      <c r="P2027" t="n">
        <v>1078.12</v>
      </c>
      <c r="Q2027" t="n">
        <v>1368.57</v>
      </c>
      <c r="R2027" t="n">
        <v>350.29</v>
      </c>
      <c r="S2027" t="n">
        <v>104.26</v>
      </c>
      <c r="T2027" t="n">
        <v>120908.07</v>
      </c>
      <c r="U2027" t="n">
        <v>0.3</v>
      </c>
      <c r="V2027" t="n">
        <v>0.8</v>
      </c>
      <c r="W2027" t="n">
        <v>21.05</v>
      </c>
      <c r="X2027" t="n">
        <v>7.47</v>
      </c>
      <c r="Y2027" t="n">
        <v>1</v>
      </c>
      <c r="Z2027" t="n">
        <v>10</v>
      </c>
    </row>
    <row r="2028">
      <c r="A2028" t="n">
        <v>9</v>
      </c>
      <c r="B2028" t="n">
        <v>145</v>
      </c>
      <c r="C2028" t="inlineStr">
        <is>
          <t xml:space="preserve">CONCLUIDO	</t>
        </is>
      </c>
      <c r="D2028" t="n">
        <v>1.3308</v>
      </c>
      <c r="E2028" t="n">
        <v>75.14</v>
      </c>
      <c r="F2028" t="n">
        <v>59.42</v>
      </c>
      <c r="G2028" t="n">
        <v>15.04</v>
      </c>
      <c r="H2028" t="n">
        <v>0.2</v>
      </c>
      <c r="I2028" t="n">
        <v>237</v>
      </c>
      <c r="J2028" t="n">
        <v>289.72</v>
      </c>
      <c r="K2028" t="n">
        <v>61.2</v>
      </c>
      <c r="L2028" t="n">
        <v>3.25</v>
      </c>
      <c r="M2028" t="n">
        <v>235</v>
      </c>
      <c r="N2028" t="n">
        <v>80.27</v>
      </c>
      <c r="O2028" t="n">
        <v>35966.59</v>
      </c>
      <c r="P2028" t="n">
        <v>1066.4</v>
      </c>
      <c r="Q2028" t="n">
        <v>1368.11</v>
      </c>
      <c r="R2028" t="n">
        <v>329.03</v>
      </c>
      <c r="S2028" t="n">
        <v>104.26</v>
      </c>
      <c r="T2028" t="n">
        <v>110384.23</v>
      </c>
      <c r="U2028" t="n">
        <v>0.32</v>
      </c>
      <c r="V2028" t="n">
        <v>0.8100000000000001</v>
      </c>
      <c r="W2028" t="n">
        <v>21.03</v>
      </c>
      <c r="X2028" t="n">
        <v>6.83</v>
      </c>
      <c r="Y2028" t="n">
        <v>1</v>
      </c>
      <c r="Z2028" t="n">
        <v>10</v>
      </c>
    </row>
    <row r="2029">
      <c r="A2029" t="n">
        <v>10</v>
      </c>
      <c r="B2029" t="n">
        <v>145</v>
      </c>
      <c r="C2029" t="inlineStr">
        <is>
          <t xml:space="preserve">CONCLUIDO	</t>
        </is>
      </c>
      <c r="D2029" t="n">
        <v>1.3589</v>
      </c>
      <c r="E2029" t="n">
        <v>73.59</v>
      </c>
      <c r="F2029" t="n">
        <v>58.89</v>
      </c>
      <c r="G2029" t="n">
        <v>16.21</v>
      </c>
      <c r="H2029" t="n">
        <v>0.21</v>
      </c>
      <c r="I2029" t="n">
        <v>218</v>
      </c>
      <c r="J2029" t="n">
        <v>290.23</v>
      </c>
      <c r="K2029" t="n">
        <v>61.2</v>
      </c>
      <c r="L2029" t="n">
        <v>3.5</v>
      </c>
      <c r="M2029" t="n">
        <v>216</v>
      </c>
      <c r="N2029" t="n">
        <v>80.53</v>
      </c>
      <c r="O2029" t="n">
        <v>36029.29</v>
      </c>
      <c r="P2029" t="n">
        <v>1056.68</v>
      </c>
      <c r="Q2029" t="n">
        <v>1368.35</v>
      </c>
      <c r="R2029" t="n">
        <v>310.83</v>
      </c>
      <c r="S2029" t="n">
        <v>104.26</v>
      </c>
      <c r="T2029" t="n">
        <v>101380.22</v>
      </c>
      <c r="U2029" t="n">
        <v>0.34</v>
      </c>
      <c r="V2029" t="n">
        <v>0.8100000000000001</v>
      </c>
      <c r="W2029" t="n">
        <v>21.02</v>
      </c>
      <c r="X2029" t="n">
        <v>6.29</v>
      </c>
      <c r="Y2029" t="n">
        <v>1</v>
      </c>
      <c r="Z2029" t="n">
        <v>10</v>
      </c>
    </row>
    <row r="2030">
      <c r="A2030" t="n">
        <v>11</v>
      </c>
      <c r="B2030" t="n">
        <v>145</v>
      </c>
      <c r="C2030" t="inlineStr">
        <is>
          <t xml:space="preserve">CONCLUIDO	</t>
        </is>
      </c>
      <c r="D2030" t="n">
        <v>1.3845</v>
      </c>
      <c r="E2030" t="n">
        <v>72.23</v>
      </c>
      <c r="F2030" t="n">
        <v>58.39</v>
      </c>
      <c r="G2030" t="n">
        <v>17.34</v>
      </c>
      <c r="H2030" t="n">
        <v>0.23</v>
      </c>
      <c r="I2030" t="n">
        <v>202</v>
      </c>
      <c r="J2030" t="n">
        <v>290.74</v>
      </c>
      <c r="K2030" t="n">
        <v>61.2</v>
      </c>
      <c r="L2030" t="n">
        <v>3.75</v>
      </c>
      <c r="M2030" t="n">
        <v>200</v>
      </c>
      <c r="N2030" t="n">
        <v>80.79000000000001</v>
      </c>
      <c r="O2030" t="n">
        <v>36092.1</v>
      </c>
      <c r="P2030" t="n">
        <v>1047.54</v>
      </c>
      <c r="Q2030" t="n">
        <v>1368.12</v>
      </c>
      <c r="R2030" t="n">
        <v>295.8</v>
      </c>
      <c r="S2030" t="n">
        <v>104.26</v>
      </c>
      <c r="T2030" t="n">
        <v>93945.73</v>
      </c>
      <c r="U2030" t="n">
        <v>0.35</v>
      </c>
      <c r="V2030" t="n">
        <v>0.82</v>
      </c>
      <c r="W2030" t="n">
        <v>20.96</v>
      </c>
      <c r="X2030" t="n">
        <v>5.8</v>
      </c>
      <c r="Y2030" t="n">
        <v>1</v>
      </c>
      <c r="Z2030" t="n">
        <v>10</v>
      </c>
    </row>
    <row r="2031">
      <c r="A2031" t="n">
        <v>12</v>
      </c>
      <c r="B2031" t="n">
        <v>145</v>
      </c>
      <c r="C2031" t="inlineStr">
        <is>
          <t xml:space="preserve">CONCLUIDO	</t>
        </is>
      </c>
      <c r="D2031" t="n">
        <v>1.4071</v>
      </c>
      <c r="E2031" t="n">
        <v>71.06999999999999</v>
      </c>
      <c r="F2031" t="n">
        <v>57.99</v>
      </c>
      <c r="G2031" t="n">
        <v>18.51</v>
      </c>
      <c r="H2031" t="n">
        <v>0.24</v>
      </c>
      <c r="I2031" t="n">
        <v>188</v>
      </c>
      <c r="J2031" t="n">
        <v>291.25</v>
      </c>
      <c r="K2031" t="n">
        <v>61.2</v>
      </c>
      <c r="L2031" t="n">
        <v>4</v>
      </c>
      <c r="M2031" t="n">
        <v>186</v>
      </c>
      <c r="N2031" t="n">
        <v>81.05</v>
      </c>
      <c r="O2031" t="n">
        <v>36155.02</v>
      </c>
      <c r="P2031" t="n">
        <v>1039.98</v>
      </c>
      <c r="Q2031" t="n">
        <v>1367.66</v>
      </c>
      <c r="R2031" t="n">
        <v>282.62</v>
      </c>
      <c r="S2031" t="n">
        <v>104.26</v>
      </c>
      <c r="T2031" t="n">
        <v>87425.71000000001</v>
      </c>
      <c r="U2031" t="n">
        <v>0.37</v>
      </c>
      <c r="V2031" t="n">
        <v>0.83</v>
      </c>
      <c r="W2031" t="n">
        <v>20.95</v>
      </c>
      <c r="X2031" t="n">
        <v>5.4</v>
      </c>
      <c r="Y2031" t="n">
        <v>1</v>
      </c>
      <c r="Z2031" t="n">
        <v>10</v>
      </c>
    </row>
    <row r="2032">
      <c r="A2032" t="n">
        <v>13</v>
      </c>
      <c r="B2032" t="n">
        <v>145</v>
      </c>
      <c r="C2032" t="inlineStr">
        <is>
          <t xml:space="preserve">CONCLUIDO	</t>
        </is>
      </c>
      <c r="D2032" t="n">
        <v>1.4267</v>
      </c>
      <c r="E2032" t="n">
        <v>70.09</v>
      </c>
      <c r="F2032" t="n">
        <v>57.66</v>
      </c>
      <c r="G2032" t="n">
        <v>19.66</v>
      </c>
      <c r="H2032" t="n">
        <v>0.26</v>
      </c>
      <c r="I2032" t="n">
        <v>176</v>
      </c>
      <c r="J2032" t="n">
        <v>291.76</v>
      </c>
      <c r="K2032" t="n">
        <v>61.2</v>
      </c>
      <c r="L2032" t="n">
        <v>4.25</v>
      </c>
      <c r="M2032" t="n">
        <v>174</v>
      </c>
      <c r="N2032" t="n">
        <v>81.31</v>
      </c>
      <c r="O2032" t="n">
        <v>36218.04</v>
      </c>
      <c r="P2032" t="n">
        <v>1033.89</v>
      </c>
      <c r="Q2032" t="n">
        <v>1367.92</v>
      </c>
      <c r="R2032" t="n">
        <v>271.15</v>
      </c>
      <c r="S2032" t="n">
        <v>104.26</v>
      </c>
      <c r="T2032" t="n">
        <v>81753.07000000001</v>
      </c>
      <c r="U2032" t="n">
        <v>0.38</v>
      </c>
      <c r="V2032" t="n">
        <v>0.83</v>
      </c>
      <c r="W2032" t="n">
        <v>20.94</v>
      </c>
      <c r="X2032" t="n">
        <v>5.07</v>
      </c>
      <c r="Y2032" t="n">
        <v>1</v>
      </c>
      <c r="Z2032" t="n">
        <v>10</v>
      </c>
    </row>
    <row r="2033">
      <c r="A2033" t="n">
        <v>14</v>
      </c>
      <c r="B2033" t="n">
        <v>145</v>
      </c>
      <c r="C2033" t="inlineStr">
        <is>
          <t xml:space="preserve">CONCLUIDO	</t>
        </is>
      </c>
      <c r="D2033" t="n">
        <v>1.4458</v>
      </c>
      <c r="E2033" t="n">
        <v>69.17</v>
      </c>
      <c r="F2033" t="n">
        <v>57.33</v>
      </c>
      <c r="G2033" t="n">
        <v>20.85</v>
      </c>
      <c r="H2033" t="n">
        <v>0.27</v>
      </c>
      <c r="I2033" t="n">
        <v>165</v>
      </c>
      <c r="J2033" t="n">
        <v>292.27</v>
      </c>
      <c r="K2033" t="n">
        <v>61.2</v>
      </c>
      <c r="L2033" t="n">
        <v>4.5</v>
      </c>
      <c r="M2033" t="n">
        <v>163</v>
      </c>
      <c r="N2033" t="n">
        <v>81.56999999999999</v>
      </c>
      <c r="O2033" t="n">
        <v>36281.16</v>
      </c>
      <c r="P2033" t="n">
        <v>1027.72</v>
      </c>
      <c r="Q2033" t="n">
        <v>1367.85</v>
      </c>
      <c r="R2033" t="n">
        <v>260.75</v>
      </c>
      <c r="S2033" t="n">
        <v>104.26</v>
      </c>
      <c r="T2033" t="n">
        <v>76607.28</v>
      </c>
      <c r="U2033" t="n">
        <v>0.4</v>
      </c>
      <c r="V2033" t="n">
        <v>0.84</v>
      </c>
      <c r="W2033" t="n">
        <v>20.91</v>
      </c>
      <c r="X2033" t="n">
        <v>4.73</v>
      </c>
      <c r="Y2033" t="n">
        <v>1</v>
      </c>
      <c r="Z2033" t="n">
        <v>10</v>
      </c>
    </row>
    <row r="2034">
      <c r="A2034" t="n">
        <v>15</v>
      </c>
      <c r="B2034" t="n">
        <v>145</v>
      </c>
      <c r="C2034" t="inlineStr">
        <is>
          <t xml:space="preserve">CONCLUIDO	</t>
        </is>
      </c>
      <c r="D2034" t="n">
        <v>1.4618</v>
      </c>
      <c r="E2034" t="n">
        <v>68.41</v>
      </c>
      <c r="F2034" t="n">
        <v>57.05</v>
      </c>
      <c r="G2034" t="n">
        <v>21.94</v>
      </c>
      <c r="H2034" t="n">
        <v>0.29</v>
      </c>
      <c r="I2034" t="n">
        <v>156</v>
      </c>
      <c r="J2034" t="n">
        <v>292.79</v>
      </c>
      <c r="K2034" t="n">
        <v>61.2</v>
      </c>
      <c r="L2034" t="n">
        <v>4.75</v>
      </c>
      <c r="M2034" t="n">
        <v>154</v>
      </c>
      <c r="N2034" t="n">
        <v>81.84</v>
      </c>
      <c r="O2034" t="n">
        <v>36344.4</v>
      </c>
      <c r="P2034" t="n">
        <v>1022.64</v>
      </c>
      <c r="Q2034" t="n">
        <v>1367.74</v>
      </c>
      <c r="R2034" t="n">
        <v>251.69</v>
      </c>
      <c r="S2034" t="n">
        <v>104.26</v>
      </c>
      <c r="T2034" t="n">
        <v>72122.11</v>
      </c>
      <c r="U2034" t="n">
        <v>0.41</v>
      </c>
      <c r="V2034" t="n">
        <v>0.84</v>
      </c>
      <c r="W2034" t="n">
        <v>20.9</v>
      </c>
      <c r="X2034" t="n">
        <v>4.47</v>
      </c>
      <c r="Y2034" t="n">
        <v>1</v>
      </c>
      <c r="Z2034" t="n">
        <v>10</v>
      </c>
    </row>
    <row r="2035">
      <c r="A2035" t="n">
        <v>16</v>
      </c>
      <c r="B2035" t="n">
        <v>145</v>
      </c>
      <c r="C2035" t="inlineStr">
        <is>
          <t xml:space="preserve">CONCLUIDO	</t>
        </is>
      </c>
      <c r="D2035" t="n">
        <v>1.4773</v>
      </c>
      <c r="E2035" t="n">
        <v>67.69</v>
      </c>
      <c r="F2035" t="n">
        <v>56.82</v>
      </c>
      <c r="G2035" t="n">
        <v>23.19</v>
      </c>
      <c r="H2035" t="n">
        <v>0.3</v>
      </c>
      <c r="I2035" t="n">
        <v>147</v>
      </c>
      <c r="J2035" t="n">
        <v>293.3</v>
      </c>
      <c r="K2035" t="n">
        <v>61.2</v>
      </c>
      <c r="L2035" t="n">
        <v>5</v>
      </c>
      <c r="M2035" t="n">
        <v>145</v>
      </c>
      <c r="N2035" t="n">
        <v>82.09999999999999</v>
      </c>
      <c r="O2035" t="n">
        <v>36407.75</v>
      </c>
      <c r="P2035" t="n">
        <v>1018.08</v>
      </c>
      <c r="Q2035" t="n">
        <v>1367.87</v>
      </c>
      <c r="R2035" t="n">
        <v>243.9</v>
      </c>
      <c r="S2035" t="n">
        <v>104.26</v>
      </c>
      <c r="T2035" t="n">
        <v>68272.44</v>
      </c>
      <c r="U2035" t="n">
        <v>0.43</v>
      </c>
      <c r="V2035" t="n">
        <v>0.84</v>
      </c>
      <c r="W2035" t="n">
        <v>20.9</v>
      </c>
      <c r="X2035" t="n">
        <v>4.23</v>
      </c>
      <c r="Y2035" t="n">
        <v>1</v>
      </c>
      <c r="Z2035" t="n">
        <v>10</v>
      </c>
    </row>
    <row r="2036">
      <c r="A2036" t="n">
        <v>17</v>
      </c>
      <c r="B2036" t="n">
        <v>145</v>
      </c>
      <c r="C2036" t="inlineStr">
        <is>
          <t xml:space="preserve">CONCLUIDO	</t>
        </is>
      </c>
      <c r="D2036" t="n">
        <v>1.4907</v>
      </c>
      <c r="E2036" t="n">
        <v>67.08</v>
      </c>
      <c r="F2036" t="n">
        <v>56.59</v>
      </c>
      <c r="G2036" t="n">
        <v>24.25</v>
      </c>
      <c r="H2036" t="n">
        <v>0.32</v>
      </c>
      <c r="I2036" t="n">
        <v>140</v>
      </c>
      <c r="J2036" t="n">
        <v>293.81</v>
      </c>
      <c r="K2036" t="n">
        <v>61.2</v>
      </c>
      <c r="L2036" t="n">
        <v>5.25</v>
      </c>
      <c r="M2036" t="n">
        <v>138</v>
      </c>
      <c r="N2036" t="n">
        <v>82.36</v>
      </c>
      <c r="O2036" t="n">
        <v>36471.2</v>
      </c>
      <c r="P2036" t="n">
        <v>1013.72</v>
      </c>
      <c r="Q2036" t="n">
        <v>1367.87</v>
      </c>
      <c r="R2036" t="n">
        <v>236.69</v>
      </c>
      <c r="S2036" t="n">
        <v>104.26</v>
      </c>
      <c r="T2036" t="n">
        <v>64700.49</v>
      </c>
      <c r="U2036" t="n">
        <v>0.44</v>
      </c>
      <c r="V2036" t="n">
        <v>0.85</v>
      </c>
      <c r="W2036" t="n">
        <v>20.88</v>
      </c>
      <c r="X2036" t="n">
        <v>4</v>
      </c>
      <c r="Y2036" t="n">
        <v>1</v>
      </c>
      <c r="Z2036" t="n">
        <v>10</v>
      </c>
    </row>
    <row r="2037">
      <c r="A2037" t="n">
        <v>18</v>
      </c>
      <c r="B2037" t="n">
        <v>145</v>
      </c>
      <c r="C2037" t="inlineStr">
        <is>
          <t xml:space="preserve">CONCLUIDO	</t>
        </is>
      </c>
      <c r="D2037" t="n">
        <v>1.5041</v>
      </c>
      <c r="E2037" t="n">
        <v>66.48999999999999</v>
      </c>
      <c r="F2037" t="n">
        <v>56.37</v>
      </c>
      <c r="G2037" t="n">
        <v>25.43</v>
      </c>
      <c r="H2037" t="n">
        <v>0.33</v>
      </c>
      <c r="I2037" t="n">
        <v>133</v>
      </c>
      <c r="J2037" t="n">
        <v>294.33</v>
      </c>
      <c r="K2037" t="n">
        <v>61.2</v>
      </c>
      <c r="L2037" t="n">
        <v>5.5</v>
      </c>
      <c r="M2037" t="n">
        <v>131</v>
      </c>
      <c r="N2037" t="n">
        <v>82.63</v>
      </c>
      <c r="O2037" t="n">
        <v>36534.76</v>
      </c>
      <c r="P2037" t="n">
        <v>1009.53</v>
      </c>
      <c r="Q2037" t="n">
        <v>1367.81</v>
      </c>
      <c r="R2037" t="n">
        <v>229.54</v>
      </c>
      <c r="S2037" t="n">
        <v>104.26</v>
      </c>
      <c r="T2037" t="n">
        <v>61163.07</v>
      </c>
      <c r="U2037" t="n">
        <v>0.45</v>
      </c>
      <c r="V2037" t="n">
        <v>0.85</v>
      </c>
      <c r="W2037" t="n">
        <v>20.86</v>
      </c>
      <c r="X2037" t="n">
        <v>3.78</v>
      </c>
      <c r="Y2037" t="n">
        <v>1</v>
      </c>
      <c r="Z2037" t="n">
        <v>10</v>
      </c>
    </row>
    <row r="2038">
      <c r="A2038" t="n">
        <v>19</v>
      </c>
      <c r="B2038" t="n">
        <v>145</v>
      </c>
      <c r="C2038" t="inlineStr">
        <is>
          <t xml:space="preserve">CONCLUIDO	</t>
        </is>
      </c>
      <c r="D2038" t="n">
        <v>1.5147</v>
      </c>
      <c r="E2038" t="n">
        <v>66.02</v>
      </c>
      <c r="F2038" t="n">
        <v>56.23</v>
      </c>
      <c r="G2038" t="n">
        <v>26.56</v>
      </c>
      <c r="H2038" t="n">
        <v>0.35</v>
      </c>
      <c r="I2038" t="n">
        <v>127</v>
      </c>
      <c r="J2038" t="n">
        <v>294.84</v>
      </c>
      <c r="K2038" t="n">
        <v>61.2</v>
      </c>
      <c r="L2038" t="n">
        <v>5.75</v>
      </c>
      <c r="M2038" t="n">
        <v>125</v>
      </c>
      <c r="N2038" t="n">
        <v>82.90000000000001</v>
      </c>
      <c r="O2038" t="n">
        <v>36598.44</v>
      </c>
      <c r="P2038" t="n">
        <v>1006.87</v>
      </c>
      <c r="Q2038" t="n">
        <v>1367.74</v>
      </c>
      <c r="R2038" t="n">
        <v>224.5</v>
      </c>
      <c r="S2038" t="n">
        <v>104.26</v>
      </c>
      <c r="T2038" t="n">
        <v>58670.61</v>
      </c>
      <c r="U2038" t="n">
        <v>0.46</v>
      </c>
      <c r="V2038" t="n">
        <v>0.85</v>
      </c>
      <c r="W2038" t="n">
        <v>20.87</v>
      </c>
      <c r="X2038" t="n">
        <v>3.64</v>
      </c>
      <c r="Y2038" t="n">
        <v>1</v>
      </c>
      <c r="Z2038" t="n">
        <v>10</v>
      </c>
    </row>
    <row r="2039">
      <c r="A2039" t="n">
        <v>20</v>
      </c>
      <c r="B2039" t="n">
        <v>145</v>
      </c>
      <c r="C2039" t="inlineStr">
        <is>
          <t xml:space="preserve">CONCLUIDO	</t>
        </is>
      </c>
      <c r="D2039" t="n">
        <v>1.5266</v>
      </c>
      <c r="E2039" t="n">
        <v>65.5</v>
      </c>
      <c r="F2039" t="n">
        <v>56.03</v>
      </c>
      <c r="G2039" t="n">
        <v>27.79</v>
      </c>
      <c r="H2039" t="n">
        <v>0.36</v>
      </c>
      <c r="I2039" t="n">
        <v>121</v>
      </c>
      <c r="J2039" t="n">
        <v>295.36</v>
      </c>
      <c r="K2039" t="n">
        <v>61.2</v>
      </c>
      <c r="L2039" t="n">
        <v>6</v>
      </c>
      <c r="M2039" t="n">
        <v>119</v>
      </c>
      <c r="N2039" t="n">
        <v>83.16</v>
      </c>
      <c r="O2039" t="n">
        <v>36662.22</v>
      </c>
      <c r="P2039" t="n">
        <v>1003.08</v>
      </c>
      <c r="Q2039" t="n">
        <v>1367.61</v>
      </c>
      <c r="R2039" t="n">
        <v>218.48</v>
      </c>
      <c r="S2039" t="n">
        <v>104.26</v>
      </c>
      <c r="T2039" t="n">
        <v>55693.31</v>
      </c>
      <c r="U2039" t="n">
        <v>0.48</v>
      </c>
      <c r="V2039" t="n">
        <v>0.86</v>
      </c>
      <c r="W2039" t="n">
        <v>20.85</v>
      </c>
      <c r="X2039" t="n">
        <v>3.45</v>
      </c>
      <c r="Y2039" t="n">
        <v>1</v>
      </c>
      <c r="Z2039" t="n">
        <v>10</v>
      </c>
    </row>
    <row r="2040">
      <c r="A2040" t="n">
        <v>21</v>
      </c>
      <c r="B2040" t="n">
        <v>145</v>
      </c>
      <c r="C2040" t="inlineStr">
        <is>
          <t xml:space="preserve">CONCLUIDO	</t>
        </is>
      </c>
      <c r="D2040" t="n">
        <v>1.5368</v>
      </c>
      <c r="E2040" t="n">
        <v>65.06999999999999</v>
      </c>
      <c r="F2040" t="n">
        <v>55.87</v>
      </c>
      <c r="G2040" t="n">
        <v>28.9</v>
      </c>
      <c r="H2040" t="n">
        <v>0.38</v>
      </c>
      <c r="I2040" t="n">
        <v>116</v>
      </c>
      <c r="J2040" t="n">
        <v>295.88</v>
      </c>
      <c r="K2040" t="n">
        <v>61.2</v>
      </c>
      <c r="L2040" t="n">
        <v>6.25</v>
      </c>
      <c r="M2040" t="n">
        <v>114</v>
      </c>
      <c r="N2040" t="n">
        <v>83.43000000000001</v>
      </c>
      <c r="O2040" t="n">
        <v>36726.12</v>
      </c>
      <c r="P2040" t="n">
        <v>999.9400000000001</v>
      </c>
      <c r="Q2040" t="n">
        <v>1367.61</v>
      </c>
      <c r="R2040" t="n">
        <v>213.27</v>
      </c>
      <c r="S2040" t="n">
        <v>104.26</v>
      </c>
      <c r="T2040" t="n">
        <v>53110.6</v>
      </c>
      <c r="U2040" t="n">
        <v>0.49</v>
      </c>
      <c r="V2040" t="n">
        <v>0.86</v>
      </c>
      <c r="W2040" t="n">
        <v>20.84</v>
      </c>
      <c r="X2040" t="n">
        <v>3.29</v>
      </c>
      <c r="Y2040" t="n">
        <v>1</v>
      </c>
      <c r="Z2040" t="n">
        <v>10</v>
      </c>
    </row>
    <row r="2041">
      <c r="A2041" t="n">
        <v>22</v>
      </c>
      <c r="B2041" t="n">
        <v>145</v>
      </c>
      <c r="C2041" t="inlineStr">
        <is>
          <t xml:space="preserve">CONCLUIDO	</t>
        </is>
      </c>
      <c r="D2041" t="n">
        <v>1.546</v>
      </c>
      <c r="E2041" t="n">
        <v>64.68000000000001</v>
      </c>
      <c r="F2041" t="n">
        <v>55.75</v>
      </c>
      <c r="G2041" t="n">
        <v>30.14</v>
      </c>
      <c r="H2041" t="n">
        <v>0.39</v>
      </c>
      <c r="I2041" t="n">
        <v>111</v>
      </c>
      <c r="J2041" t="n">
        <v>296.4</v>
      </c>
      <c r="K2041" t="n">
        <v>61.2</v>
      </c>
      <c r="L2041" t="n">
        <v>6.5</v>
      </c>
      <c r="M2041" t="n">
        <v>109</v>
      </c>
      <c r="N2041" t="n">
        <v>83.7</v>
      </c>
      <c r="O2041" t="n">
        <v>36790.13</v>
      </c>
      <c r="P2041" t="n">
        <v>997.42</v>
      </c>
      <c r="Q2041" t="n">
        <v>1367.46</v>
      </c>
      <c r="R2041" t="n">
        <v>209.77</v>
      </c>
      <c r="S2041" t="n">
        <v>104.26</v>
      </c>
      <c r="T2041" t="n">
        <v>51387.08</v>
      </c>
      <c r="U2041" t="n">
        <v>0.5</v>
      </c>
      <c r="V2041" t="n">
        <v>0.86</v>
      </c>
      <c r="W2041" t="n">
        <v>20.82</v>
      </c>
      <c r="X2041" t="n">
        <v>3.17</v>
      </c>
      <c r="Y2041" t="n">
        <v>1</v>
      </c>
      <c r="Z2041" t="n">
        <v>10</v>
      </c>
    </row>
    <row r="2042">
      <c r="A2042" t="n">
        <v>23</v>
      </c>
      <c r="B2042" t="n">
        <v>145</v>
      </c>
      <c r="C2042" t="inlineStr">
        <is>
          <t xml:space="preserve">CONCLUIDO	</t>
        </is>
      </c>
      <c r="D2042" t="n">
        <v>1.5547</v>
      </c>
      <c r="E2042" t="n">
        <v>64.31999999999999</v>
      </c>
      <c r="F2042" t="n">
        <v>55.61</v>
      </c>
      <c r="G2042" t="n">
        <v>31.18</v>
      </c>
      <c r="H2042" t="n">
        <v>0.4</v>
      </c>
      <c r="I2042" t="n">
        <v>107</v>
      </c>
      <c r="J2042" t="n">
        <v>296.92</v>
      </c>
      <c r="K2042" t="n">
        <v>61.2</v>
      </c>
      <c r="L2042" t="n">
        <v>6.75</v>
      </c>
      <c r="M2042" t="n">
        <v>105</v>
      </c>
      <c r="N2042" t="n">
        <v>83.97</v>
      </c>
      <c r="O2042" t="n">
        <v>36854.25</v>
      </c>
      <c r="P2042" t="n">
        <v>994.74</v>
      </c>
      <c r="Q2042" t="n">
        <v>1367.79</v>
      </c>
      <c r="R2042" t="n">
        <v>204.73</v>
      </c>
      <c r="S2042" t="n">
        <v>104.26</v>
      </c>
      <c r="T2042" t="n">
        <v>48886.9</v>
      </c>
      <c r="U2042" t="n">
        <v>0.51</v>
      </c>
      <c r="V2042" t="n">
        <v>0.86</v>
      </c>
      <c r="W2042" t="n">
        <v>20.82</v>
      </c>
      <c r="X2042" t="n">
        <v>3.02</v>
      </c>
      <c r="Y2042" t="n">
        <v>1</v>
      </c>
      <c r="Z2042" t="n">
        <v>10</v>
      </c>
    </row>
    <row r="2043">
      <c r="A2043" t="n">
        <v>24</v>
      </c>
      <c r="B2043" t="n">
        <v>145</v>
      </c>
      <c r="C2043" t="inlineStr">
        <is>
          <t xml:space="preserve">CONCLUIDO	</t>
        </is>
      </c>
      <c r="D2043" t="n">
        <v>1.5619</v>
      </c>
      <c r="E2043" t="n">
        <v>64.02</v>
      </c>
      <c r="F2043" t="n">
        <v>55.52</v>
      </c>
      <c r="G2043" t="n">
        <v>32.34</v>
      </c>
      <c r="H2043" t="n">
        <v>0.42</v>
      </c>
      <c r="I2043" t="n">
        <v>103</v>
      </c>
      <c r="J2043" t="n">
        <v>297.44</v>
      </c>
      <c r="K2043" t="n">
        <v>61.2</v>
      </c>
      <c r="L2043" t="n">
        <v>7</v>
      </c>
      <c r="M2043" t="n">
        <v>101</v>
      </c>
      <c r="N2043" t="n">
        <v>84.23999999999999</v>
      </c>
      <c r="O2043" t="n">
        <v>36918.48</v>
      </c>
      <c r="P2043" t="n">
        <v>992.86</v>
      </c>
      <c r="Q2043" t="n">
        <v>1367.46</v>
      </c>
      <c r="R2043" t="n">
        <v>202.49</v>
      </c>
      <c r="S2043" t="n">
        <v>104.26</v>
      </c>
      <c r="T2043" t="n">
        <v>47786.12</v>
      </c>
      <c r="U2043" t="n">
        <v>0.51</v>
      </c>
      <c r="V2043" t="n">
        <v>0.86</v>
      </c>
      <c r="W2043" t="n">
        <v>20.8</v>
      </c>
      <c r="X2043" t="n">
        <v>2.94</v>
      </c>
      <c r="Y2043" t="n">
        <v>1</v>
      </c>
      <c r="Z2043" t="n">
        <v>10</v>
      </c>
    </row>
    <row r="2044">
      <c r="A2044" t="n">
        <v>25</v>
      </c>
      <c r="B2044" t="n">
        <v>145</v>
      </c>
      <c r="C2044" t="inlineStr">
        <is>
          <t xml:space="preserve">CONCLUIDO	</t>
        </is>
      </c>
      <c r="D2044" t="n">
        <v>1.5706</v>
      </c>
      <c r="E2044" t="n">
        <v>63.67</v>
      </c>
      <c r="F2044" t="n">
        <v>55.39</v>
      </c>
      <c r="G2044" t="n">
        <v>33.57</v>
      </c>
      <c r="H2044" t="n">
        <v>0.43</v>
      </c>
      <c r="I2044" t="n">
        <v>99</v>
      </c>
      <c r="J2044" t="n">
        <v>297.96</v>
      </c>
      <c r="K2044" t="n">
        <v>61.2</v>
      </c>
      <c r="L2044" t="n">
        <v>7.25</v>
      </c>
      <c r="M2044" t="n">
        <v>97</v>
      </c>
      <c r="N2044" t="n">
        <v>84.51000000000001</v>
      </c>
      <c r="O2044" t="n">
        <v>36982.83</v>
      </c>
      <c r="P2044" t="n">
        <v>990.35</v>
      </c>
      <c r="Q2044" t="n">
        <v>1367.46</v>
      </c>
      <c r="R2044" t="n">
        <v>197.87</v>
      </c>
      <c r="S2044" t="n">
        <v>104.26</v>
      </c>
      <c r="T2044" t="n">
        <v>45494.81</v>
      </c>
      <c r="U2044" t="n">
        <v>0.53</v>
      </c>
      <c r="V2044" t="n">
        <v>0.87</v>
      </c>
      <c r="W2044" t="n">
        <v>20.8</v>
      </c>
      <c r="X2044" t="n">
        <v>2.8</v>
      </c>
      <c r="Y2044" t="n">
        <v>1</v>
      </c>
      <c r="Z2044" t="n">
        <v>10</v>
      </c>
    </row>
    <row r="2045">
      <c r="A2045" t="n">
        <v>26</v>
      </c>
      <c r="B2045" t="n">
        <v>145</v>
      </c>
      <c r="C2045" t="inlineStr">
        <is>
          <t xml:space="preserve">CONCLUIDO	</t>
        </is>
      </c>
      <c r="D2045" t="n">
        <v>1.5764</v>
      </c>
      <c r="E2045" t="n">
        <v>63.43</v>
      </c>
      <c r="F2045" t="n">
        <v>55.31</v>
      </c>
      <c r="G2045" t="n">
        <v>34.57</v>
      </c>
      <c r="H2045" t="n">
        <v>0.45</v>
      </c>
      <c r="I2045" t="n">
        <v>96</v>
      </c>
      <c r="J2045" t="n">
        <v>298.48</v>
      </c>
      <c r="K2045" t="n">
        <v>61.2</v>
      </c>
      <c r="L2045" t="n">
        <v>7.5</v>
      </c>
      <c r="M2045" t="n">
        <v>94</v>
      </c>
      <c r="N2045" t="n">
        <v>84.79000000000001</v>
      </c>
      <c r="O2045" t="n">
        <v>37047.29</v>
      </c>
      <c r="P2045" t="n">
        <v>988.66</v>
      </c>
      <c r="Q2045" t="n">
        <v>1367.47</v>
      </c>
      <c r="R2045" t="n">
        <v>195.18</v>
      </c>
      <c r="S2045" t="n">
        <v>104.26</v>
      </c>
      <c r="T2045" t="n">
        <v>44165.45</v>
      </c>
      <c r="U2045" t="n">
        <v>0.53</v>
      </c>
      <c r="V2045" t="n">
        <v>0.87</v>
      </c>
      <c r="W2045" t="n">
        <v>20.8</v>
      </c>
      <c r="X2045" t="n">
        <v>2.73</v>
      </c>
      <c r="Y2045" t="n">
        <v>1</v>
      </c>
      <c r="Z2045" t="n">
        <v>10</v>
      </c>
    </row>
    <row r="2046">
      <c r="A2046" t="n">
        <v>27</v>
      </c>
      <c r="B2046" t="n">
        <v>145</v>
      </c>
      <c r="C2046" t="inlineStr">
        <is>
          <t xml:space="preserve">CONCLUIDO	</t>
        </is>
      </c>
      <c r="D2046" t="n">
        <v>1.5828</v>
      </c>
      <c r="E2046" t="n">
        <v>63.18</v>
      </c>
      <c r="F2046" t="n">
        <v>55.22</v>
      </c>
      <c r="G2046" t="n">
        <v>35.62</v>
      </c>
      <c r="H2046" t="n">
        <v>0.46</v>
      </c>
      <c r="I2046" t="n">
        <v>93</v>
      </c>
      <c r="J2046" t="n">
        <v>299.01</v>
      </c>
      <c r="K2046" t="n">
        <v>61.2</v>
      </c>
      <c r="L2046" t="n">
        <v>7.75</v>
      </c>
      <c r="M2046" t="n">
        <v>91</v>
      </c>
      <c r="N2046" t="n">
        <v>85.06</v>
      </c>
      <c r="O2046" t="n">
        <v>37111.87</v>
      </c>
      <c r="P2046" t="n">
        <v>986.6799999999999</v>
      </c>
      <c r="Q2046" t="n">
        <v>1367.41</v>
      </c>
      <c r="R2046" t="n">
        <v>192.07</v>
      </c>
      <c r="S2046" t="n">
        <v>104.26</v>
      </c>
      <c r="T2046" t="n">
        <v>42623.91</v>
      </c>
      <c r="U2046" t="n">
        <v>0.54</v>
      </c>
      <c r="V2046" t="n">
        <v>0.87</v>
      </c>
      <c r="W2046" t="n">
        <v>20.8</v>
      </c>
      <c r="X2046" t="n">
        <v>2.63</v>
      </c>
      <c r="Y2046" t="n">
        <v>1</v>
      </c>
      <c r="Z2046" t="n">
        <v>10</v>
      </c>
    </row>
    <row r="2047">
      <c r="A2047" t="n">
        <v>28</v>
      </c>
      <c r="B2047" t="n">
        <v>145</v>
      </c>
      <c r="C2047" t="inlineStr">
        <is>
          <t xml:space="preserve">CONCLUIDO	</t>
        </is>
      </c>
      <c r="D2047" t="n">
        <v>1.5888</v>
      </c>
      <c r="E2047" t="n">
        <v>62.94</v>
      </c>
      <c r="F2047" t="n">
        <v>55.14</v>
      </c>
      <c r="G2047" t="n">
        <v>36.76</v>
      </c>
      <c r="H2047" t="n">
        <v>0.48</v>
      </c>
      <c r="I2047" t="n">
        <v>90</v>
      </c>
      <c r="J2047" t="n">
        <v>299.53</v>
      </c>
      <c r="K2047" t="n">
        <v>61.2</v>
      </c>
      <c r="L2047" t="n">
        <v>8</v>
      </c>
      <c r="M2047" t="n">
        <v>88</v>
      </c>
      <c r="N2047" t="n">
        <v>85.33</v>
      </c>
      <c r="O2047" t="n">
        <v>37176.68</v>
      </c>
      <c r="P2047" t="n">
        <v>985.4</v>
      </c>
      <c r="Q2047" t="n">
        <v>1367.58</v>
      </c>
      <c r="R2047" t="n">
        <v>189.73</v>
      </c>
      <c r="S2047" t="n">
        <v>104.26</v>
      </c>
      <c r="T2047" t="n">
        <v>41471.61</v>
      </c>
      <c r="U2047" t="n">
        <v>0.55</v>
      </c>
      <c r="V2047" t="n">
        <v>0.87</v>
      </c>
      <c r="W2047" t="n">
        <v>20.8</v>
      </c>
      <c r="X2047" t="n">
        <v>2.56</v>
      </c>
      <c r="Y2047" t="n">
        <v>1</v>
      </c>
      <c r="Z2047" t="n">
        <v>10</v>
      </c>
    </row>
    <row r="2048">
      <c r="A2048" t="n">
        <v>29</v>
      </c>
      <c r="B2048" t="n">
        <v>145</v>
      </c>
      <c r="C2048" t="inlineStr">
        <is>
          <t xml:space="preserve">CONCLUIDO	</t>
        </is>
      </c>
      <c r="D2048" t="n">
        <v>1.5956</v>
      </c>
      <c r="E2048" t="n">
        <v>62.67</v>
      </c>
      <c r="F2048" t="n">
        <v>55.03</v>
      </c>
      <c r="G2048" t="n">
        <v>37.95</v>
      </c>
      <c r="H2048" t="n">
        <v>0.49</v>
      </c>
      <c r="I2048" t="n">
        <v>87</v>
      </c>
      <c r="J2048" t="n">
        <v>300.06</v>
      </c>
      <c r="K2048" t="n">
        <v>61.2</v>
      </c>
      <c r="L2048" t="n">
        <v>8.25</v>
      </c>
      <c r="M2048" t="n">
        <v>85</v>
      </c>
      <c r="N2048" t="n">
        <v>85.61</v>
      </c>
      <c r="O2048" t="n">
        <v>37241.49</v>
      </c>
      <c r="P2048" t="n">
        <v>983.16</v>
      </c>
      <c r="Q2048" t="n">
        <v>1367.52</v>
      </c>
      <c r="R2048" t="n">
        <v>186.42</v>
      </c>
      <c r="S2048" t="n">
        <v>104.26</v>
      </c>
      <c r="T2048" t="n">
        <v>39828.79</v>
      </c>
      <c r="U2048" t="n">
        <v>0.5600000000000001</v>
      </c>
      <c r="V2048" t="n">
        <v>0.87</v>
      </c>
      <c r="W2048" t="n">
        <v>20.78</v>
      </c>
      <c r="X2048" t="n">
        <v>2.45</v>
      </c>
      <c r="Y2048" t="n">
        <v>1</v>
      </c>
      <c r="Z2048" t="n">
        <v>10</v>
      </c>
    </row>
    <row r="2049">
      <c r="A2049" t="n">
        <v>30</v>
      </c>
      <c r="B2049" t="n">
        <v>145</v>
      </c>
      <c r="C2049" t="inlineStr">
        <is>
          <t xml:space="preserve">CONCLUIDO	</t>
        </is>
      </c>
      <c r="D2049" t="n">
        <v>1.6017</v>
      </c>
      <c r="E2049" t="n">
        <v>62.43</v>
      </c>
      <c r="F2049" t="n">
        <v>54.96</v>
      </c>
      <c r="G2049" t="n">
        <v>39.26</v>
      </c>
      <c r="H2049" t="n">
        <v>0.5</v>
      </c>
      <c r="I2049" t="n">
        <v>84</v>
      </c>
      <c r="J2049" t="n">
        <v>300.59</v>
      </c>
      <c r="K2049" t="n">
        <v>61.2</v>
      </c>
      <c r="L2049" t="n">
        <v>8.5</v>
      </c>
      <c r="M2049" t="n">
        <v>82</v>
      </c>
      <c r="N2049" t="n">
        <v>85.89</v>
      </c>
      <c r="O2049" t="n">
        <v>37306.42</v>
      </c>
      <c r="P2049" t="n">
        <v>981.4299999999999</v>
      </c>
      <c r="Q2049" t="n">
        <v>1367.31</v>
      </c>
      <c r="R2049" t="n">
        <v>183.98</v>
      </c>
      <c r="S2049" t="n">
        <v>104.26</v>
      </c>
      <c r="T2049" t="n">
        <v>38627.12</v>
      </c>
      <c r="U2049" t="n">
        <v>0.57</v>
      </c>
      <c r="V2049" t="n">
        <v>0.87</v>
      </c>
      <c r="W2049" t="n">
        <v>20.78</v>
      </c>
      <c r="X2049" t="n">
        <v>2.38</v>
      </c>
      <c r="Y2049" t="n">
        <v>1</v>
      </c>
      <c r="Z2049" t="n">
        <v>10</v>
      </c>
    </row>
    <row r="2050">
      <c r="A2050" t="n">
        <v>31</v>
      </c>
      <c r="B2050" t="n">
        <v>145</v>
      </c>
      <c r="C2050" t="inlineStr">
        <is>
          <t xml:space="preserve">CONCLUIDO	</t>
        </is>
      </c>
      <c r="D2050" t="n">
        <v>1.6055</v>
      </c>
      <c r="E2050" t="n">
        <v>62.29</v>
      </c>
      <c r="F2050" t="n">
        <v>54.92</v>
      </c>
      <c r="G2050" t="n">
        <v>40.18</v>
      </c>
      <c r="H2050" t="n">
        <v>0.52</v>
      </c>
      <c r="I2050" t="n">
        <v>82</v>
      </c>
      <c r="J2050" t="n">
        <v>301.11</v>
      </c>
      <c r="K2050" t="n">
        <v>61.2</v>
      </c>
      <c r="L2050" t="n">
        <v>8.75</v>
      </c>
      <c r="M2050" t="n">
        <v>80</v>
      </c>
      <c r="N2050" t="n">
        <v>86.16</v>
      </c>
      <c r="O2050" t="n">
        <v>37371.47</v>
      </c>
      <c r="P2050" t="n">
        <v>980.3</v>
      </c>
      <c r="Q2050" t="n">
        <v>1367.55</v>
      </c>
      <c r="R2050" t="n">
        <v>182.69</v>
      </c>
      <c r="S2050" t="n">
        <v>104.26</v>
      </c>
      <c r="T2050" t="n">
        <v>37992.88</v>
      </c>
      <c r="U2050" t="n">
        <v>0.57</v>
      </c>
      <c r="V2050" t="n">
        <v>0.87</v>
      </c>
      <c r="W2050" t="n">
        <v>20.77</v>
      </c>
      <c r="X2050" t="n">
        <v>2.33</v>
      </c>
      <c r="Y2050" t="n">
        <v>1</v>
      </c>
      <c r="Z2050" t="n">
        <v>10</v>
      </c>
    </row>
    <row r="2051">
      <c r="A2051" t="n">
        <v>32</v>
      </c>
      <c r="B2051" t="n">
        <v>145</v>
      </c>
      <c r="C2051" t="inlineStr">
        <is>
          <t xml:space="preserve">CONCLUIDO	</t>
        </is>
      </c>
      <c r="D2051" t="n">
        <v>1.613</v>
      </c>
      <c r="E2051" t="n">
        <v>61.99</v>
      </c>
      <c r="F2051" t="n">
        <v>54.79</v>
      </c>
      <c r="G2051" t="n">
        <v>41.61</v>
      </c>
      <c r="H2051" t="n">
        <v>0.53</v>
      </c>
      <c r="I2051" t="n">
        <v>79</v>
      </c>
      <c r="J2051" t="n">
        <v>301.64</v>
      </c>
      <c r="K2051" t="n">
        <v>61.2</v>
      </c>
      <c r="L2051" t="n">
        <v>9</v>
      </c>
      <c r="M2051" t="n">
        <v>77</v>
      </c>
      <c r="N2051" t="n">
        <v>86.44</v>
      </c>
      <c r="O2051" t="n">
        <v>37436.63</v>
      </c>
      <c r="P2051" t="n">
        <v>977.9</v>
      </c>
      <c r="Q2051" t="n">
        <v>1367.63</v>
      </c>
      <c r="R2051" t="n">
        <v>178.58</v>
      </c>
      <c r="S2051" t="n">
        <v>104.26</v>
      </c>
      <c r="T2051" t="n">
        <v>35951.75</v>
      </c>
      <c r="U2051" t="n">
        <v>0.58</v>
      </c>
      <c r="V2051" t="n">
        <v>0.87</v>
      </c>
      <c r="W2051" t="n">
        <v>20.76</v>
      </c>
      <c r="X2051" t="n">
        <v>2.21</v>
      </c>
      <c r="Y2051" t="n">
        <v>1</v>
      </c>
      <c r="Z2051" t="n">
        <v>10</v>
      </c>
    </row>
    <row r="2052">
      <c r="A2052" t="n">
        <v>33</v>
      </c>
      <c r="B2052" t="n">
        <v>145</v>
      </c>
      <c r="C2052" t="inlineStr">
        <is>
          <t xml:space="preserve">CONCLUIDO	</t>
        </is>
      </c>
      <c r="D2052" t="n">
        <v>1.6158</v>
      </c>
      <c r="E2052" t="n">
        <v>61.89</v>
      </c>
      <c r="F2052" t="n">
        <v>54.79</v>
      </c>
      <c r="G2052" t="n">
        <v>42.69</v>
      </c>
      <c r="H2052" t="n">
        <v>0.55</v>
      </c>
      <c r="I2052" t="n">
        <v>77</v>
      </c>
      <c r="J2052" t="n">
        <v>302.17</v>
      </c>
      <c r="K2052" t="n">
        <v>61.2</v>
      </c>
      <c r="L2052" t="n">
        <v>9.25</v>
      </c>
      <c r="M2052" t="n">
        <v>75</v>
      </c>
      <c r="N2052" t="n">
        <v>86.72</v>
      </c>
      <c r="O2052" t="n">
        <v>37501.91</v>
      </c>
      <c r="P2052" t="n">
        <v>977.95</v>
      </c>
      <c r="Q2052" t="n">
        <v>1367.38</v>
      </c>
      <c r="R2052" t="n">
        <v>177.88</v>
      </c>
      <c r="S2052" t="n">
        <v>104.26</v>
      </c>
      <c r="T2052" t="n">
        <v>35609.03</v>
      </c>
      <c r="U2052" t="n">
        <v>0.59</v>
      </c>
      <c r="V2052" t="n">
        <v>0.87</v>
      </c>
      <c r="W2052" t="n">
        <v>20.79</v>
      </c>
      <c r="X2052" t="n">
        <v>2.21</v>
      </c>
      <c r="Y2052" t="n">
        <v>1</v>
      </c>
      <c r="Z2052" t="n">
        <v>10</v>
      </c>
    </row>
    <row r="2053">
      <c r="A2053" t="n">
        <v>34</v>
      </c>
      <c r="B2053" t="n">
        <v>145</v>
      </c>
      <c r="C2053" t="inlineStr">
        <is>
          <t xml:space="preserve">CONCLUIDO	</t>
        </is>
      </c>
      <c r="D2053" t="n">
        <v>1.6208</v>
      </c>
      <c r="E2053" t="n">
        <v>61.7</v>
      </c>
      <c r="F2053" t="n">
        <v>54.71</v>
      </c>
      <c r="G2053" t="n">
        <v>43.77</v>
      </c>
      <c r="H2053" t="n">
        <v>0.5600000000000001</v>
      </c>
      <c r="I2053" t="n">
        <v>75</v>
      </c>
      <c r="J2053" t="n">
        <v>302.7</v>
      </c>
      <c r="K2053" t="n">
        <v>61.2</v>
      </c>
      <c r="L2053" t="n">
        <v>9.5</v>
      </c>
      <c r="M2053" t="n">
        <v>73</v>
      </c>
      <c r="N2053" t="n">
        <v>87</v>
      </c>
      <c r="O2053" t="n">
        <v>37567.32</v>
      </c>
      <c r="P2053" t="n">
        <v>976.02</v>
      </c>
      <c r="Q2053" t="n">
        <v>1367.55</v>
      </c>
      <c r="R2053" t="n">
        <v>175.6</v>
      </c>
      <c r="S2053" t="n">
        <v>104.26</v>
      </c>
      <c r="T2053" t="n">
        <v>34480.38</v>
      </c>
      <c r="U2053" t="n">
        <v>0.59</v>
      </c>
      <c r="V2053" t="n">
        <v>0.88</v>
      </c>
      <c r="W2053" t="n">
        <v>20.77</v>
      </c>
      <c r="X2053" t="n">
        <v>2.12</v>
      </c>
      <c r="Y2053" t="n">
        <v>1</v>
      </c>
      <c r="Z2053" t="n">
        <v>10</v>
      </c>
    </row>
    <row r="2054">
      <c r="A2054" t="n">
        <v>35</v>
      </c>
      <c r="B2054" t="n">
        <v>145</v>
      </c>
      <c r="C2054" t="inlineStr">
        <is>
          <t xml:space="preserve">CONCLUIDO	</t>
        </is>
      </c>
      <c r="D2054" t="n">
        <v>1.6255</v>
      </c>
      <c r="E2054" t="n">
        <v>61.52</v>
      </c>
      <c r="F2054" t="n">
        <v>54.64</v>
      </c>
      <c r="G2054" t="n">
        <v>44.91</v>
      </c>
      <c r="H2054" t="n">
        <v>0.57</v>
      </c>
      <c r="I2054" t="n">
        <v>73</v>
      </c>
      <c r="J2054" t="n">
        <v>303.23</v>
      </c>
      <c r="K2054" t="n">
        <v>61.2</v>
      </c>
      <c r="L2054" t="n">
        <v>9.75</v>
      </c>
      <c r="M2054" t="n">
        <v>71</v>
      </c>
      <c r="N2054" t="n">
        <v>87.28</v>
      </c>
      <c r="O2054" t="n">
        <v>37632.84</v>
      </c>
      <c r="P2054" t="n">
        <v>974.92</v>
      </c>
      <c r="Q2054" t="n">
        <v>1367.4</v>
      </c>
      <c r="R2054" t="n">
        <v>173.42</v>
      </c>
      <c r="S2054" t="n">
        <v>104.26</v>
      </c>
      <c r="T2054" t="n">
        <v>33402.17</v>
      </c>
      <c r="U2054" t="n">
        <v>0.6</v>
      </c>
      <c r="V2054" t="n">
        <v>0.88</v>
      </c>
      <c r="W2054" t="n">
        <v>20.76</v>
      </c>
      <c r="X2054" t="n">
        <v>2.06</v>
      </c>
      <c r="Y2054" t="n">
        <v>1</v>
      </c>
      <c r="Z2054" t="n">
        <v>10</v>
      </c>
    </row>
    <row r="2055">
      <c r="A2055" t="n">
        <v>36</v>
      </c>
      <c r="B2055" t="n">
        <v>145</v>
      </c>
      <c r="C2055" t="inlineStr">
        <is>
          <t xml:space="preserve">CONCLUIDO	</t>
        </is>
      </c>
      <c r="D2055" t="n">
        <v>1.6296</v>
      </c>
      <c r="E2055" t="n">
        <v>61.37</v>
      </c>
      <c r="F2055" t="n">
        <v>54.59</v>
      </c>
      <c r="G2055" t="n">
        <v>46.13</v>
      </c>
      <c r="H2055" t="n">
        <v>0.59</v>
      </c>
      <c r="I2055" t="n">
        <v>71</v>
      </c>
      <c r="J2055" t="n">
        <v>303.76</v>
      </c>
      <c r="K2055" t="n">
        <v>61.2</v>
      </c>
      <c r="L2055" t="n">
        <v>10</v>
      </c>
      <c r="M2055" t="n">
        <v>69</v>
      </c>
      <c r="N2055" t="n">
        <v>87.56999999999999</v>
      </c>
      <c r="O2055" t="n">
        <v>37698.48</v>
      </c>
      <c r="P2055" t="n">
        <v>973.73</v>
      </c>
      <c r="Q2055" t="n">
        <v>1367.48</v>
      </c>
      <c r="R2055" t="n">
        <v>171.56</v>
      </c>
      <c r="S2055" t="n">
        <v>104.26</v>
      </c>
      <c r="T2055" t="n">
        <v>32481.69</v>
      </c>
      <c r="U2055" t="n">
        <v>0.61</v>
      </c>
      <c r="V2055" t="n">
        <v>0.88</v>
      </c>
      <c r="W2055" t="n">
        <v>20.77</v>
      </c>
      <c r="X2055" t="n">
        <v>2.01</v>
      </c>
      <c r="Y2055" t="n">
        <v>1</v>
      </c>
      <c r="Z2055" t="n">
        <v>10</v>
      </c>
    </row>
    <row r="2056">
      <c r="A2056" t="n">
        <v>37</v>
      </c>
      <c r="B2056" t="n">
        <v>145</v>
      </c>
      <c r="C2056" t="inlineStr">
        <is>
          <t xml:space="preserve">CONCLUIDO	</t>
        </is>
      </c>
      <c r="D2056" t="n">
        <v>1.6337</v>
      </c>
      <c r="E2056" t="n">
        <v>61.21</v>
      </c>
      <c r="F2056" t="n">
        <v>54.54</v>
      </c>
      <c r="G2056" t="n">
        <v>47.43</v>
      </c>
      <c r="H2056" t="n">
        <v>0.6</v>
      </c>
      <c r="I2056" t="n">
        <v>69</v>
      </c>
      <c r="J2056" t="n">
        <v>304.3</v>
      </c>
      <c r="K2056" t="n">
        <v>61.2</v>
      </c>
      <c r="L2056" t="n">
        <v>10.25</v>
      </c>
      <c r="M2056" t="n">
        <v>67</v>
      </c>
      <c r="N2056" t="n">
        <v>87.84999999999999</v>
      </c>
      <c r="O2056" t="n">
        <v>37764.25</v>
      </c>
      <c r="P2056" t="n">
        <v>972.29</v>
      </c>
      <c r="Q2056" t="n">
        <v>1367.4</v>
      </c>
      <c r="R2056" t="n">
        <v>170.24</v>
      </c>
      <c r="S2056" t="n">
        <v>104.26</v>
      </c>
      <c r="T2056" t="n">
        <v>31832.8</v>
      </c>
      <c r="U2056" t="n">
        <v>0.61</v>
      </c>
      <c r="V2056" t="n">
        <v>0.88</v>
      </c>
      <c r="W2056" t="n">
        <v>20.76</v>
      </c>
      <c r="X2056" t="n">
        <v>1.96</v>
      </c>
      <c r="Y2056" t="n">
        <v>1</v>
      </c>
      <c r="Z2056" t="n">
        <v>10</v>
      </c>
    </row>
    <row r="2057">
      <c r="A2057" t="n">
        <v>38</v>
      </c>
      <c r="B2057" t="n">
        <v>145</v>
      </c>
      <c r="C2057" t="inlineStr">
        <is>
          <t xml:space="preserve">CONCLUIDO	</t>
        </is>
      </c>
      <c r="D2057" t="n">
        <v>1.6364</v>
      </c>
      <c r="E2057" t="n">
        <v>61.11</v>
      </c>
      <c r="F2057" t="n">
        <v>54.49</v>
      </c>
      <c r="G2057" t="n">
        <v>48.08</v>
      </c>
      <c r="H2057" t="n">
        <v>0.61</v>
      </c>
      <c r="I2057" t="n">
        <v>68</v>
      </c>
      <c r="J2057" t="n">
        <v>304.83</v>
      </c>
      <c r="K2057" t="n">
        <v>61.2</v>
      </c>
      <c r="L2057" t="n">
        <v>10.5</v>
      </c>
      <c r="M2057" t="n">
        <v>66</v>
      </c>
      <c r="N2057" t="n">
        <v>88.13</v>
      </c>
      <c r="O2057" t="n">
        <v>37830.13</v>
      </c>
      <c r="P2057" t="n">
        <v>971.51</v>
      </c>
      <c r="Q2057" t="n">
        <v>1367.33</v>
      </c>
      <c r="R2057" t="n">
        <v>168.63</v>
      </c>
      <c r="S2057" t="n">
        <v>104.26</v>
      </c>
      <c r="T2057" t="n">
        <v>31030.14</v>
      </c>
      <c r="U2057" t="n">
        <v>0.62</v>
      </c>
      <c r="V2057" t="n">
        <v>0.88</v>
      </c>
      <c r="W2057" t="n">
        <v>20.76</v>
      </c>
      <c r="X2057" t="n">
        <v>1.91</v>
      </c>
      <c r="Y2057" t="n">
        <v>1</v>
      </c>
      <c r="Z2057" t="n">
        <v>10</v>
      </c>
    </row>
    <row r="2058">
      <c r="A2058" t="n">
        <v>39</v>
      </c>
      <c r="B2058" t="n">
        <v>145</v>
      </c>
      <c r="C2058" t="inlineStr">
        <is>
          <t xml:space="preserve">CONCLUIDO	</t>
        </is>
      </c>
      <c r="D2058" t="n">
        <v>1.6407</v>
      </c>
      <c r="E2058" t="n">
        <v>60.95</v>
      </c>
      <c r="F2058" t="n">
        <v>54.44</v>
      </c>
      <c r="G2058" t="n">
        <v>49.49</v>
      </c>
      <c r="H2058" t="n">
        <v>0.63</v>
      </c>
      <c r="I2058" t="n">
        <v>66</v>
      </c>
      <c r="J2058" t="n">
        <v>305.37</v>
      </c>
      <c r="K2058" t="n">
        <v>61.2</v>
      </c>
      <c r="L2058" t="n">
        <v>10.75</v>
      </c>
      <c r="M2058" t="n">
        <v>64</v>
      </c>
      <c r="N2058" t="n">
        <v>88.42</v>
      </c>
      <c r="O2058" t="n">
        <v>37896.14</v>
      </c>
      <c r="P2058" t="n">
        <v>970.27</v>
      </c>
      <c r="Q2058" t="n">
        <v>1367.31</v>
      </c>
      <c r="R2058" t="n">
        <v>167.16</v>
      </c>
      <c r="S2058" t="n">
        <v>104.26</v>
      </c>
      <c r="T2058" t="n">
        <v>30307.23</v>
      </c>
      <c r="U2058" t="n">
        <v>0.62</v>
      </c>
      <c r="V2058" t="n">
        <v>0.88</v>
      </c>
      <c r="W2058" t="n">
        <v>20.75</v>
      </c>
      <c r="X2058" t="n">
        <v>1.86</v>
      </c>
      <c r="Y2058" t="n">
        <v>1</v>
      </c>
      <c r="Z2058" t="n">
        <v>10</v>
      </c>
    </row>
    <row r="2059">
      <c r="A2059" t="n">
        <v>40</v>
      </c>
      <c r="B2059" t="n">
        <v>145</v>
      </c>
      <c r="C2059" t="inlineStr">
        <is>
          <t xml:space="preserve">CONCLUIDO	</t>
        </is>
      </c>
      <c r="D2059" t="n">
        <v>1.6438</v>
      </c>
      <c r="E2059" t="n">
        <v>60.84</v>
      </c>
      <c r="F2059" t="n">
        <v>54.38</v>
      </c>
      <c r="G2059" t="n">
        <v>50.2</v>
      </c>
      <c r="H2059" t="n">
        <v>0.64</v>
      </c>
      <c r="I2059" t="n">
        <v>65</v>
      </c>
      <c r="J2059" t="n">
        <v>305.9</v>
      </c>
      <c r="K2059" t="n">
        <v>61.2</v>
      </c>
      <c r="L2059" t="n">
        <v>11</v>
      </c>
      <c r="M2059" t="n">
        <v>63</v>
      </c>
      <c r="N2059" t="n">
        <v>88.7</v>
      </c>
      <c r="O2059" t="n">
        <v>37962.28</v>
      </c>
      <c r="P2059" t="n">
        <v>969.24</v>
      </c>
      <c r="Q2059" t="n">
        <v>1367.52</v>
      </c>
      <c r="R2059" t="n">
        <v>165.48</v>
      </c>
      <c r="S2059" t="n">
        <v>104.26</v>
      </c>
      <c r="T2059" t="n">
        <v>29472.74</v>
      </c>
      <c r="U2059" t="n">
        <v>0.63</v>
      </c>
      <c r="V2059" t="n">
        <v>0.88</v>
      </c>
      <c r="W2059" t="n">
        <v>20.74</v>
      </c>
      <c r="X2059" t="n">
        <v>1.8</v>
      </c>
      <c r="Y2059" t="n">
        <v>1</v>
      </c>
      <c r="Z2059" t="n">
        <v>10</v>
      </c>
    </row>
    <row r="2060">
      <c r="A2060" t="n">
        <v>41</v>
      </c>
      <c r="B2060" t="n">
        <v>145</v>
      </c>
      <c r="C2060" t="inlineStr">
        <is>
          <t xml:space="preserve">CONCLUIDO	</t>
        </is>
      </c>
      <c r="D2060" t="n">
        <v>1.6469</v>
      </c>
      <c r="E2060" t="n">
        <v>60.72</v>
      </c>
      <c r="F2060" t="n">
        <v>54.38</v>
      </c>
      <c r="G2060" t="n">
        <v>51.79</v>
      </c>
      <c r="H2060" t="n">
        <v>0.65</v>
      </c>
      <c r="I2060" t="n">
        <v>63</v>
      </c>
      <c r="J2060" t="n">
        <v>306.44</v>
      </c>
      <c r="K2060" t="n">
        <v>61.2</v>
      </c>
      <c r="L2060" t="n">
        <v>11.25</v>
      </c>
      <c r="M2060" t="n">
        <v>61</v>
      </c>
      <c r="N2060" t="n">
        <v>88.98999999999999</v>
      </c>
      <c r="O2060" t="n">
        <v>38028.53</v>
      </c>
      <c r="P2060" t="n">
        <v>968.97</v>
      </c>
      <c r="Q2060" t="n">
        <v>1367.48</v>
      </c>
      <c r="R2060" t="n">
        <v>165.08</v>
      </c>
      <c r="S2060" t="n">
        <v>104.26</v>
      </c>
      <c r="T2060" t="n">
        <v>29282.01</v>
      </c>
      <c r="U2060" t="n">
        <v>0.63</v>
      </c>
      <c r="V2060" t="n">
        <v>0.88</v>
      </c>
      <c r="W2060" t="n">
        <v>20.74</v>
      </c>
      <c r="X2060" t="n">
        <v>1.8</v>
      </c>
      <c r="Y2060" t="n">
        <v>1</v>
      </c>
      <c r="Z2060" t="n">
        <v>10</v>
      </c>
    </row>
    <row r="2061">
      <c r="A2061" t="n">
        <v>42</v>
      </c>
      <c r="B2061" t="n">
        <v>145</v>
      </c>
      <c r="C2061" t="inlineStr">
        <is>
          <t xml:space="preserve">CONCLUIDO	</t>
        </is>
      </c>
      <c r="D2061" t="n">
        <v>1.6497</v>
      </c>
      <c r="E2061" t="n">
        <v>60.62</v>
      </c>
      <c r="F2061" t="n">
        <v>54.33</v>
      </c>
      <c r="G2061" t="n">
        <v>52.58</v>
      </c>
      <c r="H2061" t="n">
        <v>0.67</v>
      </c>
      <c r="I2061" t="n">
        <v>62</v>
      </c>
      <c r="J2061" t="n">
        <v>306.98</v>
      </c>
      <c r="K2061" t="n">
        <v>61.2</v>
      </c>
      <c r="L2061" t="n">
        <v>11.5</v>
      </c>
      <c r="M2061" t="n">
        <v>60</v>
      </c>
      <c r="N2061" t="n">
        <v>89.28</v>
      </c>
      <c r="O2061" t="n">
        <v>38094.91</v>
      </c>
      <c r="P2061" t="n">
        <v>967.66</v>
      </c>
      <c r="Q2061" t="n">
        <v>1367.55</v>
      </c>
      <c r="R2061" t="n">
        <v>163.46</v>
      </c>
      <c r="S2061" t="n">
        <v>104.26</v>
      </c>
      <c r="T2061" t="n">
        <v>28476.8</v>
      </c>
      <c r="U2061" t="n">
        <v>0.64</v>
      </c>
      <c r="V2061" t="n">
        <v>0.88</v>
      </c>
      <c r="W2061" t="n">
        <v>20.74</v>
      </c>
      <c r="X2061" t="n">
        <v>1.75</v>
      </c>
      <c r="Y2061" t="n">
        <v>1</v>
      </c>
      <c r="Z2061" t="n">
        <v>10</v>
      </c>
    </row>
    <row r="2062">
      <c r="A2062" t="n">
        <v>43</v>
      </c>
      <c r="B2062" t="n">
        <v>145</v>
      </c>
      <c r="C2062" t="inlineStr">
        <is>
          <t xml:space="preserve">CONCLUIDO	</t>
        </is>
      </c>
      <c r="D2062" t="n">
        <v>1.6545</v>
      </c>
      <c r="E2062" t="n">
        <v>60.44</v>
      </c>
      <c r="F2062" t="n">
        <v>54.26</v>
      </c>
      <c r="G2062" t="n">
        <v>54.26</v>
      </c>
      <c r="H2062" t="n">
        <v>0.68</v>
      </c>
      <c r="I2062" t="n">
        <v>60</v>
      </c>
      <c r="J2062" t="n">
        <v>307.52</v>
      </c>
      <c r="K2062" t="n">
        <v>61.2</v>
      </c>
      <c r="L2062" t="n">
        <v>11.75</v>
      </c>
      <c r="M2062" t="n">
        <v>58</v>
      </c>
      <c r="N2062" t="n">
        <v>89.56999999999999</v>
      </c>
      <c r="O2062" t="n">
        <v>38161.42</v>
      </c>
      <c r="P2062" t="n">
        <v>966.27</v>
      </c>
      <c r="Q2062" t="n">
        <v>1367.56</v>
      </c>
      <c r="R2062" t="n">
        <v>161.25</v>
      </c>
      <c r="S2062" t="n">
        <v>104.26</v>
      </c>
      <c r="T2062" t="n">
        <v>27382.24</v>
      </c>
      <c r="U2062" t="n">
        <v>0.65</v>
      </c>
      <c r="V2062" t="n">
        <v>0.88</v>
      </c>
      <c r="W2062" t="n">
        <v>20.73</v>
      </c>
      <c r="X2062" t="n">
        <v>1.68</v>
      </c>
      <c r="Y2062" t="n">
        <v>1</v>
      </c>
      <c r="Z2062" t="n">
        <v>10</v>
      </c>
    </row>
    <row r="2063">
      <c r="A2063" t="n">
        <v>44</v>
      </c>
      <c r="B2063" t="n">
        <v>145</v>
      </c>
      <c r="C2063" t="inlineStr">
        <is>
          <t xml:space="preserve">CONCLUIDO	</t>
        </is>
      </c>
      <c r="D2063" t="n">
        <v>1.6568</v>
      </c>
      <c r="E2063" t="n">
        <v>60.36</v>
      </c>
      <c r="F2063" t="n">
        <v>54.23</v>
      </c>
      <c r="G2063" t="n">
        <v>55.15</v>
      </c>
      <c r="H2063" t="n">
        <v>0.6899999999999999</v>
      </c>
      <c r="I2063" t="n">
        <v>59</v>
      </c>
      <c r="J2063" t="n">
        <v>308.06</v>
      </c>
      <c r="K2063" t="n">
        <v>61.2</v>
      </c>
      <c r="L2063" t="n">
        <v>12</v>
      </c>
      <c r="M2063" t="n">
        <v>57</v>
      </c>
      <c r="N2063" t="n">
        <v>89.86</v>
      </c>
      <c r="O2063" t="n">
        <v>38228.06</v>
      </c>
      <c r="P2063" t="n">
        <v>965.6799999999999</v>
      </c>
      <c r="Q2063" t="n">
        <v>1367.38</v>
      </c>
      <c r="R2063" t="n">
        <v>160.21</v>
      </c>
      <c r="S2063" t="n">
        <v>104.26</v>
      </c>
      <c r="T2063" t="n">
        <v>26866.79</v>
      </c>
      <c r="U2063" t="n">
        <v>0.65</v>
      </c>
      <c r="V2063" t="n">
        <v>0.88</v>
      </c>
      <c r="W2063" t="n">
        <v>20.74</v>
      </c>
      <c r="X2063" t="n">
        <v>1.65</v>
      </c>
      <c r="Y2063" t="n">
        <v>1</v>
      </c>
      <c r="Z2063" t="n">
        <v>10</v>
      </c>
    </row>
    <row r="2064">
      <c r="A2064" t="n">
        <v>45</v>
      </c>
      <c r="B2064" t="n">
        <v>145</v>
      </c>
      <c r="C2064" t="inlineStr">
        <is>
          <t xml:space="preserve">CONCLUIDO	</t>
        </is>
      </c>
      <c r="D2064" t="n">
        <v>1.6586</v>
      </c>
      <c r="E2064" t="n">
        <v>60.29</v>
      </c>
      <c r="F2064" t="n">
        <v>54.22</v>
      </c>
      <c r="G2064" t="n">
        <v>56.09</v>
      </c>
      <c r="H2064" t="n">
        <v>0.71</v>
      </c>
      <c r="I2064" t="n">
        <v>58</v>
      </c>
      <c r="J2064" t="n">
        <v>308.6</v>
      </c>
      <c r="K2064" t="n">
        <v>61.2</v>
      </c>
      <c r="L2064" t="n">
        <v>12.25</v>
      </c>
      <c r="M2064" t="n">
        <v>56</v>
      </c>
      <c r="N2064" t="n">
        <v>90.15000000000001</v>
      </c>
      <c r="O2064" t="n">
        <v>38294.82</v>
      </c>
      <c r="P2064" t="n">
        <v>965.45</v>
      </c>
      <c r="Q2064" t="n">
        <v>1367.52</v>
      </c>
      <c r="R2064" t="n">
        <v>159.81</v>
      </c>
      <c r="S2064" t="n">
        <v>104.26</v>
      </c>
      <c r="T2064" t="n">
        <v>26670.34</v>
      </c>
      <c r="U2064" t="n">
        <v>0.65</v>
      </c>
      <c r="V2064" t="n">
        <v>0.88</v>
      </c>
      <c r="W2064" t="n">
        <v>20.74</v>
      </c>
      <c r="X2064" t="n">
        <v>1.63</v>
      </c>
      <c r="Y2064" t="n">
        <v>1</v>
      </c>
      <c r="Z2064" t="n">
        <v>10</v>
      </c>
    </row>
    <row r="2065">
      <c r="A2065" t="n">
        <v>46</v>
      </c>
      <c r="B2065" t="n">
        <v>145</v>
      </c>
      <c r="C2065" t="inlineStr">
        <is>
          <t xml:space="preserve">CONCLUIDO	</t>
        </is>
      </c>
      <c r="D2065" t="n">
        <v>1.6606</v>
      </c>
      <c r="E2065" t="n">
        <v>60.22</v>
      </c>
      <c r="F2065" t="n">
        <v>54.2</v>
      </c>
      <c r="G2065" t="n">
        <v>57.05</v>
      </c>
      <c r="H2065" t="n">
        <v>0.72</v>
      </c>
      <c r="I2065" t="n">
        <v>57</v>
      </c>
      <c r="J2065" t="n">
        <v>309.14</v>
      </c>
      <c r="K2065" t="n">
        <v>61.2</v>
      </c>
      <c r="L2065" t="n">
        <v>12.5</v>
      </c>
      <c r="M2065" t="n">
        <v>55</v>
      </c>
      <c r="N2065" t="n">
        <v>90.44</v>
      </c>
      <c r="O2065" t="n">
        <v>38361.7</v>
      </c>
      <c r="P2065" t="n">
        <v>964.41</v>
      </c>
      <c r="Q2065" t="n">
        <v>1367.32</v>
      </c>
      <c r="R2065" t="n">
        <v>159.65</v>
      </c>
      <c r="S2065" t="n">
        <v>104.26</v>
      </c>
      <c r="T2065" t="n">
        <v>26597.82</v>
      </c>
      <c r="U2065" t="n">
        <v>0.65</v>
      </c>
      <c r="V2065" t="n">
        <v>0.88</v>
      </c>
      <c r="W2065" t="n">
        <v>20.72</v>
      </c>
      <c r="X2065" t="n">
        <v>1.62</v>
      </c>
      <c r="Y2065" t="n">
        <v>1</v>
      </c>
      <c r="Z2065" t="n">
        <v>10</v>
      </c>
    </row>
    <row r="2066">
      <c r="A2066" t="n">
        <v>47</v>
      </c>
      <c r="B2066" t="n">
        <v>145</v>
      </c>
      <c r="C2066" t="inlineStr">
        <is>
          <t xml:space="preserve">CONCLUIDO	</t>
        </is>
      </c>
      <c r="D2066" t="n">
        <v>1.6629</v>
      </c>
      <c r="E2066" t="n">
        <v>60.14</v>
      </c>
      <c r="F2066" t="n">
        <v>54.17</v>
      </c>
      <c r="G2066" t="n">
        <v>58.04</v>
      </c>
      <c r="H2066" t="n">
        <v>0.73</v>
      </c>
      <c r="I2066" t="n">
        <v>56</v>
      </c>
      <c r="J2066" t="n">
        <v>309.68</v>
      </c>
      <c r="K2066" t="n">
        <v>61.2</v>
      </c>
      <c r="L2066" t="n">
        <v>12.75</v>
      </c>
      <c r="M2066" t="n">
        <v>54</v>
      </c>
      <c r="N2066" t="n">
        <v>90.73999999999999</v>
      </c>
      <c r="O2066" t="n">
        <v>38428.72</v>
      </c>
      <c r="P2066" t="n">
        <v>963.85</v>
      </c>
      <c r="Q2066" t="n">
        <v>1367.37</v>
      </c>
      <c r="R2066" t="n">
        <v>158.16</v>
      </c>
      <c r="S2066" t="n">
        <v>104.26</v>
      </c>
      <c r="T2066" t="n">
        <v>25858.01</v>
      </c>
      <c r="U2066" t="n">
        <v>0.66</v>
      </c>
      <c r="V2066" t="n">
        <v>0.88</v>
      </c>
      <c r="W2066" t="n">
        <v>20.74</v>
      </c>
      <c r="X2066" t="n">
        <v>1.59</v>
      </c>
      <c r="Y2066" t="n">
        <v>1</v>
      </c>
      <c r="Z2066" t="n">
        <v>10</v>
      </c>
    </row>
    <row r="2067">
      <c r="A2067" t="n">
        <v>48</v>
      </c>
      <c r="B2067" t="n">
        <v>145</v>
      </c>
      <c r="C2067" t="inlineStr">
        <is>
          <t xml:space="preserve">CONCLUIDO	</t>
        </is>
      </c>
      <c r="D2067" t="n">
        <v>1.668</v>
      </c>
      <c r="E2067" t="n">
        <v>59.95</v>
      </c>
      <c r="F2067" t="n">
        <v>54.09</v>
      </c>
      <c r="G2067" t="n">
        <v>60.1</v>
      </c>
      <c r="H2067" t="n">
        <v>0.75</v>
      </c>
      <c r="I2067" t="n">
        <v>54</v>
      </c>
      <c r="J2067" t="n">
        <v>310.23</v>
      </c>
      <c r="K2067" t="n">
        <v>61.2</v>
      </c>
      <c r="L2067" t="n">
        <v>13</v>
      </c>
      <c r="M2067" t="n">
        <v>52</v>
      </c>
      <c r="N2067" t="n">
        <v>91.03</v>
      </c>
      <c r="O2067" t="n">
        <v>38495.87</v>
      </c>
      <c r="P2067" t="n">
        <v>962.21</v>
      </c>
      <c r="Q2067" t="n">
        <v>1367.5</v>
      </c>
      <c r="R2067" t="n">
        <v>155.81</v>
      </c>
      <c r="S2067" t="n">
        <v>104.26</v>
      </c>
      <c r="T2067" t="n">
        <v>24692.49</v>
      </c>
      <c r="U2067" t="n">
        <v>0.67</v>
      </c>
      <c r="V2067" t="n">
        <v>0.89</v>
      </c>
      <c r="W2067" t="n">
        <v>20.73</v>
      </c>
      <c r="X2067" t="n">
        <v>1.51</v>
      </c>
      <c r="Y2067" t="n">
        <v>1</v>
      </c>
      <c r="Z2067" t="n">
        <v>10</v>
      </c>
    </row>
    <row r="2068">
      <c r="A2068" t="n">
        <v>49</v>
      </c>
      <c r="B2068" t="n">
        <v>145</v>
      </c>
      <c r="C2068" t="inlineStr">
        <is>
          <t xml:space="preserve">CONCLUIDO	</t>
        </is>
      </c>
      <c r="D2068" t="n">
        <v>1.67</v>
      </c>
      <c r="E2068" t="n">
        <v>59.88</v>
      </c>
      <c r="F2068" t="n">
        <v>54.07</v>
      </c>
      <c r="G2068" t="n">
        <v>61.22</v>
      </c>
      <c r="H2068" t="n">
        <v>0.76</v>
      </c>
      <c r="I2068" t="n">
        <v>53</v>
      </c>
      <c r="J2068" t="n">
        <v>310.77</v>
      </c>
      <c r="K2068" t="n">
        <v>61.2</v>
      </c>
      <c r="L2068" t="n">
        <v>13.25</v>
      </c>
      <c r="M2068" t="n">
        <v>51</v>
      </c>
      <c r="N2068" t="n">
        <v>91.33</v>
      </c>
      <c r="O2068" t="n">
        <v>38563.14</v>
      </c>
      <c r="P2068" t="n">
        <v>961.6900000000001</v>
      </c>
      <c r="Q2068" t="n">
        <v>1367.34</v>
      </c>
      <c r="R2068" t="n">
        <v>155.01</v>
      </c>
      <c r="S2068" t="n">
        <v>104.26</v>
      </c>
      <c r="T2068" t="n">
        <v>24297.91</v>
      </c>
      <c r="U2068" t="n">
        <v>0.67</v>
      </c>
      <c r="V2068" t="n">
        <v>0.89</v>
      </c>
      <c r="W2068" t="n">
        <v>20.74</v>
      </c>
      <c r="X2068" t="n">
        <v>1.5</v>
      </c>
      <c r="Y2068" t="n">
        <v>1</v>
      </c>
      <c r="Z2068" t="n">
        <v>10</v>
      </c>
    </row>
    <row r="2069">
      <c r="A2069" t="n">
        <v>50</v>
      </c>
      <c r="B2069" t="n">
        <v>145</v>
      </c>
      <c r="C2069" t="inlineStr">
        <is>
          <t xml:space="preserve">CONCLUIDO	</t>
        </is>
      </c>
      <c r="D2069" t="n">
        <v>1.6731</v>
      </c>
      <c r="E2069" t="n">
        <v>59.77</v>
      </c>
      <c r="F2069" t="n">
        <v>54.02</v>
      </c>
      <c r="G2069" t="n">
        <v>62.33</v>
      </c>
      <c r="H2069" t="n">
        <v>0.77</v>
      </c>
      <c r="I2069" t="n">
        <v>52</v>
      </c>
      <c r="J2069" t="n">
        <v>311.32</v>
      </c>
      <c r="K2069" t="n">
        <v>61.2</v>
      </c>
      <c r="L2069" t="n">
        <v>13.5</v>
      </c>
      <c r="M2069" t="n">
        <v>50</v>
      </c>
      <c r="N2069" t="n">
        <v>91.62</v>
      </c>
      <c r="O2069" t="n">
        <v>38630.55</v>
      </c>
      <c r="P2069" t="n">
        <v>960.75</v>
      </c>
      <c r="Q2069" t="n">
        <v>1367.4</v>
      </c>
      <c r="R2069" t="n">
        <v>153.32</v>
      </c>
      <c r="S2069" t="n">
        <v>104.26</v>
      </c>
      <c r="T2069" t="n">
        <v>23454.18</v>
      </c>
      <c r="U2069" t="n">
        <v>0.68</v>
      </c>
      <c r="V2069" t="n">
        <v>0.89</v>
      </c>
      <c r="W2069" t="n">
        <v>20.73</v>
      </c>
      <c r="X2069" t="n">
        <v>1.44</v>
      </c>
      <c r="Y2069" t="n">
        <v>1</v>
      </c>
      <c r="Z2069" t="n">
        <v>10</v>
      </c>
    </row>
    <row r="2070">
      <c r="A2070" t="n">
        <v>51</v>
      </c>
      <c r="B2070" t="n">
        <v>145</v>
      </c>
      <c r="C2070" t="inlineStr">
        <is>
          <t xml:space="preserve">CONCLUIDO	</t>
        </is>
      </c>
      <c r="D2070" t="n">
        <v>1.6747</v>
      </c>
      <c r="E2070" t="n">
        <v>59.71</v>
      </c>
      <c r="F2070" t="n">
        <v>54.02</v>
      </c>
      <c r="G2070" t="n">
        <v>63.55</v>
      </c>
      <c r="H2070" t="n">
        <v>0.79</v>
      </c>
      <c r="I2070" t="n">
        <v>51</v>
      </c>
      <c r="J2070" t="n">
        <v>311.87</v>
      </c>
      <c r="K2070" t="n">
        <v>61.2</v>
      </c>
      <c r="L2070" t="n">
        <v>13.75</v>
      </c>
      <c r="M2070" t="n">
        <v>49</v>
      </c>
      <c r="N2070" t="n">
        <v>91.92</v>
      </c>
      <c r="O2070" t="n">
        <v>38698.21</v>
      </c>
      <c r="P2070" t="n">
        <v>959.97</v>
      </c>
      <c r="Q2070" t="n">
        <v>1367.35</v>
      </c>
      <c r="R2070" t="n">
        <v>153.27</v>
      </c>
      <c r="S2070" t="n">
        <v>104.26</v>
      </c>
      <c r="T2070" t="n">
        <v>23435.95</v>
      </c>
      <c r="U2070" t="n">
        <v>0.68</v>
      </c>
      <c r="V2070" t="n">
        <v>0.89</v>
      </c>
      <c r="W2070" t="n">
        <v>20.73</v>
      </c>
      <c r="X2070" t="n">
        <v>1.44</v>
      </c>
      <c r="Y2070" t="n">
        <v>1</v>
      </c>
      <c r="Z2070" t="n">
        <v>10</v>
      </c>
    </row>
    <row r="2071">
      <c r="A2071" t="n">
        <v>52</v>
      </c>
      <c r="B2071" t="n">
        <v>145</v>
      </c>
      <c r="C2071" t="inlineStr">
        <is>
          <t xml:space="preserve">CONCLUIDO	</t>
        </is>
      </c>
      <c r="D2071" t="n">
        <v>1.675</v>
      </c>
      <c r="E2071" t="n">
        <v>59.7</v>
      </c>
      <c r="F2071" t="n">
        <v>54</v>
      </c>
      <c r="G2071" t="n">
        <v>63.53</v>
      </c>
      <c r="H2071" t="n">
        <v>0.8</v>
      </c>
      <c r="I2071" t="n">
        <v>51</v>
      </c>
      <c r="J2071" t="n">
        <v>312.42</v>
      </c>
      <c r="K2071" t="n">
        <v>61.2</v>
      </c>
      <c r="L2071" t="n">
        <v>14</v>
      </c>
      <c r="M2071" t="n">
        <v>49</v>
      </c>
      <c r="N2071" t="n">
        <v>92.22</v>
      </c>
      <c r="O2071" t="n">
        <v>38765.89</v>
      </c>
      <c r="P2071" t="n">
        <v>959.92</v>
      </c>
      <c r="Q2071" t="n">
        <v>1367.3</v>
      </c>
      <c r="R2071" t="n">
        <v>153.11</v>
      </c>
      <c r="S2071" t="n">
        <v>104.26</v>
      </c>
      <c r="T2071" t="n">
        <v>23354.79</v>
      </c>
      <c r="U2071" t="n">
        <v>0.68</v>
      </c>
      <c r="V2071" t="n">
        <v>0.89</v>
      </c>
      <c r="W2071" t="n">
        <v>20.72</v>
      </c>
      <c r="X2071" t="n">
        <v>1.43</v>
      </c>
      <c r="Y2071" t="n">
        <v>1</v>
      </c>
      <c r="Z2071" t="n">
        <v>10</v>
      </c>
    </row>
    <row r="2072">
      <c r="A2072" t="n">
        <v>53</v>
      </c>
      <c r="B2072" t="n">
        <v>145</v>
      </c>
      <c r="C2072" t="inlineStr">
        <is>
          <t xml:space="preserve">CONCLUIDO	</t>
        </is>
      </c>
      <c r="D2072" t="n">
        <v>1.6765</v>
      </c>
      <c r="E2072" t="n">
        <v>59.65</v>
      </c>
      <c r="F2072" t="n">
        <v>54</v>
      </c>
      <c r="G2072" t="n">
        <v>64.8</v>
      </c>
      <c r="H2072" t="n">
        <v>0.8100000000000001</v>
      </c>
      <c r="I2072" t="n">
        <v>50</v>
      </c>
      <c r="J2072" t="n">
        <v>312.97</v>
      </c>
      <c r="K2072" t="n">
        <v>61.2</v>
      </c>
      <c r="L2072" t="n">
        <v>14.25</v>
      </c>
      <c r="M2072" t="n">
        <v>48</v>
      </c>
      <c r="N2072" t="n">
        <v>92.52</v>
      </c>
      <c r="O2072" t="n">
        <v>38833.69</v>
      </c>
      <c r="P2072" t="n">
        <v>960.28</v>
      </c>
      <c r="Q2072" t="n">
        <v>1367.36</v>
      </c>
      <c r="R2072" t="n">
        <v>152.8</v>
      </c>
      <c r="S2072" t="n">
        <v>104.26</v>
      </c>
      <c r="T2072" t="n">
        <v>23203.8</v>
      </c>
      <c r="U2072" t="n">
        <v>0.68</v>
      </c>
      <c r="V2072" t="n">
        <v>0.89</v>
      </c>
      <c r="W2072" t="n">
        <v>20.73</v>
      </c>
      <c r="X2072" t="n">
        <v>1.42</v>
      </c>
      <c r="Y2072" t="n">
        <v>1</v>
      </c>
      <c r="Z2072" t="n">
        <v>10</v>
      </c>
    </row>
    <row r="2073">
      <c r="A2073" t="n">
        <v>54</v>
      </c>
      <c r="B2073" t="n">
        <v>145</v>
      </c>
      <c r="C2073" t="inlineStr">
        <is>
          <t xml:space="preserve">CONCLUIDO	</t>
        </is>
      </c>
      <c r="D2073" t="n">
        <v>1.6798</v>
      </c>
      <c r="E2073" t="n">
        <v>59.53</v>
      </c>
      <c r="F2073" t="n">
        <v>53.94</v>
      </c>
      <c r="G2073" t="n">
        <v>66.05</v>
      </c>
      <c r="H2073" t="n">
        <v>0.82</v>
      </c>
      <c r="I2073" t="n">
        <v>49</v>
      </c>
      <c r="J2073" t="n">
        <v>313.52</v>
      </c>
      <c r="K2073" t="n">
        <v>61.2</v>
      </c>
      <c r="L2073" t="n">
        <v>14.5</v>
      </c>
      <c r="M2073" t="n">
        <v>47</v>
      </c>
      <c r="N2073" t="n">
        <v>92.81999999999999</v>
      </c>
      <c r="O2073" t="n">
        <v>38901.63</v>
      </c>
      <c r="P2073" t="n">
        <v>958.85</v>
      </c>
      <c r="Q2073" t="n">
        <v>1367.35</v>
      </c>
      <c r="R2073" t="n">
        <v>150.7</v>
      </c>
      <c r="S2073" t="n">
        <v>104.26</v>
      </c>
      <c r="T2073" t="n">
        <v>22159.14</v>
      </c>
      <c r="U2073" t="n">
        <v>0.6899999999999999</v>
      </c>
      <c r="V2073" t="n">
        <v>0.89</v>
      </c>
      <c r="W2073" t="n">
        <v>20.73</v>
      </c>
      <c r="X2073" t="n">
        <v>1.36</v>
      </c>
      <c r="Y2073" t="n">
        <v>1</v>
      </c>
      <c r="Z2073" t="n">
        <v>10</v>
      </c>
    </row>
    <row r="2074">
      <c r="A2074" t="n">
        <v>55</v>
      </c>
      <c r="B2074" t="n">
        <v>145</v>
      </c>
      <c r="C2074" t="inlineStr">
        <is>
          <t xml:space="preserve">CONCLUIDO	</t>
        </is>
      </c>
      <c r="D2074" t="n">
        <v>1.6817</v>
      </c>
      <c r="E2074" t="n">
        <v>59.46</v>
      </c>
      <c r="F2074" t="n">
        <v>53.93</v>
      </c>
      <c r="G2074" t="n">
        <v>67.41</v>
      </c>
      <c r="H2074" t="n">
        <v>0.84</v>
      </c>
      <c r="I2074" t="n">
        <v>48</v>
      </c>
      <c r="J2074" t="n">
        <v>314.07</v>
      </c>
      <c r="K2074" t="n">
        <v>61.2</v>
      </c>
      <c r="L2074" t="n">
        <v>14.75</v>
      </c>
      <c r="M2074" t="n">
        <v>46</v>
      </c>
      <c r="N2074" t="n">
        <v>93.12</v>
      </c>
      <c r="O2074" t="n">
        <v>38969.71</v>
      </c>
      <c r="P2074" t="n">
        <v>958.27</v>
      </c>
      <c r="Q2074" t="n">
        <v>1367.29</v>
      </c>
      <c r="R2074" t="n">
        <v>150.68</v>
      </c>
      <c r="S2074" t="n">
        <v>104.26</v>
      </c>
      <c r="T2074" t="n">
        <v>22155.6</v>
      </c>
      <c r="U2074" t="n">
        <v>0.6899999999999999</v>
      </c>
      <c r="V2074" t="n">
        <v>0.89</v>
      </c>
      <c r="W2074" t="n">
        <v>20.72</v>
      </c>
      <c r="X2074" t="n">
        <v>1.35</v>
      </c>
      <c r="Y2074" t="n">
        <v>1</v>
      </c>
      <c r="Z2074" t="n">
        <v>10</v>
      </c>
    </row>
    <row r="2075">
      <c r="A2075" t="n">
        <v>56</v>
      </c>
      <c r="B2075" t="n">
        <v>145</v>
      </c>
      <c r="C2075" t="inlineStr">
        <is>
          <t xml:space="preserve">CONCLUIDO	</t>
        </is>
      </c>
      <c r="D2075" t="n">
        <v>1.6835</v>
      </c>
      <c r="E2075" t="n">
        <v>59.4</v>
      </c>
      <c r="F2075" t="n">
        <v>53.92</v>
      </c>
      <c r="G2075" t="n">
        <v>68.83</v>
      </c>
      <c r="H2075" t="n">
        <v>0.85</v>
      </c>
      <c r="I2075" t="n">
        <v>47</v>
      </c>
      <c r="J2075" t="n">
        <v>314.62</v>
      </c>
      <c r="K2075" t="n">
        <v>61.2</v>
      </c>
      <c r="L2075" t="n">
        <v>15</v>
      </c>
      <c r="M2075" t="n">
        <v>45</v>
      </c>
      <c r="N2075" t="n">
        <v>93.43000000000001</v>
      </c>
      <c r="O2075" t="n">
        <v>39037.92</v>
      </c>
      <c r="P2075" t="n">
        <v>958.03</v>
      </c>
      <c r="Q2075" t="n">
        <v>1367.38</v>
      </c>
      <c r="R2075" t="n">
        <v>149.78</v>
      </c>
      <c r="S2075" t="n">
        <v>104.26</v>
      </c>
      <c r="T2075" t="n">
        <v>21709.76</v>
      </c>
      <c r="U2075" t="n">
        <v>0.7</v>
      </c>
      <c r="V2075" t="n">
        <v>0.89</v>
      </c>
      <c r="W2075" t="n">
        <v>20.73</v>
      </c>
      <c r="X2075" t="n">
        <v>1.34</v>
      </c>
      <c r="Y2075" t="n">
        <v>1</v>
      </c>
      <c r="Z2075" t="n">
        <v>10</v>
      </c>
    </row>
    <row r="2076">
      <c r="A2076" t="n">
        <v>57</v>
      </c>
      <c r="B2076" t="n">
        <v>145</v>
      </c>
      <c r="C2076" t="inlineStr">
        <is>
          <t xml:space="preserve">CONCLUIDO	</t>
        </is>
      </c>
      <c r="D2076" t="n">
        <v>1.6862</v>
      </c>
      <c r="E2076" t="n">
        <v>59.3</v>
      </c>
      <c r="F2076" t="n">
        <v>53.88</v>
      </c>
      <c r="G2076" t="n">
        <v>70.27</v>
      </c>
      <c r="H2076" t="n">
        <v>0.86</v>
      </c>
      <c r="I2076" t="n">
        <v>46</v>
      </c>
      <c r="J2076" t="n">
        <v>315.18</v>
      </c>
      <c r="K2076" t="n">
        <v>61.2</v>
      </c>
      <c r="L2076" t="n">
        <v>15.25</v>
      </c>
      <c r="M2076" t="n">
        <v>44</v>
      </c>
      <c r="N2076" t="n">
        <v>93.73</v>
      </c>
      <c r="O2076" t="n">
        <v>39106.27</v>
      </c>
      <c r="P2076" t="n">
        <v>956.76</v>
      </c>
      <c r="Q2076" t="n">
        <v>1367.3</v>
      </c>
      <c r="R2076" t="n">
        <v>148.47</v>
      </c>
      <c r="S2076" t="n">
        <v>104.26</v>
      </c>
      <c r="T2076" t="n">
        <v>21059</v>
      </c>
      <c r="U2076" t="n">
        <v>0.7</v>
      </c>
      <c r="V2076" t="n">
        <v>0.89</v>
      </c>
      <c r="W2076" t="n">
        <v>20.73</v>
      </c>
      <c r="X2076" t="n">
        <v>1.3</v>
      </c>
      <c r="Y2076" t="n">
        <v>1</v>
      </c>
      <c r="Z2076" t="n">
        <v>10</v>
      </c>
    </row>
    <row r="2077">
      <c r="A2077" t="n">
        <v>58</v>
      </c>
      <c r="B2077" t="n">
        <v>145</v>
      </c>
      <c r="C2077" t="inlineStr">
        <is>
          <t xml:space="preserve">CONCLUIDO	</t>
        </is>
      </c>
      <c r="D2077" t="n">
        <v>1.6866</v>
      </c>
      <c r="E2077" t="n">
        <v>59.29</v>
      </c>
      <c r="F2077" t="n">
        <v>53.86</v>
      </c>
      <c r="G2077" t="n">
        <v>70.26000000000001</v>
      </c>
      <c r="H2077" t="n">
        <v>0.87</v>
      </c>
      <c r="I2077" t="n">
        <v>46</v>
      </c>
      <c r="J2077" t="n">
        <v>315.73</v>
      </c>
      <c r="K2077" t="n">
        <v>61.2</v>
      </c>
      <c r="L2077" t="n">
        <v>15.5</v>
      </c>
      <c r="M2077" t="n">
        <v>44</v>
      </c>
      <c r="N2077" t="n">
        <v>94.03</v>
      </c>
      <c r="O2077" t="n">
        <v>39174.75</v>
      </c>
      <c r="P2077" t="n">
        <v>956.39</v>
      </c>
      <c r="Q2077" t="n">
        <v>1367.35</v>
      </c>
      <c r="R2077" t="n">
        <v>148.38</v>
      </c>
      <c r="S2077" t="n">
        <v>104.26</v>
      </c>
      <c r="T2077" t="n">
        <v>21014.84</v>
      </c>
      <c r="U2077" t="n">
        <v>0.7</v>
      </c>
      <c r="V2077" t="n">
        <v>0.89</v>
      </c>
      <c r="W2077" t="n">
        <v>20.72</v>
      </c>
      <c r="X2077" t="n">
        <v>1.28</v>
      </c>
      <c r="Y2077" t="n">
        <v>1</v>
      </c>
      <c r="Z2077" t="n">
        <v>10</v>
      </c>
    </row>
    <row r="2078">
      <c r="A2078" t="n">
        <v>59</v>
      </c>
      <c r="B2078" t="n">
        <v>145</v>
      </c>
      <c r="C2078" t="inlineStr">
        <is>
          <t xml:space="preserve">CONCLUIDO	</t>
        </is>
      </c>
      <c r="D2078" t="n">
        <v>1.6887</v>
      </c>
      <c r="E2078" t="n">
        <v>59.22</v>
      </c>
      <c r="F2078" t="n">
        <v>53.84</v>
      </c>
      <c r="G2078" t="n">
        <v>71.79000000000001</v>
      </c>
      <c r="H2078" t="n">
        <v>0.89</v>
      </c>
      <c r="I2078" t="n">
        <v>45</v>
      </c>
      <c r="J2078" t="n">
        <v>316.29</v>
      </c>
      <c r="K2078" t="n">
        <v>61.2</v>
      </c>
      <c r="L2078" t="n">
        <v>15.75</v>
      </c>
      <c r="M2078" t="n">
        <v>43</v>
      </c>
      <c r="N2078" t="n">
        <v>94.34</v>
      </c>
      <c r="O2078" t="n">
        <v>39243.37</v>
      </c>
      <c r="P2078" t="n">
        <v>956.04</v>
      </c>
      <c r="Q2078" t="n">
        <v>1367.37</v>
      </c>
      <c r="R2078" t="n">
        <v>147.58</v>
      </c>
      <c r="S2078" t="n">
        <v>104.26</v>
      </c>
      <c r="T2078" t="n">
        <v>20621.03</v>
      </c>
      <c r="U2078" t="n">
        <v>0.71</v>
      </c>
      <c r="V2078" t="n">
        <v>0.89</v>
      </c>
      <c r="W2078" t="n">
        <v>20.72</v>
      </c>
      <c r="X2078" t="n">
        <v>1.26</v>
      </c>
      <c r="Y2078" t="n">
        <v>1</v>
      </c>
      <c r="Z2078" t="n">
        <v>10</v>
      </c>
    </row>
    <row r="2079">
      <c r="A2079" t="n">
        <v>60</v>
      </c>
      <c r="B2079" t="n">
        <v>145</v>
      </c>
      <c r="C2079" t="inlineStr">
        <is>
          <t xml:space="preserve">CONCLUIDO	</t>
        </is>
      </c>
      <c r="D2079" t="n">
        <v>1.6913</v>
      </c>
      <c r="E2079" t="n">
        <v>59.13</v>
      </c>
      <c r="F2079" t="n">
        <v>53.81</v>
      </c>
      <c r="G2079" t="n">
        <v>73.37</v>
      </c>
      <c r="H2079" t="n">
        <v>0.9</v>
      </c>
      <c r="I2079" t="n">
        <v>44</v>
      </c>
      <c r="J2079" t="n">
        <v>316.85</v>
      </c>
      <c r="K2079" t="n">
        <v>61.2</v>
      </c>
      <c r="L2079" t="n">
        <v>16</v>
      </c>
      <c r="M2079" t="n">
        <v>42</v>
      </c>
      <c r="N2079" t="n">
        <v>94.65000000000001</v>
      </c>
      <c r="O2079" t="n">
        <v>39312.13</v>
      </c>
      <c r="P2079" t="n">
        <v>955.21</v>
      </c>
      <c r="Q2079" t="n">
        <v>1367.34</v>
      </c>
      <c r="R2079" t="n">
        <v>146.54</v>
      </c>
      <c r="S2079" t="n">
        <v>104.26</v>
      </c>
      <c r="T2079" t="n">
        <v>20106.77</v>
      </c>
      <c r="U2079" t="n">
        <v>0.71</v>
      </c>
      <c r="V2079" t="n">
        <v>0.89</v>
      </c>
      <c r="W2079" t="n">
        <v>20.71</v>
      </c>
      <c r="X2079" t="n">
        <v>1.23</v>
      </c>
      <c r="Y2079" t="n">
        <v>1</v>
      </c>
      <c r="Z2079" t="n">
        <v>10</v>
      </c>
    </row>
    <row r="2080">
      <c r="A2080" t="n">
        <v>61</v>
      </c>
      <c r="B2080" t="n">
        <v>145</v>
      </c>
      <c r="C2080" t="inlineStr">
        <is>
          <t xml:space="preserve">CONCLUIDO	</t>
        </is>
      </c>
      <c r="D2080" t="n">
        <v>1.691</v>
      </c>
      <c r="E2080" t="n">
        <v>59.14</v>
      </c>
      <c r="F2080" t="n">
        <v>53.82</v>
      </c>
      <c r="G2080" t="n">
        <v>73.39</v>
      </c>
      <c r="H2080" t="n">
        <v>0.91</v>
      </c>
      <c r="I2080" t="n">
        <v>44</v>
      </c>
      <c r="J2080" t="n">
        <v>317.41</v>
      </c>
      <c r="K2080" t="n">
        <v>61.2</v>
      </c>
      <c r="L2080" t="n">
        <v>16.25</v>
      </c>
      <c r="M2080" t="n">
        <v>42</v>
      </c>
      <c r="N2080" t="n">
        <v>94.95999999999999</v>
      </c>
      <c r="O2080" t="n">
        <v>39381.03</v>
      </c>
      <c r="P2080" t="n">
        <v>955.24</v>
      </c>
      <c r="Q2080" t="n">
        <v>1367.34</v>
      </c>
      <c r="R2080" t="n">
        <v>146.96</v>
      </c>
      <c r="S2080" t="n">
        <v>104.26</v>
      </c>
      <c r="T2080" t="n">
        <v>20317.04</v>
      </c>
      <c r="U2080" t="n">
        <v>0.71</v>
      </c>
      <c r="V2080" t="n">
        <v>0.89</v>
      </c>
      <c r="W2080" t="n">
        <v>20.71</v>
      </c>
      <c r="X2080" t="n">
        <v>1.24</v>
      </c>
      <c r="Y2080" t="n">
        <v>1</v>
      </c>
      <c r="Z2080" t="n">
        <v>10</v>
      </c>
    </row>
    <row r="2081">
      <c r="A2081" t="n">
        <v>62</v>
      </c>
      <c r="B2081" t="n">
        <v>145</v>
      </c>
      <c r="C2081" t="inlineStr">
        <is>
          <t xml:space="preserve">CONCLUIDO	</t>
        </is>
      </c>
      <c r="D2081" t="n">
        <v>1.694</v>
      </c>
      <c r="E2081" t="n">
        <v>59.03</v>
      </c>
      <c r="F2081" t="n">
        <v>53.77</v>
      </c>
      <c r="G2081" t="n">
        <v>75.02</v>
      </c>
      <c r="H2081" t="n">
        <v>0.92</v>
      </c>
      <c r="I2081" t="n">
        <v>43</v>
      </c>
      <c r="J2081" t="n">
        <v>317.97</v>
      </c>
      <c r="K2081" t="n">
        <v>61.2</v>
      </c>
      <c r="L2081" t="n">
        <v>16.5</v>
      </c>
      <c r="M2081" t="n">
        <v>41</v>
      </c>
      <c r="N2081" t="n">
        <v>95.27</v>
      </c>
      <c r="O2081" t="n">
        <v>39450.07</v>
      </c>
      <c r="P2081" t="n">
        <v>954.42</v>
      </c>
      <c r="Q2081" t="n">
        <v>1367.29</v>
      </c>
      <c r="R2081" t="n">
        <v>144.93</v>
      </c>
      <c r="S2081" t="n">
        <v>104.26</v>
      </c>
      <c r="T2081" t="n">
        <v>19303.92</v>
      </c>
      <c r="U2081" t="n">
        <v>0.72</v>
      </c>
      <c r="V2081" t="n">
        <v>0.89</v>
      </c>
      <c r="W2081" t="n">
        <v>20.72</v>
      </c>
      <c r="X2081" t="n">
        <v>1.19</v>
      </c>
      <c r="Y2081" t="n">
        <v>1</v>
      </c>
      <c r="Z2081" t="n">
        <v>10</v>
      </c>
    </row>
    <row r="2082">
      <c r="A2082" t="n">
        <v>63</v>
      </c>
      <c r="B2082" t="n">
        <v>145</v>
      </c>
      <c r="C2082" t="inlineStr">
        <is>
          <t xml:space="preserve">CONCLUIDO	</t>
        </is>
      </c>
      <c r="D2082" t="n">
        <v>1.6963</v>
      </c>
      <c r="E2082" t="n">
        <v>58.95</v>
      </c>
      <c r="F2082" t="n">
        <v>53.74</v>
      </c>
      <c r="G2082" t="n">
        <v>76.77</v>
      </c>
      <c r="H2082" t="n">
        <v>0.9399999999999999</v>
      </c>
      <c r="I2082" t="n">
        <v>42</v>
      </c>
      <c r="J2082" t="n">
        <v>318.53</v>
      </c>
      <c r="K2082" t="n">
        <v>61.2</v>
      </c>
      <c r="L2082" t="n">
        <v>16.75</v>
      </c>
      <c r="M2082" t="n">
        <v>40</v>
      </c>
      <c r="N2082" t="n">
        <v>95.58</v>
      </c>
      <c r="O2082" t="n">
        <v>39519.26</v>
      </c>
      <c r="P2082" t="n">
        <v>953.64</v>
      </c>
      <c r="Q2082" t="n">
        <v>1367.25</v>
      </c>
      <c r="R2082" t="n">
        <v>144.31</v>
      </c>
      <c r="S2082" t="n">
        <v>104.26</v>
      </c>
      <c r="T2082" t="n">
        <v>19000.62</v>
      </c>
      <c r="U2082" t="n">
        <v>0.72</v>
      </c>
      <c r="V2082" t="n">
        <v>0.89</v>
      </c>
      <c r="W2082" t="n">
        <v>20.71</v>
      </c>
      <c r="X2082" t="n">
        <v>1.16</v>
      </c>
      <c r="Y2082" t="n">
        <v>1</v>
      </c>
      <c r="Z2082" t="n">
        <v>10</v>
      </c>
    </row>
    <row r="2083">
      <c r="A2083" t="n">
        <v>64</v>
      </c>
      <c r="B2083" t="n">
        <v>145</v>
      </c>
      <c r="C2083" t="inlineStr">
        <is>
          <t xml:space="preserve">CONCLUIDO	</t>
        </is>
      </c>
      <c r="D2083" t="n">
        <v>1.6962</v>
      </c>
      <c r="E2083" t="n">
        <v>58.95</v>
      </c>
      <c r="F2083" t="n">
        <v>53.74</v>
      </c>
      <c r="G2083" t="n">
        <v>76.77</v>
      </c>
      <c r="H2083" t="n">
        <v>0.95</v>
      </c>
      <c r="I2083" t="n">
        <v>42</v>
      </c>
      <c r="J2083" t="n">
        <v>319.09</v>
      </c>
      <c r="K2083" t="n">
        <v>61.2</v>
      </c>
      <c r="L2083" t="n">
        <v>17</v>
      </c>
      <c r="M2083" t="n">
        <v>40</v>
      </c>
      <c r="N2083" t="n">
        <v>95.89</v>
      </c>
      <c r="O2083" t="n">
        <v>39588.58</v>
      </c>
      <c r="P2083" t="n">
        <v>953.15</v>
      </c>
      <c r="Q2083" t="n">
        <v>1367.34</v>
      </c>
      <c r="R2083" t="n">
        <v>144.44</v>
      </c>
      <c r="S2083" t="n">
        <v>104.26</v>
      </c>
      <c r="T2083" t="n">
        <v>19064.71</v>
      </c>
      <c r="U2083" t="n">
        <v>0.72</v>
      </c>
      <c r="V2083" t="n">
        <v>0.89</v>
      </c>
      <c r="W2083" t="n">
        <v>20.71</v>
      </c>
      <c r="X2083" t="n">
        <v>1.16</v>
      </c>
      <c r="Y2083" t="n">
        <v>1</v>
      </c>
      <c r="Z2083" t="n">
        <v>10</v>
      </c>
    </row>
    <row r="2084">
      <c r="A2084" t="n">
        <v>65</v>
      </c>
      <c r="B2084" t="n">
        <v>145</v>
      </c>
      <c r="C2084" t="inlineStr">
        <is>
          <t xml:space="preserve">CONCLUIDO	</t>
        </is>
      </c>
      <c r="D2084" t="n">
        <v>1.6988</v>
      </c>
      <c r="E2084" t="n">
        <v>58.87</v>
      </c>
      <c r="F2084" t="n">
        <v>53.71</v>
      </c>
      <c r="G2084" t="n">
        <v>78.59999999999999</v>
      </c>
      <c r="H2084" t="n">
        <v>0.96</v>
      </c>
      <c r="I2084" t="n">
        <v>41</v>
      </c>
      <c r="J2084" t="n">
        <v>319.65</v>
      </c>
      <c r="K2084" t="n">
        <v>61.2</v>
      </c>
      <c r="L2084" t="n">
        <v>17.25</v>
      </c>
      <c r="M2084" t="n">
        <v>39</v>
      </c>
      <c r="N2084" t="n">
        <v>96.2</v>
      </c>
      <c r="O2084" t="n">
        <v>39658.05</v>
      </c>
      <c r="P2084" t="n">
        <v>952.78</v>
      </c>
      <c r="Q2084" t="n">
        <v>1367.3</v>
      </c>
      <c r="R2084" t="n">
        <v>143.36</v>
      </c>
      <c r="S2084" t="n">
        <v>104.26</v>
      </c>
      <c r="T2084" t="n">
        <v>18530.3</v>
      </c>
      <c r="U2084" t="n">
        <v>0.73</v>
      </c>
      <c r="V2084" t="n">
        <v>0.89</v>
      </c>
      <c r="W2084" t="n">
        <v>20.7</v>
      </c>
      <c r="X2084" t="n">
        <v>1.13</v>
      </c>
      <c r="Y2084" t="n">
        <v>1</v>
      </c>
      <c r="Z2084" t="n">
        <v>10</v>
      </c>
    </row>
    <row r="2085">
      <c r="A2085" t="n">
        <v>66</v>
      </c>
      <c r="B2085" t="n">
        <v>145</v>
      </c>
      <c r="C2085" t="inlineStr">
        <is>
          <t xml:space="preserve">CONCLUIDO	</t>
        </is>
      </c>
      <c r="D2085" t="n">
        <v>1.7012</v>
      </c>
      <c r="E2085" t="n">
        <v>58.78</v>
      </c>
      <c r="F2085" t="n">
        <v>53.68</v>
      </c>
      <c r="G2085" t="n">
        <v>80.52</v>
      </c>
      <c r="H2085" t="n">
        <v>0.97</v>
      </c>
      <c r="I2085" t="n">
        <v>40</v>
      </c>
      <c r="J2085" t="n">
        <v>320.22</v>
      </c>
      <c r="K2085" t="n">
        <v>61.2</v>
      </c>
      <c r="L2085" t="n">
        <v>17.5</v>
      </c>
      <c r="M2085" t="n">
        <v>38</v>
      </c>
      <c r="N2085" t="n">
        <v>96.52</v>
      </c>
      <c r="O2085" t="n">
        <v>39727.66</v>
      </c>
      <c r="P2085" t="n">
        <v>952.27</v>
      </c>
      <c r="Q2085" t="n">
        <v>1367.22</v>
      </c>
      <c r="R2085" t="n">
        <v>141.89</v>
      </c>
      <c r="S2085" t="n">
        <v>104.26</v>
      </c>
      <c r="T2085" t="n">
        <v>17798.94</v>
      </c>
      <c r="U2085" t="n">
        <v>0.73</v>
      </c>
      <c r="V2085" t="n">
        <v>0.89</v>
      </c>
      <c r="W2085" t="n">
        <v>20.72</v>
      </c>
      <c r="X2085" t="n">
        <v>1.1</v>
      </c>
      <c r="Y2085" t="n">
        <v>1</v>
      </c>
      <c r="Z2085" t="n">
        <v>10</v>
      </c>
    </row>
    <row r="2086">
      <c r="A2086" t="n">
        <v>67</v>
      </c>
      <c r="B2086" t="n">
        <v>145</v>
      </c>
      <c r="C2086" t="inlineStr">
        <is>
          <t xml:space="preserve">CONCLUIDO	</t>
        </is>
      </c>
      <c r="D2086" t="n">
        <v>1.7004</v>
      </c>
      <c r="E2086" t="n">
        <v>58.81</v>
      </c>
      <c r="F2086" t="n">
        <v>53.7</v>
      </c>
      <c r="G2086" t="n">
        <v>80.56</v>
      </c>
      <c r="H2086" t="n">
        <v>0.99</v>
      </c>
      <c r="I2086" t="n">
        <v>40</v>
      </c>
      <c r="J2086" t="n">
        <v>320.78</v>
      </c>
      <c r="K2086" t="n">
        <v>61.2</v>
      </c>
      <c r="L2086" t="n">
        <v>17.75</v>
      </c>
      <c r="M2086" t="n">
        <v>38</v>
      </c>
      <c r="N2086" t="n">
        <v>96.83</v>
      </c>
      <c r="O2086" t="n">
        <v>39797.41</v>
      </c>
      <c r="P2086" t="n">
        <v>953.11</v>
      </c>
      <c r="Q2086" t="n">
        <v>1367.42</v>
      </c>
      <c r="R2086" t="n">
        <v>143.16</v>
      </c>
      <c r="S2086" t="n">
        <v>104.26</v>
      </c>
      <c r="T2086" t="n">
        <v>18435.69</v>
      </c>
      <c r="U2086" t="n">
        <v>0.73</v>
      </c>
      <c r="V2086" t="n">
        <v>0.89</v>
      </c>
      <c r="W2086" t="n">
        <v>20.71</v>
      </c>
      <c r="X2086" t="n">
        <v>1.12</v>
      </c>
      <c r="Y2086" t="n">
        <v>1</v>
      </c>
      <c r="Z2086" t="n">
        <v>10</v>
      </c>
    </row>
    <row r="2087">
      <c r="A2087" t="n">
        <v>68</v>
      </c>
      <c r="B2087" t="n">
        <v>145</v>
      </c>
      <c r="C2087" t="inlineStr">
        <is>
          <t xml:space="preserve">CONCLUIDO	</t>
        </is>
      </c>
      <c r="D2087" t="n">
        <v>1.7036</v>
      </c>
      <c r="E2087" t="n">
        <v>58.7</v>
      </c>
      <c r="F2087" t="n">
        <v>53.65</v>
      </c>
      <c r="G2087" t="n">
        <v>82.54000000000001</v>
      </c>
      <c r="H2087" t="n">
        <v>1</v>
      </c>
      <c r="I2087" t="n">
        <v>39</v>
      </c>
      <c r="J2087" t="n">
        <v>321.35</v>
      </c>
      <c r="K2087" t="n">
        <v>61.2</v>
      </c>
      <c r="L2087" t="n">
        <v>18</v>
      </c>
      <c r="M2087" t="n">
        <v>37</v>
      </c>
      <c r="N2087" t="n">
        <v>97.15000000000001</v>
      </c>
      <c r="O2087" t="n">
        <v>39867.32</v>
      </c>
      <c r="P2087" t="n">
        <v>951.54</v>
      </c>
      <c r="Q2087" t="n">
        <v>1367.29</v>
      </c>
      <c r="R2087" t="n">
        <v>141.17</v>
      </c>
      <c r="S2087" t="n">
        <v>104.26</v>
      </c>
      <c r="T2087" t="n">
        <v>17445.96</v>
      </c>
      <c r="U2087" t="n">
        <v>0.74</v>
      </c>
      <c r="V2087" t="n">
        <v>0.89</v>
      </c>
      <c r="W2087" t="n">
        <v>20.71</v>
      </c>
      <c r="X2087" t="n">
        <v>1.07</v>
      </c>
      <c r="Y2087" t="n">
        <v>1</v>
      </c>
      <c r="Z2087" t="n">
        <v>10</v>
      </c>
    </row>
    <row r="2088">
      <c r="A2088" t="n">
        <v>69</v>
      </c>
      <c r="B2088" t="n">
        <v>145</v>
      </c>
      <c r="C2088" t="inlineStr">
        <is>
          <t xml:space="preserve">CONCLUIDO	</t>
        </is>
      </c>
      <c r="D2088" t="n">
        <v>1.7027</v>
      </c>
      <c r="E2088" t="n">
        <v>58.73</v>
      </c>
      <c r="F2088" t="n">
        <v>53.68</v>
      </c>
      <c r="G2088" t="n">
        <v>82.58</v>
      </c>
      <c r="H2088" t="n">
        <v>1.01</v>
      </c>
      <c r="I2088" t="n">
        <v>39</v>
      </c>
      <c r="J2088" t="n">
        <v>321.92</v>
      </c>
      <c r="K2088" t="n">
        <v>61.2</v>
      </c>
      <c r="L2088" t="n">
        <v>18.25</v>
      </c>
      <c r="M2088" t="n">
        <v>37</v>
      </c>
      <c r="N2088" t="n">
        <v>97.47</v>
      </c>
      <c r="O2088" t="n">
        <v>39937.36</v>
      </c>
      <c r="P2088" t="n">
        <v>952.3200000000001</v>
      </c>
      <c r="Q2088" t="n">
        <v>1367.34</v>
      </c>
      <c r="R2088" t="n">
        <v>142.19</v>
      </c>
      <c r="S2088" t="n">
        <v>104.26</v>
      </c>
      <c r="T2088" t="n">
        <v>17956.8</v>
      </c>
      <c r="U2088" t="n">
        <v>0.73</v>
      </c>
      <c r="V2088" t="n">
        <v>0.89</v>
      </c>
      <c r="W2088" t="n">
        <v>20.71</v>
      </c>
      <c r="X2088" t="n">
        <v>1.1</v>
      </c>
      <c r="Y2088" t="n">
        <v>1</v>
      </c>
      <c r="Z2088" t="n">
        <v>10</v>
      </c>
    </row>
    <row r="2089">
      <c r="A2089" t="n">
        <v>70</v>
      </c>
      <c r="B2089" t="n">
        <v>145</v>
      </c>
      <c r="C2089" t="inlineStr">
        <is>
          <t xml:space="preserve">CONCLUIDO	</t>
        </is>
      </c>
      <c r="D2089" t="n">
        <v>1.7059</v>
      </c>
      <c r="E2089" t="n">
        <v>58.62</v>
      </c>
      <c r="F2089" t="n">
        <v>53.62</v>
      </c>
      <c r="G2089" t="n">
        <v>84.67</v>
      </c>
      <c r="H2089" t="n">
        <v>1.02</v>
      </c>
      <c r="I2089" t="n">
        <v>38</v>
      </c>
      <c r="J2089" t="n">
        <v>322.49</v>
      </c>
      <c r="K2089" t="n">
        <v>61.2</v>
      </c>
      <c r="L2089" t="n">
        <v>18.5</v>
      </c>
      <c r="M2089" t="n">
        <v>36</v>
      </c>
      <c r="N2089" t="n">
        <v>97.79000000000001</v>
      </c>
      <c r="O2089" t="n">
        <v>40007.56</v>
      </c>
      <c r="P2089" t="n">
        <v>950.9299999999999</v>
      </c>
      <c r="Q2089" t="n">
        <v>1367.25</v>
      </c>
      <c r="R2089" t="n">
        <v>140.56</v>
      </c>
      <c r="S2089" t="n">
        <v>104.26</v>
      </c>
      <c r="T2089" t="n">
        <v>17146.01</v>
      </c>
      <c r="U2089" t="n">
        <v>0.74</v>
      </c>
      <c r="V2089" t="n">
        <v>0.89</v>
      </c>
      <c r="W2089" t="n">
        <v>20.7</v>
      </c>
      <c r="X2089" t="n">
        <v>1.04</v>
      </c>
      <c r="Y2089" t="n">
        <v>1</v>
      </c>
      <c r="Z2089" t="n">
        <v>10</v>
      </c>
    </row>
    <row r="2090">
      <c r="A2090" t="n">
        <v>71</v>
      </c>
      <c r="B2090" t="n">
        <v>145</v>
      </c>
      <c r="C2090" t="inlineStr">
        <is>
          <t xml:space="preserve">CONCLUIDO	</t>
        </is>
      </c>
      <c r="D2090" t="n">
        <v>1.7054</v>
      </c>
      <c r="E2090" t="n">
        <v>58.64</v>
      </c>
      <c r="F2090" t="n">
        <v>53.64</v>
      </c>
      <c r="G2090" t="n">
        <v>84.7</v>
      </c>
      <c r="H2090" t="n">
        <v>1.03</v>
      </c>
      <c r="I2090" t="n">
        <v>38</v>
      </c>
      <c r="J2090" t="n">
        <v>323.06</v>
      </c>
      <c r="K2090" t="n">
        <v>61.2</v>
      </c>
      <c r="L2090" t="n">
        <v>18.75</v>
      </c>
      <c r="M2090" t="n">
        <v>36</v>
      </c>
      <c r="N2090" t="n">
        <v>98.11</v>
      </c>
      <c r="O2090" t="n">
        <v>40077.9</v>
      </c>
      <c r="P2090" t="n">
        <v>950.71</v>
      </c>
      <c r="Q2090" t="n">
        <v>1367.33</v>
      </c>
      <c r="R2090" t="n">
        <v>140.96</v>
      </c>
      <c r="S2090" t="n">
        <v>104.26</v>
      </c>
      <c r="T2090" t="n">
        <v>17344.18</v>
      </c>
      <c r="U2090" t="n">
        <v>0.74</v>
      </c>
      <c r="V2090" t="n">
        <v>0.89</v>
      </c>
      <c r="W2090" t="n">
        <v>20.71</v>
      </c>
      <c r="X2090" t="n">
        <v>1.06</v>
      </c>
      <c r="Y2090" t="n">
        <v>1</v>
      </c>
      <c r="Z2090" t="n">
        <v>10</v>
      </c>
    </row>
    <row r="2091">
      <c r="A2091" t="n">
        <v>72</v>
      </c>
      <c r="B2091" t="n">
        <v>145</v>
      </c>
      <c r="C2091" t="inlineStr">
        <is>
          <t xml:space="preserve">CONCLUIDO	</t>
        </is>
      </c>
      <c r="D2091" t="n">
        <v>1.7085</v>
      </c>
      <c r="E2091" t="n">
        <v>58.53</v>
      </c>
      <c r="F2091" t="n">
        <v>53.59</v>
      </c>
      <c r="G2091" t="n">
        <v>86.90000000000001</v>
      </c>
      <c r="H2091" t="n">
        <v>1.05</v>
      </c>
      <c r="I2091" t="n">
        <v>37</v>
      </c>
      <c r="J2091" t="n">
        <v>323.63</v>
      </c>
      <c r="K2091" t="n">
        <v>61.2</v>
      </c>
      <c r="L2091" t="n">
        <v>19</v>
      </c>
      <c r="M2091" t="n">
        <v>35</v>
      </c>
      <c r="N2091" t="n">
        <v>98.43000000000001</v>
      </c>
      <c r="O2091" t="n">
        <v>40148.52</v>
      </c>
      <c r="P2091" t="n">
        <v>949.85</v>
      </c>
      <c r="Q2091" t="n">
        <v>1367.22</v>
      </c>
      <c r="R2091" t="n">
        <v>139.54</v>
      </c>
      <c r="S2091" t="n">
        <v>104.26</v>
      </c>
      <c r="T2091" t="n">
        <v>16642.63</v>
      </c>
      <c r="U2091" t="n">
        <v>0.75</v>
      </c>
      <c r="V2091" t="n">
        <v>0.89</v>
      </c>
      <c r="W2091" t="n">
        <v>20.7</v>
      </c>
      <c r="X2091" t="n">
        <v>1.01</v>
      </c>
      <c r="Y2091" t="n">
        <v>1</v>
      </c>
      <c r="Z2091" t="n">
        <v>10</v>
      </c>
    </row>
    <row r="2092">
      <c r="A2092" t="n">
        <v>73</v>
      </c>
      <c r="B2092" t="n">
        <v>145</v>
      </c>
      <c r="C2092" t="inlineStr">
        <is>
          <t xml:space="preserve">CONCLUIDO	</t>
        </is>
      </c>
      <c r="D2092" t="n">
        <v>1.7075</v>
      </c>
      <c r="E2092" t="n">
        <v>58.56</v>
      </c>
      <c r="F2092" t="n">
        <v>53.62</v>
      </c>
      <c r="G2092" t="n">
        <v>86.95</v>
      </c>
      <c r="H2092" t="n">
        <v>1.06</v>
      </c>
      <c r="I2092" t="n">
        <v>37</v>
      </c>
      <c r="J2092" t="n">
        <v>324.2</v>
      </c>
      <c r="K2092" t="n">
        <v>61.2</v>
      </c>
      <c r="L2092" t="n">
        <v>19.25</v>
      </c>
      <c r="M2092" t="n">
        <v>35</v>
      </c>
      <c r="N2092" t="n">
        <v>98.75</v>
      </c>
      <c r="O2092" t="n">
        <v>40219.17</v>
      </c>
      <c r="P2092" t="n">
        <v>950.38</v>
      </c>
      <c r="Q2092" t="n">
        <v>1367.25</v>
      </c>
      <c r="R2092" t="n">
        <v>140.62</v>
      </c>
      <c r="S2092" t="n">
        <v>104.26</v>
      </c>
      <c r="T2092" t="n">
        <v>17178.79</v>
      </c>
      <c r="U2092" t="n">
        <v>0.74</v>
      </c>
      <c r="V2092" t="n">
        <v>0.89</v>
      </c>
      <c r="W2092" t="n">
        <v>20.7</v>
      </c>
      <c r="X2092" t="n">
        <v>1.04</v>
      </c>
      <c r="Y2092" t="n">
        <v>1</v>
      </c>
      <c r="Z2092" t="n">
        <v>10</v>
      </c>
    </row>
    <row r="2093">
      <c r="A2093" t="n">
        <v>74</v>
      </c>
      <c r="B2093" t="n">
        <v>145</v>
      </c>
      <c r="C2093" t="inlineStr">
        <is>
          <t xml:space="preserve">CONCLUIDO	</t>
        </is>
      </c>
      <c r="D2093" t="n">
        <v>1.7102</v>
      </c>
      <c r="E2093" t="n">
        <v>58.47</v>
      </c>
      <c r="F2093" t="n">
        <v>53.58</v>
      </c>
      <c r="G2093" t="n">
        <v>89.31</v>
      </c>
      <c r="H2093" t="n">
        <v>1.07</v>
      </c>
      <c r="I2093" t="n">
        <v>36</v>
      </c>
      <c r="J2093" t="n">
        <v>324.78</v>
      </c>
      <c r="K2093" t="n">
        <v>61.2</v>
      </c>
      <c r="L2093" t="n">
        <v>19.5</v>
      </c>
      <c r="M2093" t="n">
        <v>34</v>
      </c>
      <c r="N2093" t="n">
        <v>99.08</v>
      </c>
      <c r="O2093" t="n">
        <v>40289.97</v>
      </c>
      <c r="P2093" t="n">
        <v>949.54</v>
      </c>
      <c r="Q2093" t="n">
        <v>1367.31</v>
      </c>
      <c r="R2093" t="n">
        <v>139.18</v>
      </c>
      <c r="S2093" t="n">
        <v>104.26</v>
      </c>
      <c r="T2093" t="n">
        <v>16466.72</v>
      </c>
      <c r="U2093" t="n">
        <v>0.75</v>
      </c>
      <c r="V2093" t="n">
        <v>0.89</v>
      </c>
      <c r="W2093" t="n">
        <v>20.7</v>
      </c>
      <c r="X2093" t="n">
        <v>1</v>
      </c>
      <c r="Y2093" t="n">
        <v>1</v>
      </c>
      <c r="Z2093" t="n">
        <v>10</v>
      </c>
    </row>
    <row r="2094">
      <c r="A2094" t="n">
        <v>75</v>
      </c>
      <c r="B2094" t="n">
        <v>145</v>
      </c>
      <c r="C2094" t="inlineStr">
        <is>
          <t xml:space="preserve">CONCLUIDO	</t>
        </is>
      </c>
      <c r="D2094" t="n">
        <v>1.7104</v>
      </c>
      <c r="E2094" t="n">
        <v>58.46</v>
      </c>
      <c r="F2094" t="n">
        <v>53.58</v>
      </c>
      <c r="G2094" t="n">
        <v>89.29000000000001</v>
      </c>
      <c r="H2094" t="n">
        <v>1.08</v>
      </c>
      <c r="I2094" t="n">
        <v>36</v>
      </c>
      <c r="J2094" t="n">
        <v>325.35</v>
      </c>
      <c r="K2094" t="n">
        <v>61.2</v>
      </c>
      <c r="L2094" t="n">
        <v>19.75</v>
      </c>
      <c r="M2094" t="n">
        <v>34</v>
      </c>
      <c r="N2094" t="n">
        <v>99.40000000000001</v>
      </c>
      <c r="O2094" t="n">
        <v>40360.92</v>
      </c>
      <c r="P2094" t="n">
        <v>949.52</v>
      </c>
      <c r="Q2094" t="n">
        <v>1367.36</v>
      </c>
      <c r="R2094" t="n">
        <v>138.75</v>
      </c>
      <c r="S2094" t="n">
        <v>104.26</v>
      </c>
      <c r="T2094" t="n">
        <v>16251.61</v>
      </c>
      <c r="U2094" t="n">
        <v>0.75</v>
      </c>
      <c r="V2094" t="n">
        <v>0.89</v>
      </c>
      <c r="W2094" t="n">
        <v>20.7</v>
      </c>
      <c r="X2094" t="n">
        <v>1</v>
      </c>
      <c r="Y2094" t="n">
        <v>1</v>
      </c>
      <c r="Z2094" t="n">
        <v>10</v>
      </c>
    </row>
    <row r="2095">
      <c r="A2095" t="n">
        <v>76</v>
      </c>
      <c r="B2095" t="n">
        <v>145</v>
      </c>
      <c r="C2095" t="inlineStr">
        <is>
          <t xml:space="preserve">CONCLUIDO	</t>
        </is>
      </c>
      <c r="D2095" t="n">
        <v>1.7129</v>
      </c>
      <c r="E2095" t="n">
        <v>58.38</v>
      </c>
      <c r="F2095" t="n">
        <v>53.55</v>
      </c>
      <c r="G2095" t="n">
        <v>91.79000000000001</v>
      </c>
      <c r="H2095" t="n">
        <v>1.09</v>
      </c>
      <c r="I2095" t="n">
        <v>35</v>
      </c>
      <c r="J2095" t="n">
        <v>325.93</v>
      </c>
      <c r="K2095" t="n">
        <v>61.2</v>
      </c>
      <c r="L2095" t="n">
        <v>20</v>
      </c>
      <c r="M2095" t="n">
        <v>33</v>
      </c>
      <c r="N2095" t="n">
        <v>99.73</v>
      </c>
      <c r="O2095" t="n">
        <v>40432.03</v>
      </c>
      <c r="P2095" t="n">
        <v>948.29</v>
      </c>
      <c r="Q2095" t="n">
        <v>1367.18</v>
      </c>
      <c r="R2095" t="n">
        <v>138.07</v>
      </c>
      <c r="S2095" t="n">
        <v>104.26</v>
      </c>
      <c r="T2095" t="n">
        <v>15917.03</v>
      </c>
      <c r="U2095" t="n">
        <v>0.76</v>
      </c>
      <c r="V2095" t="n">
        <v>0.9</v>
      </c>
      <c r="W2095" t="n">
        <v>20.7</v>
      </c>
      <c r="X2095" t="n">
        <v>0.97</v>
      </c>
      <c r="Y2095" t="n">
        <v>1</v>
      </c>
      <c r="Z2095" t="n">
        <v>10</v>
      </c>
    </row>
    <row r="2096">
      <c r="A2096" t="n">
        <v>77</v>
      </c>
      <c r="B2096" t="n">
        <v>145</v>
      </c>
      <c r="C2096" t="inlineStr">
        <is>
          <t xml:space="preserve">CONCLUIDO	</t>
        </is>
      </c>
      <c r="D2096" t="n">
        <v>1.7116</v>
      </c>
      <c r="E2096" t="n">
        <v>58.42</v>
      </c>
      <c r="F2096" t="n">
        <v>53.59</v>
      </c>
      <c r="G2096" t="n">
        <v>91.87</v>
      </c>
      <c r="H2096" t="n">
        <v>1.11</v>
      </c>
      <c r="I2096" t="n">
        <v>35</v>
      </c>
      <c r="J2096" t="n">
        <v>326.51</v>
      </c>
      <c r="K2096" t="n">
        <v>61.2</v>
      </c>
      <c r="L2096" t="n">
        <v>20.25</v>
      </c>
      <c r="M2096" t="n">
        <v>33</v>
      </c>
      <c r="N2096" t="n">
        <v>100.06</v>
      </c>
      <c r="O2096" t="n">
        <v>40503.29</v>
      </c>
      <c r="P2096" t="n">
        <v>949.51</v>
      </c>
      <c r="Q2096" t="n">
        <v>1367.22</v>
      </c>
      <c r="R2096" t="n">
        <v>139.3</v>
      </c>
      <c r="S2096" t="n">
        <v>104.26</v>
      </c>
      <c r="T2096" t="n">
        <v>16529.77</v>
      </c>
      <c r="U2096" t="n">
        <v>0.75</v>
      </c>
      <c r="V2096" t="n">
        <v>0.89</v>
      </c>
      <c r="W2096" t="n">
        <v>20.71</v>
      </c>
      <c r="X2096" t="n">
        <v>1.01</v>
      </c>
      <c r="Y2096" t="n">
        <v>1</v>
      </c>
      <c r="Z2096" t="n">
        <v>10</v>
      </c>
    </row>
    <row r="2097">
      <c r="A2097" t="n">
        <v>78</v>
      </c>
      <c r="B2097" t="n">
        <v>145</v>
      </c>
      <c r="C2097" t="inlineStr">
        <is>
          <t xml:space="preserve">CONCLUIDO	</t>
        </is>
      </c>
      <c r="D2097" t="n">
        <v>1.7119</v>
      </c>
      <c r="E2097" t="n">
        <v>58.41</v>
      </c>
      <c r="F2097" t="n">
        <v>53.58</v>
      </c>
      <c r="G2097" t="n">
        <v>91.84999999999999</v>
      </c>
      <c r="H2097" t="n">
        <v>1.12</v>
      </c>
      <c r="I2097" t="n">
        <v>35</v>
      </c>
      <c r="J2097" t="n">
        <v>327.08</v>
      </c>
      <c r="K2097" t="n">
        <v>61.2</v>
      </c>
      <c r="L2097" t="n">
        <v>20.5</v>
      </c>
      <c r="M2097" t="n">
        <v>33</v>
      </c>
      <c r="N2097" t="n">
        <v>100.39</v>
      </c>
      <c r="O2097" t="n">
        <v>40574.7</v>
      </c>
      <c r="P2097" t="n">
        <v>948.54</v>
      </c>
      <c r="Q2097" t="n">
        <v>1367.3</v>
      </c>
      <c r="R2097" t="n">
        <v>139.09</v>
      </c>
      <c r="S2097" t="n">
        <v>104.26</v>
      </c>
      <c r="T2097" t="n">
        <v>16425.6</v>
      </c>
      <c r="U2097" t="n">
        <v>0.75</v>
      </c>
      <c r="V2097" t="n">
        <v>0.89</v>
      </c>
      <c r="W2097" t="n">
        <v>20.7</v>
      </c>
      <c r="X2097" t="n">
        <v>1</v>
      </c>
      <c r="Y2097" t="n">
        <v>1</v>
      </c>
      <c r="Z2097" t="n">
        <v>10</v>
      </c>
    </row>
    <row r="2098">
      <c r="A2098" t="n">
        <v>79</v>
      </c>
      <c r="B2098" t="n">
        <v>145</v>
      </c>
      <c r="C2098" t="inlineStr">
        <is>
          <t xml:space="preserve">CONCLUIDO	</t>
        </is>
      </c>
      <c r="D2098" t="n">
        <v>1.7155</v>
      </c>
      <c r="E2098" t="n">
        <v>58.29</v>
      </c>
      <c r="F2098" t="n">
        <v>53.51</v>
      </c>
      <c r="G2098" t="n">
        <v>94.43000000000001</v>
      </c>
      <c r="H2098" t="n">
        <v>1.13</v>
      </c>
      <c r="I2098" t="n">
        <v>34</v>
      </c>
      <c r="J2098" t="n">
        <v>327.66</v>
      </c>
      <c r="K2098" t="n">
        <v>61.2</v>
      </c>
      <c r="L2098" t="n">
        <v>20.75</v>
      </c>
      <c r="M2098" t="n">
        <v>32</v>
      </c>
      <c r="N2098" t="n">
        <v>100.72</v>
      </c>
      <c r="O2098" t="n">
        <v>40646.27</v>
      </c>
      <c r="P2098" t="n">
        <v>947.26</v>
      </c>
      <c r="Q2098" t="n">
        <v>1367.24</v>
      </c>
      <c r="R2098" t="n">
        <v>136.69</v>
      </c>
      <c r="S2098" t="n">
        <v>104.26</v>
      </c>
      <c r="T2098" t="n">
        <v>15230.26</v>
      </c>
      <c r="U2098" t="n">
        <v>0.76</v>
      </c>
      <c r="V2098" t="n">
        <v>0.9</v>
      </c>
      <c r="W2098" t="n">
        <v>20.7</v>
      </c>
      <c r="X2098" t="n">
        <v>0.93</v>
      </c>
      <c r="Y2098" t="n">
        <v>1</v>
      </c>
      <c r="Z2098" t="n">
        <v>10</v>
      </c>
    </row>
    <row r="2099">
      <c r="A2099" t="n">
        <v>80</v>
      </c>
      <c r="B2099" t="n">
        <v>145</v>
      </c>
      <c r="C2099" t="inlineStr">
        <is>
          <t xml:space="preserve">CONCLUIDO	</t>
        </is>
      </c>
      <c r="D2099" t="n">
        <v>1.7149</v>
      </c>
      <c r="E2099" t="n">
        <v>58.31</v>
      </c>
      <c r="F2099" t="n">
        <v>53.53</v>
      </c>
      <c r="G2099" t="n">
        <v>94.45999999999999</v>
      </c>
      <c r="H2099" t="n">
        <v>1.14</v>
      </c>
      <c r="I2099" t="n">
        <v>34</v>
      </c>
      <c r="J2099" t="n">
        <v>328.25</v>
      </c>
      <c r="K2099" t="n">
        <v>61.2</v>
      </c>
      <c r="L2099" t="n">
        <v>21</v>
      </c>
      <c r="M2099" t="n">
        <v>32</v>
      </c>
      <c r="N2099" t="n">
        <v>101.05</v>
      </c>
      <c r="O2099" t="n">
        <v>40718</v>
      </c>
      <c r="P2099" t="n">
        <v>947.76</v>
      </c>
      <c r="Q2099" t="n">
        <v>1367.26</v>
      </c>
      <c r="R2099" t="n">
        <v>137.78</v>
      </c>
      <c r="S2099" t="n">
        <v>104.26</v>
      </c>
      <c r="T2099" t="n">
        <v>15775.8</v>
      </c>
      <c r="U2099" t="n">
        <v>0.76</v>
      </c>
      <c r="V2099" t="n">
        <v>0.9</v>
      </c>
      <c r="W2099" t="n">
        <v>20.69</v>
      </c>
      <c r="X2099" t="n">
        <v>0.95</v>
      </c>
      <c r="Y2099" t="n">
        <v>1</v>
      </c>
      <c r="Z2099" t="n">
        <v>10</v>
      </c>
    </row>
    <row r="2100">
      <c r="A2100" t="n">
        <v>81</v>
      </c>
      <c r="B2100" t="n">
        <v>145</v>
      </c>
      <c r="C2100" t="inlineStr">
        <is>
          <t xml:space="preserve">CONCLUIDO	</t>
        </is>
      </c>
      <c r="D2100" t="n">
        <v>1.7174</v>
      </c>
      <c r="E2100" t="n">
        <v>58.23</v>
      </c>
      <c r="F2100" t="n">
        <v>53.5</v>
      </c>
      <c r="G2100" t="n">
        <v>97.27</v>
      </c>
      <c r="H2100" t="n">
        <v>1.15</v>
      </c>
      <c r="I2100" t="n">
        <v>33</v>
      </c>
      <c r="J2100" t="n">
        <v>328.83</v>
      </c>
      <c r="K2100" t="n">
        <v>61.2</v>
      </c>
      <c r="L2100" t="n">
        <v>21.25</v>
      </c>
      <c r="M2100" t="n">
        <v>31</v>
      </c>
      <c r="N2100" t="n">
        <v>101.38</v>
      </c>
      <c r="O2100" t="n">
        <v>40789.89</v>
      </c>
      <c r="P2100" t="n">
        <v>947.48</v>
      </c>
      <c r="Q2100" t="n">
        <v>1367.26</v>
      </c>
      <c r="R2100" t="n">
        <v>136.78</v>
      </c>
      <c r="S2100" t="n">
        <v>104.26</v>
      </c>
      <c r="T2100" t="n">
        <v>15282.62</v>
      </c>
      <c r="U2100" t="n">
        <v>0.76</v>
      </c>
      <c r="V2100" t="n">
        <v>0.9</v>
      </c>
      <c r="W2100" t="n">
        <v>20.69</v>
      </c>
      <c r="X2100" t="n">
        <v>0.92</v>
      </c>
      <c r="Y2100" t="n">
        <v>1</v>
      </c>
      <c r="Z2100" t="n">
        <v>10</v>
      </c>
    </row>
    <row r="2101">
      <c r="A2101" t="n">
        <v>82</v>
      </c>
      <c r="B2101" t="n">
        <v>145</v>
      </c>
      <c r="C2101" t="inlineStr">
        <is>
          <t xml:space="preserve">CONCLUIDO	</t>
        </is>
      </c>
      <c r="D2101" t="n">
        <v>1.7184</v>
      </c>
      <c r="E2101" t="n">
        <v>58.2</v>
      </c>
      <c r="F2101" t="n">
        <v>53.47</v>
      </c>
      <c r="G2101" t="n">
        <v>97.20999999999999</v>
      </c>
      <c r="H2101" t="n">
        <v>1.16</v>
      </c>
      <c r="I2101" t="n">
        <v>33</v>
      </c>
      <c r="J2101" t="n">
        <v>329.41</v>
      </c>
      <c r="K2101" t="n">
        <v>61.2</v>
      </c>
      <c r="L2101" t="n">
        <v>21.5</v>
      </c>
      <c r="M2101" t="n">
        <v>31</v>
      </c>
      <c r="N2101" t="n">
        <v>101.71</v>
      </c>
      <c r="O2101" t="n">
        <v>40861.93</v>
      </c>
      <c r="P2101" t="n">
        <v>947.1900000000001</v>
      </c>
      <c r="Q2101" t="n">
        <v>1367.32</v>
      </c>
      <c r="R2101" t="n">
        <v>135.56</v>
      </c>
      <c r="S2101" t="n">
        <v>104.26</v>
      </c>
      <c r="T2101" t="n">
        <v>14669.18</v>
      </c>
      <c r="U2101" t="n">
        <v>0.77</v>
      </c>
      <c r="V2101" t="n">
        <v>0.9</v>
      </c>
      <c r="W2101" t="n">
        <v>20.69</v>
      </c>
      <c r="X2101" t="n">
        <v>0.89</v>
      </c>
      <c r="Y2101" t="n">
        <v>1</v>
      </c>
      <c r="Z2101" t="n">
        <v>10</v>
      </c>
    </row>
    <row r="2102">
      <c r="A2102" t="n">
        <v>83</v>
      </c>
      <c r="B2102" t="n">
        <v>145</v>
      </c>
      <c r="C2102" t="inlineStr">
        <is>
          <t xml:space="preserve">CONCLUIDO	</t>
        </is>
      </c>
      <c r="D2102" t="n">
        <v>1.7177</v>
      </c>
      <c r="E2102" t="n">
        <v>58.22</v>
      </c>
      <c r="F2102" t="n">
        <v>53.49</v>
      </c>
      <c r="G2102" t="n">
        <v>97.25</v>
      </c>
      <c r="H2102" t="n">
        <v>1.17</v>
      </c>
      <c r="I2102" t="n">
        <v>33</v>
      </c>
      <c r="J2102" t="n">
        <v>330</v>
      </c>
      <c r="K2102" t="n">
        <v>61.2</v>
      </c>
      <c r="L2102" t="n">
        <v>21.75</v>
      </c>
      <c r="M2102" t="n">
        <v>31</v>
      </c>
      <c r="N2102" t="n">
        <v>102.05</v>
      </c>
      <c r="O2102" t="n">
        <v>40934.14</v>
      </c>
      <c r="P2102" t="n">
        <v>947.21</v>
      </c>
      <c r="Q2102" t="n">
        <v>1367.22</v>
      </c>
      <c r="R2102" t="n">
        <v>136.13</v>
      </c>
      <c r="S2102" t="n">
        <v>104.26</v>
      </c>
      <c r="T2102" t="n">
        <v>14955.88</v>
      </c>
      <c r="U2102" t="n">
        <v>0.77</v>
      </c>
      <c r="V2102" t="n">
        <v>0.9</v>
      </c>
      <c r="W2102" t="n">
        <v>20.7</v>
      </c>
      <c r="X2102" t="n">
        <v>0.91</v>
      </c>
      <c r="Y2102" t="n">
        <v>1</v>
      </c>
      <c r="Z2102" t="n">
        <v>10</v>
      </c>
    </row>
    <row r="2103">
      <c r="A2103" t="n">
        <v>84</v>
      </c>
      <c r="B2103" t="n">
        <v>145</v>
      </c>
      <c r="C2103" t="inlineStr">
        <is>
          <t xml:space="preserve">CONCLUIDO	</t>
        </is>
      </c>
      <c r="D2103" t="n">
        <v>1.7197</v>
      </c>
      <c r="E2103" t="n">
        <v>58.15</v>
      </c>
      <c r="F2103" t="n">
        <v>53.48</v>
      </c>
      <c r="G2103" t="n">
        <v>100.27</v>
      </c>
      <c r="H2103" t="n">
        <v>1.19</v>
      </c>
      <c r="I2103" t="n">
        <v>32</v>
      </c>
      <c r="J2103" t="n">
        <v>330.59</v>
      </c>
      <c r="K2103" t="n">
        <v>61.2</v>
      </c>
      <c r="L2103" t="n">
        <v>22</v>
      </c>
      <c r="M2103" t="n">
        <v>30</v>
      </c>
      <c r="N2103" t="n">
        <v>102.39</v>
      </c>
      <c r="O2103" t="n">
        <v>41006.51</v>
      </c>
      <c r="P2103" t="n">
        <v>947.21</v>
      </c>
      <c r="Q2103" t="n">
        <v>1367.27</v>
      </c>
      <c r="R2103" t="n">
        <v>135.74</v>
      </c>
      <c r="S2103" t="n">
        <v>104.26</v>
      </c>
      <c r="T2103" t="n">
        <v>14767.49</v>
      </c>
      <c r="U2103" t="n">
        <v>0.77</v>
      </c>
      <c r="V2103" t="n">
        <v>0.9</v>
      </c>
      <c r="W2103" t="n">
        <v>20.7</v>
      </c>
      <c r="X2103" t="n">
        <v>0.9</v>
      </c>
      <c r="Y2103" t="n">
        <v>1</v>
      </c>
      <c r="Z2103" t="n">
        <v>10</v>
      </c>
    </row>
    <row r="2104">
      <c r="A2104" t="n">
        <v>85</v>
      </c>
      <c r="B2104" t="n">
        <v>145</v>
      </c>
      <c r="C2104" t="inlineStr">
        <is>
          <t xml:space="preserve">CONCLUIDO	</t>
        </is>
      </c>
      <c r="D2104" t="n">
        <v>1.72</v>
      </c>
      <c r="E2104" t="n">
        <v>58.14</v>
      </c>
      <c r="F2104" t="n">
        <v>53.47</v>
      </c>
      <c r="G2104" t="n">
        <v>100.25</v>
      </c>
      <c r="H2104" t="n">
        <v>1.2</v>
      </c>
      <c r="I2104" t="n">
        <v>32</v>
      </c>
      <c r="J2104" t="n">
        <v>331.17</v>
      </c>
      <c r="K2104" t="n">
        <v>61.2</v>
      </c>
      <c r="L2104" t="n">
        <v>22.25</v>
      </c>
      <c r="M2104" t="n">
        <v>30</v>
      </c>
      <c r="N2104" t="n">
        <v>102.72</v>
      </c>
      <c r="O2104" t="n">
        <v>41079.04</v>
      </c>
      <c r="P2104" t="n">
        <v>946.58</v>
      </c>
      <c r="Q2104" t="n">
        <v>1367.31</v>
      </c>
      <c r="R2104" t="n">
        <v>135.51</v>
      </c>
      <c r="S2104" t="n">
        <v>104.26</v>
      </c>
      <c r="T2104" t="n">
        <v>14650.23</v>
      </c>
      <c r="U2104" t="n">
        <v>0.77</v>
      </c>
      <c r="V2104" t="n">
        <v>0.9</v>
      </c>
      <c r="W2104" t="n">
        <v>20.69</v>
      </c>
      <c r="X2104" t="n">
        <v>0.89</v>
      </c>
      <c r="Y2104" t="n">
        <v>1</v>
      </c>
      <c r="Z2104" t="n">
        <v>10</v>
      </c>
    </row>
    <row r="2105">
      <c r="A2105" t="n">
        <v>86</v>
      </c>
      <c r="B2105" t="n">
        <v>145</v>
      </c>
      <c r="C2105" t="inlineStr">
        <is>
          <t xml:space="preserve">CONCLUIDO	</t>
        </is>
      </c>
      <c r="D2105" t="n">
        <v>1.7199</v>
      </c>
      <c r="E2105" t="n">
        <v>58.14</v>
      </c>
      <c r="F2105" t="n">
        <v>53.47</v>
      </c>
      <c r="G2105" t="n">
        <v>100.25</v>
      </c>
      <c r="H2105" t="n">
        <v>1.21</v>
      </c>
      <c r="I2105" t="n">
        <v>32</v>
      </c>
      <c r="J2105" t="n">
        <v>331.76</v>
      </c>
      <c r="K2105" t="n">
        <v>61.2</v>
      </c>
      <c r="L2105" t="n">
        <v>22.5</v>
      </c>
      <c r="M2105" t="n">
        <v>30</v>
      </c>
      <c r="N2105" t="n">
        <v>103.06</v>
      </c>
      <c r="O2105" t="n">
        <v>41151.74</v>
      </c>
      <c r="P2105" t="n">
        <v>945.88</v>
      </c>
      <c r="Q2105" t="n">
        <v>1367.34</v>
      </c>
      <c r="R2105" t="n">
        <v>135.55</v>
      </c>
      <c r="S2105" t="n">
        <v>104.26</v>
      </c>
      <c r="T2105" t="n">
        <v>14673.41</v>
      </c>
      <c r="U2105" t="n">
        <v>0.77</v>
      </c>
      <c r="V2105" t="n">
        <v>0.9</v>
      </c>
      <c r="W2105" t="n">
        <v>20.69</v>
      </c>
      <c r="X2105" t="n">
        <v>0.89</v>
      </c>
      <c r="Y2105" t="n">
        <v>1</v>
      </c>
      <c r="Z2105" t="n">
        <v>10</v>
      </c>
    </row>
    <row r="2106">
      <c r="A2106" t="n">
        <v>87</v>
      </c>
      <c r="B2106" t="n">
        <v>145</v>
      </c>
      <c r="C2106" t="inlineStr">
        <is>
          <t xml:space="preserve">CONCLUIDO	</t>
        </is>
      </c>
      <c r="D2106" t="n">
        <v>1.7226</v>
      </c>
      <c r="E2106" t="n">
        <v>58.05</v>
      </c>
      <c r="F2106" t="n">
        <v>53.43</v>
      </c>
      <c r="G2106" t="n">
        <v>103.42</v>
      </c>
      <c r="H2106" t="n">
        <v>1.22</v>
      </c>
      <c r="I2106" t="n">
        <v>31</v>
      </c>
      <c r="J2106" t="n">
        <v>332.35</v>
      </c>
      <c r="K2106" t="n">
        <v>61.2</v>
      </c>
      <c r="L2106" t="n">
        <v>22.75</v>
      </c>
      <c r="M2106" t="n">
        <v>29</v>
      </c>
      <c r="N2106" t="n">
        <v>103.41</v>
      </c>
      <c r="O2106" t="n">
        <v>41224.6</v>
      </c>
      <c r="P2106" t="n">
        <v>946.08</v>
      </c>
      <c r="Q2106" t="n">
        <v>1367.36</v>
      </c>
      <c r="R2106" t="n">
        <v>134.33</v>
      </c>
      <c r="S2106" t="n">
        <v>104.26</v>
      </c>
      <c r="T2106" t="n">
        <v>14068.58</v>
      </c>
      <c r="U2106" t="n">
        <v>0.78</v>
      </c>
      <c r="V2106" t="n">
        <v>0.9</v>
      </c>
      <c r="W2106" t="n">
        <v>20.69</v>
      </c>
      <c r="X2106" t="n">
        <v>0.85</v>
      </c>
      <c r="Y2106" t="n">
        <v>1</v>
      </c>
      <c r="Z2106" t="n">
        <v>10</v>
      </c>
    </row>
    <row r="2107">
      <c r="A2107" t="n">
        <v>88</v>
      </c>
      <c r="B2107" t="n">
        <v>145</v>
      </c>
      <c r="C2107" t="inlineStr">
        <is>
          <t xml:space="preserve">CONCLUIDO	</t>
        </is>
      </c>
      <c r="D2107" t="n">
        <v>1.7226</v>
      </c>
      <c r="E2107" t="n">
        <v>58.05</v>
      </c>
      <c r="F2107" t="n">
        <v>53.43</v>
      </c>
      <c r="G2107" t="n">
        <v>103.41</v>
      </c>
      <c r="H2107" t="n">
        <v>1.23</v>
      </c>
      <c r="I2107" t="n">
        <v>31</v>
      </c>
      <c r="J2107" t="n">
        <v>332.95</v>
      </c>
      <c r="K2107" t="n">
        <v>61.2</v>
      </c>
      <c r="L2107" t="n">
        <v>23</v>
      </c>
      <c r="M2107" t="n">
        <v>29</v>
      </c>
      <c r="N2107" t="n">
        <v>103.75</v>
      </c>
      <c r="O2107" t="n">
        <v>41297.62</v>
      </c>
      <c r="P2107" t="n">
        <v>946.12</v>
      </c>
      <c r="Q2107" t="n">
        <v>1367.3</v>
      </c>
      <c r="R2107" t="n">
        <v>134.49</v>
      </c>
      <c r="S2107" t="n">
        <v>104.26</v>
      </c>
      <c r="T2107" t="n">
        <v>14144.01</v>
      </c>
      <c r="U2107" t="n">
        <v>0.78</v>
      </c>
      <c r="V2107" t="n">
        <v>0.9</v>
      </c>
      <c r="W2107" t="n">
        <v>20.69</v>
      </c>
      <c r="X2107" t="n">
        <v>0.85</v>
      </c>
      <c r="Y2107" t="n">
        <v>1</v>
      </c>
      <c r="Z2107" t="n">
        <v>10</v>
      </c>
    </row>
    <row r="2108">
      <c r="A2108" t="n">
        <v>89</v>
      </c>
      <c r="B2108" t="n">
        <v>145</v>
      </c>
      <c r="C2108" t="inlineStr">
        <is>
          <t xml:space="preserve">CONCLUIDO	</t>
        </is>
      </c>
      <c r="D2108" t="n">
        <v>1.7225</v>
      </c>
      <c r="E2108" t="n">
        <v>58.06</v>
      </c>
      <c r="F2108" t="n">
        <v>53.44</v>
      </c>
      <c r="G2108" t="n">
        <v>103.42</v>
      </c>
      <c r="H2108" t="n">
        <v>1.24</v>
      </c>
      <c r="I2108" t="n">
        <v>31</v>
      </c>
      <c r="J2108" t="n">
        <v>333.54</v>
      </c>
      <c r="K2108" t="n">
        <v>61.2</v>
      </c>
      <c r="L2108" t="n">
        <v>23.25</v>
      </c>
      <c r="M2108" t="n">
        <v>29</v>
      </c>
      <c r="N2108" t="n">
        <v>104.09</v>
      </c>
      <c r="O2108" t="n">
        <v>41370.82</v>
      </c>
      <c r="P2108" t="n">
        <v>945.5</v>
      </c>
      <c r="Q2108" t="n">
        <v>1367.29</v>
      </c>
      <c r="R2108" t="n">
        <v>134.34</v>
      </c>
      <c r="S2108" t="n">
        <v>104.26</v>
      </c>
      <c r="T2108" t="n">
        <v>14073.42</v>
      </c>
      <c r="U2108" t="n">
        <v>0.78</v>
      </c>
      <c r="V2108" t="n">
        <v>0.9</v>
      </c>
      <c r="W2108" t="n">
        <v>20.7</v>
      </c>
      <c r="X2108" t="n">
        <v>0.86</v>
      </c>
      <c r="Y2108" t="n">
        <v>1</v>
      </c>
      <c r="Z2108" t="n">
        <v>10</v>
      </c>
    </row>
    <row r="2109">
      <c r="A2109" t="n">
        <v>90</v>
      </c>
      <c r="B2109" t="n">
        <v>145</v>
      </c>
      <c r="C2109" t="inlineStr">
        <is>
          <t xml:space="preserve">CONCLUIDO	</t>
        </is>
      </c>
      <c r="D2109" t="n">
        <v>1.7251</v>
      </c>
      <c r="E2109" t="n">
        <v>57.97</v>
      </c>
      <c r="F2109" t="n">
        <v>53.4</v>
      </c>
      <c r="G2109" t="n">
        <v>106.8</v>
      </c>
      <c r="H2109" t="n">
        <v>1.25</v>
      </c>
      <c r="I2109" t="n">
        <v>30</v>
      </c>
      <c r="J2109" t="n">
        <v>334.14</v>
      </c>
      <c r="K2109" t="n">
        <v>61.2</v>
      </c>
      <c r="L2109" t="n">
        <v>23.5</v>
      </c>
      <c r="M2109" t="n">
        <v>28</v>
      </c>
      <c r="N2109" t="n">
        <v>104.44</v>
      </c>
      <c r="O2109" t="n">
        <v>41444.3</v>
      </c>
      <c r="P2109" t="n">
        <v>944.95</v>
      </c>
      <c r="Q2109" t="n">
        <v>1367.32</v>
      </c>
      <c r="R2109" t="n">
        <v>133.29</v>
      </c>
      <c r="S2109" t="n">
        <v>104.26</v>
      </c>
      <c r="T2109" t="n">
        <v>13553.47</v>
      </c>
      <c r="U2109" t="n">
        <v>0.78</v>
      </c>
      <c r="V2109" t="n">
        <v>0.9</v>
      </c>
      <c r="W2109" t="n">
        <v>20.69</v>
      </c>
      <c r="X2109" t="n">
        <v>0.82</v>
      </c>
      <c r="Y2109" t="n">
        <v>1</v>
      </c>
      <c r="Z2109" t="n">
        <v>10</v>
      </c>
    </row>
    <row r="2110">
      <c r="A2110" t="n">
        <v>91</v>
      </c>
      <c r="B2110" t="n">
        <v>145</v>
      </c>
      <c r="C2110" t="inlineStr">
        <is>
          <t xml:space="preserve">CONCLUIDO	</t>
        </is>
      </c>
      <c r="D2110" t="n">
        <v>1.7254</v>
      </c>
      <c r="E2110" t="n">
        <v>57.96</v>
      </c>
      <c r="F2110" t="n">
        <v>53.39</v>
      </c>
      <c r="G2110" t="n">
        <v>106.78</v>
      </c>
      <c r="H2110" t="n">
        <v>1.26</v>
      </c>
      <c r="I2110" t="n">
        <v>30</v>
      </c>
      <c r="J2110" t="n">
        <v>334.73</v>
      </c>
      <c r="K2110" t="n">
        <v>61.2</v>
      </c>
      <c r="L2110" t="n">
        <v>23.75</v>
      </c>
      <c r="M2110" t="n">
        <v>28</v>
      </c>
      <c r="N2110" t="n">
        <v>104.78</v>
      </c>
      <c r="O2110" t="n">
        <v>41517.84</v>
      </c>
      <c r="P2110" t="n">
        <v>945.39</v>
      </c>
      <c r="Q2110" t="n">
        <v>1367.25</v>
      </c>
      <c r="R2110" t="n">
        <v>132.96</v>
      </c>
      <c r="S2110" t="n">
        <v>104.26</v>
      </c>
      <c r="T2110" t="n">
        <v>13384.36</v>
      </c>
      <c r="U2110" t="n">
        <v>0.78</v>
      </c>
      <c r="V2110" t="n">
        <v>0.9</v>
      </c>
      <c r="W2110" t="n">
        <v>20.69</v>
      </c>
      <c r="X2110" t="n">
        <v>0.82</v>
      </c>
      <c r="Y2110" t="n">
        <v>1</v>
      </c>
      <c r="Z2110" t="n">
        <v>10</v>
      </c>
    </row>
    <row r="2111">
      <c r="A2111" t="n">
        <v>92</v>
      </c>
      <c r="B2111" t="n">
        <v>145</v>
      </c>
      <c r="C2111" t="inlineStr">
        <is>
          <t xml:space="preserve">CONCLUIDO	</t>
        </is>
      </c>
      <c r="D2111" t="n">
        <v>1.7249</v>
      </c>
      <c r="E2111" t="n">
        <v>57.98</v>
      </c>
      <c r="F2111" t="n">
        <v>53.41</v>
      </c>
      <c r="G2111" t="n">
        <v>106.82</v>
      </c>
      <c r="H2111" t="n">
        <v>1.28</v>
      </c>
      <c r="I2111" t="n">
        <v>30</v>
      </c>
      <c r="J2111" t="n">
        <v>335.33</v>
      </c>
      <c r="K2111" t="n">
        <v>61.2</v>
      </c>
      <c r="L2111" t="n">
        <v>24</v>
      </c>
      <c r="M2111" t="n">
        <v>28</v>
      </c>
      <c r="N2111" t="n">
        <v>105.13</v>
      </c>
      <c r="O2111" t="n">
        <v>41591.55</v>
      </c>
      <c r="P2111" t="n">
        <v>944.98</v>
      </c>
      <c r="Q2111" t="n">
        <v>1367.21</v>
      </c>
      <c r="R2111" t="n">
        <v>133.71</v>
      </c>
      <c r="S2111" t="n">
        <v>104.26</v>
      </c>
      <c r="T2111" t="n">
        <v>13763.27</v>
      </c>
      <c r="U2111" t="n">
        <v>0.78</v>
      </c>
      <c r="V2111" t="n">
        <v>0.9</v>
      </c>
      <c r="W2111" t="n">
        <v>20.69</v>
      </c>
      <c r="X2111" t="n">
        <v>0.83</v>
      </c>
      <c r="Y2111" t="n">
        <v>1</v>
      </c>
      <c r="Z2111" t="n">
        <v>10</v>
      </c>
    </row>
    <row r="2112">
      <c r="A2112" t="n">
        <v>93</v>
      </c>
      <c r="B2112" t="n">
        <v>145</v>
      </c>
      <c r="C2112" t="inlineStr">
        <is>
          <t xml:space="preserve">CONCLUIDO	</t>
        </is>
      </c>
      <c r="D2112" t="n">
        <v>1.7278</v>
      </c>
      <c r="E2112" t="n">
        <v>57.88</v>
      </c>
      <c r="F2112" t="n">
        <v>53.37</v>
      </c>
      <c r="G2112" t="n">
        <v>110.41</v>
      </c>
      <c r="H2112" t="n">
        <v>1.29</v>
      </c>
      <c r="I2112" t="n">
        <v>29</v>
      </c>
      <c r="J2112" t="n">
        <v>335.93</v>
      </c>
      <c r="K2112" t="n">
        <v>61.2</v>
      </c>
      <c r="L2112" t="n">
        <v>24.25</v>
      </c>
      <c r="M2112" t="n">
        <v>27</v>
      </c>
      <c r="N2112" t="n">
        <v>105.48</v>
      </c>
      <c r="O2112" t="n">
        <v>41665.42</v>
      </c>
      <c r="P2112" t="n">
        <v>944.42</v>
      </c>
      <c r="Q2112" t="n">
        <v>1367.17</v>
      </c>
      <c r="R2112" t="n">
        <v>132.33</v>
      </c>
      <c r="S2112" t="n">
        <v>104.26</v>
      </c>
      <c r="T2112" t="n">
        <v>13074.23</v>
      </c>
      <c r="U2112" t="n">
        <v>0.79</v>
      </c>
      <c r="V2112" t="n">
        <v>0.9</v>
      </c>
      <c r="W2112" t="n">
        <v>20.69</v>
      </c>
      <c r="X2112" t="n">
        <v>0.79</v>
      </c>
      <c r="Y2112" t="n">
        <v>1</v>
      </c>
      <c r="Z2112" t="n">
        <v>10</v>
      </c>
    </row>
    <row r="2113">
      <c r="A2113" t="n">
        <v>94</v>
      </c>
      <c r="B2113" t="n">
        <v>145</v>
      </c>
      <c r="C2113" t="inlineStr">
        <is>
          <t xml:space="preserve">CONCLUIDO	</t>
        </is>
      </c>
      <c r="D2113" t="n">
        <v>1.7278</v>
      </c>
      <c r="E2113" t="n">
        <v>57.88</v>
      </c>
      <c r="F2113" t="n">
        <v>53.36</v>
      </c>
      <c r="G2113" t="n">
        <v>110.41</v>
      </c>
      <c r="H2113" t="n">
        <v>1.3</v>
      </c>
      <c r="I2113" t="n">
        <v>29</v>
      </c>
      <c r="J2113" t="n">
        <v>336.53</v>
      </c>
      <c r="K2113" t="n">
        <v>61.2</v>
      </c>
      <c r="L2113" t="n">
        <v>24.5</v>
      </c>
      <c r="M2113" t="n">
        <v>27</v>
      </c>
      <c r="N2113" t="n">
        <v>105.83</v>
      </c>
      <c r="O2113" t="n">
        <v>41739.48</v>
      </c>
      <c r="P2113" t="n">
        <v>944.59</v>
      </c>
      <c r="Q2113" t="n">
        <v>1367.22</v>
      </c>
      <c r="R2113" t="n">
        <v>132.3</v>
      </c>
      <c r="S2113" t="n">
        <v>104.26</v>
      </c>
      <c r="T2113" t="n">
        <v>13059.22</v>
      </c>
      <c r="U2113" t="n">
        <v>0.79</v>
      </c>
      <c r="V2113" t="n">
        <v>0.9</v>
      </c>
      <c r="W2113" t="n">
        <v>20.68</v>
      </c>
      <c r="X2113" t="n">
        <v>0.79</v>
      </c>
      <c r="Y2113" t="n">
        <v>1</v>
      </c>
      <c r="Z2113" t="n">
        <v>10</v>
      </c>
    </row>
    <row r="2114">
      <c r="A2114" t="n">
        <v>95</v>
      </c>
      <c r="B2114" t="n">
        <v>145</v>
      </c>
      <c r="C2114" t="inlineStr">
        <is>
          <t xml:space="preserve">CONCLUIDO	</t>
        </is>
      </c>
      <c r="D2114" t="n">
        <v>1.7272</v>
      </c>
      <c r="E2114" t="n">
        <v>57.9</v>
      </c>
      <c r="F2114" t="n">
        <v>53.39</v>
      </c>
      <c r="G2114" t="n">
        <v>110.45</v>
      </c>
      <c r="H2114" t="n">
        <v>1.31</v>
      </c>
      <c r="I2114" t="n">
        <v>29</v>
      </c>
      <c r="J2114" t="n">
        <v>337.13</v>
      </c>
      <c r="K2114" t="n">
        <v>61.2</v>
      </c>
      <c r="L2114" t="n">
        <v>24.75</v>
      </c>
      <c r="M2114" t="n">
        <v>27</v>
      </c>
      <c r="N2114" t="n">
        <v>106.18</v>
      </c>
      <c r="O2114" t="n">
        <v>41813.7</v>
      </c>
      <c r="P2114" t="n">
        <v>945.34</v>
      </c>
      <c r="Q2114" t="n">
        <v>1367.26</v>
      </c>
      <c r="R2114" t="n">
        <v>132.72</v>
      </c>
      <c r="S2114" t="n">
        <v>104.26</v>
      </c>
      <c r="T2114" t="n">
        <v>13273.47</v>
      </c>
      <c r="U2114" t="n">
        <v>0.79</v>
      </c>
      <c r="V2114" t="n">
        <v>0.9</v>
      </c>
      <c r="W2114" t="n">
        <v>20.69</v>
      </c>
      <c r="X2114" t="n">
        <v>0.8100000000000001</v>
      </c>
      <c r="Y2114" t="n">
        <v>1</v>
      </c>
      <c r="Z2114" t="n">
        <v>10</v>
      </c>
    </row>
    <row r="2115">
      <c r="A2115" t="n">
        <v>96</v>
      </c>
      <c r="B2115" t="n">
        <v>145</v>
      </c>
      <c r="C2115" t="inlineStr">
        <is>
          <t xml:space="preserve">CONCLUIDO	</t>
        </is>
      </c>
      <c r="D2115" t="n">
        <v>1.7299</v>
      </c>
      <c r="E2115" t="n">
        <v>57.81</v>
      </c>
      <c r="F2115" t="n">
        <v>53.35</v>
      </c>
      <c r="G2115" t="n">
        <v>114.32</v>
      </c>
      <c r="H2115" t="n">
        <v>1.32</v>
      </c>
      <c r="I2115" t="n">
        <v>28</v>
      </c>
      <c r="J2115" t="n">
        <v>337.73</v>
      </c>
      <c r="K2115" t="n">
        <v>61.2</v>
      </c>
      <c r="L2115" t="n">
        <v>25</v>
      </c>
      <c r="M2115" t="n">
        <v>26</v>
      </c>
      <c r="N2115" t="n">
        <v>106.53</v>
      </c>
      <c r="O2115" t="n">
        <v>41888.1</v>
      </c>
      <c r="P2115" t="n">
        <v>943.48</v>
      </c>
      <c r="Q2115" t="n">
        <v>1367.25</v>
      </c>
      <c r="R2115" t="n">
        <v>131.69</v>
      </c>
      <c r="S2115" t="n">
        <v>104.26</v>
      </c>
      <c r="T2115" t="n">
        <v>12759.12</v>
      </c>
      <c r="U2115" t="n">
        <v>0.79</v>
      </c>
      <c r="V2115" t="n">
        <v>0.9</v>
      </c>
      <c r="W2115" t="n">
        <v>20.69</v>
      </c>
      <c r="X2115" t="n">
        <v>0.77</v>
      </c>
      <c r="Y2115" t="n">
        <v>1</v>
      </c>
      <c r="Z2115" t="n">
        <v>10</v>
      </c>
    </row>
    <row r="2116">
      <c r="A2116" t="n">
        <v>97</v>
      </c>
      <c r="B2116" t="n">
        <v>145</v>
      </c>
      <c r="C2116" t="inlineStr">
        <is>
          <t xml:space="preserve">CONCLUIDO	</t>
        </is>
      </c>
      <c r="D2116" t="n">
        <v>1.7298</v>
      </c>
      <c r="E2116" t="n">
        <v>57.81</v>
      </c>
      <c r="F2116" t="n">
        <v>53.35</v>
      </c>
      <c r="G2116" t="n">
        <v>114.33</v>
      </c>
      <c r="H2116" t="n">
        <v>1.33</v>
      </c>
      <c r="I2116" t="n">
        <v>28</v>
      </c>
      <c r="J2116" t="n">
        <v>338.34</v>
      </c>
      <c r="K2116" t="n">
        <v>61.2</v>
      </c>
      <c r="L2116" t="n">
        <v>25.25</v>
      </c>
      <c r="M2116" t="n">
        <v>26</v>
      </c>
      <c r="N2116" t="n">
        <v>106.89</v>
      </c>
      <c r="O2116" t="n">
        <v>41962.68</v>
      </c>
      <c r="P2116" t="n">
        <v>944.3099999999999</v>
      </c>
      <c r="Q2116" t="n">
        <v>1367.21</v>
      </c>
      <c r="R2116" t="n">
        <v>131.66</v>
      </c>
      <c r="S2116" t="n">
        <v>104.26</v>
      </c>
      <c r="T2116" t="n">
        <v>12746.27</v>
      </c>
      <c r="U2116" t="n">
        <v>0.79</v>
      </c>
      <c r="V2116" t="n">
        <v>0.9</v>
      </c>
      <c r="W2116" t="n">
        <v>20.69</v>
      </c>
      <c r="X2116" t="n">
        <v>0.78</v>
      </c>
      <c r="Y2116" t="n">
        <v>1</v>
      </c>
      <c r="Z2116" t="n">
        <v>10</v>
      </c>
    </row>
    <row r="2117">
      <c r="A2117" t="n">
        <v>98</v>
      </c>
      <c r="B2117" t="n">
        <v>145</v>
      </c>
      <c r="C2117" t="inlineStr">
        <is>
          <t xml:space="preserve">CONCLUIDO	</t>
        </is>
      </c>
      <c r="D2117" t="n">
        <v>1.7297</v>
      </c>
      <c r="E2117" t="n">
        <v>57.81</v>
      </c>
      <c r="F2117" t="n">
        <v>53.35</v>
      </c>
      <c r="G2117" t="n">
        <v>114.33</v>
      </c>
      <c r="H2117" t="n">
        <v>1.34</v>
      </c>
      <c r="I2117" t="n">
        <v>28</v>
      </c>
      <c r="J2117" t="n">
        <v>338.94</v>
      </c>
      <c r="K2117" t="n">
        <v>61.2</v>
      </c>
      <c r="L2117" t="n">
        <v>25.5</v>
      </c>
      <c r="M2117" t="n">
        <v>26</v>
      </c>
      <c r="N2117" t="n">
        <v>107.25</v>
      </c>
      <c r="O2117" t="n">
        <v>42037.44</v>
      </c>
      <c r="P2117" t="n">
        <v>943.91</v>
      </c>
      <c r="Q2117" t="n">
        <v>1367.32</v>
      </c>
      <c r="R2117" t="n">
        <v>132.01</v>
      </c>
      <c r="S2117" t="n">
        <v>104.26</v>
      </c>
      <c r="T2117" t="n">
        <v>12919.75</v>
      </c>
      <c r="U2117" t="n">
        <v>0.79</v>
      </c>
      <c r="V2117" t="n">
        <v>0.9</v>
      </c>
      <c r="W2117" t="n">
        <v>20.68</v>
      </c>
      <c r="X2117" t="n">
        <v>0.78</v>
      </c>
      <c r="Y2117" t="n">
        <v>1</v>
      </c>
      <c r="Z2117" t="n">
        <v>10</v>
      </c>
    </row>
    <row r="2118">
      <c r="A2118" t="n">
        <v>99</v>
      </c>
      <c r="B2118" t="n">
        <v>145</v>
      </c>
      <c r="C2118" t="inlineStr">
        <is>
          <t xml:space="preserve">CONCLUIDO	</t>
        </is>
      </c>
      <c r="D2118" t="n">
        <v>1.7303</v>
      </c>
      <c r="E2118" t="n">
        <v>57.79</v>
      </c>
      <c r="F2118" t="n">
        <v>53.34</v>
      </c>
      <c r="G2118" t="n">
        <v>114.29</v>
      </c>
      <c r="H2118" t="n">
        <v>1.35</v>
      </c>
      <c r="I2118" t="n">
        <v>28</v>
      </c>
      <c r="J2118" t="n">
        <v>339.55</v>
      </c>
      <c r="K2118" t="n">
        <v>61.2</v>
      </c>
      <c r="L2118" t="n">
        <v>25.75</v>
      </c>
      <c r="M2118" t="n">
        <v>26</v>
      </c>
      <c r="N2118" t="n">
        <v>107.6</v>
      </c>
      <c r="O2118" t="n">
        <v>42112.37</v>
      </c>
      <c r="P2118" t="n">
        <v>943.61</v>
      </c>
      <c r="Q2118" t="n">
        <v>1367.31</v>
      </c>
      <c r="R2118" t="n">
        <v>131.24</v>
      </c>
      <c r="S2118" t="n">
        <v>104.26</v>
      </c>
      <c r="T2118" t="n">
        <v>12536.3</v>
      </c>
      <c r="U2118" t="n">
        <v>0.79</v>
      </c>
      <c r="V2118" t="n">
        <v>0.9</v>
      </c>
      <c r="W2118" t="n">
        <v>20.69</v>
      </c>
      <c r="X2118" t="n">
        <v>0.76</v>
      </c>
      <c r="Y2118" t="n">
        <v>1</v>
      </c>
      <c r="Z2118" t="n">
        <v>10</v>
      </c>
    </row>
    <row r="2119">
      <c r="A2119" t="n">
        <v>100</v>
      </c>
      <c r="B2119" t="n">
        <v>145</v>
      </c>
      <c r="C2119" t="inlineStr">
        <is>
          <t xml:space="preserve">CONCLUIDO	</t>
        </is>
      </c>
      <c r="D2119" t="n">
        <v>1.7322</v>
      </c>
      <c r="E2119" t="n">
        <v>57.73</v>
      </c>
      <c r="F2119" t="n">
        <v>53.33</v>
      </c>
      <c r="G2119" t="n">
        <v>118.5</v>
      </c>
      <c r="H2119" t="n">
        <v>1.36</v>
      </c>
      <c r="I2119" t="n">
        <v>27</v>
      </c>
      <c r="J2119" t="n">
        <v>340.16</v>
      </c>
      <c r="K2119" t="n">
        <v>61.2</v>
      </c>
      <c r="L2119" t="n">
        <v>26</v>
      </c>
      <c r="M2119" t="n">
        <v>25</v>
      </c>
      <c r="N2119" t="n">
        <v>107.96</v>
      </c>
      <c r="O2119" t="n">
        <v>42187.49</v>
      </c>
      <c r="P2119" t="n">
        <v>943.36</v>
      </c>
      <c r="Q2119" t="n">
        <v>1367.32</v>
      </c>
      <c r="R2119" t="n">
        <v>130.65</v>
      </c>
      <c r="S2119" t="n">
        <v>104.26</v>
      </c>
      <c r="T2119" t="n">
        <v>12244.82</v>
      </c>
      <c r="U2119" t="n">
        <v>0.8</v>
      </c>
      <c r="V2119" t="n">
        <v>0.9</v>
      </c>
      <c r="W2119" t="n">
        <v>20.69</v>
      </c>
      <c r="X2119" t="n">
        <v>0.75</v>
      </c>
      <c r="Y2119" t="n">
        <v>1</v>
      </c>
      <c r="Z2119" t="n">
        <v>10</v>
      </c>
    </row>
    <row r="2120">
      <c r="A2120" t="n">
        <v>101</v>
      </c>
      <c r="B2120" t="n">
        <v>145</v>
      </c>
      <c r="C2120" t="inlineStr">
        <is>
          <t xml:space="preserve">CONCLUIDO	</t>
        </is>
      </c>
      <c r="D2120" t="n">
        <v>1.7323</v>
      </c>
      <c r="E2120" t="n">
        <v>57.73</v>
      </c>
      <c r="F2120" t="n">
        <v>53.32</v>
      </c>
      <c r="G2120" t="n">
        <v>118.5</v>
      </c>
      <c r="H2120" t="n">
        <v>1.37</v>
      </c>
      <c r="I2120" t="n">
        <v>27</v>
      </c>
      <c r="J2120" t="n">
        <v>340.77</v>
      </c>
      <c r="K2120" t="n">
        <v>61.2</v>
      </c>
      <c r="L2120" t="n">
        <v>26.25</v>
      </c>
      <c r="M2120" t="n">
        <v>25</v>
      </c>
      <c r="N2120" t="n">
        <v>108.32</v>
      </c>
      <c r="O2120" t="n">
        <v>42262.79</v>
      </c>
      <c r="P2120" t="n">
        <v>943.3099999999999</v>
      </c>
      <c r="Q2120" t="n">
        <v>1367.23</v>
      </c>
      <c r="R2120" t="n">
        <v>130.7</v>
      </c>
      <c r="S2120" t="n">
        <v>104.26</v>
      </c>
      <c r="T2120" t="n">
        <v>12269.5</v>
      </c>
      <c r="U2120" t="n">
        <v>0.8</v>
      </c>
      <c r="V2120" t="n">
        <v>0.9</v>
      </c>
      <c r="W2120" t="n">
        <v>20.69</v>
      </c>
      <c r="X2120" t="n">
        <v>0.75</v>
      </c>
      <c r="Y2120" t="n">
        <v>1</v>
      </c>
      <c r="Z2120" t="n">
        <v>10</v>
      </c>
    </row>
    <row r="2121">
      <c r="A2121" t="n">
        <v>102</v>
      </c>
      <c r="B2121" t="n">
        <v>145</v>
      </c>
      <c r="C2121" t="inlineStr">
        <is>
          <t xml:space="preserve">CONCLUIDO	</t>
        </is>
      </c>
      <c r="D2121" t="n">
        <v>1.7329</v>
      </c>
      <c r="E2121" t="n">
        <v>57.71</v>
      </c>
      <c r="F2121" t="n">
        <v>53.3</v>
      </c>
      <c r="G2121" t="n">
        <v>118.45</v>
      </c>
      <c r="H2121" t="n">
        <v>1.38</v>
      </c>
      <c r="I2121" t="n">
        <v>27</v>
      </c>
      <c r="J2121" t="n">
        <v>341.38</v>
      </c>
      <c r="K2121" t="n">
        <v>61.2</v>
      </c>
      <c r="L2121" t="n">
        <v>26.5</v>
      </c>
      <c r="M2121" t="n">
        <v>25</v>
      </c>
      <c r="N2121" t="n">
        <v>108.68</v>
      </c>
      <c r="O2121" t="n">
        <v>42338.27</v>
      </c>
      <c r="P2121" t="n">
        <v>942.6</v>
      </c>
      <c r="Q2121" t="n">
        <v>1367.2</v>
      </c>
      <c r="R2121" t="n">
        <v>130.03</v>
      </c>
      <c r="S2121" t="n">
        <v>104.26</v>
      </c>
      <c r="T2121" t="n">
        <v>11937</v>
      </c>
      <c r="U2121" t="n">
        <v>0.8</v>
      </c>
      <c r="V2121" t="n">
        <v>0.9</v>
      </c>
      <c r="W2121" t="n">
        <v>20.69</v>
      </c>
      <c r="X2121" t="n">
        <v>0.73</v>
      </c>
      <c r="Y2121" t="n">
        <v>1</v>
      </c>
      <c r="Z2121" t="n">
        <v>10</v>
      </c>
    </row>
    <row r="2122">
      <c r="A2122" t="n">
        <v>103</v>
      </c>
      <c r="B2122" t="n">
        <v>145</v>
      </c>
      <c r="C2122" t="inlineStr">
        <is>
          <t xml:space="preserve">CONCLUIDO	</t>
        </is>
      </c>
      <c r="D2122" t="n">
        <v>1.7327</v>
      </c>
      <c r="E2122" t="n">
        <v>57.71</v>
      </c>
      <c r="F2122" t="n">
        <v>53.31</v>
      </c>
      <c r="G2122" t="n">
        <v>118.46</v>
      </c>
      <c r="H2122" t="n">
        <v>1.39</v>
      </c>
      <c r="I2122" t="n">
        <v>27</v>
      </c>
      <c r="J2122" t="n">
        <v>342</v>
      </c>
      <c r="K2122" t="n">
        <v>61.2</v>
      </c>
      <c r="L2122" t="n">
        <v>26.75</v>
      </c>
      <c r="M2122" t="n">
        <v>25</v>
      </c>
      <c r="N2122" t="n">
        <v>109.05</v>
      </c>
      <c r="O2122" t="n">
        <v>42413.94</v>
      </c>
      <c r="P2122" t="n">
        <v>942.14</v>
      </c>
      <c r="Q2122" t="n">
        <v>1367.22</v>
      </c>
      <c r="R2122" t="n">
        <v>130.48</v>
      </c>
      <c r="S2122" t="n">
        <v>104.26</v>
      </c>
      <c r="T2122" t="n">
        <v>12163.5</v>
      </c>
      <c r="U2122" t="n">
        <v>0.8</v>
      </c>
      <c r="V2122" t="n">
        <v>0.9</v>
      </c>
      <c r="W2122" t="n">
        <v>20.68</v>
      </c>
      <c r="X2122" t="n">
        <v>0.73</v>
      </c>
      <c r="Y2122" t="n">
        <v>1</v>
      </c>
      <c r="Z2122" t="n">
        <v>10</v>
      </c>
    </row>
    <row r="2123">
      <c r="A2123" t="n">
        <v>104</v>
      </c>
      <c r="B2123" t="n">
        <v>145</v>
      </c>
      <c r="C2123" t="inlineStr">
        <is>
          <t xml:space="preserve">CONCLUIDO	</t>
        </is>
      </c>
      <c r="D2123" t="n">
        <v>1.735</v>
      </c>
      <c r="E2123" t="n">
        <v>57.64</v>
      </c>
      <c r="F2123" t="n">
        <v>53.29</v>
      </c>
      <c r="G2123" t="n">
        <v>122.97</v>
      </c>
      <c r="H2123" t="n">
        <v>1.4</v>
      </c>
      <c r="I2123" t="n">
        <v>26</v>
      </c>
      <c r="J2123" t="n">
        <v>342.61</v>
      </c>
      <c r="K2123" t="n">
        <v>61.2</v>
      </c>
      <c r="L2123" t="n">
        <v>27</v>
      </c>
      <c r="M2123" t="n">
        <v>24</v>
      </c>
      <c r="N2123" t="n">
        <v>109.41</v>
      </c>
      <c r="O2123" t="n">
        <v>42489.79</v>
      </c>
      <c r="P2123" t="n">
        <v>941.24</v>
      </c>
      <c r="Q2123" t="n">
        <v>1367.16</v>
      </c>
      <c r="R2123" t="n">
        <v>129.71</v>
      </c>
      <c r="S2123" t="n">
        <v>104.26</v>
      </c>
      <c r="T2123" t="n">
        <v>11781.53</v>
      </c>
      <c r="U2123" t="n">
        <v>0.8</v>
      </c>
      <c r="V2123" t="n">
        <v>0.9</v>
      </c>
      <c r="W2123" t="n">
        <v>20.68</v>
      </c>
      <c r="X2123" t="n">
        <v>0.71</v>
      </c>
      <c r="Y2123" t="n">
        <v>1</v>
      </c>
      <c r="Z2123" t="n">
        <v>10</v>
      </c>
    </row>
    <row r="2124">
      <c r="A2124" t="n">
        <v>105</v>
      </c>
      <c r="B2124" t="n">
        <v>145</v>
      </c>
      <c r="C2124" t="inlineStr">
        <is>
          <t xml:space="preserve">CONCLUIDO	</t>
        </is>
      </c>
      <c r="D2124" t="n">
        <v>1.7352</v>
      </c>
      <c r="E2124" t="n">
        <v>57.63</v>
      </c>
      <c r="F2124" t="n">
        <v>53.28</v>
      </c>
      <c r="G2124" t="n">
        <v>122.96</v>
      </c>
      <c r="H2124" t="n">
        <v>1.42</v>
      </c>
      <c r="I2124" t="n">
        <v>26</v>
      </c>
      <c r="J2124" t="n">
        <v>343.23</v>
      </c>
      <c r="K2124" t="n">
        <v>61.2</v>
      </c>
      <c r="L2124" t="n">
        <v>27.25</v>
      </c>
      <c r="M2124" t="n">
        <v>24</v>
      </c>
      <c r="N2124" t="n">
        <v>109.78</v>
      </c>
      <c r="O2124" t="n">
        <v>42565.83</v>
      </c>
      <c r="P2124" t="n">
        <v>942.45</v>
      </c>
      <c r="Q2124" t="n">
        <v>1367.25</v>
      </c>
      <c r="R2124" t="n">
        <v>129.46</v>
      </c>
      <c r="S2124" t="n">
        <v>104.26</v>
      </c>
      <c r="T2124" t="n">
        <v>11658.52</v>
      </c>
      <c r="U2124" t="n">
        <v>0.8100000000000001</v>
      </c>
      <c r="V2124" t="n">
        <v>0.9</v>
      </c>
      <c r="W2124" t="n">
        <v>20.68</v>
      </c>
      <c r="X2124" t="n">
        <v>0.7</v>
      </c>
      <c r="Y2124" t="n">
        <v>1</v>
      </c>
      <c r="Z2124" t="n">
        <v>10</v>
      </c>
    </row>
    <row r="2125">
      <c r="A2125" t="n">
        <v>106</v>
      </c>
      <c r="B2125" t="n">
        <v>145</v>
      </c>
      <c r="C2125" t="inlineStr">
        <is>
          <t xml:space="preserve">CONCLUIDO	</t>
        </is>
      </c>
      <c r="D2125" t="n">
        <v>1.7354</v>
      </c>
      <c r="E2125" t="n">
        <v>57.62</v>
      </c>
      <c r="F2125" t="n">
        <v>53.27</v>
      </c>
      <c r="G2125" t="n">
        <v>122.94</v>
      </c>
      <c r="H2125" t="n">
        <v>1.43</v>
      </c>
      <c r="I2125" t="n">
        <v>26</v>
      </c>
      <c r="J2125" t="n">
        <v>343.85</v>
      </c>
      <c r="K2125" t="n">
        <v>61.2</v>
      </c>
      <c r="L2125" t="n">
        <v>27.5</v>
      </c>
      <c r="M2125" t="n">
        <v>24</v>
      </c>
      <c r="N2125" t="n">
        <v>110.15</v>
      </c>
      <c r="O2125" t="n">
        <v>42642.18</v>
      </c>
      <c r="P2125" t="n">
        <v>942.72</v>
      </c>
      <c r="Q2125" t="n">
        <v>1367.26</v>
      </c>
      <c r="R2125" t="n">
        <v>129.3</v>
      </c>
      <c r="S2125" t="n">
        <v>104.26</v>
      </c>
      <c r="T2125" t="n">
        <v>11578.2</v>
      </c>
      <c r="U2125" t="n">
        <v>0.8100000000000001</v>
      </c>
      <c r="V2125" t="n">
        <v>0.9</v>
      </c>
      <c r="W2125" t="n">
        <v>20.68</v>
      </c>
      <c r="X2125" t="n">
        <v>0.7</v>
      </c>
      <c r="Y2125" t="n">
        <v>1</v>
      </c>
      <c r="Z2125" t="n">
        <v>10</v>
      </c>
    </row>
    <row r="2126">
      <c r="A2126" t="n">
        <v>107</v>
      </c>
      <c r="B2126" t="n">
        <v>145</v>
      </c>
      <c r="C2126" t="inlineStr">
        <is>
          <t xml:space="preserve">CONCLUIDO	</t>
        </is>
      </c>
      <c r="D2126" t="n">
        <v>1.7352</v>
      </c>
      <c r="E2126" t="n">
        <v>57.63</v>
      </c>
      <c r="F2126" t="n">
        <v>53.28</v>
      </c>
      <c r="G2126" t="n">
        <v>122.96</v>
      </c>
      <c r="H2126" t="n">
        <v>1.44</v>
      </c>
      <c r="I2126" t="n">
        <v>26</v>
      </c>
      <c r="J2126" t="n">
        <v>344.47</v>
      </c>
      <c r="K2126" t="n">
        <v>61.2</v>
      </c>
      <c r="L2126" t="n">
        <v>27.75</v>
      </c>
      <c r="M2126" t="n">
        <v>24</v>
      </c>
      <c r="N2126" t="n">
        <v>110.52</v>
      </c>
      <c r="O2126" t="n">
        <v>42718.61</v>
      </c>
      <c r="P2126" t="n">
        <v>942.59</v>
      </c>
      <c r="Q2126" t="n">
        <v>1367.22</v>
      </c>
      <c r="R2126" t="n">
        <v>129.62</v>
      </c>
      <c r="S2126" t="n">
        <v>104.26</v>
      </c>
      <c r="T2126" t="n">
        <v>11737.52</v>
      </c>
      <c r="U2126" t="n">
        <v>0.8</v>
      </c>
      <c r="V2126" t="n">
        <v>0.9</v>
      </c>
      <c r="W2126" t="n">
        <v>20.68</v>
      </c>
      <c r="X2126" t="n">
        <v>0.71</v>
      </c>
      <c r="Y2126" t="n">
        <v>1</v>
      </c>
      <c r="Z2126" t="n">
        <v>10</v>
      </c>
    </row>
    <row r="2127">
      <c r="A2127" t="n">
        <v>108</v>
      </c>
      <c r="B2127" t="n">
        <v>145</v>
      </c>
      <c r="C2127" t="inlineStr">
        <is>
          <t xml:space="preserve">CONCLUIDO	</t>
        </is>
      </c>
      <c r="D2127" t="n">
        <v>1.7346</v>
      </c>
      <c r="E2127" t="n">
        <v>57.65</v>
      </c>
      <c r="F2127" t="n">
        <v>53.3</v>
      </c>
      <c r="G2127" t="n">
        <v>123</v>
      </c>
      <c r="H2127" t="n">
        <v>1.45</v>
      </c>
      <c r="I2127" t="n">
        <v>26</v>
      </c>
      <c r="J2127" t="n">
        <v>345.09</v>
      </c>
      <c r="K2127" t="n">
        <v>61.2</v>
      </c>
      <c r="L2127" t="n">
        <v>28</v>
      </c>
      <c r="M2127" t="n">
        <v>24</v>
      </c>
      <c r="N2127" t="n">
        <v>110.89</v>
      </c>
      <c r="O2127" t="n">
        <v>42795.22</v>
      </c>
      <c r="P2127" t="n">
        <v>941.95</v>
      </c>
      <c r="Q2127" t="n">
        <v>1367.2</v>
      </c>
      <c r="R2127" t="n">
        <v>130.2</v>
      </c>
      <c r="S2127" t="n">
        <v>104.26</v>
      </c>
      <c r="T2127" t="n">
        <v>12027.75</v>
      </c>
      <c r="U2127" t="n">
        <v>0.8</v>
      </c>
      <c r="V2127" t="n">
        <v>0.9</v>
      </c>
      <c r="W2127" t="n">
        <v>20.68</v>
      </c>
      <c r="X2127" t="n">
        <v>0.73</v>
      </c>
      <c r="Y2127" t="n">
        <v>1</v>
      </c>
      <c r="Z2127" t="n">
        <v>10</v>
      </c>
    </row>
    <row r="2128">
      <c r="A2128" t="n">
        <v>109</v>
      </c>
      <c r="B2128" t="n">
        <v>145</v>
      </c>
      <c r="C2128" t="inlineStr">
        <is>
          <t xml:space="preserve">CONCLUIDO	</t>
        </is>
      </c>
      <c r="D2128" t="n">
        <v>1.7375</v>
      </c>
      <c r="E2128" t="n">
        <v>57.55</v>
      </c>
      <c r="F2128" t="n">
        <v>53.26</v>
      </c>
      <c r="G2128" t="n">
        <v>127.82</v>
      </c>
      <c r="H2128" t="n">
        <v>1.46</v>
      </c>
      <c r="I2128" t="n">
        <v>25</v>
      </c>
      <c r="J2128" t="n">
        <v>345.71</v>
      </c>
      <c r="K2128" t="n">
        <v>61.2</v>
      </c>
      <c r="L2128" t="n">
        <v>28.25</v>
      </c>
      <c r="M2128" t="n">
        <v>23</v>
      </c>
      <c r="N2128" t="n">
        <v>111.26</v>
      </c>
      <c r="O2128" t="n">
        <v>42872.03</v>
      </c>
      <c r="P2128" t="n">
        <v>941.73</v>
      </c>
      <c r="Q2128" t="n">
        <v>1367.18</v>
      </c>
      <c r="R2128" t="n">
        <v>128.97</v>
      </c>
      <c r="S2128" t="n">
        <v>104.26</v>
      </c>
      <c r="T2128" t="n">
        <v>11416.01</v>
      </c>
      <c r="U2128" t="n">
        <v>0.8100000000000001</v>
      </c>
      <c r="V2128" t="n">
        <v>0.9</v>
      </c>
      <c r="W2128" t="n">
        <v>20.68</v>
      </c>
      <c r="X2128" t="n">
        <v>0.68</v>
      </c>
      <c r="Y2128" t="n">
        <v>1</v>
      </c>
      <c r="Z2128" t="n">
        <v>10</v>
      </c>
    </row>
    <row r="2129">
      <c r="A2129" t="n">
        <v>110</v>
      </c>
      <c r="B2129" t="n">
        <v>145</v>
      </c>
      <c r="C2129" t="inlineStr">
        <is>
          <t xml:space="preserve">CONCLUIDO	</t>
        </is>
      </c>
      <c r="D2129" t="n">
        <v>1.7374</v>
      </c>
      <c r="E2129" t="n">
        <v>57.56</v>
      </c>
      <c r="F2129" t="n">
        <v>53.26</v>
      </c>
      <c r="G2129" t="n">
        <v>127.82</v>
      </c>
      <c r="H2129" t="n">
        <v>1.47</v>
      </c>
      <c r="I2129" t="n">
        <v>25</v>
      </c>
      <c r="J2129" t="n">
        <v>346.34</v>
      </c>
      <c r="K2129" t="n">
        <v>61.2</v>
      </c>
      <c r="L2129" t="n">
        <v>28.5</v>
      </c>
      <c r="M2129" t="n">
        <v>23</v>
      </c>
      <c r="N2129" t="n">
        <v>111.64</v>
      </c>
      <c r="O2129" t="n">
        <v>42949.03</v>
      </c>
      <c r="P2129" t="n">
        <v>942.7</v>
      </c>
      <c r="Q2129" t="n">
        <v>1367.26</v>
      </c>
      <c r="R2129" t="n">
        <v>128.76</v>
      </c>
      <c r="S2129" t="n">
        <v>104.26</v>
      </c>
      <c r="T2129" t="n">
        <v>11310.23</v>
      </c>
      <c r="U2129" t="n">
        <v>0.8100000000000001</v>
      </c>
      <c r="V2129" t="n">
        <v>0.9</v>
      </c>
      <c r="W2129" t="n">
        <v>20.68</v>
      </c>
      <c r="X2129" t="n">
        <v>0.68</v>
      </c>
      <c r="Y2129" t="n">
        <v>1</v>
      </c>
      <c r="Z2129" t="n">
        <v>10</v>
      </c>
    </row>
    <row r="2130">
      <c r="A2130" t="n">
        <v>111</v>
      </c>
      <c r="B2130" t="n">
        <v>145</v>
      </c>
      <c r="C2130" t="inlineStr">
        <is>
          <t xml:space="preserve">CONCLUIDO	</t>
        </is>
      </c>
      <c r="D2130" t="n">
        <v>1.7372</v>
      </c>
      <c r="E2130" t="n">
        <v>57.56</v>
      </c>
      <c r="F2130" t="n">
        <v>53.27</v>
      </c>
      <c r="G2130" t="n">
        <v>127.84</v>
      </c>
      <c r="H2130" t="n">
        <v>1.48</v>
      </c>
      <c r="I2130" t="n">
        <v>25</v>
      </c>
      <c r="J2130" t="n">
        <v>346.96</v>
      </c>
      <c r="K2130" t="n">
        <v>61.2</v>
      </c>
      <c r="L2130" t="n">
        <v>28.75</v>
      </c>
      <c r="M2130" t="n">
        <v>23</v>
      </c>
      <c r="N2130" t="n">
        <v>112.01</v>
      </c>
      <c r="O2130" t="n">
        <v>43026.23</v>
      </c>
      <c r="P2130" t="n">
        <v>943.25</v>
      </c>
      <c r="Q2130" t="n">
        <v>1367.28</v>
      </c>
      <c r="R2130" t="n">
        <v>129.12</v>
      </c>
      <c r="S2130" t="n">
        <v>104.26</v>
      </c>
      <c r="T2130" t="n">
        <v>11490.96</v>
      </c>
      <c r="U2130" t="n">
        <v>0.8100000000000001</v>
      </c>
      <c r="V2130" t="n">
        <v>0.9</v>
      </c>
      <c r="W2130" t="n">
        <v>20.68</v>
      </c>
      <c r="X2130" t="n">
        <v>0.6899999999999999</v>
      </c>
      <c r="Y2130" t="n">
        <v>1</v>
      </c>
      <c r="Z2130" t="n">
        <v>10</v>
      </c>
    </row>
    <row r="2131">
      <c r="A2131" t="n">
        <v>112</v>
      </c>
      <c r="B2131" t="n">
        <v>145</v>
      </c>
      <c r="C2131" t="inlineStr">
        <is>
          <t xml:space="preserve">CONCLUIDO	</t>
        </is>
      </c>
      <c r="D2131" t="n">
        <v>1.7373</v>
      </c>
      <c r="E2131" t="n">
        <v>57.56</v>
      </c>
      <c r="F2131" t="n">
        <v>53.26</v>
      </c>
      <c r="G2131" t="n">
        <v>127.83</v>
      </c>
      <c r="H2131" t="n">
        <v>1.49</v>
      </c>
      <c r="I2131" t="n">
        <v>25</v>
      </c>
      <c r="J2131" t="n">
        <v>347.59</v>
      </c>
      <c r="K2131" t="n">
        <v>61.2</v>
      </c>
      <c r="L2131" t="n">
        <v>29</v>
      </c>
      <c r="M2131" t="n">
        <v>23</v>
      </c>
      <c r="N2131" t="n">
        <v>112.39</v>
      </c>
      <c r="O2131" t="n">
        <v>43103.63</v>
      </c>
      <c r="P2131" t="n">
        <v>941.62</v>
      </c>
      <c r="Q2131" t="n">
        <v>1367.19</v>
      </c>
      <c r="R2131" t="n">
        <v>129.06</v>
      </c>
      <c r="S2131" t="n">
        <v>104.26</v>
      </c>
      <c r="T2131" t="n">
        <v>11460.87</v>
      </c>
      <c r="U2131" t="n">
        <v>0.8100000000000001</v>
      </c>
      <c r="V2131" t="n">
        <v>0.9</v>
      </c>
      <c r="W2131" t="n">
        <v>20.68</v>
      </c>
      <c r="X2131" t="n">
        <v>0.6899999999999999</v>
      </c>
      <c r="Y2131" t="n">
        <v>1</v>
      </c>
      <c r="Z2131" t="n">
        <v>10</v>
      </c>
    </row>
    <row r="2132">
      <c r="A2132" t="n">
        <v>113</v>
      </c>
      <c r="B2132" t="n">
        <v>145</v>
      </c>
      <c r="C2132" t="inlineStr">
        <is>
          <t xml:space="preserve">CONCLUIDO	</t>
        </is>
      </c>
      <c r="D2132" t="n">
        <v>1.7401</v>
      </c>
      <c r="E2132" t="n">
        <v>57.47</v>
      </c>
      <c r="F2132" t="n">
        <v>53.22</v>
      </c>
      <c r="G2132" t="n">
        <v>133.06</v>
      </c>
      <c r="H2132" t="n">
        <v>1.5</v>
      </c>
      <c r="I2132" t="n">
        <v>24</v>
      </c>
      <c r="J2132" t="n">
        <v>348.22</v>
      </c>
      <c r="K2132" t="n">
        <v>61.2</v>
      </c>
      <c r="L2132" t="n">
        <v>29.25</v>
      </c>
      <c r="M2132" t="n">
        <v>22</v>
      </c>
      <c r="N2132" t="n">
        <v>112.77</v>
      </c>
      <c r="O2132" t="n">
        <v>43181.22</v>
      </c>
      <c r="P2132" t="n">
        <v>939.87</v>
      </c>
      <c r="Q2132" t="n">
        <v>1367.23</v>
      </c>
      <c r="R2132" t="n">
        <v>127.74</v>
      </c>
      <c r="S2132" t="n">
        <v>104.26</v>
      </c>
      <c r="T2132" t="n">
        <v>10807.21</v>
      </c>
      <c r="U2132" t="n">
        <v>0.82</v>
      </c>
      <c r="V2132" t="n">
        <v>0.9</v>
      </c>
      <c r="W2132" t="n">
        <v>20.68</v>
      </c>
      <c r="X2132" t="n">
        <v>0.65</v>
      </c>
      <c r="Y2132" t="n">
        <v>1</v>
      </c>
      <c r="Z2132" t="n">
        <v>10</v>
      </c>
    </row>
    <row r="2133">
      <c r="A2133" t="n">
        <v>114</v>
      </c>
      <c r="B2133" t="n">
        <v>145</v>
      </c>
      <c r="C2133" t="inlineStr">
        <is>
          <t xml:space="preserve">CONCLUIDO	</t>
        </is>
      </c>
      <c r="D2133" t="n">
        <v>1.7402</v>
      </c>
      <c r="E2133" t="n">
        <v>57.47</v>
      </c>
      <c r="F2133" t="n">
        <v>53.22</v>
      </c>
      <c r="G2133" t="n">
        <v>133.06</v>
      </c>
      <c r="H2133" t="n">
        <v>1.51</v>
      </c>
      <c r="I2133" t="n">
        <v>24</v>
      </c>
      <c r="J2133" t="n">
        <v>348.85</v>
      </c>
      <c r="K2133" t="n">
        <v>61.2</v>
      </c>
      <c r="L2133" t="n">
        <v>29.5</v>
      </c>
      <c r="M2133" t="n">
        <v>22</v>
      </c>
      <c r="N2133" t="n">
        <v>113.15</v>
      </c>
      <c r="O2133" t="n">
        <v>43259.02</v>
      </c>
      <c r="P2133" t="n">
        <v>941.3200000000001</v>
      </c>
      <c r="Q2133" t="n">
        <v>1367.18</v>
      </c>
      <c r="R2133" t="n">
        <v>127.54</v>
      </c>
      <c r="S2133" t="n">
        <v>104.26</v>
      </c>
      <c r="T2133" t="n">
        <v>10705.64</v>
      </c>
      <c r="U2133" t="n">
        <v>0.82</v>
      </c>
      <c r="V2133" t="n">
        <v>0.9</v>
      </c>
      <c r="W2133" t="n">
        <v>20.68</v>
      </c>
      <c r="X2133" t="n">
        <v>0.65</v>
      </c>
      <c r="Y2133" t="n">
        <v>1</v>
      </c>
      <c r="Z2133" t="n">
        <v>10</v>
      </c>
    </row>
    <row r="2134">
      <c r="A2134" t="n">
        <v>115</v>
      </c>
      <c r="B2134" t="n">
        <v>145</v>
      </c>
      <c r="C2134" t="inlineStr">
        <is>
          <t xml:space="preserve">CONCLUIDO	</t>
        </is>
      </c>
      <c r="D2134" t="n">
        <v>1.7402</v>
      </c>
      <c r="E2134" t="n">
        <v>57.46</v>
      </c>
      <c r="F2134" t="n">
        <v>53.22</v>
      </c>
      <c r="G2134" t="n">
        <v>133.06</v>
      </c>
      <c r="H2134" t="n">
        <v>1.52</v>
      </c>
      <c r="I2134" t="n">
        <v>24</v>
      </c>
      <c r="J2134" t="n">
        <v>349.48</v>
      </c>
      <c r="K2134" t="n">
        <v>61.2</v>
      </c>
      <c r="L2134" t="n">
        <v>29.75</v>
      </c>
      <c r="M2134" t="n">
        <v>22</v>
      </c>
      <c r="N2134" t="n">
        <v>113.53</v>
      </c>
      <c r="O2134" t="n">
        <v>43337.02</v>
      </c>
      <c r="P2134" t="n">
        <v>941.77</v>
      </c>
      <c r="Q2134" t="n">
        <v>1367.23</v>
      </c>
      <c r="R2134" t="n">
        <v>127.45</v>
      </c>
      <c r="S2134" t="n">
        <v>104.26</v>
      </c>
      <c r="T2134" t="n">
        <v>10662.8</v>
      </c>
      <c r="U2134" t="n">
        <v>0.82</v>
      </c>
      <c r="V2134" t="n">
        <v>0.9</v>
      </c>
      <c r="W2134" t="n">
        <v>20.68</v>
      </c>
      <c r="X2134" t="n">
        <v>0.65</v>
      </c>
      <c r="Y2134" t="n">
        <v>1</v>
      </c>
      <c r="Z2134" t="n">
        <v>10</v>
      </c>
    </row>
    <row r="2135">
      <c r="A2135" t="n">
        <v>116</v>
      </c>
      <c r="B2135" t="n">
        <v>145</v>
      </c>
      <c r="C2135" t="inlineStr">
        <is>
          <t xml:space="preserve">CONCLUIDO	</t>
        </is>
      </c>
      <c r="D2135" t="n">
        <v>1.7397</v>
      </c>
      <c r="E2135" t="n">
        <v>57.48</v>
      </c>
      <c r="F2135" t="n">
        <v>53.24</v>
      </c>
      <c r="G2135" t="n">
        <v>133.1</v>
      </c>
      <c r="H2135" t="n">
        <v>1.53</v>
      </c>
      <c r="I2135" t="n">
        <v>24</v>
      </c>
      <c r="J2135" t="n">
        <v>350.12</v>
      </c>
      <c r="K2135" t="n">
        <v>61.2</v>
      </c>
      <c r="L2135" t="n">
        <v>30</v>
      </c>
      <c r="M2135" t="n">
        <v>22</v>
      </c>
      <c r="N2135" t="n">
        <v>113.92</v>
      </c>
      <c r="O2135" t="n">
        <v>43415.22</v>
      </c>
      <c r="P2135" t="n">
        <v>942.53</v>
      </c>
      <c r="Q2135" t="n">
        <v>1367.16</v>
      </c>
      <c r="R2135" t="n">
        <v>128.17</v>
      </c>
      <c r="S2135" t="n">
        <v>104.26</v>
      </c>
      <c r="T2135" t="n">
        <v>11023.73</v>
      </c>
      <c r="U2135" t="n">
        <v>0.8100000000000001</v>
      </c>
      <c r="V2135" t="n">
        <v>0.9</v>
      </c>
      <c r="W2135" t="n">
        <v>20.68</v>
      </c>
      <c r="X2135" t="n">
        <v>0.66</v>
      </c>
      <c r="Y2135" t="n">
        <v>1</v>
      </c>
      <c r="Z2135" t="n">
        <v>10</v>
      </c>
    </row>
    <row r="2136">
      <c r="A2136" t="n">
        <v>117</v>
      </c>
      <c r="B2136" t="n">
        <v>145</v>
      </c>
      <c r="C2136" t="inlineStr">
        <is>
          <t xml:space="preserve">CONCLUIDO	</t>
        </is>
      </c>
      <c r="D2136" t="n">
        <v>1.7393</v>
      </c>
      <c r="E2136" t="n">
        <v>57.49</v>
      </c>
      <c r="F2136" t="n">
        <v>53.25</v>
      </c>
      <c r="G2136" t="n">
        <v>133.13</v>
      </c>
      <c r="H2136" t="n">
        <v>1.54</v>
      </c>
      <c r="I2136" t="n">
        <v>24</v>
      </c>
      <c r="J2136" t="n">
        <v>350.75</v>
      </c>
      <c r="K2136" t="n">
        <v>61.2</v>
      </c>
      <c r="L2136" t="n">
        <v>30.25</v>
      </c>
      <c r="M2136" t="n">
        <v>22</v>
      </c>
      <c r="N2136" t="n">
        <v>114.3</v>
      </c>
      <c r="O2136" t="n">
        <v>43493.63</v>
      </c>
      <c r="P2136" t="n">
        <v>943.4299999999999</v>
      </c>
      <c r="Q2136" t="n">
        <v>1367.2</v>
      </c>
      <c r="R2136" t="n">
        <v>128.41</v>
      </c>
      <c r="S2136" t="n">
        <v>104.26</v>
      </c>
      <c r="T2136" t="n">
        <v>11139.94</v>
      </c>
      <c r="U2136" t="n">
        <v>0.8100000000000001</v>
      </c>
      <c r="V2136" t="n">
        <v>0.9</v>
      </c>
      <c r="W2136" t="n">
        <v>20.69</v>
      </c>
      <c r="X2136" t="n">
        <v>0.68</v>
      </c>
      <c r="Y2136" t="n">
        <v>1</v>
      </c>
      <c r="Z2136" t="n">
        <v>10</v>
      </c>
    </row>
    <row r="2137">
      <c r="A2137" t="n">
        <v>118</v>
      </c>
      <c r="B2137" t="n">
        <v>145</v>
      </c>
      <c r="C2137" t="inlineStr">
        <is>
          <t xml:space="preserve">CONCLUIDO	</t>
        </is>
      </c>
      <c r="D2137" t="n">
        <v>1.7396</v>
      </c>
      <c r="E2137" t="n">
        <v>57.49</v>
      </c>
      <c r="F2137" t="n">
        <v>53.24</v>
      </c>
      <c r="G2137" t="n">
        <v>133.11</v>
      </c>
      <c r="H2137" t="n">
        <v>1.55</v>
      </c>
      <c r="I2137" t="n">
        <v>24</v>
      </c>
      <c r="J2137" t="n">
        <v>351.39</v>
      </c>
      <c r="K2137" t="n">
        <v>61.2</v>
      </c>
      <c r="L2137" t="n">
        <v>30.5</v>
      </c>
      <c r="M2137" t="n">
        <v>22</v>
      </c>
      <c r="N2137" t="n">
        <v>114.69</v>
      </c>
      <c r="O2137" t="n">
        <v>43572.25</v>
      </c>
      <c r="P2137" t="n">
        <v>942.1799999999999</v>
      </c>
      <c r="Q2137" t="n">
        <v>1367.2</v>
      </c>
      <c r="R2137" t="n">
        <v>128.11</v>
      </c>
      <c r="S2137" t="n">
        <v>104.26</v>
      </c>
      <c r="T2137" t="n">
        <v>10993.55</v>
      </c>
      <c r="U2137" t="n">
        <v>0.8100000000000001</v>
      </c>
      <c r="V2137" t="n">
        <v>0.9</v>
      </c>
      <c r="W2137" t="n">
        <v>20.69</v>
      </c>
      <c r="X2137" t="n">
        <v>0.67</v>
      </c>
      <c r="Y2137" t="n">
        <v>1</v>
      </c>
      <c r="Z2137" t="n">
        <v>10</v>
      </c>
    </row>
    <row r="2138">
      <c r="A2138" t="n">
        <v>119</v>
      </c>
      <c r="B2138" t="n">
        <v>145</v>
      </c>
      <c r="C2138" t="inlineStr">
        <is>
          <t xml:space="preserve">CONCLUIDO	</t>
        </is>
      </c>
      <c r="D2138" t="n">
        <v>1.7423</v>
      </c>
      <c r="E2138" t="n">
        <v>57.4</v>
      </c>
      <c r="F2138" t="n">
        <v>53.21</v>
      </c>
      <c r="G2138" t="n">
        <v>138.8</v>
      </c>
      <c r="H2138" t="n">
        <v>1.56</v>
      </c>
      <c r="I2138" t="n">
        <v>23</v>
      </c>
      <c r="J2138" t="n">
        <v>352.03</v>
      </c>
      <c r="K2138" t="n">
        <v>61.2</v>
      </c>
      <c r="L2138" t="n">
        <v>30.75</v>
      </c>
      <c r="M2138" t="n">
        <v>21</v>
      </c>
      <c r="N2138" t="n">
        <v>115.08</v>
      </c>
      <c r="O2138" t="n">
        <v>43651.07</v>
      </c>
      <c r="P2138" t="n">
        <v>942.1</v>
      </c>
      <c r="Q2138" t="n">
        <v>1367.22</v>
      </c>
      <c r="R2138" t="n">
        <v>127.04</v>
      </c>
      <c r="S2138" t="n">
        <v>104.26</v>
      </c>
      <c r="T2138" t="n">
        <v>10459.64</v>
      </c>
      <c r="U2138" t="n">
        <v>0.82</v>
      </c>
      <c r="V2138" t="n">
        <v>0.9</v>
      </c>
      <c r="W2138" t="n">
        <v>20.68</v>
      </c>
      <c r="X2138" t="n">
        <v>0.63</v>
      </c>
      <c r="Y2138" t="n">
        <v>1</v>
      </c>
      <c r="Z2138" t="n">
        <v>10</v>
      </c>
    </row>
    <row r="2139">
      <c r="A2139" t="n">
        <v>120</v>
      </c>
      <c r="B2139" t="n">
        <v>145</v>
      </c>
      <c r="C2139" t="inlineStr">
        <is>
          <t xml:space="preserve">CONCLUIDO	</t>
        </is>
      </c>
      <c r="D2139" t="n">
        <v>1.7423</v>
      </c>
      <c r="E2139" t="n">
        <v>57.4</v>
      </c>
      <c r="F2139" t="n">
        <v>53.21</v>
      </c>
      <c r="G2139" t="n">
        <v>138.8</v>
      </c>
      <c r="H2139" t="n">
        <v>1.57</v>
      </c>
      <c r="I2139" t="n">
        <v>23</v>
      </c>
      <c r="J2139" t="n">
        <v>352.67</v>
      </c>
      <c r="K2139" t="n">
        <v>61.2</v>
      </c>
      <c r="L2139" t="n">
        <v>31</v>
      </c>
      <c r="M2139" t="n">
        <v>21</v>
      </c>
      <c r="N2139" t="n">
        <v>115.47</v>
      </c>
      <c r="O2139" t="n">
        <v>43730.1</v>
      </c>
      <c r="P2139" t="n">
        <v>942.79</v>
      </c>
      <c r="Q2139" t="n">
        <v>1367.27</v>
      </c>
      <c r="R2139" t="n">
        <v>127.26</v>
      </c>
      <c r="S2139" t="n">
        <v>104.26</v>
      </c>
      <c r="T2139" t="n">
        <v>10571.56</v>
      </c>
      <c r="U2139" t="n">
        <v>0.82</v>
      </c>
      <c r="V2139" t="n">
        <v>0.9</v>
      </c>
      <c r="W2139" t="n">
        <v>20.67</v>
      </c>
      <c r="X2139" t="n">
        <v>0.63</v>
      </c>
      <c r="Y2139" t="n">
        <v>1</v>
      </c>
      <c r="Z2139" t="n">
        <v>10</v>
      </c>
    </row>
    <row r="2140">
      <c r="A2140" t="n">
        <v>121</v>
      </c>
      <c r="B2140" t="n">
        <v>145</v>
      </c>
      <c r="C2140" t="inlineStr">
        <is>
          <t xml:space="preserve">CONCLUIDO	</t>
        </is>
      </c>
      <c r="D2140" t="n">
        <v>1.7423</v>
      </c>
      <c r="E2140" t="n">
        <v>57.4</v>
      </c>
      <c r="F2140" t="n">
        <v>53.21</v>
      </c>
      <c r="G2140" t="n">
        <v>138.8</v>
      </c>
      <c r="H2140" t="n">
        <v>1.58</v>
      </c>
      <c r="I2140" t="n">
        <v>23</v>
      </c>
      <c r="J2140" t="n">
        <v>353.31</v>
      </c>
      <c r="K2140" t="n">
        <v>61.2</v>
      </c>
      <c r="L2140" t="n">
        <v>31.25</v>
      </c>
      <c r="M2140" t="n">
        <v>21</v>
      </c>
      <c r="N2140" t="n">
        <v>115.86</v>
      </c>
      <c r="O2140" t="n">
        <v>43809.48</v>
      </c>
      <c r="P2140" t="n">
        <v>942.9400000000001</v>
      </c>
      <c r="Q2140" t="n">
        <v>1367.26</v>
      </c>
      <c r="R2140" t="n">
        <v>127.19</v>
      </c>
      <c r="S2140" t="n">
        <v>104.26</v>
      </c>
      <c r="T2140" t="n">
        <v>10535.17</v>
      </c>
      <c r="U2140" t="n">
        <v>0.82</v>
      </c>
      <c r="V2140" t="n">
        <v>0.9</v>
      </c>
      <c r="W2140" t="n">
        <v>20.68</v>
      </c>
      <c r="X2140" t="n">
        <v>0.63</v>
      </c>
      <c r="Y2140" t="n">
        <v>1</v>
      </c>
      <c r="Z2140" t="n">
        <v>10</v>
      </c>
    </row>
    <row r="2141">
      <c r="A2141" t="n">
        <v>122</v>
      </c>
      <c r="B2141" t="n">
        <v>145</v>
      </c>
      <c r="C2141" t="inlineStr">
        <is>
          <t xml:space="preserve">CONCLUIDO	</t>
        </is>
      </c>
      <c r="D2141" t="n">
        <v>1.7426</v>
      </c>
      <c r="E2141" t="n">
        <v>57.38</v>
      </c>
      <c r="F2141" t="n">
        <v>53.2</v>
      </c>
      <c r="G2141" t="n">
        <v>138.77</v>
      </c>
      <c r="H2141" t="n">
        <v>1.59</v>
      </c>
      <c r="I2141" t="n">
        <v>23</v>
      </c>
      <c r="J2141" t="n">
        <v>353.96</v>
      </c>
      <c r="K2141" t="n">
        <v>61.2</v>
      </c>
      <c r="L2141" t="n">
        <v>31.5</v>
      </c>
      <c r="M2141" t="n">
        <v>21</v>
      </c>
      <c r="N2141" t="n">
        <v>116.26</v>
      </c>
      <c r="O2141" t="n">
        <v>43888.94</v>
      </c>
      <c r="P2141" t="n">
        <v>942.45</v>
      </c>
      <c r="Q2141" t="n">
        <v>1367.29</v>
      </c>
      <c r="R2141" t="n">
        <v>126.84</v>
      </c>
      <c r="S2141" t="n">
        <v>104.26</v>
      </c>
      <c r="T2141" t="n">
        <v>10360.2</v>
      </c>
      <c r="U2141" t="n">
        <v>0.82</v>
      </c>
      <c r="V2141" t="n">
        <v>0.9</v>
      </c>
      <c r="W2141" t="n">
        <v>20.68</v>
      </c>
      <c r="X2141" t="n">
        <v>0.62</v>
      </c>
      <c r="Y2141" t="n">
        <v>1</v>
      </c>
      <c r="Z2141" t="n">
        <v>10</v>
      </c>
    </row>
    <row r="2142">
      <c r="A2142" t="n">
        <v>123</v>
      </c>
      <c r="B2142" t="n">
        <v>145</v>
      </c>
      <c r="C2142" t="inlineStr">
        <is>
          <t xml:space="preserve">CONCLUIDO	</t>
        </is>
      </c>
      <c r="D2142" t="n">
        <v>1.7414</v>
      </c>
      <c r="E2142" t="n">
        <v>57.42</v>
      </c>
      <c r="F2142" t="n">
        <v>53.24</v>
      </c>
      <c r="G2142" t="n">
        <v>138.87</v>
      </c>
      <c r="H2142" t="n">
        <v>1.6</v>
      </c>
      <c r="I2142" t="n">
        <v>23</v>
      </c>
      <c r="J2142" t="n">
        <v>354.6</v>
      </c>
      <c r="K2142" t="n">
        <v>61.2</v>
      </c>
      <c r="L2142" t="n">
        <v>31.75</v>
      </c>
      <c r="M2142" t="n">
        <v>21</v>
      </c>
      <c r="N2142" t="n">
        <v>116.65</v>
      </c>
      <c r="O2142" t="n">
        <v>43968.62</v>
      </c>
      <c r="P2142" t="n">
        <v>942.9</v>
      </c>
      <c r="Q2142" t="n">
        <v>1367.23</v>
      </c>
      <c r="R2142" t="n">
        <v>128.04</v>
      </c>
      <c r="S2142" t="n">
        <v>104.26</v>
      </c>
      <c r="T2142" t="n">
        <v>10961.42</v>
      </c>
      <c r="U2142" t="n">
        <v>0.8100000000000001</v>
      </c>
      <c r="V2142" t="n">
        <v>0.9</v>
      </c>
      <c r="W2142" t="n">
        <v>20.68</v>
      </c>
      <c r="X2142" t="n">
        <v>0.66</v>
      </c>
      <c r="Y2142" t="n">
        <v>1</v>
      </c>
      <c r="Z2142" t="n">
        <v>10</v>
      </c>
    </row>
    <row r="2143">
      <c r="A2143" t="n">
        <v>124</v>
      </c>
      <c r="B2143" t="n">
        <v>145</v>
      </c>
      <c r="C2143" t="inlineStr">
        <is>
          <t xml:space="preserve">CONCLUIDO	</t>
        </is>
      </c>
      <c r="D2143" t="n">
        <v>1.7418</v>
      </c>
      <c r="E2143" t="n">
        <v>57.41</v>
      </c>
      <c r="F2143" t="n">
        <v>53.22</v>
      </c>
      <c r="G2143" t="n">
        <v>138.84</v>
      </c>
      <c r="H2143" t="n">
        <v>1.61</v>
      </c>
      <c r="I2143" t="n">
        <v>23</v>
      </c>
      <c r="J2143" t="n">
        <v>355.25</v>
      </c>
      <c r="K2143" t="n">
        <v>61.2</v>
      </c>
      <c r="L2143" t="n">
        <v>32</v>
      </c>
      <c r="M2143" t="n">
        <v>21</v>
      </c>
      <c r="N2143" t="n">
        <v>117.05</v>
      </c>
      <c r="O2143" t="n">
        <v>44048.52</v>
      </c>
      <c r="P2143" t="n">
        <v>941.65</v>
      </c>
      <c r="Q2143" t="n">
        <v>1367.19</v>
      </c>
      <c r="R2143" t="n">
        <v>127.57</v>
      </c>
      <c r="S2143" t="n">
        <v>104.26</v>
      </c>
      <c r="T2143" t="n">
        <v>10725.24</v>
      </c>
      <c r="U2143" t="n">
        <v>0.82</v>
      </c>
      <c r="V2143" t="n">
        <v>0.9</v>
      </c>
      <c r="W2143" t="n">
        <v>20.68</v>
      </c>
      <c r="X2143" t="n">
        <v>0.65</v>
      </c>
      <c r="Y2143" t="n">
        <v>1</v>
      </c>
      <c r="Z2143" t="n">
        <v>10</v>
      </c>
    </row>
    <row r="2144">
      <c r="A2144" t="n">
        <v>125</v>
      </c>
      <c r="B2144" t="n">
        <v>145</v>
      </c>
      <c r="C2144" t="inlineStr">
        <is>
          <t xml:space="preserve">CONCLUIDO	</t>
        </is>
      </c>
      <c r="D2144" t="n">
        <v>1.745</v>
      </c>
      <c r="E2144" t="n">
        <v>57.31</v>
      </c>
      <c r="F2144" t="n">
        <v>53.17</v>
      </c>
      <c r="G2144" t="n">
        <v>145.02</v>
      </c>
      <c r="H2144" t="n">
        <v>1.62</v>
      </c>
      <c r="I2144" t="n">
        <v>22</v>
      </c>
      <c r="J2144" t="n">
        <v>355.9</v>
      </c>
      <c r="K2144" t="n">
        <v>61.2</v>
      </c>
      <c r="L2144" t="n">
        <v>32.25</v>
      </c>
      <c r="M2144" t="n">
        <v>20</v>
      </c>
      <c r="N2144" t="n">
        <v>117.45</v>
      </c>
      <c r="O2144" t="n">
        <v>44128.64</v>
      </c>
      <c r="P2144" t="n">
        <v>941.58</v>
      </c>
      <c r="Q2144" t="n">
        <v>1367.2</v>
      </c>
      <c r="R2144" t="n">
        <v>125.74</v>
      </c>
      <c r="S2144" t="n">
        <v>104.26</v>
      </c>
      <c r="T2144" t="n">
        <v>9815.290000000001</v>
      </c>
      <c r="U2144" t="n">
        <v>0.83</v>
      </c>
      <c r="V2144" t="n">
        <v>0.9</v>
      </c>
      <c r="W2144" t="n">
        <v>20.68</v>
      </c>
      <c r="X2144" t="n">
        <v>0.6</v>
      </c>
      <c r="Y2144" t="n">
        <v>1</v>
      </c>
      <c r="Z2144" t="n">
        <v>10</v>
      </c>
    </row>
    <row r="2145">
      <c r="A2145" t="n">
        <v>126</v>
      </c>
      <c r="B2145" t="n">
        <v>145</v>
      </c>
      <c r="C2145" t="inlineStr">
        <is>
          <t xml:space="preserve">CONCLUIDO	</t>
        </is>
      </c>
      <c r="D2145" t="n">
        <v>1.7453</v>
      </c>
      <c r="E2145" t="n">
        <v>57.3</v>
      </c>
      <c r="F2145" t="n">
        <v>53.16</v>
      </c>
      <c r="G2145" t="n">
        <v>144.99</v>
      </c>
      <c r="H2145" t="n">
        <v>1.63</v>
      </c>
      <c r="I2145" t="n">
        <v>22</v>
      </c>
      <c r="J2145" t="n">
        <v>356.55</v>
      </c>
      <c r="K2145" t="n">
        <v>61.2</v>
      </c>
      <c r="L2145" t="n">
        <v>32.5</v>
      </c>
      <c r="M2145" t="n">
        <v>20</v>
      </c>
      <c r="N2145" t="n">
        <v>117.85</v>
      </c>
      <c r="O2145" t="n">
        <v>44208.97</v>
      </c>
      <c r="P2145" t="n">
        <v>941.71</v>
      </c>
      <c r="Q2145" t="n">
        <v>1367.25</v>
      </c>
      <c r="R2145" t="n">
        <v>125.44</v>
      </c>
      <c r="S2145" t="n">
        <v>104.26</v>
      </c>
      <c r="T2145" t="n">
        <v>9664.469999999999</v>
      </c>
      <c r="U2145" t="n">
        <v>0.83</v>
      </c>
      <c r="V2145" t="n">
        <v>0.9</v>
      </c>
      <c r="W2145" t="n">
        <v>20.68</v>
      </c>
      <c r="X2145" t="n">
        <v>0.59</v>
      </c>
      <c r="Y2145" t="n">
        <v>1</v>
      </c>
      <c r="Z2145" t="n">
        <v>10</v>
      </c>
    </row>
    <row r="2146">
      <c r="A2146" t="n">
        <v>127</v>
      </c>
      <c r="B2146" t="n">
        <v>145</v>
      </c>
      <c r="C2146" t="inlineStr">
        <is>
          <t xml:space="preserve">CONCLUIDO	</t>
        </is>
      </c>
      <c r="D2146" t="n">
        <v>1.7449</v>
      </c>
      <c r="E2146" t="n">
        <v>57.31</v>
      </c>
      <c r="F2146" t="n">
        <v>53.17</v>
      </c>
      <c r="G2146" t="n">
        <v>145.02</v>
      </c>
      <c r="H2146" t="n">
        <v>1.63</v>
      </c>
      <c r="I2146" t="n">
        <v>22</v>
      </c>
      <c r="J2146" t="n">
        <v>357.2</v>
      </c>
      <c r="K2146" t="n">
        <v>61.2</v>
      </c>
      <c r="L2146" t="n">
        <v>32.75</v>
      </c>
      <c r="M2146" t="n">
        <v>20</v>
      </c>
      <c r="N2146" t="n">
        <v>118.26</v>
      </c>
      <c r="O2146" t="n">
        <v>44289.53</v>
      </c>
      <c r="P2146" t="n">
        <v>942.72</v>
      </c>
      <c r="Q2146" t="n">
        <v>1367.25</v>
      </c>
      <c r="R2146" t="n">
        <v>125.89</v>
      </c>
      <c r="S2146" t="n">
        <v>104.26</v>
      </c>
      <c r="T2146" t="n">
        <v>9890.940000000001</v>
      </c>
      <c r="U2146" t="n">
        <v>0.83</v>
      </c>
      <c r="V2146" t="n">
        <v>0.9</v>
      </c>
      <c r="W2146" t="n">
        <v>20.68</v>
      </c>
      <c r="X2146" t="n">
        <v>0.6</v>
      </c>
      <c r="Y2146" t="n">
        <v>1</v>
      </c>
      <c r="Z2146" t="n">
        <v>10</v>
      </c>
    </row>
    <row r="2147">
      <c r="A2147" t="n">
        <v>128</v>
      </c>
      <c r="B2147" t="n">
        <v>145</v>
      </c>
      <c r="C2147" t="inlineStr">
        <is>
          <t xml:space="preserve">CONCLUIDO	</t>
        </is>
      </c>
      <c r="D2147" t="n">
        <v>1.7451</v>
      </c>
      <c r="E2147" t="n">
        <v>57.3</v>
      </c>
      <c r="F2147" t="n">
        <v>53.17</v>
      </c>
      <c r="G2147" t="n">
        <v>145</v>
      </c>
      <c r="H2147" t="n">
        <v>1.64</v>
      </c>
      <c r="I2147" t="n">
        <v>22</v>
      </c>
      <c r="J2147" t="n">
        <v>357.86</v>
      </c>
      <c r="K2147" t="n">
        <v>61.2</v>
      </c>
      <c r="L2147" t="n">
        <v>33</v>
      </c>
      <c r="M2147" t="n">
        <v>20</v>
      </c>
      <c r="N2147" t="n">
        <v>118.66</v>
      </c>
      <c r="O2147" t="n">
        <v>44370.32</v>
      </c>
      <c r="P2147" t="n">
        <v>942.54</v>
      </c>
      <c r="Q2147" t="n">
        <v>1367.2</v>
      </c>
      <c r="R2147" t="n">
        <v>125.83</v>
      </c>
      <c r="S2147" t="n">
        <v>104.26</v>
      </c>
      <c r="T2147" t="n">
        <v>9863.290000000001</v>
      </c>
      <c r="U2147" t="n">
        <v>0.83</v>
      </c>
      <c r="V2147" t="n">
        <v>0.9</v>
      </c>
      <c r="W2147" t="n">
        <v>20.68</v>
      </c>
      <c r="X2147" t="n">
        <v>0.59</v>
      </c>
      <c r="Y2147" t="n">
        <v>1</v>
      </c>
      <c r="Z2147" t="n">
        <v>10</v>
      </c>
    </row>
    <row r="2148">
      <c r="A2148" t="n">
        <v>129</v>
      </c>
      <c r="B2148" t="n">
        <v>145</v>
      </c>
      <c r="C2148" t="inlineStr">
        <is>
          <t xml:space="preserve">CONCLUIDO	</t>
        </is>
      </c>
      <c r="D2148" t="n">
        <v>1.7448</v>
      </c>
      <c r="E2148" t="n">
        <v>57.31</v>
      </c>
      <c r="F2148" t="n">
        <v>53.18</v>
      </c>
      <c r="G2148" t="n">
        <v>145.03</v>
      </c>
      <c r="H2148" t="n">
        <v>1.65</v>
      </c>
      <c r="I2148" t="n">
        <v>22</v>
      </c>
      <c r="J2148" t="n">
        <v>358.52</v>
      </c>
      <c r="K2148" t="n">
        <v>61.2</v>
      </c>
      <c r="L2148" t="n">
        <v>33.25</v>
      </c>
      <c r="M2148" t="n">
        <v>20</v>
      </c>
      <c r="N2148" t="n">
        <v>119.07</v>
      </c>
      <c r="O2148" t="n">
        <v>44451.33</v>
      </c>
      <c r="P2148" t="n">
        <v>942.74</v>
      </c>
      <c r="Q2148" t="n">
        <v>1367.24</v>
      </c>
      <c r="R2148" t="n">
        <v>126.03</v>
      </c>
      <c r="S2148" t="n">
        <v>104.26</v>
      </c>
      <c r="T2148" t="n">
        <v>9960.07</v>
      </c>
      <c r="U2148" t="n">
        <v>0.83</v>
      </c>
      <c r="V2148" t="n">
        <v>0.9</v>
      </c>
      <c r="W2148" t="n">
        <v>20.68</v>
      </c>
      <c r="X2148" t="n">
        <v>0.6</v>
      </c>
      <c r="Y2148" t="n">
        <v>1</v>
      </c>
      <c r="Z2148" t="n">
        <v>10</v>
      </c>
    </row>
    <row r="2149">
      <c r="A2149" t="n">
        <v>130</v>
      </c>
      <c r="B2149" t="n">
        <v>145</v>
      </c>
      <c r="C2149" t="inlineStr">
        <is>
          <t xml:space="preserve">CONCLUIDO	</t>
        </is>
      </c>
      <c r="D2149" t="n">
        <v>1.7446</v>
      </c>
      <c r="E2149" t="n">
        <v>57.32</v>
      </c>
      <c r="F2149" t="n">
        <v>53.19</v>
      </c>
      <c r="G2149" t="n">
        <v>145.05</v>
      </c>
      <c r="H2149" t="n">
        <v>1.66</v>
      </c>
      <c r="I2149" t="n">
        <v>22</v>
      </c>
      <c r="J2149" t="n">
        <v>359.17</v>
      </c>
      <c r="K2149" t="n">
        <v>61.2</v>
      </c>
      <c r="L2149" t="n">
        <v>33.5</v>
      </c>
      <c r="M2149" t="n">
        <v>20</v>
      </c>
      <c r="N2149" t="n">
        <v>119.48</v>
      </c>
      <c r="O2149" t="n">
        <v>44532.57</v>
      </c>
      <c r="P2149" t="n">
        <v>942.13</v>
      </c>
      <c r="Q2149" t="n">
        <v>1367.23</v>
      </c>
      <c r="R2149" t="n">
        <v>126.29</v>
      </c>
      <c r="S2149" t="n">
        <v>104.26</v>
      </c>
      <c r="T2149" t="n">
        <v>10092.8</v>
      </c>
      <c r="U2149" t="n">
        <v>0.83</v>
      </c>
      <c r="V2149" t="n">
        <v>0.9</v>
      </c>
      <c r="W2149" t="n">
        <v>20.68</v>
      </c>
      <c r="X2149" t="n">
        <v>0.61</v>
      </c>
      <c r="Y2149" t="n">
        <v>1</v>
      </c>
      <c r="Z2149" t="n">
        <v>10</v>
      </c>
    </row>
    <row r="2150">
      <c r="A2150" t="n">
        <v>131</v>
      </c>
      <c r="B2150" t="n">
        <v>145</v>
      </c>
      <c r="C2150" t="inlineStr">
        <is>
          <t xml:space="preserve">CONCLUIDO	</t>
        </is>
      </c>
      <c r="D2150" t="n">
        <v>1.7473</v>
      </c>
      <c r="E2150" t="n">
        <v>57.23</v>
      </c>
      <c r="F2150" t="n">
        <v>53.15</v>
      </c>
      <c r="G2150" t="n">
        <v>151.86</v>
      </c>
      <c r="H2150" t="n">
        <v>1.67</v>
      </c>
      <c r="I2150" t="n">
        <v>21</v>
      </c>
      <c r="J2150" t="n">
        <v>359.84</v>
      </c>
      <c r="K2150" t="n">
        <v>61.2</v>
      </c>
      <c r="L2150" t="n">
        <v>33.75</v>
      </c>
      <c r="M2150" t="n">
        <v>19</v>
      </c>
      <c r="N2150" t="n">
        <v>119.89</v>
      </c>
      <c r="O2150" t="n">
        <v>44614.04</v>
      </c>
      <c r="P2150" t="n">
        <v>941.12</v>
      </c>
      <c r="Q2150" t="n">
        <v>1367.18</v>
      </c>
      <c r="R2150" t="n">
        <v>125.25</v>
      </c>
      <c r="S2150" t="n">
        <v>104.26</v>
      </c>
      <c r="T2150" t="n">
        <v>9576.219999999999</v>
      </c>
      <c r="U2150" t="n">
        <v>0.83</v>
      </c>
      <c r="V2150" t="n">
        <v>0.9</v>
      </c>
      <c r="W2150" t="n">
        <v>20.68</v>
      </c>
      <c r="X2150" t="n">
        <v>0.57</v>
      </c>
      <c r="Y2150" t="n">
        <v>1</v>
      </c>
      <c r="Z2150" t="n">
        <v>10</v>
      </c>
    </row>
    <row r="2151">
      <c r="A2151" t="n">
        <v>132</v>
      </c>
      <c r="B2151" t="n">
        <v>145</v>
      </c>
      <c r="C2151" t="inlineStr">
        <is>
          <t xml:space="preserve">CONCLUIDO	</t>
        </is>
      </c>
      <c r="D2151" t="n">
        <v>1.7476</v>
      </c>
      <c r="E2151" t="n">
        <v>57.22</v>
      </c>
      <c r="F2151" t="n">
        <v>53.14</v>
      </c>
      <c r="G2151" t="n">
        <v>151.83</v>
      </c>
      <c r="H2151" t="n">
        <v>1.68</v>
      </c>
      <c r="I2151" t="n">
        <v>21</v>
      </c>
      <c r="J2151" t="n">
        <v>360.5</v>
      </c>
      <c r="K2151" t="n">
        <v>61.2</v>
      </c>
      <c r="L2151" t="n">
        <v>34</v>
      </c>
      <c r="M2151" t="n">
        <v>19</v>
      </c>
      <c r="N2151" t="n">
        <v>120.3</v>
      </c>
      <c r="O2151" t="n">
        <v>44695.75</v>
      </c>
      <c r="P2151" t="n">
        <v>941.5</v>
      </c>
      <c r="Q2151" t="n">
        <v>1367.26</v>
      </c>
      <c r="R2151" t="n">
        <v>124.67</v>
      </c>
      <c r="S2151" t="n">
        <v>104.26</v>
      </c>
      <c r="T2151" t="n">
        <v>9287.879999999999</v>
      </c>
      <c r="U2151" t="n">
        <v>0.84</v>
      </c>
      <c r="V2151" t="n">
        <v>0.9</v>
      </c>
      <c r="W2151" t="n">
        <v>20.68</v>
      </c>
      <c r="X2151" t="n">
        <v>0.5600000000000001</v>
      </c>
      <c r="Y2151" t="n">
        <v>1</v>
      </c>
      <c r="Z2151" t="n">
        <v>10</v>
      </c>
    </row>
    <row r="2152">
      <c r="A2152" t="n">
        <v>133</v>
      </c>
      <c r="B2152" t="n">
        <v>145</v>
      </c>
      <c r="C2152" t="inlineStr">
        <is>
          <t xml:space="preserve">CONCLUIDO	</t>
        </is>
      </c>
      <c r="D2152" t="n">
        <v>1.7476</v>
      </c>
      <c r="E2152" t="n">
        <v>57.22</v>
      </c>
      <c r="F2152" t="n">
        <v>53.14</v>
      </c>
      <c r="G2152" t="n">
        <v>151.83</v>
      </c>
      <c r="H2152" t="n">
        <v>1.69</v>
      </c>
      <c r="I2152" t="n">
        <v>21</v>
      </c>
      <c r="J2152" t="n">
        <v>361.16</v>
      </c>
      <c r="K2152" t="n">
        <v>61.2</v>
      </c>
      <c r="L2152" t="n">
        <v>34.25</v>
      </c>
      <c r="M2152" t="n">
        <v>19</v>
      </c>
      <c r="N2152" t="n">
        <v>120.71</v>
      </c>
      <c r="O2152" t="n">
        <v>44777.68</v>
      </c>
      <c r="P2152" t="n">
        <v>942.2</v>
      </c>
      <c r="Q2152" t="n">
        <v>1367.14</v>
      </c>
      <c r="R2152" t="n">
        <v>124.71</v>
      </c>
      <c r="S2152" t="n">
        <v>104.26</v>
      </c>
      <c r="T2152" t="n">
        <v>9306.290000000001</v>
      </c>
      <c r="U2152" t="n">
        <v>0.84</v>
      </c>
      <c r="V2152" t="n">
        <v>0.9</v>
      </c>
      <c r="W2152" t="n">
        <v>20.68</v>
      </c>
      <c r="X2152" t="n">
        <v>0.5600000000000001</v>
      </c>
      <c r="Y2152" t="n">
        <v>1</v>
      </c>
      <c r="Z2152" t="n">
        <v>10</v>
      </c>
    </row>
    <row r="2153">
      <c r="A2153" t="n">
        <v>134</v>
      </c>
      <c r="B2153" t="n">
        <v>145</v>
      </c>
      <c r="C2153" t="inlineStr">
        <is>
          <t xml:space="preserve">CONCLUIDO	</t>
        </is>
      </c>
      <c r="D2153" t="n">
        <v>1.7476</v>
      </c>
      <c r="E2153" t="n">
        <v>57.22</v>
      </c>
      <c r="F2153" t="n">
        <v>53.14</v>
      </c>
      <c r="G2153" t="n">
        <v>151.83</v>
      </c>
      <c r="H2153" t="n">
        <v>1.7</v>
      </c>
      <c r="I2153" t="n">
        <v>21</v>
      </c>
      <c r="J2153" t="n">
        <v>361.83</v>
      </c>
      <c r="K2153" t="n">
        <v>61.2</v>
      </c>
      <c r="L2153" t="n">
        <v>34.5</v>
      </c>
      <c r="M2153" t="n">
        <v>19</v>
      </c>
      <c r="N2153" t="n">
        <v>121.13</v>
      </c>
      <c r="O2153" t="n">
        <v>44859.98</v>
      </c>
      <c r="P2153" t="n">
        <v>942.98</v>
      </c>
      <c r="Q2153" t="n">
        <v>1367.14</v>
      </c>
      <c r="R2153" t="n">
        <v>124.69</v>
      </c>
      <c r="S2153" t="n">
        <v>104.26</v>
      </c>
      <c r="T2153" t="n">
        <v>9297.32</v>
      </c>
      <c r="U2153" t="n">
        <v>0.84</v>
      </c>
      <c r="V2153" t="n">
        <v>0.9</v>
      </c>
      <c r="W2153" t="n">
        <v>20.68</v>
      </c>
      <c r="X2153" t="n">
        <v>0.5600000000000001</v>
      </c>
      <c r="Y2153" t="n">
        <v>1</v>
      </c>
      <c r="Z2153" t="n">
        <v>10</v>
      </c>
    </row>
    <row r="2154">
      <c r="A2154" t="n">
        <v>135</v>
      </c>
      <c r="B2154" t="n">
        <v>145</v>
      </c>
      <c r="C2154" t="inlineStr">
        <is>
          <t xml:space="preserve">CONCLUIDO	</t>
        </is>
      </c>
      <c r="D2154" t="n">
        <v>1.7476</v>
      </c>
      <c r="E2154" t="n">
        <v>57.22</v>
      </c>
      <c r="F2154" t="n">
        <v>53.14</v>
      </c>
      <c r="G2154" t="n">
        <v>151.83</v>
      </c>
      <c r="H2154" t="n">
        <v>1.71</v>
      </c>
      <c r="I2154" t="n">
        <v>21</v>
      </c>
      <c r="J2154" t="n">
        <v>362.5</v>
      </c>
      <c r="K2154" t="n">
        <v>61.2</v>
      </c>
      <c r="L2154" t="n">
        <v>34.75</v>
      </c>
      <c r="M2154" t="n">
        <v>19</v>
      </c>
      <c r="N2154" t="n">
        <v>121.55</v>
      </c>
      <c r="O2154" t="n">
        <v>44942.4</v>
      </c>
      <c r="P2154" t="n">
        <v>942.48</v>
      </c>
      <c r="Q2154" t="n">
        <v>1367.18</v>
      </c>
      <c r="R2154" t="n">
        <v>125</v>
      </c>
      <c r="S2154" t="n">
        <v>104.26</v>
      </c>
      <c r="T2154" t="n">
        <v>9449.700000000001</v>
      </c>
      <c r="U2154" t="n">
        <v>0.83</v>
      </c>
      <c r="V2154" t="n">
        <v>0.9</v>
      </c>
      <c r="W2154" t="n">
        <v>20.67</v>
      </c>
      <c r="X2154" t="n">
        <v>0.5600000000000001</v>
      </c>
      <c r="Y2154" t="n">
        <v>1</v>
      </c>
      <c r="Z2154" t="n">
        <v>10</v>
      </c>
    </row>
    <row r="2155">
      <c r="A2155" t="n">
        <v>136</v>
      </c>
      <c r="B2155" t="n">
        <v>145</v>
      </c>
      <c r="C2155" t="inlineStr">
        <is>
          <t xml:space="preserve">CONCLUIDO	</t>
        </is>
      </c>
      <c r="D2155" t="n">
        <v>1.7473</v>
      </c>
      <c r="E2155" t="n">
        <v>57.23</v>
      </c>
      <c r="F2155" t="n">
        <v>53.15</v>
      </c>
      <c r="G2155" t="n">
        <v>151.86</v>
      </c>
      <c r="H2155" t="n">
        <v>1.72</v>
      </c>
      <c r="I2155" t="n">
        <v>21</v>
      </c>
      <c r="J2155" t="n">
        <v>363.17</v>
      </c>
      <c r="K2155" t="n">
        <v>61.2</v>
      </c>
      <c r="L2155" t="n">
        <v>35</v>
      </c>
      <c r="M2155" t="n">
        <v>19</v>
      </c>
      <c r="N2155" t="n">
        <v>121.97</v>
      </c>
      <c r="O2155" t="n">
        <v>45025.06</v>
      </c>
      <c r="P2155" t="n">
        <v>942.2</v>
      </c>
      <c r="Q2155" t="n">
        <v>1367.29</v>
      </c>
      <c r="R2155" t="n">
        <v>125.22</v>
      </c>
      <c r="S2155" t="n">
        <v>104.26</v>
      </c>
      <c r="T2155" t="n">
        <v>9561.18</v>
      </c>
      <c r="U2155" t="n">
        <v>0.83</v>
      </c>
      <c r="V2155" t="n">
        <v>0.9</v>
      </c>
      <c r="W2155" t="n">
        <v>20.67</v>
      </c>
      <c r="X2155" t="n">
        <v>0.57</v>
      </c>
      <c r="Y2155" t="n">
        <v>1</v>
      </c>
      <c r="Z2155" t="n">
        <v>10</v>
      </c>
    </row>
    <row r="2156">
      <c r="A2156" t="n">
        <v>137</v>
      </c>
      <c r="B2156" t="n">
        <v>145</v>
      </c>
      <c r="C2156" t="inlineStr">
        <is>
          <t xml:space="preserve">CONCLUIDO	</t>
        </is>
      </c>
      <c r="D2156" t="n">
        <v>1.7475</v>
      </c>
      <c r="E2156" t="n">
        <v>57.23</v>
      </c>
      <c r="F2156" t="n">
        <v>53.15</v>
      </c>
      <c r="G2156" t="n">
        <v>151.84</v>
      </c>
      <c r="H2156" t="n">
        <v>1.73</v>
      </c>
      <c r="I2156" t="n">
        <v>21</v>
      </c>
      <c r="J2156" t="n">
        <v>363.84</v>
      </c>
      <c r="K2156" t="n">
        <v>61.2</v>
      </c>
      <c r="L2156" t="n">
        <v>35.25</v>
      </c>
      <c r="M2156" t="n">
        <v>19</v>
      </c>
      <c r="N2156" t="n">
        <v>122.39</v>
      </c>
      <c r="O2156" t="n">
        <v>45107.96</v>
      </c>
      <c r="P2156" t="n">
        <v>941.48</v>
      </c>
      <c r="Q2156" t="n">
        <v>1367.21</v>
      </c>
      <c r="R2156" t="n">
        <v>125.03</v>
      </c>
      <c r="S2156" t="n">
        <v>104.26</v>
      </c>
      <c r="T2156" t="n">
        <v>9464.629999999999</v>
      </c>
      <c r="U2156" t="n">
        <v>0.83</v>
      </c>
      <c r="V2156" t="n">
        <v>0.9</v>
      </c>
      <c r="W2156" t="n">
        <v>20.68</v>
      </c>
      <c r="X2156" t="n">
        <v>0.57</v>
      </c>
      <c r="Y2156" t="n">
        <v>1</v>
      </c>
      <c r="Z2156" t="n">
        <v>10</v>
      </c>
    </row>
    <row r="2157">
      <c r="A2157" t="n">
        <v>138</v>
      </c>
      <c r="B2157" t="n">
        <v>145</v>
      </c>
      <c r="C2157" t="inlineStr">
        <is>
          <t xml:space="preserve">CONCLUIDO	</t>
        </is>
      </c>
      <c r="D2157" t="n">
        <v>1.7498</v>
      </c>
      <c r="E2157" t="n">
        <v>57.15</v>
      </c>
      <c r="F2157" t="n">
        <v>53.12</v>
      </c>
      <c r="G2157" t="n">
        <v>159.37</v>
      </c>
      <c r="H2157" t="n">
        <v>1.74</v>
      </c>
      <c r="I2157" t="n">
        <v>20</v>
      </c>
      <c r="J2157" t="n">
        <v>364.51</v>
      </c>
      <c r="K2157" t="n">
        <v>61.2</v>
      </c>
      <c r="L2157" t="n">
        <v>35.5</v>
      </c>
      <c r="M2157" t="n">
        <v>18</v>
      </c>
      <c r="N2157" t="n">
        <v>122.82</v>
      </c>
      <c r="O2157" t="n">
        <v>45191.1</v>
      </c>
      <c r="P2157" t="n">
        <v>941.21</v>
      </c>
      <c r="Q2157" t="n">
        <v>1367.16</v>
      </c>
      <c r="R2157" t="n">
        <v>123.97</v>
      </c>
      <c r="S2157" t="n">
        <v>104.26</v>
      </c>
      <c r="T2157" t="n">
        <v>8940.030000000001</v>
      </c>
      <c r="U2157" t="n">
        <v>0.84</v>
      </c>
      <c r="V2157" t="n">
        <v>0.9</v>
      </c>
      <c r="W2157" t="n">
        <v>20.68</v>
      </c>
      <c r="X2157" t="n">
        <v>0.55</v>
      </c>
      <c r="Y2157" t="n">
        <v>1</v>
      </c>
      <c r="Z2157" t="n">
        <v>10</v>
      </c>
    </row>
    <row r="2158">
      <c r="A2158" t="n">
        <v>139</v>
      </c>
      <c r="B2158" t="n">
        <v>145</v>
      </c>
      <c r="C2158" t="inlineStr">
        <is>
          <t xml:space="preserve">CONCLUIDO	</t>
        </is>
      </c>
      <c r="D2158" t="n">
        <v>1.7501</v>
      </c>
      <c r="E2158" t="n">
        <v>57.14</v>
      </c>
      <c r="F2158" t="n">
        <v>53.11</v>
      </c>
      <c r="G2158" t="n">
        <v>159.34</v>
      </c>
      <c r="H2158" t="n">
        <v>1.75</v>
      </c>
      <c r="I2158" t="n">
        <v>20</v>
      </c>
      <c r="J2158" t="n">
        <v>365.19</v>
      </c>
      <c r="K2158" t="n">
        <v>61.2</v>
      </c>
      <c r="L2158" t="n">
        <v>35.75</v>
      </c>
      <c r="M2158" t="n">
        <v>18</v>
      </c>
      <c r="N2158" t="n">
        <v>123.24</v>
      </c>
      <c r="O2158" t="n">
        <v>45274.49</v>
      </c>
      <c r="P2158" t="n">
        <v>942.49</v>
      </c>
      <c r="Q2158" t="n">
        <v>1367.18</v>
      </c>
      <c r="R2158" t="n">
        <v>123.8</v>
      </c>
      <c r="S2158" t="n">
        <v>104.26</v>
      </c>
      <c r="T2158" t="n">
        <v>8855.549999999999</v>
      </c>
      <c r="U2158" t="n">
        <v>0.84</v>
      </c>
      <c r="V2158" t="n">
        <v>0.9</v>
      </c>
      <c r="W2158" t="n">
        <v>20.68</v>
      </c>
      <c r="X2158" t="n">
        <v>0.54</v>
      </c>
      <c r="Y2158" t="n">
        <v>1</v>
      </c>
      <c r="Z2158" t="n">
        <v>10</v>
      </c>
    </row>
    <row r="2159">
      <c r="A2159" t="n">
        <v>140</v>
      </c>
      <c r="B2159" t="n">
        <v>145</v>
      </c>
      <c r="C2159" t="inlineStr">
        <is>
          <t xml:space="preserve">CONCLUIDO	</t>
        </is>
      </c>
      <c r="D2159" t="n">
        <v>1.7503</v>
      </c>
      <c r="E2159" t="n">
        <v>57.13</v>
      </c>
      <c r="F2159" t="n">
        <v>53.11</v>
      </c>
      <c r="G2159" t="n">
        <v>159.32</v>
      </c>
      <c r="H2159" t="n">
        <v>1.75</v>
      </c>
      <c r="I2159" t="n">
        <v>20</v>
      </c>
      <c r="J2159" t="n">
        <v>365.87</v>
      </c>
      <c r="K2159" t="n">
        <v>61.2</v>
      </c>
      <c r="L2159" t="n">
        <v>36</v>
      </c>
      <c r="M2159" t="n">
        <v>18</v>
      </c>
      <c r="N2159" t="n">
        <v>123.67</v>
      </c>
      <c r="O2159" t="n">
        <v>45358.13</v>
      </c>
      <c r="P2159" t="n">
        <v>943.91</v>
      </c>
      <c r="Q2159" t="n">
        <v>1367.17</v>
      </c>
      <c r="R2159" t="n">
        <v>123.73</v>
      </c>
      <c r="S2159" t="n">
        <v>104.26</v>
      </c>
      <c r="T2159" t="n">
        <v>8820.559999999999</v>
      </c>
      <c r="U2159" t="n">
        <v>0.84</v>
      </c>
      <c r="V2159" t="n">
        <v>0.9</v>
      </c>
      <c r="W2159" t="n">
        <v>20.68</v>
      </c>
      <c r="X2159" t="n">
        <v>0.53</v>
      </c>
      <c r="Y2159" t="n">
        <v>1</v>
      </c>
      <c r="Z2159" t="n">
        <v>10</v>
      </c>
    </row>
    <row r="2160">
      <c r="A2160" t="n">
        <v>141</v>
      </c>
      <c r="B2160" t="n">
        <v>145</v>
      </c>
      <c r="C2160" t="inlineStr">
        <is>
          <t xml:space="preserve">CONCLUIDO	</t>
        </is>
      </c>
      <c r="D2160" t="n">
        <v>1.7505</v>
      </c>
      <c r="E2160" t="n">
        <v>57.13</v>
      </c>
      <c r="F2160" t="n">
        <v>53.1</v>
      </c>
      <c r="G2160" t="n">
        <v>159.3</v>
      </c>
      <c r="H2160" t="n">
        <v>1.76</v>
      </c>
      <c r="I2160" t="n">
        <v>20</v>
      </c>
      <c r="J2160" t="n">
        <v>366.55</v>
      </c>
      <c r="K2160" t="n">
        <v>61.2</v>
      </c>
      <c r="L2160" t="n">
        <v>36.25</v>
      </c>
      <c r="M2160" t="n">
        <v>18</v>
      </c>
      <c r="N2160" t="n">
        <v>124.1</v>
      </c>
      <c r="O2160" t="n">
        <v>45442.03</v>
      </c>
      <c r="P2160" t="n">
        <v>944.85</v>
      </c>
      <c r="Q2160" t="n">
        <v>1367.19</v>
      </c>
      <c r="R2160" t="n">
        <v>123.43</v>
      </c>
      <c r="S2160" t="n">
        <v>104.26</v>
      </c>
      <c r="T2160" t="n">
        <v>8672.93</v>
      </c>
      <c r="U2160" t="n">
        <v>0.84</v>
      </c>
      <c r="V2160" t="n">
        <v>0.9</v>
      </c>
      <c r="W2160" t="n">
        <v>20.68</v>
      </c>
      <c r="X2160" t="n">
        <v>0.52</v>
      </c>
      <c r="Y2160" t="n">
        <v>1</v>
      </c>
      <c r="Z2160" t="n">
        <v>10</v>
      </c>
    </row>
    <row r="2161">
      <c r="A2161" t="n">
        <v>142</v>
      </c>
      <c r="B2161" t="n">
        <v>145</v>
      </c>
      <c r="C2161" t="inlineStr">
        <is>
          <t xml:space="preserve">CONCLUIDO	</t>
        </is>
      </c>
      <c r="D2161" t="n">
        <v>1.75</v>
      </c>
      <c r="E2161" t="n">
        <v>57.14</v>
      </c>
      <c r="F2161" t="n">
        <v>53.12</v>
      </c>
      <c r="G2161" t="n">
        <v>159.35</v>
      </c>
      <c r="H2161" t="n">
        <v>1.77</v>
      </c>
      <c r="I2161" t="n">
        <v>20</v>
      </c>
      <c r="J2161" t="n">
        <v>367.23</v>
      </c>
      <c r="K2161" t="n">
        <v>61.2</v>
      </c>
      <c r="L2161" t="n">
        <v>36.5</v>
      </c>
      <c r="M2161" t="n">
        <v>18</v>
      </c>
      <c r="N2161" t="n">
        <v>124.53</v>
      </c>
      <c r="O2161" t="n">
        <v>45526.17</v>
      </c>
      <c r="P2161" t="n">
        <v>945.33</v>
      </c>
      <c r="Q2161" t="n">
        <v>1367.29</v>
      </c>
      <c r="R2161" t="n">
        <v>124.07</v>
      </c>
      <c r="S2161" t="n">
        <v>104.26</v>
      </c>
      <c r="T2161" t="n">
        <v>8989.370000000001</v>
      </c>
      <c r="U2161" t="n">
        <v>0.84</v>
      </c>
      <c r="V2161" t="n">
        <v>0.9</v>
      </c>
      <c r="W2161" t="n">
        <v>20.68</v>
      </c>
      <c r="X2161" t="n">
        <v>0.54</v>
      </c>
      <c r="Y2161" t="n">
        <v>1</v>
      </c>
      <c r="Z2161" t="n">
        <v>10</v>
      </c>
    </row>
    <row r="2162">
      <c r="A2162" t="n">
        <v>143</v>
      </c>
      <c r="B2162" t="n">
        <v>145</v>
      </c>
      <c r="C2162" t="inlineStr">
        <is>
          <t xml:space="preserve">CONCLUIDO	</t>
        </is>
      </c>
      <c r="D2162" t="n">
        <v>1.75</v>
      </c>
      <c r="E2162" t="n">
        <v>57.14</v>
      </c>
      <c r="F2162" t="n">
        <v>53.12</v>
      </c>
      <c r="G2162" t="n">
        <v>159.35</v>
      </c>
      <c r="H2162" t="n">
        <v>1.78</v>
      </c>
      <c r="I2162" t="n">
        <v>20</v>
      </c>
      <c r="J2162" t="n">
        <v>367.92</v>
      </c>
      <c r="K2162" t="n">
        <v>61.2</v>
      </c>
      <c r="L2162" t="n">
        <v>36.75</v>
      </c>
      <c r="M2162" t="n">
        <v>18</v>
      </c>
      <c r="N2162" t="n">
        <v>124.97</v>
      </c>
      <c r="O2162" t="n">
        <v>45610.57</v>
      </c>
      <c r="P2162" t="n">
        <v>945.2</v>
      </c>
      <c r="Q2162" t="n">
        <v>1367.22</v>
      </c>
      <c r="R2162" t="n">
        <v>124.06</v>
      </c>
      <c r="S2162" t="n">
        <v>104.26</v>
      </c>
      <c r="T2162" t="n">
        <v>8987.73</v>
      </c>
      <c r="U2162" t="n">
        <v>0.84</v>
      </c>
      <c r="V2162" t="n">
        <v>0.9</v>
      </c>
      <c r="W2162" t="n">
        <v>20.68</v>
      </c>
      <c r="X2162" t="n">
        <v>0.54</v>
      </c>
      <c r="Y2162" t="n">
        <v>1</v>
      </c>
      <c r="Z2162" t="n">
        <v>10</v>
      </c>
    </row>
    <row r="2163">
      <c r="A2163" t="n">
        <v>144</v>
      </c>
      <c r="B2163" t="n">
        <v>145</v>
      </c>
      <c r="C2163" t="inlineStr">
        <is>
          <t xml:space="preserve">CONCLUIDO	</t>
        </is>
      </c>
      <c r="D2163" t="n">
        <v>1.7501</v>
      </c>
      <c r="E2163" t="n">
        <v>57.14</v>
      </c>
      <c r="F2163" t="n">
        <v>53.11</v>
      </c>
      <c r="G2163" t="n">
        <v>159.34</v>
      </c>
      <c r="H2163" t="n">
        <v>1.79</v>
      </c>
      <c r="I2163" t="n">
        <v>20</v>
      </c>
      <c r="J2163" t="n">
        <v>368.6</v>
      </c>
      <c r="K2163" t="n">
        <v>61.2</v>
      </c>
      <c r="L2163" t="n">
        <v>37</v>
      </c>
      <c r="M2163" t="n">
        <v>18</v>
      </c>
      <c r="N2163" t="n">
        <v>125.4</v>
      </c>
      <c r="O2163" t="n">
        <v>45695.24</v>
      </c>
      <c r="P2163" t="n">
        <v>944.8</v>
      </c>
      <c r="Q2163" t="n">
        <v>1367.25</v>
      </c>
      <c r="R2163" t="n">
        <v>123.98</v>
      </c>
      <c r="S2163" t="n">
        <v>104.26</v>
      </c>
      <c r="T2163" t="n">
        <v>8946.370000000001</v>
      </c>
      <c r="U2163" t="n">
        <v>0.84</v>
      </c>
      <c r="V2163" t="n">
        <v>0.9</v>
      </c>
      <c r="W2163" t="n">
        <v>20.68</v>
      </c>
      <c r="X2163" t="n">
        <v>0.54</v>
      </c>
      <c r="Y2163" t="n">
        <v>1</v>
      </c>
      <c r="Z2163" t="n">
        <v>10</v>
      </c>
    </row>
    <row r="2164">
      <c r="A2164" t="n">
        <v>145</v>
      </c>
      <c r="B2164" t="n">
        <v>145</v>
      </c>
      <c r="C2164" t="inlineStr">
        <is>
          <t xml:space="preserve">CONCLUIDO	</t>
        </is>
      </c>
      <c r="D2164" t="n">
        <v>1.7499</v>
      </c>
      <c r="E2164" t="n">
        <v>57.15</v>
      </c>
      <c r="F2164" t="n">
        <v>53.12</v>
      </c>
      <c r="G2164" t="n">
        <v>159.36</v>
      </c>
      <c r="H2164" t="n">
        <v>1.8</v>
      </c>
      <c r="I2164" t="n">
        <v>20</v>
      </c>
      <c r="J2164" t="n">
        <v>369.29</v>
      </c>
      <c r="K2164" t="n">
        <v>61.2</v>
      </c>
      <c r="L2164" t="n">
        <v>37.25</v>
      </c>
      <c r="M2164" t="n">
        <v>18</v>
      </c>
      <c r="N2164" t="n">
        <v>125.84</v>
      </c>
      <c r="O2164" t="n">
        <v>45780.16</v>
      </c>
      <c r="P2164" t="n">
        <v>942.46</v>
      </c>
      <c r="Q2164" t="n">
        <v>1367.19</v>
      </c>
      <c r="R2164" t="n">
        <v>124.3</v>
      </c>
      <c r="S2164" t="n">
        <v>104.26</v>
      </c>
      <c r="T2164" t="n">
        <v>9107.01</v>
      </c>
      <c r="U2164" t="n">
        <v>0.84</v>
      </c>
      <c r="V2164" t="n">
        <v>0.9</v>
      </c>
      <c r="W2164" t="n">
        <v>20.67</v>
      </c>
      <c r="X2164" t="n">
        <v>0.54</v>
      </c>
      <c r="Y2164" t="n">
        <v>1</v>
      </c>
      <c r="Z2164" t="n">
        <v>10</v>
      </c>
    </row>
    <row r="2165">
      <c r="A2165" t="n">
        <v>146</v>
      </c>
      <c r="B2165" t="n">
        <v>145</v>
      </c>
      <c r="C2165" t="inlineStr">
        <is>
          <t xml:space="preserve">CONCLUIDO	</t>
        </is>
      </c>
      <c r="D2165" t="n">
        <v>1.7524</v>
      </c>
      <c r="E2165" t="n">
        <v>57.06</v>
      </c>
      <c r="F2165" t="n">
        <v>53.09</v>
      </c>
      <c r="G2165" t="n">
        <v>167.66</v>
      </c>
      <c r="H2165" t="n">
        <v>1.81</v>
      </c>
      <c r="I2165" t="n">
        <v>19</v>
      </c>
      <c r="J2165" t="n">
        <v>369.98</v>
      </c>
      <c r="K2165" t="n">
        <v>61.2</v>
      </c>
      <c r="L2165" t="n">
        <v>37.5</v>
      </c>
      <c r="M2165" t="n">
        <v>17</v>
      </c>
      <c r="N2165" t="n">
        <v>126.28</v>
      </c>
      <c r="O2165" t="n">
        <v>45865.47</v>
      </c>
      <c r="P2165" t="n">
        <v>941.7</v>
      </c>
      <c r="Q2165" t="n">
        <v>1367.19</v>
      </c>
      <c r="R2165" t="n">
        <v>123.14</v>
      </c>
      <c r="S2165" t="n">
        <v>104.26</v>
      </c>
      <c r="T2165" t="n">
        <v>8532.299999999999</v>
      </c>
      <c r="U2165" t="n">
        <v>0.85</v>
      </c>
      <c r="V2165" t="n">
        <v>0.9</v>
      </c>
      <c r="W2165" t="n">
        <v>20.68</v>
      </c>
      <c r="X2165" t="n">
        <v>0.52</v>
      </c>
      <c r="Y2165" t="n">
        <v>1</v>
      </c>
      <c r="Z2165" t="n">
        <v>10</v>
      </c>
    </row>
    <row r="2166">
      <c r="A2166" t="n">
        <v>147</v>
      </c>
      <c r="B2166" t="n">
        <v>145</v>
      </c>
      <c r="C2166" t="inlineStr">
        <is>
          <t xml:space="preserve">CONCLUIDO	</t>
        </is>
      </c>
      <c r="D2166" t="n">
        <v>1.7526</v>
      </c>
      <c r="E2166" t="n">
        <v>57.06</v>
      </c>
      <c r="F2166" t="n">
        <v>53.09</v>
      </c>
      <c r="G2166" t="n">
        <v>167.64</v>
      </c>
      <c r="H2166" t="n">
        <v>1.82</v>
      </c>
      <c r="I2166" t="n">
        <v>19</v>
      </c>
      <c r="J2166" t="n">
        <v>370.67</v>
      </c>
      <c r="K2166" t="n">
        <v>61.2</v>
      </c>
      <c r="L2166" t="n">
        <v>37.75</v>
      </c>
      <c r="M2166" t="n">
        <v>17</v>
      </c>
      <c r="N2166" t="n">
        <v>126.73</v>
      </c>
      <c r="O2166" t="n">
        <v>45950.92</v>
      </c>
      <c r="P2166" t="n">
        <v>942.98</v>
      </c>
      <c r="Q2166" t="n">
        <v>1367.25</v>
      </c>
      <c r="R2166" t="n">
        <v>123.17</v>
      </c>
      <c r="S2166" t="n">
        <v>104.26</v>
      </c>
      <c r="T2166" t="n">
        <v>8547.34</v>
      </c>
      <c r="U2166" t="n">
        <v>0.85</v>
      </c>
      <c r="V2166" t="n">
        <v>0.9</v>
      </c>
      <c r="W2166" t="n">
        <v>20.67</v>
      </c>
      <c r="X2166" t="n">
        <v>0.51</v>
      </c>
      <c r="Y2166" t="n">
        <v>1</v>
      </c>
      <c r="Z2166" t="n">
        <v>10</v>
      </c>
    </row>
    <row r="2167">
      <c r="A2167" t="n">
        <v>148</v>
      </c>
      <c r="B2167" t="n">
        <v>145</v>
      </c>
      <c r="C2167" t="inlineStr">
        <is>
          <t xml:space="preserve">CONCLUIDO	</t>
        </is>
      </c>
      <c r="D2167" t="n">
        <v>1.7524</v>
      </c>
      <c r="E2167" t="n">
        <v>57.06</v>
      </c>
      <c r="F2167" t="n">
        <v>53.09</v>
      </c>
      <c r="G2167" t="n">
        <v>167.66</v>
      </c>
      <c r="H2167" t="n">
        <v>1.82</v>
      </c>
      <c r="I2167" t="n">
        <v>19</v>
      </c>
      <c r="J2167" t="n">
        <v>371.37</v>
      </c>
      <c r="K2167" t="n">
        <v>61.2</v>
      </c>
      <c r="L2167" t="n">
        <v>38</v>
      </c>
      <c r="M2167" t="n">
        <v>17</v>
      </c>
      <c r="N2167" t="n">
        <v>127.17</v>
      </c>
      <c r="O2167" t="n">
        <v>46036.65</v>
      </c>
      <c r="P2167" t="n">
        <v>943.49</v>
      </c>
      <c r="Q2167" t="n">
        <v>1367.19</v>
      </c>
      <c r="R2167" t="n">
        <v>123.33</v>
      </c>
      <c r="S2167" t="n">
        <v>104.26</v>
      </c>
      <c r="T2167" t="n">
        <v>8626.17</v>
      </c>
      <c r="U2167" t="n">
        <v>0.85</v>
      </c>
      <c r="V2167" t="n">
        <v>0.9</v>
      </c>
      <c r="W2167" t="n">
        <v>20.67</v>
      </c>
      <c r="X2167" t="n">
        <v>0.52</v>
      </c>
      <c r="Y2167" t="n">
        <v>1</v>
      </c>
      <c r="Z2167" t="n">
        <v>10</v>
      </c>
    </row>
    <row r="2168">
      <c r="A2168" t="n">
        <v>149</v>
      </c>
      <c r="B2168" t="n">
        <v>145</v>
      </c>
      <c r="C2168" t="inlineStr">
        <is>
          <t xml:space="preserve">CONCLUIDO	</t>
        </is>
      </c>
      <c r="D2168" t="n">
        <v>1.7521</v>
      </c>
      <c r="E2168" t="n">
        <v>57.07</v>
      </c>
      <c r="F2168" t="n">
        <v>53.1</v>
      </c>
      <c r="G2168" t="n">
        <v>167.68</v>
      </c>
      <c r="H2168" t="n">
        <v>1.83</v>
      </c>
      <c r="I2168" t="n">
        <v>19</v>
      </c>
      <c r="J2168" t="n">
        <v>372.07</v>
      </c>
      <c r="K2168" t="n">
        <v>61.2</v>
      </c>
      <c r="L2168" t="n">
        <v>38.25</v>
      </c>
      <c r="M2168" t="n">
        <v>17</v>
      </c>
      <c r="N2168" t="n">
        <v>127.62</v>
      </c>
      <c r="O2168" t="n">
        <v>46122.64</v>
      </c>
      <c r="P2168" t="n">
        <v>944.48</v>
      </c>
      <c r="Q2168" t="n">
        <v>1367.18</v>
      </c>
      <c r="R2168" t="n">
        <v>123.71</v>
      </c>
      <c r="S2168" t="n">
        <v>104.26</v>
      </c>
      <c r="T2168" t="n">
        <v>8814.58</v>
      </c>
      <c r="U2168" t="n">
        <v>0.84</v>
      </c>
      <c r="V2168" t="n">
        <v>0.9</v>
      </c>
      <c r="W2168" t="n">
        <v>20.67</v>
      </c>
      <c r="X2168" t="n">
        <v>0.52</v>
      </c>
      <c r="Y2168" t="n">
        <v>1</v>
      </c>
      <c r="Z2168" t="n">
        <v>10</v>
      </c>
    </row>
    <row r="2169">
      <c r="A2169" t="n">
        <v>150</v>
      </c>
      <c r="B2169" t="n">
        <v>145</v>
      </c>
      <c r="C2169" t="inlineStr">
        <is>
          <t xml:space="preserve">CONCLUIDO	</t>
        </is>
      </c>
      <c r="D2169" t="n">
        <v>1.7525</v>
      </c>
      <c r="E2169" t="n">
        <v>57.06</v>
      </c>
      <c r="F2169" t="n">
        <v>53.09</v>
      </c>
      <c r="G2169" t="n">
        <v>167.65</v>
      </c>
      <c r="H2169" t="n">
        <v>1.84</v>
      </c>
      <c r="I2169" t="n">
        <v>19</v>
      </c>
      <c r="J2169" t="n">
        <v>372.77</v>
      </c>
      <c r="K2169" t="n">
        <v>61.2</v>
      </c>
      <c r="L2169" t="n">
        <v>38.5</v>
      </c>
      <c r="M2169" t="n">
        <v>17</v>
      </c>
      <c r="N2169" t="n">
        <v>128.07</v>
      </c>
      <c r="O2169" t="n">
        <v>46208.91</v>
      </c>
      <c r="P2169" t="n">
        <v>944.9299999999999</v>
      </c>
      <c r="Q2169" t="n">
        <v>1367.19</v>
      </c>
      <c r="R2169" t="n">
        <v>123.21</v>
      </c>
      <c r="S2169" t="n">
        <v>104.26</v>
      </c>
      <c r="T2169" t="n">
        <v>8567.799999999999</v>
      </c>
      <c r="U2169" t="n">
        <v>0.85</v>
      </c>
      <c r="V2169" t="n">
        <v>0.9</v>
      </c>
      <c r="W2169" t="n">
        <v>20.67</v>
      </c>
      <c r="X2169" t="n">
        <v>0.51</v>
      </c>
      <c r="Y2169" t="n">
        <v>1</v>
      </c>
      <c r="Z2169" t="n">
        <v>10</v>
      </c>
    </row>
    <row r="2170">
      <c r="A2170" t="n">
        <v>151</v>
      </c>
      <c r="B2170" t="n">
        <v>145</v>
      </c>
      <c r="C2170" t="inlineStr">
        <is>
          <t xml:space="preserve">CONCLUIDO	</t>
        </is>
      </c>
      <c r="D2170" t="n">
        <v>1.7525</v>
      </c>
      <c r="E2170" t="n">
        <v>57.06</v>
      </c>
      <c r="F2170" t="n">
        <v>53.09</v>
      </c>
      <c r="G2170" t="n">
        <v>167.64</v>
      </c>
      <c r="H2170" t="n">
        <v>1.85</v>
      </c>
      <c r="I2170" t="n">
        <v>19</v>
      </c>
      <c r="J2170" t="n">
        <v>373.47</v>
      </c>
      <c r="K2170" t="n">
        <v>61.2</v>
      </c>
      <c r="L2170" t="n">
        <v>38.75</v>
      </c>
      <c r="M2170" t="n">
        <v>17</v>
      </c>
      <c r="N2170" t="n">
        <v>128.52</v>
      </c>
      <c r="O2170" t="n">
        <v>46295.45</v>
      </c>
      <c r="P2170" t="n">
        <v>944.76</v>
      </c>
      <c r="Q2170" t="n">
        <v>1367.19</v>
      </c>
      <c r="R2170" t="n">
        <v>123.18</v>
      </c>
      <c r="S2170" t="n">
        <v>104.26</v>
      </c>
      <c r="T2170" t="n">
        <v>8552.74</v>
      </c>
      <c r="U2170" t="n">
        <v>0.85</v>
      </c>
      <c r="V2170" t="n">
        <v>0.9</v>
      </c>
      <c r="W2170" t="n">
        <v>20.67</v>
      </c>
      <c r="X2170" t="n">
        <v>0.51</v>
      </c>
      <c r="Y2170" t="n">
        <v>1</v>
      </c>
      <c r="Z2170" t="n">
        <v>10</v>
      </c>
    </row>
    <row r="2171">
      <c r="A2171" t="n">
        <v>152</v>
      </c>
      <c r="B2171" t="n">
        <v>145</v>
      </c>
      <c r="C2171" t="inlineStr">
        <is>
          <t xml:space="preserve">CONCLUIDO	</t>
        </is>
      </c>
      <c r="D2171" t="n">
        <v>1.7525</v>
      </c>
      <c r="E2171" t="n">
        <v>57.06</v>
      </c>
      <c r="F2171" t="n">
        <v>53.09</v>
      </c>
      <c r="G2171" t="n">
        <v>167.65</v>
      </c>
      <c r="H2171" t="n">
        <v>1.86</v>
      </c>
      <c r="I2171" t="n">
        <v>19</v>
      </c>
      <c r="J2171" t="n">
        <v>374.17</v>
      </c>
      <c r="K2171" t="n">
        <v>61.2</v>
      </c>
      <c r="L2171" t="n">
        <v>39</v>
      </c>
      <c r="M2171" t="n">
        <v>17</v>
      </c>
      <c r="N2171" t="n">
        <v>128.97</v>
      </c>
      <c r="O2171" t="n">
        <v>46382.28</v>
      </c>
      <c r="P2171" t="n">
        <v>944.89</v>
      </c>
      <c r="Q2171" t="n">
        <v>1367.24</v>
      </c>
      <c r="R2171" t="n">
        <v>123.21</v>
      </c>
      <c r="S2171" t="n">
        <v>104.26</v>
      </c>
      <c r="T2171" t="n">
        <v>8565.379999999999</v>
      </c>
      <c r="U2171" t="n">
        <v>0.85</v>
      </c>
      <c r="V2171" t="n">
        <v>0.9</v>
      </c>
      <c r="W2171" t="n">
        <v>20.67</v>
      </c>
      <c r="X2171" t="n">
        <v>0.51</v>
      </c>
      <c r="Y2171" t="n">
        <v>1</v>
      </c>
      <c r="Z2171" t="n">
        <v>10</v>
      </c>
    </row>
    <row r="2172">
      <c r="A2172" t="n">
        <v>153</v>
      </c>
      <c r="B2172" t="n">
        <v>145</v>
      </c>
      <c r="C2172" t="inlineStr">
        <is>
          <t xml:space="preserve">CONCLUIDO	</t>
        </is>
      </c>
      <c r="D2172" t="n">
        <v>1.7523</v>
      </c>
      <c r="E2172" t="n">
        <v>57.07</v>
      </c>
      <c r="F2172" t="n">
        <v>53.1</v>
      </c>
      <c r="G2172" t="n">
        <v>167.67</v>
      </c>
      <c r="H2172" t="n">
        <v>1.87</v>
      </c>
      <c r="I2172" t="n">
        <v>19</v>
      </c>
      <c r="J2172" t="n">
        <v>374.88</v>
      </c>
      <c r="K2172" t="n">
        <v>61.2</v>
      </c>
      <c r="L2172" t="n">
        <v>39.25</v>
      </c>
      <c r="M2172" t="n">
        <v>17</v>
      </c>
      <c r="N2172" t="n">
        <v>129.43</v>
      </c>
      <c r="O2172" t="n">
        <v>46469.38</v>
      </c>
      <c r="P2172" t="n">
        <v>944.96</v>
      </c>
      <c r="Q2172" t="n">
        <v>1367.2</v>
      </c>
      <c r="R2172" t="n">
        <v>123.28</v>
      </c>
      <c r="S2172" t="n">
        <v>104.26</v>
      </c>
      <c r="T2172" t="n">
        <v>8603.450000000001</v>
      </c>
      <c r="U2172" t="n">
        <v>0.85</v>
      </c>
      <c r="V2172" t="n">
        <v>0.9</v>
      </c>
      <c r="W2172" t="n">
        <v>20.68</v>
      </c>
      <c r="X2172" t="n">
        <v>0.52</v>
      </c>
      <c r="Y2172" t="n">
        <v>1</v>
      </c>
      <c r="Z2172" t="n">
        <v>10</v>
      </c>
    </row>
    <row r="2173">
      <c r="A2173" t="n">
        <v>154</v>
      </c>
      <c r="B2173" t="n">
        <v>145</v>
      </c>
      <c r="C2173" t="inlineStr">
        <is>
          <t xml:space="preserve">CONCLUIDO	</t>
        </is>
      </c>
      <c r="D2173" t="n">
        <v>1.7523</v>
      </c>
      <c r="E2173" t="n">
        <v>57.07</v>
      </c>
      <c r="F2173" t="n">
        <v>53.1</v>
      </c>
      <c r="G2173" t="n">
        <v>167.67</v>
      </c>
      <c r="H2173" t="n">
        <v>1.88</v>
      </c>
      <c r="I2173" t="n">
        <v>19</v>
      </c>
      <c r="J2173" t="n">
        <v>375.59</v>
      </c>
      <c r="K2173" t="n">
        <v>61.2</v>
      </c>
      <c r="L2173" t="n">
        <v>39.5</v>
      </c>
      <c r="M2173" t="n">
        <v>17</v>
      </c>
      <c r="N2173" t="n">
        <v>129.89</v>
      </c>
      <c r="O2173" t="n">
        <v>46556.77</v>
      </c>
      <c r="P2173" t="n">
        <v>944.48</v>
      </c>
      <c r="Q2173" t="n">
        <v>1367.18</v>
      </c>
      <c r="R2173" t="n">
        <v>123.43</v>
      </c>
      <c r="S2173" t="n">
        <v>104.26</v>
      </c>
      <c r="T2173" t="n">
        <v>8675.799999999999</v>
      </c>
      <c r="U2173" t="n">
        <v>0.84</v>
      </c>
      <c r="V2173" t="n">
        <v>0.9</v>
      </c>
      <c r="W2173" t="n">
        <v>20.68</v>
      </c>
      <c r="X2173" t="n">
        <v>0.52</v>
      </c>
      <c r="Y2173" t="n">
        <v>1</v>
      </c>
      <c r="Z2173" t="n">
        <v>10</v>
      </c>
    </row>
    <row r="2174">
      <c r="A2174" t="n">
        <v>155</v>
      </c>
      <c r="B2174" t="n">
        <v>145</v>
      </c>
      <c r="C2174" t="inlineStr">
        <is>
          <t xml:space="preserve">CONCLUIDO	</t>
        </is>
      </c>
      <c r="D2174" t="n">
        <v>1.7553</v>
      </c>
      <c r="E2174" t="n">
        <v>56.97</v>
      </c>
      <c r="F2174" t="n">
        <v>53.05</v>
      </c>
      <c r="G2174" t="n">
        <v>176.84</v>
      </c>
      <c r="H2174" t="n">
        <v>1.88</v>
      </c>
      <c r="I2174" t="n">
        <v>18</v>
      </c>
      <c r="J2174" t="n">
        <v>376.3</v>
      </c>
      <c r="K2174" t="n">
        <v>61.2</v>
      </c>
      <c r="L2174" t="n">
        <v>39.75</v>
      </c>
      <c r="M2174" t="n">
        <v>16</v>
      </c>
      <c r="N2174" t="n">
        <v>130.35</v>
      </c>
      <c r="O2174" t="n">
        <v>46644.44</v>
      </c>
      <c r="P2174" t="n">
        <v>943.46</v>
      </c>
      <c r="Q2174" t="n">
        <v>1367.18</v>
      </c>
      <c r="R2174" t="n">
        <v>121.93</v>
      </c>
      <c r="S2174" t="n">
        <v>104.26</v>
      </c>
      <c r="T2174" t="n">
        <v>7930.99</v>
      </c>
      <c r="U2174" t="n">
        <v>0.86</v>
      </c>
      <c r="V2174" t="n">
        <v>0.9</v>
      </c>
      <c r="W2174" t="n">
        <v>20.67</v>
      </c>
      <c r="X2174" t="n">
        <v>0.47</v>
      </c>
      <c r="Y2174" t="n">
        <v>1</v>
      </c>
      <c r="Z2174" t="n">
        <v>10</v>
      </c>
    </row>
    <row r="2175">
      <c r="A2175" t="n">
        <v>156</v>
      </c>
      <c r="B2175" t="n">
        <v>145</v>
      </c>
      <c r="C2175" t="inlineStr">
        <is>
          <t xml:space="preserve">CONCLUIDO	</t>
        </is>
      </c>
      <c r="D2175" t="n">
        <v>1.755</v>
      </c>
      <c r="E2175" t="n">
        <v>56.98</v>
      </c>
      <c r="F2175" t="n">
        <v>53.06</v>
      </c>
      <c r="G2175" t="n">
        <v>176.87</v>
      </c>
      <c r="H2175" t="n">
        <v>1.89</v>
      </c>
      <c r="I2175" t="n">
        <v>18</v>
      </c>
      <c r="J2175" t="n">
        <v>377.01</v>
      </c>
      <c r="K2175" t="n">
        <v>61.2</v>
      </c>
      <c r="L2175" t="n">
        <v>40</v>
      </c>
      <c r="M2175" t="n">
        <v>16</v>
      </c>
      <c r="N2175" t="n">
        <v>130.81</v>
      </c>
      <c r="O2175" t="n">
        <v>46732.41</v>
      </c>
      <c r="P2175" t="n">
        <v>944.35</v>
      </c>
      <c r="Q2175" t="n">
        <v>1367.22</v>
      </c>
      <c r="R2175" t="n">
        <v>122.28</v>
      </c>
      <c r="S2175" t="n">
        <v>104.26</v>
      </c>
      <c r="T2175" t="n">
        <v>8105.89</v>
      </c>
      <c r="U2175" t="n">
        <v>0.85</v>
      </c>
      <c r="V2175" t="n">
        <v>0.9</v>
      </c>
      <c r="W2175" t="n">
        <v>20.67</v>
      </c>
      <c r="X2175" t="n">
        <v>0.48</v>
      </c>
      <c r="Y2175" t="n">
        <v>1</v>
      </c>
      <c r="Z2175" t="n">
        <v>10</v>
      </c>
    </row>
    <row r="2176">
      <c r="A2176" t="n">
        <v>0</v>
      </c>
      <c r="B2176" t="n">
        <v>65</v>
      </c>
      <c r="C2176" t="inlineStr">
        <is>
          <t xml:space="preserve">CONCLUIDO	</t>
        </is>
      </c>
      <c r="D2176" t="n">
        <v>1.1632</v>
      </c>
      <c r="E2176" t="n">
        <v>85.97</v>
      </c>
      <c r="F2176" t="n">
        <v>68.81999999999999</v>
      </c>
      <c r="G2176" t="n">
        <v>7.51</v>
      </c>
      <c r="H2176" t="n">
        <v>0.13</v>
      </c>
      <c r="I2176" t="n">
        <v>550</v>
      </c>
      <c r="J2176" t="n">
        <v>133.21</v>
      </c>
      <c r="K2176" t="n">
        <v>46.47</v>
      </c>
      <c r="L2176" t="n">
        <v>1</v>
      </c>
      <c r="M2176" t="n">
        <v>548</v>
      </c>
      <c r="N2176" t="n">
        <v>20.75</v>
      </c>
      <c r="O2176" t="n">
        <v>16663.42</v>
      </c>
      <c r="P2176" t="n">
        <v>761.55</v>
      </c>
      <c r="Q2176" t="n">
        <v>1370.01</v>
      </c>
      <c r="R2176" t="n">
        <v>635.48</v>
      </c>
      <c r="S2176" t="n">
        <v>104.26</v>
      </c>
      <c r="T2176" t="n">
        <v>262044.5</v>
      </c>
      <c r="U2176" t="n">
        <v>0.16</v>
      </c>
      <c r="V2176" t="n">
        <v>0.7</v>
      </c>
      <c r="W2176" t="n">
        <v>21.53</v>
      </c>
      <c r="X2176" t="n">
        <v>16.19</v>
      </c>
      <c r="Y2176" t="n">
        <v>1</v>
      </c>
      <c r="Z2176" t="n">
        <v>10</v>
      </c>
    </row>
    <row r="2177">
      <c r="A2177" t="n">
        <v>1</v>
      </c>
      <c r="B2177" t="n">
        <v>65</v>
      </c>
      <c r="C2177" t="inlineStr">
        <is>
          <t xml:space="preserve">CONCLUIDO	</t>
        </is>
      </c>
      <c r="D2177" t="n">
        <v>1.2811</v>
      </c>
      <c r="E2177" t="n">
        <v>78.06</v>
      </c>
      <c r="F2177" t="n">
        <v>64.66</v>
      </c>
      <c r="G2177" t="n">
        <v>9.42</v>
      </c>
      <c r="H2177" t="n">
        <v>0.17</v>
      </c>
      <c r="I2177" t="n">
        <v>412</v>
      </c>
      <c r="J2177" t="n">
        <v>133.55</v>
      </c>
      <c r="K2177" t="n">
        <v>46.47</v>
      </c>
      <c r="L2177" t="n">
        <v>1.25</v>
      </c>
      <c r="M2177" t="n">
        <v>410</v>
      </c>
      <c r="N2177" t="n">
        <v>20.83</v>
      </c>
      <c r="O2177" t="n">
        <v>16704.7</v>
      </c>
      <c r="P2177" t="n">
        <v>714.47</v>
      </c>
      <c r="Q2177" t="n">
        <v>1369.16</v>
      </c>
      <c r="R2177" t="n">
        <v>498.79</v>
      </c>
      <c r="S2177" t="n">
        <v>104.26</v>
      </c>
      <c r="T2177" t="n">
        <v>194390.35</v>
      </c>
      <c r="U2177" t="n">
        <v>0.21</v>
      </c>
      <c r="V2177" t="n">
        <v>0.74</v>
      </c>
      <c r="W2177" t="n">
        <v>21.33</v>
      </c>
      <c r="X2177" t="n">
        <v>12.04</v>
      </c>
      <c r="Y2177" t="n">
        <v>1</v>
      </c>
      <c r="Z2177" t="n">
        <v>10</v>
      </c>
    </row>
    <row r="2178">
      <c r="A2178" t="n">
        <v>2</v>
      </c>
      <c r="B2178" t="n">
        <v>65</v>
      </c>
      <c r="C2178" t="inlineStr">
        <is>
          <t xml:space="preserve">CONCLUIDO	</t>
        </is>
      </c>
      <c r="D2178" t="n">
        <v>1.3636</v>
      </c>
      <c r="E2178" t="n">
        <v>73.34</v>
      </c>
      <c r="F2178" t="n">
        <v>62.17</v>
      </c>
      <c r="G2178" t="n">
        <v>11.3</v>
      </c>
      <c r="H2178" t="n">
        <v>0.2</v>
      </c>
      <c r="I2178" t="n">
        <v>330</v>
      </c>
      <c r="J2178" t="n">
        <v>133.88</v>
      </c>
      <c r="K2178" t="n">
        <v>46.47</v>
      </c>
      <c r="L2178" t="n">
        <v>1.5</v>
      </c>
      <c r="M2178" t="n">
        <v>328</v>
      </c>
      <c r="N2178" t="n">
        <v>20.91</v>
      </c>
      <c r="O2178" t="n">
        <v>16746.01</v>
      </c>
      <c r="P2178" t="n">
        <v>685.54</v>
      </c>
      <c r="Q2178" t="n">
        <v>1368.44</v>
      </c>
      <c r="R2178" t="n">
        <v>417.94</v>
      </c>
      <c r="S2178" t="n">
        <v>104.26</v>
      </c>
      <c r="T2178" t="n">
        <v>154374.35</v>
      </c>
      <c r="U2178" t="n">
        <v>0.25</v>
      </c>
      <c r="V2178" t="n">
        <v>0.77</v>
      </c>
      <c r="W2178" t="n">
        <v>21.19</v>
      </c>
      <c r="X2178" t="n">
        <v>9.57</v>
      </c>
      <c r="Y2178" t="n">
        <v>1</v>
      </c>
      <c r="Z2178" t="n">
        <v>10</v>
      </c>
    </row>
    <row r="2179">
      <c r="A2179" t="n">
        <v>3</v>
      </c>
      <c r="B2179" t="n">
        <v>65</v>
      </c>
      <c r="C2179" t="inlineStr">
        <is>
          <t xml:space="preserve">CONCLUIDO	</t>
        </is>
      </c>
      <c r="D2179" t="n">
        <v>1.4233</v>
      </c>
      <c r="E2179" t="n">
        <v>70.26000000000001</v>
      </c>
      <c r="F2179" t="n">
        <v>60.59</v>
      </c>
      <c r="G2179" t="n">
        <v>13.22</v>
      </c>
      <c r="H2179" t="n">
        <v>0.23</v>
      </c>
      <c r="I2179" t="n">
        <v>275</v>
      </c>
      <c r="J2179" t="n">
        <v>134.22</v>
      </c>
      <c r="K2179" t="n">
        <v>46.47</v>
      </c>
      <c r="L2179" t="n">
        <v>1.75</v>
      </c>
      <c r="M2179" t="n">
        <v>273</v>
      </c>
      <c r="N2179" t="n">
        <v>21</v>
      </c>
      <c r="O2179" t="n">
        <v>16787.35</v>
      </c>
      <c r="P2179" t="n">
        <v>666.7</v>
      </c>
      <c r="Q2179" t="n">
        <v>1368.24</v>
      </c>
      <c r="R2179" t="n">
        <v>366.39</v>
      </c>
      <c r="S2179" t="n">
        <v>104.26</v>
      </c>
      <c r="T2179" t="n">
        <v>128875.04</v>
      </c>
      <c r="U2179" t="n">
        <v>0.28</v>
      </c>
      <c r="V2179" t="n">
        <v>0.79</v>
      </c>
      <c r="W2179" t="n">
        <v>21.11</v>
      </c>
      <c r="X2179" t="n">
        <v>7.99</v>
      </c>
      <c r="Y2179" t="n">
        <v>1</v>
      </c>
      <c r="Z2179" t="n">
        <v>10</v>
      </c>
    </row>
    <row r="2180">
      <c r="A2180" t="n">
        <v>4</v>
      </c>
      <c r="B2180" t="n">
        <v>65</v>
      </c>
      <c r="C2180" t="inlineStr">
        <is>
          <t xml:space="preserve">CONCLUIDO	</t>
        </is>
      </c>
      <c r="D2180" t="n">
        <v>1.4713</v>
      </c>
      <c r="E2180" t="n">
        <v>67.97</v>
      </c>
      <c r="F2180" t="n">
        <v>59.39</v>
      </c>
      <c r="G2180" t="n">
        <v>15.16</v>
      </c>
      <c r="H2180" t="n">
        <v>0.26</v>
      </c>
      <c r="I2180" t="n">
        <v>235</v>
      </c>
      <c r="J2180" t="n">
        <v>134.55</v>
      </c>
      <c r="K2180" t="n">
        <v>46.47</v>
      </c>
      <c r="L2180" t="n">
        <v>2</v>
      </c>
      <c r="M2180" t="n">
        <v>233</v>
      </c>
      <c r="N2180" t="n">
        <v>21.09</v>
      </c>
      <c r="O2180" t="n">
        <v>16828.84</v>
      </c>
      <c r="P2180" t="n">
        <v>651.95</v>
      </c>
      <c r="Q2180" t="n">
        <v>1368.13</v>
      </c>
      <c r="R2180" t="n">
        <v>327.78</v>
      </c>
      <c r="S2180" t="n">
        <v>104.26</v>
      </c>
      <c r="T2180" t="n">
        <v>109770.53</v>
      </c>
      <c r="U2180" t="n">
        <v>0.32</v>
      </c>
      <c r="V2180" t="n">
        <v>0.8100000000000001</v>
      </c>
      <c r="W2180" t="n">
        <v>21.03</v>
      </c>
      <c r="X2180" t="n">
        <v>6.79</v>
      </c>
      <c r="Y2180" t="n">
        <v>1</v>
      </c>
      <c r="Z2180" t="n">
        <v>10</v>
      </c>
    </row>
    <row r="2181">
      <c r="A2181" t="n">
        <v>5</v>
      </c>
      <c r="B2181" t="n">
        <v>65</v>
      </c>
      <c r="C2181" t="inlineStr">
        <is>
          <t xml:space="preserve">CONCLUIDO	</t>
        </is>
      </c>
      <c r="D2181" t="n">
        <v>1.5102</v>
      </c>
      <c r="E2181" t="n">
        <v>66.20999999999999</v>
      </c>
      <c r="F2181" t="n">
        <v>58.45</v>
      </c>
      <c r="G2181" t="n">
        <v>17.11</v>
      </c>
      <c r="H2181" t="n">
        <v>0.29</v>
      </c>
      <c r="I2181" t="n">
        <v>205</v>
      </c>
      <c r="J2181" t="n">
        <v>134.89</v>
      </c>
      <c r="K2181" t="n">
        <v>46.47</v>
      </c>
      <c r="L2181" t="n">
        <v>2.25</v>
      </c>
      <c r="M2181" t="n">
        <v>203</v>
      </c>
      <c r="N2181" t="n">
        <v>21.17</v>
      </c>
      <c r="O2181" t="n">
        <v>16870.25</v>
      </c>
      <c r="P2181" t="n">
        <v>640.15</v>
      </c>
      <c r="Q2181" t="n">
        <v>1368.02</v>
      </c>
      <c r="R2181" t="n">
        <v>297.51</v>
      </c>
      <c r="S2181" t="n">
        <v>104.26</v>
      </c>
      <c r="T2181" t="n">
        <v>94785.24000000001</v>
      </c>
      <c r="U2181" t="n">
        <v>0.35</v>
      </c>
      <c r="V2181" t="n">
        <v>0.82</v>
      </c>
      <c r="W2181" t="n">
        <v>20.97</v>
      </c>
      <c r="X2181" t="n">
        <v>5.86</v>
      </c>
      <c r="Y2181" t="n">
        <v>1</v>
      </c>
      <c r="Z2181" t="n">
        <v>10</v>
      </c>
    </row>
    <row r="2182">
      <c r="A2182" t="n">
        <v>6</v>
      </c>
      <c r="B2182" t="n">
        <v>65</v>
      </c>
      <c r="C2182" t="inlineStr">
        <is>
          <t xml:space="preserve">CONCLUIDO	</t>
        </is>
      </c>
      <c r="D2182" t="n">
        <v>1.538</v>
      </c>
      <c r="E2182" t="n">
        <v>65.02</v>
      </c>
      <c r="F2182" t="n">
        <v>57.86</v>
      </c>
      <c r="G2182" t="n">
        <v>18.97</v>
      </c>
      <c r="H2182" t="n">
        <v>0.33</v>
      </c>
      <c r="I2182" t="n">
        <v>183</v>
      </c>
      <c r="J2182" t="n">
        <v>135.22</v>
      </c>
      <c r="K2182" t="n">
        <v>46.47</v>
      </c>
      <c r="L2182" t="n">
        <v>2.5</v>
      </c>
      <c r="M2182" t="n">
        <v>181</v>
      </c>
      <c r="N2182" t="n">
        <v>21.26</v>
      </c>
      <c r="O2182" t="n">
        <v>16911.68</v>
      </c>
      <c r="P2182" t="n">
        <v>632.02</v>
      </c>
      <c r="Q2182" t="n">
        <v>1367.93</v>
      </c>
      <c r="R2182" t="n">
        <v>278.02</v>
      </c>
      <c r="S2182" t="n">
        <v>104.26</v>
      </c>
      <c r="T2182" t="n">
        <v>85150.17</v>
      </c>
      <c r="U2182" t="n">
        <v>0.38</v>
      </c>
      <c r="V2182" t="n">
        <v>0.83</v>
      </c>
      <c r="W2182" t="n">
        <v>20.94</v>
      </c>
      <c r="X2182" t="n">
        <v>5.26</v>
      </c>
      <c r="Y2182" t="n">
        <v>1</v>
      </c>
      <c r="Z2182" t="n">
        <v>10</v>
      </c>
    </row>
    <row r="2183">
      <c r="A2183" t="n">
        <v>7</v>
      </c>
      <c r="B2183" t="n">
        <v>65</v>
      </c>
      <c r="C2183" t="inlineStr">
        <is>
          <t xml:space="preserve">CONCLUIDO	</t>
        </is>
      </c>
      <c r="D2183" t="n">
        <v>1.5646</v>
      </c>
      <c r="E2183" t="n">
        <v>63.91</v>
      </c>
      <c r="F2183" t="n">
        <v>57.27</v>
      </c>
      <c r="G2183" t="n">
        <v>20.95</v>
      </c>
      <c r="H2183" t="n">
        <v>0.36</v>
      </c>
      <c r="I2183" t="n">
        <v>164</v>
      </c>
      <c r="J2183" t="n">
        <v>135.56</v>
      </c>
      <c r="K2183" t="n">
        <v>46.47</v>
      </c>
      <c r="L2183" t="n">
        <v>2.75</v>
      </c>
      <c r="M2183" t="n">
        <v>162</v>
      </c>
      <c r="N2183" t="n">
        <v>21.34</v>
      </c>
      <c r="O2183" t="n">
        <v>16953.14</v>
      </c>
      <c r="P2183" t="n">
        <v>624.01</v>
      </c>
      <c r="Q2183" t="n">
        <v>1368.01</v>
      </c>
      <c r="R2183" t="n">
        <v>259.61</v>
      </c>
      <c r="S2183" t="n">
        <v>104.26</v>
      </c>
      <c r="T2183" t="n">
        <v>76040.14</v>
      </c>
      <c r="U2183" t="n">
        <v>0.4</v>
      </c>
      <c r="V2183" t="n">
        <v>0.84</v>
      </c>
      <c r="W2183" t="n">
        <v>20.89</v>
      </c>
      <c r="X2183" t="n">
        <v>4.68</v>
      </c>
      <c r="Y2183" t="n">
        <v>1</v>
      </c>
      <c r="Z2183" t="n">
        <v>10</v>
      </c>
    </row>
    <row r="2184">
      <c r="A2184" t="n">
        <v>8</v>
      </c>
      <c r="B2184" t="n">
        <v>65</v>
      </c>
      <c r="C2184" t="inlineStr">
        <is>
          <t xml:space="preserve">CONCLUIDO	</t>
        </is>
      </c>
      <c r="D2184" t="n">
        <v>1.585</v>
      </c>
      <c r="E2184" t="n">
        <v>63.09</v>
      </c>
      <c r="F2184" t="n">
        <v>56.86</v>
      </c>
      <c r="G2184" t="n">
        <v>22.9</v>
      </c>
      <c r="H2184" t="n">
        <v>0.39</v>
      </c>
      <c r="I2184" t="n">
        <v>149</v>
      </c>
      <c r="J2184" t="n">
        <v>135.9</v>
      </c>
      <c r="K2184" t="n">
        <v>46.47</v>
      </c>
      <c r="L2184" t="n">
        <v>3</v>
      </c>
      <c r="M2184" t="n">
        <v>147</v>
      </c>
      <c r="N2184" t="n">
        <v>21.43</v>
      </c>
      <c r="O2184" t="n">
        <v>16994.64</v>
      </c>
      <c r="P2184" t="n">
        <v>618</v>
      </c>
      <c r="Q2184" t="n">
        <v>1367.91</v>
      </c>
      <c r="R2184" t="n">
        <v>245.15</v>
      </c>
      <c r="S2184" t="n">
        <v>104.26</v>
      </c>
      <c r="T2184" t="n">
        <v>68886.21000000001</v>
      </c>
      <c r="U2184" t="n">
        <v>0.43</v>
      </c>
      <c r="V2184" t="n">
        <v>0.84</v>
      </c>
      <c r="W2184" t="n">
        <v>20.89</v>
      </c>
      <c r="X2184" t="n">
        <v>4.27</v>
      </c>
      <c r="Y2184" t="n">
        <v>1</v>
      </c>
      <c r="Z2184" t="n">
        <v>10</v>
      </c>
    </row>
    <row r="2185">
      <c r="A2185" t="n">
        <v>9</v>
      </c>
      <c r="B2185" t="n">
        <v>65</v>
      </c>
      <c r="C2185" t="inlineStr">
        <is>
          <t xml:space="preserve">CONCLUIDO	</t>
        </is>
      </c>
      <c r="D2185" t="n">
        <v>1.6037</v>
      </c>
      <c r="E2185" t="n">
        <v>62.36</v>
      </c>
      <c r="F2185" t="n">
        <v>56.47</v>
      </c>
      <c r="G2185" t="n">
        <v>24.91</v>
      </c>
      <c r="H2185" t="n">
        <v>0.42</v>
      </c>
      <c r="I2185" t="n">
        <v>136</v>
      </c>
      <c r="J2185" t="n">
        <v>136.23</v>
      </c>
      <c r="K2185" t="n">
        <v>46.47</v>
      </c>
      <c r="L2185" t="n">
        <v>3.25</v>
      </c>
      <c r="M2185" t="n">
        <v>134</v>
      </c>
      <c r="N2185" t="n">
        <v>21.52</v>
      </c>
      <c r="O2185" t="n">
        <v>17036.16</v>
      </c>
      <c r="P2185" t="n">
        <v>612.2</v>
      </c>
      <c r="Q2185" t="n">
        <v>1367.69</v>
      </c>
      <c r="R2185" t="n">
        <v>233.18</v>
      </c>
      <c r="S2185" t="n">
        <v>104.26</v>
      </c>
      <c r="T2185" t="n">
        <v>62966.96</v>
      </c>
      <c r="U2185" t="n">
        <v>0.45</v>
      </c>
      <c r="V2185" t="n">
        <v>0.85</v>
      </c>
      <c r="W2185" t="n">
        <v>20.86</v>
      </c>
      <c r="X2185" t="n">
        <v>3.89</v>
      </c>
      <c r="Y2185" t="n">
        <v>1</v>
      </c>
      <c r="Z2185" t="n">
        <v>10</v>
      </c>
    </row>
    <row r="2186">
      <c r="A2186" t="n">
        <v>10</v>
      </c>
      <c r="B2186" t="n">
        <v>65</v>
      </c>
      <c r="C2186" t="inlineStr">
        <is>
          <t xml:space="preserve">CONCLUIDO	</t>
        </is>
      </c>
      <c r="D2186" t="n">
        <v>1.6178</v>
      </c>
      <c r="E2186" t="n">
        <v>61.81</v>
      </c>
      <c r="F2186" t="n">
        <v>56.2</v>
      </c>
      <c r="G2186" t="n">
        <v>26.76</v>
      </c>
      <c r="H2186" t="n">
        <v>0.45</v>
      </c>
      <c r="I2186" t="n">
        <v>126</v>
      </c>
      <c r="J2186" t="n">
        <v>136.57</v>
      </c>
      <c r="K2186" t="n">
        <v>46.47</v>
      </c>
      <c r="L2186" t="n">
        <v>3.5</v>
      </c>
      <c r="M2186" t="n">
        <v>124</v>
      </c>
      <c r="N2186" t="n">
        <v>21.6</v>
      </c>
      <c r="O2186" t="n">
        <v>17077.72</v>
      </c>
      <c r="P2186" t="n">
        <v>607.71</v>
      </c>
      <c r="Q2186" t="n">
        <v>1367.6</v>
      </c>
      <c r="R2186" t="n">
        <v>224.14</v>
      </c>
      <c r="S2186" t="n">
        <v>104.26</v>
      </c>
      <c r="T2186" t="n">
        <v>58496.49</v>
      </c>
      <c r="U2186" t="n">
        <v>0.47</v>
      </c>
      <c r="V2186" t="n">
        <v>0.85</v>
      </c>
      <c r="W2186" t="n">
        <v>20.86</v>
      </c>
      <c r="X2186" t="n">
        <v>3.62</v>
      </c>
      <c r="Y2186" t="n">
        <v>1</v>
      </c>
      <c r="Z2186" t="n">
        <v>10</v>
      </c>
    </row>
    <row r="2187">
      <c r="A2187" t="n">
        <v>11</v>
      </c>
      <c r="B2187" t="n">
        <v>65</v>
      </c>
      <c r="C2187" t="inlineStr">
        <is>
          <t xml:space="preserve">CONCLUIDO	</t>
        </is>
      </c>
      <c r="D2187" t="n">
        <v>1.6322</v>
      </c>
      <c r="E2187" t="n">
        <v>61.27</v>
      </c>
      <c r="F2187" t="n">
        <v>55.9</v>
      </c>
      <c r="G2187" t="n">
        <v>28.67</v>
      </c>
      <c r="H2187" t="n">
        <v>0.48</v>
      </c>
      <c r="I2187" t="n">
        <v>117</v>
      </c>
      <c r="J2187" t="n">
        <v>136.91</v>
      </c>
      <c r="K2187" t="n">
        <v>46.47</v>
      </c>
      <c r="L2187" t="n">
        <v>3.75</v>
      </c>
      <c r="M2187" t="n">
        <v>115</v>
      </c>
      <c r="N2187" t="n">
        <v>21.69</v>
      </c>
      <c r="O2187" t="n">
        <v>17119.3</v>
      </c>
      <c r="P2187" t="n">
        <v>603.01</v>
      </c>
      <c r="Q2187" t="n">
        <v>1367.61</v>
      </c>
      <c r="R2187" t="n">
        <v>214.39</v>
      </c>
      <c r="S2187" t="n">
        <v>104.26</v>
      </c>
      <c r="T2187" t="n">
        <v>53666.61</v>
      </c>
      <c r="U2187" t="n">
        <v>0.49</v>
      </c>
      <c r="V2187" t="n">
        <v>0.86</v>
      </c>
      <c r="W2187" t="n">
        <v>20.84</v>
      </c>
      <c r="X2187" t="n">
        <v>3.32</v>
      </c>
      <c r="Y2187" t="n">
        <v>1</v>
      </c>
      <c r="Z2187" t="n">
        <v>10</v>
      </c>
    </row>
    <row r="2188">
      <c r="A2188" t="n">
        <v>12</v>
      </c>
      <c r="B2188" t="n">
        <v>65</v>
      </c>
      <c r="C2188" t="inlineStr">
        <is>
          <t xml:space="preserve">CONCLUIDO	</t>
        </is>
      </c>
      <c r="D2188" t="n">
        <v>1.6438</v>
      </c>
      <c r="E2188" t="n">
        <v>60.83</v>
      </c>
      <c r="F2188" t="n">
        <v>55.69</v>
      </c>
      <c r="G2188" t="n">
        <v>30.65</v>
      </c>
      <c r="H2188" t="n">
        <v>0.52</v>
      </c>
      <c r="I2188" t="n">
        <v>109</v>
      </c>
      <c r="J2188" t="n">
        <v>137.25</v>
      </c>
      <c r="K2188" t="n">
        <v>46.47</v>
      </c>
      <c r="L2188" t="n">
        <v>4</v>
      </c>
      <c r="M2188" t="n">
        <v>107</v>
      </c>
      <c r="N2188" t="n">
        <v>21.78</v>
      </c>
      <c r="O2188" t="n">
        <v>17160.92</v>
      </c>
      <c r="P2188" t="n">
        <v>598.77</v>
      </c>
      <c r="Q2188" t="n">
        <v>1367.68</v>
      </c>
      <c r="R2188" t="n">
        <v>207.49</v>
      </c>
      <c r="S2188" t="n">
        <v>104.26</v>
      </c>
      <c r="T2188" t="n">
        <v>50255.75</v>
      </c>
      <c r="U2188" t="n">
        <v>0.5</v>
      </c>
      <c r="V2188" t="n">
        <v>0.86</v>
      </c>
      <c r="W2188" t="n">
        <v>20.82</v>
      </c>
      <c r="X2188" t="n">
        <v>3.1</v>
      </c>
      <c r="Y2188" t="n">
        <v>1</v>
      </c>
      <c r="Z2188" t="n">
        <v>10</v>
      </c>
    </row>
    <row r="2189">
      <c r="A2189" t="n">
        <v>13</v>
      </c>
      <c r="B2189" t="n">
        <v>65</v>
      </c>
      <c r="C2189" t="inlineStr">
        <is>
          <t xml:space="preserve">CONCLUIDO	</t>
        </is>
      </c>
      <c r="D2189" t="n">
        <v>1.6543</v>
      </c>
      <c r="E2189" t="n">
        <v>60.45</v>
      </c>
      <c r="F2189" t="n">
        <v>55.49</v>
      </c>
      <c r="G2189" t="n">
        <v>32.64</v>
      </c>
      <c r="H2189" t="n">
        <v>0.55</v>
      </c>
      <c r="I2189" t="n">
        <v>102</v>
      </c>
      <c r="J2189" t="n">
        <v>137.58</v>
      </c>
      <c r="K2189" t="n">
        <v>46.47</v>
      </c>
      <c r="L2189" t="n">
        <v>4.25</v>
      </c>
      <c r="M2189" t="n">
        <v>100</v>
      </c>
      <c r="N2189" t="n">
        <v>21.87</v>
      </c>
      <c r="O2189" t="n">
        <v>17202.57</v>
      </c>
      <c r="P2189" t="n">
        <v>595</v>
      </c>
      <c r="Q2189" t="n">
        <v>1367.61</v>
      </c>
      <c r="R2189" t="n">
        <v>201.46</v>
      </c>
      <c r="S2189" t="n">
        <v>104.26</v>
      </c>
      <c r="T2189" t="n">
        <v>47274.4</v>
      </c>
      <c r="U2189" t="n">
        <v>0.52</v>
      </c>
      <c r="V2189" t="n">
        <v>0.86</v>
      </c>
      <c r="W2189" t="n">
        <v>20.8</v>
      </c>
      <c r="X2189" t="n">
        <v>2.91</v>
      </c>
      <c r="Y2189" t="n">
        <v>1</v>
      </c>
      <c r="Z2189" t="n">
        <v>10</v>
      </c>
    </row>
    <row r="2190">
      <c r="A2190" t="n">
        <v>14</v>
      </c>
      <c r="B2190" t="n">
        <v>65</v>
      </c>
      <c r="C2190" t="inlineStr">
        <is>
          <t xml:space="preserve">CONCLUIDO	</t>
        </is>
      </c>
      <c r="D2190" t="n">
        <v>1.6637</v>
      </c>
      <c r="E2190" t="n">
        <v>60.11</v>
      </c>
      <c r="F2190" t="n">
        <v>55.31</v>
      </c>
      <c r="G2190" t="n">
        <v>34.57</v>
      </c>
      <c r="H2190" t="n">
        <v>0.58</v>
      </c>
      <c r="I2190" t="n">
        <v>96</v>
      </c>
      <c r="J2190" t="n">
        <v>137.92</v>
      </c>
      <c r="K2190" t="n">
        <v>46.47</v>
      </c>
      <c r="L2190" t="n">
        <v>4.5</v>
      </c>
      <c r="M2190" t="n">
        <v>94</v>
      </c>
      <c r="N2190" t="n">
        <v>21.95</v>
      </c>
      <c r="O2190" t="n">
        <v>17244.24</v>
      </c>
      <c r="P2190" t="n">
        <v>591.66</v>
      </c>
      <c r="Q2190" t="n">
        <v>1367.56</v>
      </c>
      <c r="R2190" t="n">
        <v>195.19</v>
      </c>
      <c r="S2190" t="n">
        <v>104.26</v>
      </c>
      <c r="T2190" t="n">
        <v>44172.99</v>
      </c>
      <c r="U2190" t="n">
        <v>0.53</v>
      </c>
      <c r="V2190" t="n">
        <v>0.87</v>
      </c>
      <c r="W2190" t="n">
        <v>20.81</v>
      </c>
      <c r="X2190" t="n">
        <v>2.73</v>
      </c>
      <c r="Y2190" t="n">
        <v>1</v>
      </c>
      <c r="Z2190" t="n">
        <v>10</v>
      </c>
    </row>
    <row r="2191">
      <c r="A2191" t="n">
        <v>15</v>
      </c>
      <c r="B2191" t="n">
        <v>65</v>
      </c>
      <c r="C2191" t="inlineStr">
        <is>
          <t xml:space="preserve">CONCLUIDO	</t>
        </is>
      </c>
      <c r="D2191" t="n">
        <v>1.6738</v>
      </c>
      <c r="E2191" t="n">
        <v>59.75</v>
      </c>
      <c r="F2191" t="n">
        <v>55.12</v>
      </c>
      <c r="G2191" t="n">
        <v>36.74</v>
      </c>
      <c r="H2191" t="n">
        <v>0.61</v>
      </c>
      <c r="I2191" t="n">
        <v>90</v>
      </c>
      <c r="J2191" t="n">
        <v>138.26</v>
      </c>
      <c r="K2191" t="n">
        <v>46.47</v>
      </c>
      <c r="L2191" t="n">
        <v>4.75</v>
      </c>
      <c r="M2191" t="n">
        <v>88</v>
      </c>
      <c r="N2191" t="n">
        <v>22.04</v>
      </c>
      <c r="O2191" t="n">
        <v>17285.95</v>
      </c>
      <c r="P2191" t="n">
        <v>587.98</v>
      </c>
      <c r="Q2191" t="n">
        <v>1367.54</v>
      </c>
      <c r="R2191" t="n">
        <v>188.95</v>
      </c>
      <c r="S2191" t="n">
        <v>104.26</v>
      </c>
      <c r="T2191" t="n">
        <v>41083.06</v>
      </c>
      <c r="U2191" t="n">
        <v>0.55</v>
      </c>
      <c r="V2191" t="n">
        <v>0.87</v>
      </c>
      <c r="W2191" t="n">
        <v>20.79</v>
      </c>
      <c r="X2191" t="n">
        <v>2.53</v>
      </c>
      <c r="Y2191" t="n">
        <v>1</v>
      </c>
      <c r="Z2191" t="n">
        <v>10</v>
      </c>
    </row>
    <row r="2192">
      <c r="A2192" t="n">
        <v>16</v>
      </c>
      <c r="B2192" t="n">
        <v>65</v>
      </c>
      <c r="C2192" t="inlineStr">
        <is>
          <t xml:space="preserve">CONCLUIDO	</t>
        </is>
      </c>
      <c r="D2192" t="n">
        <v>1.6811</v>
      </c>
      <c r="E2192" t="n">
        <v>59.48</v>
      </c>
      <c r="F2192" t="n">
        <v>54.99</v>
      </c>
      <c r="G2192" t="n">
        <v>38.82</v>
      </c>
      <c r="H2192" t="n">
        <v>0.64</v>
      </c>
      <c r="I2192" t="n">
        <v>85</v>
      </c>
      <c r="J2192" t="n">
        <v>138.6</v>
      </c>
      <c r="K2192" t="n">
        <v>46.47</v>
      </c>
      <c r="L2192" t="n">
        <v>5</v>
      </c>
      <c r="M2192" t="n">
        <v>83</v>
      </c>
      <c r="N2192" t="n">
        <v>22.13</v>
      </c>
      <c r="O2192" t="n">
        <v>17327.69</v>
      </c>
      <c r="P2192" t="n">
        <v>584.95</v>
      </c>
      <c r="Q2192" t="n">
        <v>1367.41</v>
      </c>
      <c r="R2192" t="n">
        <v>184.82</v>
      </c>
      <c r="S2192" t="n">
        <v>104.26</v>
      </c>
      <c r="T2192" t="n">
        <v>39040.84</v>
      </c>
      <c r="U2192" t="n">
        <v>0.5600000000000001</v>
      </c>
      <c r="V2192" t="n">
        <v>0.87</v>
      </c>
      <c r="W2192" t="n">
        <v>20.78</v>
      </c>
      <c r="X2192" t="n">
        <v>2.41</v>
      </c>
      <c r="Y2192" t="n">
        <v>1</v>
      </c>
      <c r="Z2192" t="n">
        <v>10</v>
      </c>
    </row>
    <row r="2193">
      <c r="A2193" t="n">
        <v>17</v>
      </c>
      <c r="B2193" t="n">
        <v>65</v>
      </c>
      <c r="C2193" t="inlineStr">
        <is>
          <t xml:space="preserve">CONCLUIDO	</t>
        </is>
      </c>
      <c r="D2193" t="n">
        <v>1.6878</v>
      </c>
      <c r="E2193" t="n">
        <v>59.25</v>
      </c>
      <c r="F2193" t="n">
        <v>54.86</v>
      </c>
      <c r="G2193" t="n">
        <v>40.64</v>
      </c>
      <c r="H2193" t="n">
        <v>0.67</v>
      </c>
      <c r="I2193" t="n">
        <v>81</v>
      </c>
      <c r="J2193" t="n">
        <v>138.94</v>
      </c>
      <c r="K2193" t="n">
        <v>46.47</v>
      </c>
      <c r="L2193" t="n">
        <v>5.25</v>
      </c>
      <c r="M2193" t="n">
        <v>79</v>
      </c>
      <c r="N2193" t="n">
        <v>22.22</v>
      </c>
      <c r="O2193" t="n">
        <v>17369.47</v>
      </c>
      <c r="P2193" t="n">
        <v>581.99</v>
      </c>
      <c r="Q2193" t="n">
        <v>1367.45</v>
      </c>
      <c r="R2193" t="n">
        <v>180.86</v>
      </c>
      <c r="S2193" t="n">
        <v>104.26</v>
      </c>
      <c r="T2193" t="n">
        <v>37079.32</v>
      </c>
      <c r="U2193" t="n">
        <v>0.58</v>
      </c>
      <c r="V2193" t="n">
        <v>0.87</v>
      </c>
      <c r="W2193" t="n">
        <v>20.77</v>
      </c>
      <c r="X2193" t="n">
        <v>2.28</v>
      </c>
      <c r="Y2193" t="n">
        <v>1</v>
      </c>
      <c r="Z2193" t="n">
        <v>10</v>
      </c>
    </row>
    <row r="2194">
      <c r="A2194" t="n">
        <v>18</v>
      </c>
      <c r="B2194" t="n">
        <v>65</v>
      </c>
      <c r="C2194" t="inlineStr">
        <is>
          <t xml:space="preserve">CONCLUIDO	</t>
        </is>
      </c>
      <c r="D2194" t="n">
        <v>1.6939</v>
      </c>
      <c r="E2194" t="n">
        <v>59.04</v>
      </c>
      <c r="F2194" t="n">
        <v>54.76</v>
      </c>
      <c r="G2194" t="n">
        <v>42.67</v>
      </c>
      <c r="H2194" t="n">
        <v>0.7</v>
      </c>
      <c r="I2194" t="n">
        <v>77</v>
      </c>
      <c r="J2194" t="n">
        <v>139.28</v>
      </c>
      <c r="K2194" t="n">
        <v>46.47</v>
      </c>
      <c r="L2194" t="n">
        <v>5.5</v>
      </c>
      <c r="M2194" t="n">
        <v>75</v>
      </c>
      <c r="N2194" t="n">
        <v>22.31</v>
      </c>
      <c r="O2194" t="n">
        <v>17411.27</v>
      </c>
      <c r="P2194" t="n">
        <v>579.11</v>
      </c>
      <c r="Q2194" t="n">
        <v>1367.4</v>
      </c>
      <c r="R2194" t="n">
        <v>177.54</v>
      </c>
      <c r="S2194" t="n">
        <v>104.26</v>
      </c>
      <c r="T2194" t="n">
        <v>35443.36</v>
      </c>
      <c r="U2194" t="n">
        <v>0.59</v>
      </c>
      <c r="V2194" t="n">
        <v>0.88</v>
      </c>
      <c r="W2194" t="n">
        <v>20.77</v>
      </c>
      <c r="X2194" t="n">
        <v>2.18</v>
      </c>
      <c r="Y2194" t="n">
        <v>1</v>
      </c>
      <c r="Z2194" t="n">
        <v>10</v>
      </c>
    </row>
    <row r="2195">
      <c r="A2195" t="n">
        <v>19</v>
      </c>
      <c r="B2195" t="n">
        <v>65</v>
      </c>
      <c r="C2195" t="inlineStr">
        <is>
          <t xml:space="preserve">CONCLUIDO	</t>
        </is>
      </c>
      <c r="D2195" t="n">
        <v>1.7009</v>
      </c>
      <c r="E2195" t="n">
        <v>58.79</v>
      </c>
      <c r="F2195" t="n">
        <v>54.62</v>
      </c>
      <c r="G2195" t="n">
        <v>44.9</v>
      </c>
      <c r="H2195" t="n">
        <v>0.73</v>
      </c>
      <c r="I2195" t="n">
        <v>73</v>
      </c>
      <c r="J2195" t="n">
        <v>139.61</v>
      </c>
      <c r="K2195" t="n">
        <v>46.47</v>
      </c>
      <c r="L2195" t="n">
        <v>5.75</v>
      </c>
      <c r="M2195" t="n">
        <v>71</v>
      </c>
      <c r="N2195" t="n">
        <v>22.4</v>
      </c>
      <c r="O2195" t="n">
        <v>17453.1</v>
      </c>
      <c r="P2195" t="n">
        <v>576.3</v>
      </c>
      <c r="Q2195" t="n">
        <v>1367.5</v>
      </c>
      <c r="R2195" t="n">
        <v>173.27</v>
      </c>
      <c r="S2195" t="n">
        <v>104.26</v>
      </c>
      <c r="T2195" t="n">
        <v>33325.71</v>
      </c>
      <c r="U2195" t="n">
        <v>0.6</v>
      </c>
      <c r="V2195" t="n">
        <v>0.88</v>
      </c>
      <c r="W2195" t="n">
        <v>20.75</v>
      </c>
      <c r="X2195" t="n">
        <v>2.04</v>
      </c>
      <c r="Y2195" t="n">
        <v>1</v>
      </c>
      <c r="Z2195" t="n">
        <v>10</v>
      </c>
    </row>
    <row r="2196">
      <c r="A2196" t="n">
        <v>20</v>
      </c>
      <c r="B2196" t="n">
        <v>65</v>
      </c>
      <c r="C2196" t="inlineStr">
        <is>
          <t xml:space="preserve">CONCLUIDO	</t>
        </is>
      </c>
      <c r="D2196" t="n">
        <v>1.7059</v>
      </c>
      <c r="E2196" t="n">
        <v>58.62</v>
      </c>
      <c r="F2196" t="n">
        <v>54.53</v>
      </c>
      <c r="G2196" t="n">
        <v>46.74</v>
      </c>
      <c r="H2196" t="n">
        <v>0.76</v>
      </c>
      <c r="I2196" t="n">
        <v>70</v>
      </c>
      <c r="J2196" t="n">
        <v>139.95</v>
      </c>
      <c r="K2196" t="n">
        <v>46.47</v>
      </c>
      <c r="L2196" t="n">
        <v>6</v>
      </c>
      <c r="M2196" t="n">
        <v>68</v>
      </c>
      <c r="N2196" t="n">
        <v>22.49</v>
      </c>
      <c r="O2196" t="n">
        <v>17494.97</v>
      </c>
      <c r="P2196" t="n">
        <v>573.97</v>
      </c>
      <c r="Q2196" t="n">
        <v>1367.39</v>
      </c>
      <c r="R2196" t="n">
        <v>170.67</v>
      </c>
      <c r="S2196" t="n">
        <v>104.26</v>
      </c>
      <c r="T2196" t="n">
        <v>32039.88</v>
      </c>
      <c r="U2196" t="n">
        <v>0.61</v>
      </c>
      <c r="V2196" t="n">
        <v>0.88</v>
      </c>
      <c r="W2196" t="n">
        <v>20.74</v>
      </c>
      <c r="X2196" t="n">
        <v>1.95</v>
      </c>
      <c r="Y2196" t="n">
        <v>1</v>
      </c>
      <c r="Z2196" t="n">
        <v>10</v>
      </c>
    </row>
    <row r="2197">
      <c r="A2197" t="n">
        <v>21</v>
      </c>
      <c r="B2197" t="n">
        <v>65</v>
      </c>
      <c r="C2197" t="inlineStr">
        <is>
          <t xml:space="preserve">CONCLUIDO	</t>
        </is>
      </c>
      <c r="D2197" t="n">
        <v>1.71</v>
      </c>
      <c r="E2197" t="n">
        <v>58.48</v>
      </c>
      <c r="F2197" t="n">
        <v>54.48</v>
      </c>
      <c r="G2197" t="n">
        <v>48.79</v>
      </c>
      <c r="H2197" t="n">
        <v>0.79</v>
      </c>
      <c r="I2197" t="n">
        <v>67</v>
      </c>
      <c r="J2197" t="n">
        <v>140.29</v>
      </c>
      <c r="K2197" t="n">
        <v>46.47</v>
      </c>
      <c r="L2197" t="n">
        <v>6.25</v>
      </c>
      <c r="M2197" t="n">
        <v>65</v>
      </c>
      <c r="N2197" t="n">
        <v>22.58</v>
      </c>
      <c r="O2197" t="n">
        <v>17536.87</v>
      </c>
      <c r="P2197" t="n">
        <v>571.0700000000001</v>
      </c>
      <c r="Q2197" t="n">
        <v>1367.49</v>
      </c>
      <c r="R2197" t="n">
        <v>168.23</v>
      </c>
      <c r="S2197" t="n">
        <v>104.26</v>
      </c>
      <c r="T2197" t="n">
        <v>30838.72</v>
      </c>
      <c r="U2197" t="n">
        <v>0.62</v>
      </c>
      <c r="V2197" t="n">
        <v>0.88</v>
      </c>
      <c r="W2197" t="n">
        <v>20.75</v>
      </c>
      <c r="X2197" t="n">
        <v>1.89</v>
      </c>
      <c r="Y2197" t="n">
        <v>1</v>
      </c>
      <c r="Z2197" t="n">
        <v>10</v>
      </c>
    </row>
    <row r="2198">
      <c r="A2198" t="n">
        <v>22</v>
      </c>
      <c r="B2198" t="n">
        <v>65</v>
      </c>
      <c r="C2198" t="inlineStr">
        <is>
          <t xml:space="preserve">CONCLUIDO	</t>
        </is>
      </c>
      <c r="D2198" t="n">
        <v>1.7155</v>
      </c>
      <c r="E2198" t="n">
        <v>58.29</v>
      </c>
      <c r="F2198" t="n">
        <v>54.37</v>
      </c>
      <c r="G2198" t="n">
        <v>50.97</v>
      </c>
      <c r="H2198" t="n">
        <v>0.82</v>
      </c>
      <c r="I2198" t="n">
        <v>64</v>
      </c>
      <c r="J2198" t="n">
        <v>140.63</v>
      </c>
      <c r="K2198" t="n">
        <v>46.47</v>
      </c>
      <c r="L2198" t="n">
        <v>6.5</v>
      </c>
      <c r="M2198" t="n">
        <v>62</v>
      </c>
      <c r="N2198" t="n">
        <v>22.67</v>
      </c>
      <c r="O2198" t="n">
        <v>17578.8</v>
      </c>
      <c r="P2198" t="n">
        <v>568.4</v>
      </c>
      <c r="Q2198" t="n">
        <v>1367.3</v>
      </c>
      <c r="R2198" t="n">
        <v>164.75</v>
      </c>
      <c r="S2198" t="n">
        <v>104.26</v>
      </c>
      <c r="T2198" t="n">
        <v>29110.19</v>
      </c>
      <c r="U2198" t="n">
        <v>0.63</v>
      </c>
      <c r="V2198" t="n">
        <v>0.88</v>
      </c>
      <c r="W2198" t="n">
        <v>20.74</v>
      </c>
      <c r="X2198" t="n">
        <v>1.79</v>
      </c>
      <c r="Y2198" t="n">
        <v>1</v>
      </c>
      <c r="Z2198" t="n">
        <v>10</v>
      </c>
    </row>
    <row r="2199">
      <c r="A2199" t="n">
        <v>23</v>
      </c>
      <c r="B2199" t="n">
        <v>65</v>
      </c>
      <c r="C2199" t="inlineStr">
        <is>
          <t xml:space="preserve">CONCLUIDO	</t>
        </is>
      </c>
      <c r="D2199" t="n">
        <v>1.7204</v>
      </c>
      <c r="E2199" t="n">
        <v>58.13</v>
      </c>
      <c r="F2199" t="n">
        <v>54.29</v>
      </c>
      <c r="G2199" t="n">
        <v>53.4</v>
      </c>
      <c r="H2199" t="n">
        <v>0.85</v>
      </c>
      <c r="I2199" t="n">
        <v>61</v>
      </c>
      <c r="J2199" t="n">
        <v>140.97</v>
      </c>
      <c r="K2199" t="n">
        <v>46.47</v>
      </c>
      <c r="L2199" t="n">
        <v>6.75</v>
      </c>
      <c r="M2199" t="n">
        <v>59</v>
      </c>
      <c r="N2199" t="n">
        <v>22.76</v>
      </c>
      <c r="O2199" t="n">
        <v>17620.76</v>
      </c>
      <c r="P2199" t="n">
        <v>566</v>
      </c>
      <c r="Q2199" t="n">
        <v>1367.28</v>
      </c>
      <c r="R2199" t="n">
        <v>162.01</v>
      </c>
      <c r="S2199" t="n">
        <v>104.26</v>
      </c>
      <c r="T2199" t="n">
        <v>27754.84</v>
      </c>
      <c r="U2199" t="n">
        <v>0.64</v>
      </c>
      <c r="V2199" t="n">
        <v>0.88</v>
      </c>
      <c r="W2199" t="n">
        <v>20.74</v>
      </c>
      <c r="X2199" t="n">
        <v>1.71</v>
      </c>
      <c r="Y2199" t="n">
        <v>1</v>
      </c>
      <c r="Z2199" t="n">
        <v>10</v>
      </c>
    </row>
    <row r="2200">
      <c r="A2200" t="n">
        <v>24</v>
      </c>
      <c r="B2200" t="n">
        <v>65</v>
      </c>
      <c r="C2200" t="inlineStr">
        <is>
          <t xml:space="preserve">CONCLUIDO	</t>
        </is>
      </c>
      <c r="D2200" t="n">
        <v>1.7237</v>
      </c>
      <c r="E2200" t="n">
        <v>58.02</v>
      </c>
      <c r="F2200" t="n">
        <v>54.23</v>
      </c>
      <c r="G2200" t="n">
        <v>55.15</v>
      </c>
      <c r="H2200" t="n">
        <v>0.88</v>
      </c>
      <c r="I2200" t="n">
        <v>59</v>
      </c>
      <c r="J2200" t="n">
        <v>141.31</v>
      </c>
      <c r="K2200" t="n">
        <v>46.47</v>
      </c>
      <c r="L2200" t="n">
        <v>7</v>
      </c>
      <c r="M2200" t="n">
        <v>57</v>
      </c>
      <c r="N2200" t="n">
        <v>22.85</v>
      </c>
      <c r="O2200" t="n">
        <v>17662.75</v>
      </c>
      <c r="P2200" t="n">
        <v>563.77</v>
      </c>
      <c r="Q2200" t="n">
        <v>1367.49</v>
      </c>
      <c r="R2200" t="n">
        <v>160.19</v>
      </c>
      <c r="S2200" t="n">
        <v>104.26</v>
      </c>
      <c r="T2200" t="n">
        <v>26856.09</v>
      </c>
      <c r="U2200" t="n">
        <v>0.65</v>
      </c>
      <c r="V2200" t="n">
        <v>0.88</v>
      </c>
      <c r="W2200" t="n">
        <v>20.74</v>
      </c>
      <c r="X2200" t="n">
        <v>1.65</v>
      </c>
      <c r="Y2200" t="n">
        <v>1</v>
      </c>
      <c r="Z2200" t="n">
        <v>10</v>
      </c>
    </row>
    <row r="2201">
      <c r="A2201" t="n">
        <v>25</v>
      </c>
      <c r="B2201" t="n">
        <v>65</v>
      </c>
      <c r="C2201" t="inlineStr">
        <is>
          <t xml:space="preserve">CONCLUIDO	</t>
        </is>
      </c>
      <c r="D2201" t="n">
        <v>1.7256</v>
      </c>
      <c r="E2201" t="n">
        <v>57.95</v>
      </c>
      <c r="F2201" t="n">
        <v>54.22</v>
      </c>
      <c r="G2201" t="n">
        <v>57.07</v>
      </c>
      <c r="H2201" t="n">
        <v>0.91</v>
      </c>
      <c r="I2201" t="n">
        <v>57</v>
      </c>
      <c r="J2201" t="n">
        <v>141.66</v>
      </c>
      <c r="K2201" t="n">
        <v>46.47</v>
      </c>
      <c r="L2201" t="n">
        <v>7.25</v>
      </c>
      <c r="M2201" t="n">
        <v>55</v>
      </c>
      <c r="N2201" t="n">
        <v>22.94</v>
      </c>
      <c r="O2201" t="n">
        <v>17704.77</v>
      </c>
      <c r="P2201" t="n">
        <v>561.67</v>
      </c>
      <c r="Q2201" t="n">
        <v>1367.39</v>
      </c>
      <c r="R2201" t="n">
        <v>159.57</v>
      </c>
      <c r="S2201" t="n">
        <v>104.26</v>
      </c>
      <c r="T2201" t="n">
        <v>26554.55</v>
      </c>
      <c r="U2201" t="n">
        <v>0.65</v>
      </c>
      <c r="V2201" t="n">
        <v>0.88</v>
      </c>
      <c r="W2201" t="n">
        <v>20.75</v>
      </c>
      <c r="X2201" t="n">
        <v>1.64</v>
      </c>
      <c r="Y2201" t="n">
        <v>1</v>
      </c>
      <c r="Z2201" t="n">
        <v>10</v>
      </c>
    </row>
    <row r="2202">
      <c r="A2202" t="n">
        <v>26</v>
      </c>
      <c r="B2202" t="n">
        <v>65</v>
      </c>
      <c r="C2202" t="inlineStr">
        <is>
          <t xml:space="preserve">CONCLUIDO	</t>
        </is>
      </c>
      <c r="D2202" t="n">
        <v>1.7301</v>
      </c>
      <c r="E2202" t="n">
        <v>57.8</v>
      </c>
      <c r="F2202" t="n">
        <v>54.12</v>
      </c>
      <c r="G2202" t="n">
        <v>59.04</v>
      </c>
      <c r="H2202" t="n">
        <v>0.93</v>
      </c>
      <c r="I2202" t="n">
        <v>55</v>
      </c>
      <c r="J2202" t="n">
        <v>142</v>
      </c>
      <c r="K2202" t="n">
        <v>46.47</v>
      </c>
      <c r="L2202" t="n">
        <v>7.5</v>
      </c>
      <c r="M2202" t="n">
        <v>53</v>
      </c>
      <c r="N2202" t="n">
        <v>23.03</v>
      </c>
      <c r="O2202" t="n">
        <v>17746.83</v>
      </c>
      <c r="P2202" t="n">
        <v>559.16</v>
      </c>
      <c r="Q2202" t="n">
        <v>1367.25</v>
      </c>
      <c r="R2202" t="n">
        <v>156.65</v>
      </c>
      <c r="S2202" t="n">
        <v>104.26</v>
      </c>
      <c r="T2202" t="n">
        <v>25103.74</v>
      </c>
      <c r="U2202" t="n">
        <v>0.67</v>
      </c>
      <c r="V2202" t="n">
        <v>0.89</v>
      </c>
      <c r="W2202" t="n">
        <v>20.74</v>
      </c>
      <c r="X2202" t="n">
        <v>1.54</v>
      </c>
      <c r="Y2202" t="n">
        <v>1</v>
      </c>
      <c r="Z2202" t="n">
        <v>10</v>
      </c>
    </row>
    <row r="2203">
      <c r="A2203" t="n">
        <v>27</v>
      </c>
      <c r="B2203" t="n">
        <v>65</v>
      </c>
      <c r="C2203" t="inlineStr">
        <is>
          <t xml:space="preserve">CONCLUIDO	</t>
        </is>
      </c>
      <c r="D2203" t="n">
        <v>1.7337</v>
      </c>
      <c r="E2203" t="n">
        <v>57.68</v>
      </c>
      <c r="F2203" t="n">
        <v>54.06</v>
      </c>
      <c r="G2203" t="n">
        <v>61.2</v>
      </c>
      <c r="H2203" t="n">
        <v>0.96</v>
      </c>
      <c r="I2203" t="n">
        <v>53</v>
      </c>
      <c r="J2203" t="n">
        <v>142.34</v>
      </c>
      <c r="K2203" t="n">
        <v>46.47</v>
      </c>
      <c r="L2203" t="n">
        <v>7.75</v>
      </c>
      <c r="M2203" t="n">
        <v>51</v>
      </c>
      <c r="N2203" t="n">
        <v>23.12</v>
      </c>
      <c r="O2203" t="n">
        <v>17788.92</v>
      </c>
      <c r="P2203" t="n">
        <v>556.55</v>
      </c>
      <c r="Q2203" t="n">
        <v>1367.41</v>
      </c>
      <c r="R2203" t="n">
        <v>154.69</v>
      </c>
      <c r="S2203" t="n">
        <v>104.26</v>
      </c>
      <c r="T2203" t="n">
        <v>24134.56</v>
      </c>
      <c r="U2203" t="n">
        <v>0.67</v>
      </c>
      <c r="V2203" t="n">
        <v>0.89</v>
      </c>
      <c r="W2203" t="n">
        <v>20.73</v>
      </c>
      <c r="X2203" t="n">
        <v>1.48</v>
      </c>
      <c r="Y2203" t="n">
        <v>1</v>
      </c>
      <c r="Z2203" t="n">
        <v>10</v>
      </c>
    </row>
    <row r="2204">
      <c r="A2204" t="n">
        <v>28</v>
      </c>
      <c r="B2204" t="n">
        <v>65</v>
      </c>
      <c r="C2204" t="inlineStr">
        <is>
          <t xml:space="preserve">CONCLUIDO	</t>
        </is>
      </c>
      <c r="D2204" t="n">
        <v>1.7365</v>
      </c>
      <c r="E2204" t="n">
        <v>57.59</v>
      </c>
      <c r="F2204" t="n">
        <v>54.02</v>
      </c>
      <c r="G2204" t="n">
        <v>63.55</v>
      </c>
      <c r="H2204" t="n">
        <v>0.99</v>
      </c>
      <c r="I2204" t="n">
        <v>51</v>
      </c>
      <c r="J2204" t="n">
        <v>142.68</v>
      </c>
      <c r="K2204" t="n">
        <v>46.47</v>
      </c>
      <c r="L2204" t="n">
        <v>8</v>
      </c>
      <c r="M2204" t="n">
        <v>49</v>
      </c>
      <c r="N2204" t="n">
        <v>23.21</v>
      </c>
      <c r="O2204" t="n">
        <v>17831.04</v>
      </c>
      <c r="P2204" t="n">
        <v>554.35</v>
      </c>
      <c r="Q2204" t="n">
        <v>1367.3</v>
      </c>
      <c r="R2204" t="n">
        <v>153.45</v>
      </c>
      <c r="S2204" t="n">
        <v>104.26</v>
      </c>
      <c r="T2204" t="n">
        <v>23524.83</v>
      </c>
      <c r="U2204" t="n">
        <v>0.68</v>
      </c>
      <c r="V2204" t="n">
        <v>0.89</v>
      </c>
      <c r="W2204" t="n">
        <v>20.72</v>
      </c>
      <c r="X2204" t="n">
        <v>1.44</v>
      </c>
      <c r="Y2204" t="n">
        <v>1</v>
      </c>
      <c r="Z2204" t="n">
        <v>10</v>
      </c>
    </row>
    <row r="2205">
      <c r="A2205" t="n">
        <v>29</v>
      </c>
      <c r="B2205" t="n">
        <v>65</v>
      </c>
      <c r="C2205" t="inlineStr">
        <is>
          <t xml:space="preserve">CONCLUIDO	</t>
        </is>
      </c>
      <c r="D2205" t="n">
        <v>1.7396</v>
      </c>
      <c r="E2205" t="n">
        <v>57.49</v>
      </c>
      <c r="F2205" t="n">
        <v>53.97</v>
      </c>
      <c r="G2205" t="n">
        <v>66.09</v>
      </c>
      <c r="H2205" t="n">
        <v>1.02</v>
      </c>
      <c r="I2205" t="n">
        <v>49</v>
      </c>
      <c r="J2205" t="n">
        <v>143.02</v>
      </c>
      <c r="K2205" t="n">
        <v>46.47</v>
      </c>
      <c r="L2205" t="n">
        <v>8.25</v>
      </c>
      <c r="M2205" t="n">
        <v>47</v>
      </c>
      <c r="N2205" t="n">
        <v>23.3</v>
      </c>
      <c r="O2205" t="n">
        <v>17873.19</v>
      </c>
      <c r="P2205" t="n">
        <v>552.3200000000001</v>
      </c>
      <c r="Q2205" t="n">
        <v>1367.35</v>
      </c>
      <c r="R2205" t="n">
        <v>151.93</v>
      </c>
      <c r="S2205" t="n">
        <v>104.26</v>
      </c>
      <c r="T2205" t="n">
        <v>22776</v>
      </c>
      <c r="U2205" t="n">
        <v>0.6899999999999999</v>
      </c>
      <c r="V2205" t="n">
        <v>0.89</v>
      </c>
      <c r="W2205" t="n">
        <v>20.72</v>
      </c>
      <c r="X2205" t="n">
        <v>1.39</v>
      </c>
      <c r="Y2205" t="n">
        <v>1</v>
      </c>
      <c r="Z2205" t="n">
        <v>10</v>
      </c>
    </row>
    <row r="2206">
      <c r="A2206" t="n">
        <v>30</v>
      </c>
      <c r="B2206" t="n">
        <v>65</v>
      </c>
      <c r="C2206" t="inlineStr">
        <is>
          <t xml:space="preserve">CONCLUIDO	</t>
        </is>
      </c>
      <c r="D2206" t="n">
        <v>1.7416</v>
      </c>
      <c r="E2206" t="n">
        <v>57.42</v>
      </c>
      <c r="F2206" t="n">
        <v>53.93</v>
      </c>
      <c r="G2206" t="n">
        <v>67.42</v>
      </c>
      <c r="H2206" t="n">
        <v>1.05</v>
      </c>
      <c r="I2206" t="n">
        <v>48</v>
      </c>
      <c r="J2206" t="n">
        <v>143.36</v>
      </c>
      <c r="K2206" t="n">
        <v>46.47</v>
      </c>
      <c r="L2206" t="n">
        <v>8.5</v>
      </c>
      <c r="M2206" t="n">
        <v>46</v>
      </c>
      <c r="N2206" t="n">
        <v>23.4</v>
      </c>
      <c r="O2206" t="n">
        <v>17915.37</v>
      </c>
      <c r="P2206" t="n">
        <v>550.12</v>
      </c>
      <c r="Q2206" t="n">
        <v>1367.35</v>
      </c>
      <c r="R2206" t="n">
        <v>150.58</v>
      </c>
      <c r="S2206" t="n">
        <v>104.26</v>
      </c>
      <c r="T2206" t="n">
        <v>22104.45</v>
      </c>
      <c r="U2206" t="n">
        <v>0.6899999999999999</v>
      </c>
      <c r="V2206" t="n">
        <v>0.89</v>
      </c>
      <c r="W2206" t="n">
        <v>20.72</v>
      </c>
      <c r="X2206" t="n">
        <v>1.35</v>
      </c>
      <c r="Y2206" t="n">
        <v>1</v>
      </c>
      <c r="Z2206" t="n">
        <v>10</v>
      </c>
    </row>
    <row r="2207">
      <c r="A2207" t="n">
        <v>31</v>
      </c>
      <c r="B2207" t="n">
        <v>65</v>
      </c>
      <c r="C2207" t="inlineStr">
        <is>
          <t xml:space="preserve">CONCLUIDO	</t>
        </is>
      </c>
      <c r="D2207" t="n">
        <v>1.7447</v>
      </c>
      <c r="E2207" t="n">
        <v>57.32</v>
      </c>
      <c r="F2207" t="n">
        <v>53.89</v>
      </c>
      <c r="G2207" t="n">
        <v>70.29000000000001</v>
      </c>
      <c r="H2207" t="n">
        <v>1.08</v>
      </c>
      <c r="I2207" t="n">
        <v>46</v>
      </c>
      <c r="J2207" t="n">
        <v>143.7</v>
      </c>
      <c r="K2207" t="n">
        <v>46.47</v>
      </c>
      <c r="L2207" t="n">
        <v>8.75</v>
      </c>
      <c r="M2207" t="n">
        <v>44</v>
      </c>
      <c r="N2207" t="n">
        <v>23.49</v>
      </c>
      <c r="O2207" t="n">
        <v>17957.59</v>
      </c>
      <c r="P2207" t="n">
        <v>548.08</v>
      </c>
      <c r="Q2207" t="n">
        <v>1367.48</v>
      </c>
      <c r="R2207" t="n">
        <v>149.03</v>
      </c>
      <c r="S2207" t="n">
        <v>104.26</v>
      </c>
      <c r="T2207" t="n">
        <v>21339.61</v>
      </c>
      <c r="U2207" t="n">
        <v>0.7</v>
      </c>
      <c r="V2207" t="n">
        <v>0.89</v>
      </c>
      <c r="W2207" t="n">
        <v>20.72</v>
      </c>
      <c r="X2207" t="n">
        <v>1.31</v>
      </c>
      <c r="Y2207" t="n">
        <v>1</v>
      </c>
      <c r="Z2207" t="n">
        <v>10</v>
      </c>
    </row>
    <row r="2208">
      <c r="A2208" t="n">
        <v>32</v>
      </c>
      <c r="B2208" t="n">
        <v>65</v>
      </c>
      <c r="C2208" t="inlineStr">
        <is>
          <t xml:space="preserve">CONCLUIDO	</t>
        </is>
      </c>
      <c r="D2208" t="n">
        <v>1.7473</v>
      </c>
      <c r="E2208" t="n">
        <v>57.23</v>
      </c>
      <c r="F2208" t="n">
        <v>53.82</v>
      </c>
      <c r="G2208" t="n">
        <v>71.77</v>
      </c>
      <c r="H2208" t="n">
        <v>1.11</v>
      </c>
      <c r="I2208" t="n">
        <v>45</v>
      </c>
      <c r="J2208" t="n">
        <v>144.05</v>
      </c>
      <c r="K2208" t="n">
        <v>46.47</v>
      </c>
      <c r="L2208" t="n">
        <v>9</v>
      </c>
      <c r="M2208" t="n">
        <v>43</v>
      </c>
      <c r="N2208" t="n">
        <v>23.58</v>
      </c>
      <c r="O2208" t="n">
        <v>17999.83</v>
      </c>
      <c r="P2208" t="n">
        <v>545.54</v>
      </c>
      <c r="Q2208" t="n">
        <v>1367.34</v>
      </c>
      <c r="R2208" t="n">
        <v>147.28</v>
      </c>
      <c r="S2208" t="n">
        <v>104.26</v>
      </c>
      <c r="T2208" t="n">
        <v>20471.16</v>
      </c>
      <c r="U2208" t="n">
        <v>0.71</v>
      </c>
      <c r="V2208" t="n">
        <v>0.89</v>
      </c>
      <c r="W2208" t="n">
        <v>20.71</v>
      </c>
      <c r="X2208" t="n">
        <v>1.25</v>
      </c>
      <c r="Y2208" t="n">
        <v>1</v>
      </c>
      <c r="Z2208" t="n">
        <v>10</v>
      </c>
    </row>
    <row r="2209">
      <c r="A2209" t="n">
        <v>33</v>
      </c>
      <c r="B2209" t="n">
        <v>65</v>
      </c>
      <c r="C2209" t="inlineStr">
        <is>
          <t xml:space="preserve">CONCLUIDO	</t>
        </is>
      </c>
      <c r="D2209" t="n">
        <v>1.749</v>
      </c>
      <c r="E2209" t="n">
        <v>57.18</v>
      </c>
      <c r="F2209" t="n">
        <v>53.8</v>
      </c>
      <c r="G2209" t="n">
        <v>73.36</v>
      </c>
      <c r="H2209" t="n">
        <v>1.13</v>
      </c>
      <c r="I2209" t="n">
        <v>44</v>
      </c>
      <c r="J2209" t="n">
        <v>144.39</v>
      </c>
      <c r="K2209" t="n">
        <v>46.47</v>
      </c>
      <c r="L2209" t="n">
        <v>9.25</v>
      </c>
      <c r="M2209" t="n">
        <v>42</v>
      </c>
      <c r="N2209" t="n">
        <v>23.67</v>
      </c>
      <c r="O2209" t="n">
        <v>18042.12</v>
      </c>
      <c r="P2209" t="n">
        <v>543.53</v>
      </c>
      <c r="Q2209" t="n">
        <v>1367.27</v>
      </c>
      <c r="R2209" t="n">
        <v>146.43</v>
      </c>
      <c r="S2209" t="n">
        <v>104.26</v>
      </c>
      <c r="T2209" t="n">
        <v>20050.76</v>
      </c>
      <c r="U2209" t="n">
        <v>0.71</v>
      </c>
      <c r="V2209" t="n">
        <v>0.89</v>
      </c>
      <c r="W2209" t="n">
        <v>20.71</v>
      </c>
      <c r="X2209" t="n">
        <v>1.22</v>
      </c>
      <c r="Y2209" t="n">
        <v>1</v>
      </c>
      <c r="Z2209" t="n">
        <v>10</v>
      </c>
    </row>
    <row r="2210">
      <c r="A2210" t="n">
        <v>34</v>
      </c>
      <c r="B2210" t="n">
        <v>65</v>
      </c>
      <c r="C2210" t="inlineStr">
        <is>
          <t xml:space="preserve">CONCLUIDO	</t>
        </is>
      </c>
      <c r="D2210" t="n">
        <v>1.7525</v>
      </c>
      <c r="E2210" t="n">
        <v>57.06</v>
      </c>
      <c r="F2210" t="n">
        <v>53.74</v>
      </c>
      <c r="G2210" t="n">
        <v>76.77</v>
      </c>
      <c r="H2210" t="n">
        <v>1.16</v>
      </c>
      <c r="I2210" t="n">
        <v>42</v>
      </c>
      <c r="J2210" t="n">
        <v>144.73</v>
      </c>
      <c r="K2210" t="n">
        <v>46.47</v>
      </c>
      <c r="L2210" t="n">
        <v>9.5</v>
      </c>
      <c r="M2210" t="n">
        <v>40</v>
      </c>
      <c r="N2210" t="n">
        <v>23.77</v>
      </c>
      <c r="O2210" t="n">
        <v>18084.43</v>
      </c>
      <c r="P2210" t="n">
        <v>541.38</v>
      </c>
      <c r="Q2210" t="n">
        <v>1367.36</v>
      </c>
      <c r="R2210" t="n">
        <v>144.28</v>
      </c>
      <c r="S2210" t="n">
        <v>104.26</v>
      </c>
      <c r="T2210" t="n">
        <v>18986.22</v>
      </c>
      <c r="U2210" t="n">
        <v>0.72</v>
      </c>
      <c r="V2210" t="n">
        <v>0.89</v>
      </c>
      <c r="W2210" t="n">
        <v>20.71</v>
      </c>
      <c r="X2210" t="n">
        <v>1.16</v>
      </c>
      <c r="Y2210" t="n">
        <v>1</v>
      </c>
      <c r="Z2210" t="n">
        <v>10</v>
      </c>
    </row>
    <row r="2211">
      <c r="A2211" t="n">
        <v>35</v>
      </c>
      <c r="B2211" t="n">
        <v>65</v>
      </c>
      <c r="C2211" t="inlineStr">
        <is>
          <t xml:space="preserve">CONCLUIDO	</t>
        </is>
      </c>
      <c r="D2211" t="n">
        <v>1.7542</v>
      </c>
      <c r="E2211" t="n">
        <v>57</v>
      </c>
      <c r="F2211" t="n">
        <v>53.71</v>
      </c>
      <c r="G2211" t="n">
        <v>78.59999999999999</v>
      </c>
      <c r="H2211" t="n">
        <v>1.19</v>
      </c>
      <c r="I2211" t="n">
        <v>41</v>
      </c>
      <c r="J2211" t="n">
        <v>145.08</v>
      </c>
      <c r="K2211" t="n">
        <v>46.47</v>
      </c>
      <c r="L2211" t="n">
        <v>9.75</v>
      </c>
      <c r="M2211" t="n">
        <v>39</v>
      </c>
      <c r="N2211" t="n">
        <v>23.86</v>
      </c>
      <c r="O2211" t="n">
        <v>18126.77</v>
      </c>
      <c r="P2211" t="n">
        <v>539.08</v>
      </c>
      <c r="Q2211" t="n">
        <v>1367.35</v>
      </c>
      <c r="R2211" t="n">
        <v>143.41</v>
      </c>
      <c r="S2211" t="n">
        <v>104.26</v>
      </c>
      <c r="T2211" t="n">
        <v>18557.44</v>
      </c>
      <c r="U2211" t="n">
        <v>0.73</v>
      </c>
      <c r="V2211" t="n">
        <v>0.89</v>
      </c>
      <c r="W2211" t="n">
        <v>20.71</v>
      </c>
      <c r="X2211" t="n">
        <v>1.13</v>
      </c>
      <c r="Y2211" t="n">
        <v>1</v>
      </c>
      <c r="Z2211" t="n">
        <v>10</v>
      </c>
    </row>
    <row r="2212">
      <c r="A2212" t="n">
        <v>36</v>
      </c>
      <c r="B2212" t="n">
        <v>65</v>
      </c>
      <c r="C2212" t="inlineStr">
        <is>
          <t xml:space="preserve">CONCLUIDO	</t>
        </is>
      </c>
      <c r="D2212" t="n">
        <v>1.7553</v>
      </c>
      <c r="E2212" t="n">
        <v>56.97</v>
      </c>
      <c r="F2212" t="n">
        <v>53.7</v>
      </c>
      <c r="G2212" t="n">
        <v>80.55</v>
      </c>
      <c r="H2212" t="n">
        <v>1.22</v>
      </c>
      <c r="I2212" t="n">
        <v>40</v>
      </c>
      <c r="J2212" t="n">
        <v>145.42</v>
      </c>
      <c r="K2212" t="n">
        <v>46.47</v>
      </c>
      <c r="L2212" t="n">
        <v>10</v>
      </c>
      <c r="M2212" t="n">
        <v>38</v>
      </c>
      <c r="N2212" t="n">
        <v>23.95</v>
      </c>
      <c r="O2212" t="n">
        <v>18169.15</v>
      </c>
      <c r="P2212" t="n">
        <v>538.12</v>
      </c>
      <c r="Q2212" t="n">
        <v>1367.21</v>
      </c>
      <c r="R2212" t="n">
        <v>143.15</v>
      </c>
      <c r="S2212" t="n">
        <v>104.26</v>
      </c>
      <c r="T2212" t="n">
        <v>18428.81</v>
      </c>
      <c r="U2212" t="n">
        <v>0.73</v>
      </c>
      <c r="V2212" t="n">
        <v>0.89</v>
      </c>
      <c r="W2212" t="n">
        <v>20.71</v>
      </c>
      <c r="X2212" t="n">
        <v>1.13</v>
      </c>
      <c r="Y2212" t="n">
        <v>1</v>
      </c>
      <c r="Z2212" t="n">
        <v>10</v>
      </c>
    </row>
    <row r="2213">
      <c r="A2213" t="n">
        <v>37</v>
      </c>
      <c r="B2213" t="n">
        <v>65</v>
      </c>
      <c r="C2213" t="inlineStr">
        <is>
          <t xml:space="preserve">CONCLUIDO	</t>
        </is>
      </c>
      <c r="D2213" t="n">
        <v>1.7569</v>
      </c>
      <c r="E2213" t="n">
        <v>56.92</v>
      </c>
      <c r="F2213" t="n">
        <v>53.68</v>
      </c>
      <c r="G2213" t="n">
        <v>82.58</v>
      </c>
      <c r="H2213" t="n">
        <v>1.24</v>
      </c>
      <c r="I2213" t="n">
        <v>39</v>
      </c>
      <c r="J2213" t="n">
        <v>145.76</v>
      </c>
      <c r="K2213" t="n">
        <v>46.47</v>
      </c>
      <c r="L2213" t="n">
        <v>10.25</v>
      </c>
      <c r="M2213" t="n">
        <v>37</v>
      </c>
      <c r="N2213" t="n">
        <v>24.05</v>
      </c>
      <c r="O2213" t="n">
        <v>18211.56</v>
      </c>
      <c r="P2213" t="n">
        <v>536.03</v>
      </c>
      <c r="Q2213" t="n">
        <v>1367.24</v>
      </c>
      <c r="R2213" t="n">
        <v>142.09</v>
      </c>
      <c r="S2213" t="n">
        <v>104.26</v>
      </c>
      <c r="T2213" t="n">
        <v>17905.18</v>
      </c>
      <c r="U2213" t="n">
        <v>0.73</v>
      </c>
      <c r="V2213" t="n">
        <v>0.89</v>
      </c>
      <c r="W2213" t="n">
        <v>20.71</v>
      </c>
      <c r="X2213" t="n">
        <v>1.1</v>
      </c>
      <c r="Y2213" t="n">
        <v>1</v>
      </c>
      <c r="Z2213" t="n">
        <v>10</v>
      </c>
    </row>
    <row r="2214">
      <c r="A2214" t="n">
        <v>38</v>
      </c>
      <c r="B2214" t="n">
        <v>65</v>
      </c>
      <c r="C2214" t="inlineStr">
        <is>
          <t xml:space="preserve">CONCLUIDO	</t>
        </is>
      </c>
      <c r="D2214" t="n">
        <v>1.7589</v>
      </c>
      <c r="E2214" t="n">
        <v>56.86</v>
      </c>
      <c r="F2214" t="n">
        <v>53.64</v>
      </c>
      <c r="G2214" t="n">
        <v>84.7</v>
      </c>
      <c r="H2214" t="n">
        <v>1.27</v>
      </c>
      <c r="I2214" t="n">
        <v>38</v>
      </c>
      <c r="J2214" t="n">
        <v>146.11</v>
      </c>
      <c r="K2214" t="n">
        <v>46.47</v>
      </c>
      <c r="L2214" t="n">
        <v>10.5</v>
      </c>
      <c r="M2214" t="n">
        <v>36</v>
      </c>
      <c r="N2214" t="n">
        <v>24.14</v>
      </c>
      <c r="O2214" t="n">
        <v>18254.01</v>
      </c>
      <c r="P2214" t="n">
        <v>532.86</v>
      </c>
      <c r="Q2214" t="n">
        <v>1367.23</v>
      </c>
      <c r="R2214" t="n">
        <v>141.08</v>
      </c>
      <c r="S2214" t="n">
        <v>104.26</v>
      </c>
      <c r="T2214" t="n">
        <v>17405.81</v>
      </c>
      <c r="U2214" t="n">
        <v>0.74</v>
      </c>
      <c r="V2214" t="n">
        <v>0.89</v>
      </c>
      <c r="W2214" t="n">
        <v>20.71</v>
      </c>
      <c r="X2214" t="n">
        <v>1.06</v>
      </c>
      <c r="Y2214" t="n">
        <v>1</v>
      </c>
      <c r="Z2214" t="n">
        <v>10</v>
      </c>
    </row>
    <row r="2215">
      <c r="A2215" t="n">
        <v>39</v>
      </c>
      <c r="B2215" t="n">
        <v>65</v>
      </c>
      <c r="C2215" t="inlineStr">
        <is>
          <t xml:space="preserve">CONCLUIDO	</t>
        </is>
      </c>
      <c r="D2215" t="n">
        <v>1.7599</v>
      </c>
      <c r="E2215" t="n">
        <v>56.82</v>
      </c>
      <c r="F2215" t="n">
        <v>53.63</v>
      </c>
      <c r="G2215" t="n">
        <v>86.97</v>
      </c>
      <c r="H2215" t="n">
        <v>1.3</v>
      </c>
      <c r="I2215" t="n">
        <v>37</v>
      </c>
      <c r="J2215" t="n">
        <v>146.45</v>
      </c>
      <c r="K2215" t="n">
        <v>46.47</v>
      </c>
      <c r="L2215" t="n">
        <v>10.75</v>
      </c>
      <c r="M2215" t="n">
        <v>35</v>
      </c>
      <c r="N2215" t="n">
        <v>24.24</v>
      </c>
      <c r="O2215" t="n">
        <v>18296.48</v>
      </c>
      <c r="P2215" t="n">
        <v>531.5599999999999</v>
      </c>
      <c r="Q2215" t="n">
        <v>1367.36</v>
      </c>
      <c r="R2215" t="n">
        <v>140.81</v>
      </c>
      <c r="S2215" t="n">
        <v>104.26</v>
      </c>
      <c r="T2215" t="n">
        <v>17274.32</v>
      </c>
      <c r="U2215" t="n">
        <v>0.74</v>
      </c>
      <c r="V2215" t="n">
        <v>0.89</v>
      </c>
      <c r="W2215" t="n">
        <v>20.71</v>
      </c>
      <c r="X2215" t="n">
        <v>1.05</v>
      </c>
      <c r="Y2215" t="n">
        <v>1</v>
      </c>
      <c r="Z2215" t="n">
        <v>10</v>
      </c>
    </row>
    <row r="2216">
      <c r="A2216" t="n">
        <v>40</v>
      </c>
      <c r="B2216" t="n">
        <v>65</v>
      </c>
      <c r="C2216" t="inlineStr">
        <is>
          <t xml:space="preserve">CONCLUIDO	</t>
        </is>
      </c>
      <c r="D2216" t="n">
        <v>1.7626</v>
      </c>
      <c r="E2216" t="n">
        <v>56.73</v>
      </c>
      <c r="F2216" t="n">
        <v>53.57</v>
      </c>
      <c r="G2216" t="n">
        <v>89.29000000000001</v>
      </c>
      <c r="H2216" t="n">
        <v>1.33</v>
      </c>
      <c r="I2216" t="n">
        <v>36</v>
      </c>
      <c r="J2216" t="n">
        <v>146.8</v>
      </c>
      <c r="K2216" t="n">
        <v>46.47</v>
      </c>
      <c r="L2216" t="n">
        <v>11</v>
      </c>
      <c r="M2216" t="n">
        <v>34</v>
      </c>
      <c r="N2216" t="n">
        <v>24.33</v>
      </c>
      <c r="O2216" t="n">
        <v>18338.99</v>
      </c>
      <c r="P2216" t="n">
        <v>528.75</v>
      </c>
      <c r="Q2216" t="n">
        <v>1367.27</v>
      </c>
      <c r="R2216" t="n">
        <v>138.97</v>
      </c>
      <c r="S2216" t="n">
        <v>104.26</v>
      </c>
      <c r="T2216" t="n">
        <v>16360.77</v>
      </c>
      <c r="U2216" t="n">
        <v>0.75</v>
      </c>
      <c r="V2216" t="n">
        <v>0.89</v>
      </c>
      <c r="W2216" t="n">
        <v>20.7</v>
      </c>
      <c r="X2216" t="n">
        <v>0.99</v>
      </c>
      <c r="Y2216" t="n">
        <v>1</v>
      </c>
      <c r="Z2216" t="n">
        <v>10</v>
      </c>
    </row>
    <row r="2217">
      <c r="A2217" t="n">
        <v>41</v>
      </c>
      <c r="B2217" t="n">
        <v>65</v>
      </c>
      <c r="C2217" t="inlineStr">
        <is>
          <t xml:space="preserve">CONCLUIDO	</t>
        </is>
      </c>
      <c r="D2217" t="n">
        <v>1.7628</v>
      </c>
      <c r="E2217" t="n">
        <v>56.73</v>
      </c>
      <c r="F2217" t="n">
        <v>53.6</v>
      </c>
      <c r="G2217" t="n">
        <v>91.88</v>
      </c>
      <c r="H2217" t="n">
        <v>1.35</v>
      </c>
      <c r="I2217" t="n">
        <v>35</v>
      </c>
      <c r="J2217" t="n">
        <v>147.14</v>
      </c>
      <c r="K2217" t="n">
        <v>46.47</v>
      </c>
      <c r="L2217" t="n">
        <v>11.25</v>
      </c>
      <c r="M2217" t="n">
        <v>33</v>
      </c>
      <c r="N2217" t="n">
        <v>24.43</v>
      </c>
      <c r="O2217" t="n">
        <v>18381.53</v>
      </c>
      <c r="P2217" t="n">
        <v>527.6900000000001</v>
      </c>
      <c r="Q2217" t="n">
        <v>1367.35</v>
      </c>
      <c r="R2217" t="n">
        <v>139.65</v>
      </c>
      <c r="S2217" t="n">
        <v>104.26</v>
      </c>
      <c r="T2217" t="n">
        <v>16707.12</v>
      </c>
      <c r="U2217" t="n">
        <v>0.75</v>
      </c>
      <c r="V2217" t="n">
        <v>0.89</v>
      </c>
      <c r="W2217" t="n">
        <v>20.7</v>
      </c>
      <c r="X2217" t="n">
        <v>1.02</v>
      </c>
      <c r="Y2217" t="n">
        <v>1</v>
      </c>
      <c r="Z2217" t="n">
        <v>10</v>
      </c>
    </row>
    <row r="2218">
      <c r="A2218" t="n">
        <v>42</v>
      </c>
      <c r="B2218" t="n">
        <v>65</v>
      </c>
      <c r="C2218" t="inlineStr">
        <is>
          <t xml:space="preserve">CONCLUIDO	</t>
        </is>
      </c>
      <c r="D2218" t="n">
        <v>1.7661</v>
      </c>
      <c r="E2218" t="n">
        <v>56.62</v>
      </c>
      <c r="F2218" t="n">
        <v>53.52</v>
      </c>
      <c r="G2218" t="n">
        <v>94.44</v>
      </c>
      <c r="H2218" t="n">
        <v>1.38</v>
      </c>
      <c r="I2218" t="n">
        <v>34</v>
      </c>
      <c r="J2218" t="n">
        <v>147.49</v>
      </c>
      <c r="K2218" t="n">
        <v>46.47</v>
      </c>
      <c r="L2218" t="n">
        <v>11.5</v>
      </c>
      <c r="M2218" t="n">
        <v>32</v>
      </c>
      <c r="N2218" t="n">
        <v>24.52</v>
      </c>
      <c r="O2218" t="n">
        <v>18424.11</v>
      </c>
      <c r="P2218" t="n">
        <v>524.1900000000001</v>
      </c>
      <c r="Q2218" t="n">
        <v>1367.29</v>
      </c>
      <c r="R2218" t="n">
        <v>137.35</v>
      </c>
      <c r="S2218" t="n">
        <v>104.26</v>
      </c>
      <c r="T2218" t="n">
        <v>15558.77</v>
      </c>
      <c r="U2218" t="n">
        <v>0.76</v>
      </c>
      <c r="V2218" t="n">
        <v>0.9</v>
      </c>
      <c r="W2218" t="n">
        <v>20.69</v>
      </c>
      <c r="X2218" t="n">
        <v>0.9399999999999999</v>
      </c>
      <c r="Y2218" t="n">
        <v>1</v>
      </c>
      <c r="Z2218" t="n">
        <v>10</v>
      </c>
    </row>
    <row r="2219">
      <c r="A2219" t="n">
        <v>43</v>
      </c>
      <c r="B2219" t="n">
        <v>65</v>
      </c>
      <c r="C2219" t="inlineStr">
        <is>
          <t xml:space="preserve">CONCLUIDO	</t>
        </is>
      </c>
      <c r="D2219" t="n">
        <v>1.7673</v>
      </c>
      <c r="E2219" t="n">
        <v>56.58</v>
      </c>
      <c r="F2219" t="n">
        <v>53.51</v>
      </c>
      <c r="G2219" t="n">
        <v>97.28</v>
      </c>
      <c r="H2219" t="n">
        <v>1.41</v>
      </c>
      <c r="I2219" t="n">
        <v>33</v>
      </c>
      <c r="J2219" t="n">
        <v>147.83</v>
      </c>
      <c r="K2219" t="n">
        <v>46.47</v>
      </c>
      <c r="L2219" t="n">
        <v>11.75</v>
      </c>
      <c r="M2219" t="n">
        <v>31</v>
      </c>
      <c r="N2219" t="n">
        <v>24.62</v>
      </c>
      <c r="O2219" t="n">
        <v>18466.71</v>
      </c>
      <c r="P2219" t="n">
        <v>522.54</v>
      </c>
      <c r="Q2219" t="n">
        <v>1367.22</v>
      </c>
      <c r="R2219" t="n">
        <v>136.44</v>
      </c>
      <c r="S2219" t="n">
        <v>104.26</v>
      </c>
      <c r="T2219" t="n">
        <v>15111.56</v>
      </c>
      <c r="U2219" t="n">
        <v>0.76</v>
      </c>
      <c r="V2219" t="n">
        <v>0.9</v>
      </c>
      <c r="W2219" t="n">
        <v>20.7</v>
      </c>
      <c r="X2219" t="n">
        <v>0.93</v>
      </c>
      <c r="Y2219" t="n">
        <v>1</v>
      </c>
      <c r="Z2219" t="n">
        <v>10</v>
      </c>
    </row>
    <row r="2220">
      <c r="A2220" t="n">
        <v>44</v>
      </c>
      <c r="B2220" t="n">
        <v>65</v>
      </c>
      <c r="C2220" t="inlineStr">
        <is>
          <t xml:space="preserve">CONCLUIDO	</t>
        </is>
      </c>
      <c r="D2220" t="n">
        <v>1.7678</v>
      </c>
      <c r="E2220" t="n">
        <v>56.57</v>
      </c>
      <c r="F2220" t="n">
        <v>53.49</v>
      </c>
      <c r="G2220" t="n">
        <v>97.25</v>
      </c>
      <c r="H2220" t="n">
        <v>1.43</v>
      </c>
      <c r="I2220" t="n">
        <v>33</v>
      </c>
      <c r="J2220" t="n">
        <v>148.18</v>
      </c>
      <c r="K2220" t="n">
        <v>46.47</v>
      </c>
      <c r="L2220" t="n">
        <v>12</v>
      </c>
      <c r="M2220" t="n">
        <v>31</v>
      </c>
      <c r="N2220" t="n">
        <v>24.71</v>
      </c>
      <c r="O2220" t="n">
        <v>18509.36</v>
      </c>
      <c r="P2220" t="n">
        <v>520.59</v>
      </c>
      <c r="Q2220" t="n">
        <v>1367.22</v>
      </c>
      <c r="R2220" t="n">
        <v>136.2</v>
      </c>
      <c r="S2220" t="n">
        <v>104.26</v>
      </c>
      <c r="T2220" t="n">
        <v>14989.09</v>
      </c>
      <c r="U2220" t="n">
        <v>0.77</v>
      </c>
      <c r="V2220" t="n">
        <v>0.9</v>
      </c>
      <c r="W2220" t="n">
        <v>20.7</v>
      </c>
      <c r="X2220" t="n">
        <v>0.91</v>
      </c>
      <c r="Y2220" t="n">
        <v>1</v>
      </c>
      <c r="Z2220" t="n">
        <v>10</v>
      </c>
    </row>
    <row r="2221">
      <c r="A2221" t="n">
        <v>45</v>
      </c>
      <c r="B2221" t="n">
        <v>65</v>
      </c>
      <c r="C2221" t="inlineStr">
        <is>
          <t xml:space="preserve">CONCLUIDO	</t>
        </is>
      </c>
      <c r="D2221" t="n">
        <v>1.7698</v>
      </c>
      <c r="E2221" t="n">
        <v>56.5</v>
      </c>
      <c r="F2221" t="n">
        <v>53.45</v>
      </c>
      <c r="G2221" t="n">
        <v>100.22</v>
      </c>
      <c r="H2221" t="n">
        <v>1.46</v>
      </c>
      <c r="I2221" t="n">
        <v>32</v>
      </c>
      <c r="J2221" t="n">
        <v>148.52</v>
      </c>
      <c r="K2221" t="n">
        <v>46.47</v>
      </c>
      <c r="L2221" t="n">
        <v>12.25</v>
      </c>
      <c r="M2221" t="n">
        <v>30</v>
      </c>
      <c r="N2221" t="n">
        <v>24.81</v>
      </c>
      <c r="O2221" t="n">
        <v>18552.03</v>
      </c>
      <c r="P2221" t="n">
        <v>517.88</v>
      </c>
      <c r="Q2221" t="n">
        <v>1367.2</v>
      </c>
      <c r="R2221" t="n">
        <v>135.28</v>
      </c>
      <c r="S2221" t="n">
        <v>104.26</v>
      </c>
      <c r="T2221" t="n">
        <v>14537.14</v>
      </c>
      <c r="U2221" t="n">
        <v>0.77</v>
      </c>
      <c r="V2221" t="n">
        <v>0.9</v>
      </c>
      <c r="W2221" t="n">
        <v>20.69</v>
      </c>
      <c r="X2221" t="n">
        <v>0.88</v>
      </c>
      <c r="Y2221" t="n">
        <v>1</v>
      </c>
      <c r="Z2221" t="n">
        <v>10</v>
      </c>
    </row>
    <row r="2222">
      <c r="A2222" t="n">
        <v>46</v>
      </c>
      <c r="B2222" t="n">
        <v>65</v>
      </c>
      <c r="C2222" t="inlineStr">
        <is>
          <t xml:space="preserve">CONCLUIDO	</t>
        </is>
      </c>
      <c r="D2222" t="n">
        <v>1.7715</v>
      </c>
      <c r="E2222" t="n">
        <v>56.45</v>
      </c>
      <c r="F2222" t="n">
        <v>53.43</v>
      </c>
      <c r="G2222" t="n">
        <v>103.4</v>
      </c>
      <c r="H2222" t="n">
        <v>1.49</v>
      </c>
      <c r="I2222" t="n">
        <v>31</v>
      </c>
      <c r="J2222" t="n">
        <v>148.87</v>
      </c>
      <c r="K2222" t="n">
        <v>46.47</v>
      </c>
      <c r="L2222" t="n">
        <v>12.5</v>
      </c>
      <c r="M2222" t="n">
        <v>29</v>
      </c>
      <c r="N2222" t="n">
        <v>24.9</v>
      </c>
      <c r="O2222" t="n">
        <v>18594.74</v>
      </c>
      <c r="P2222" t="n">
        <v>516.85</v>
      </c>
      <c r="Q2222" t="n">
        <v>1367.16</v>
      </c>
      <c r="R2222" t="n">
        <v>134.17</v>
      </c>
      <c r="S2222" t="n">
        <v>104.26</v>
      </c>
      <c r="T2222" t="n">
        <v>13984.08</v>
      </c>
      <c r="U2222" t="n">
        <v>0.78</v>
      </c>
      <c r="V2222" t="n">
        <v>0.9</v>
      </c>
      <c r="W2222" t="n">
        <v>20.69</v>
      </c>
      <c r="X2222" t="n">
        <v>0.85</v>
      </c>
      <c r="Y2222" t="n">
        <v>1</v>
      </c>
      <c r="Z2222" t="n">
        <v>10</v>
      </c>
    </row>
    <row r="2223">
      <c r="A2223" t="n">
        <v>47</v>
      </c>
      <c r="B2223" t="n">
        <v>65</v>
      </c>
      <c r="C2223" t="inlineStr">
        <is>
          <t xml:space="preserve">CONCLUIDO	</t>
        </is>
      </c>
      <c r="D2223" t="n">
        <v>1.7731</v>
      </c>
      <c r="E2223" t="n">
        <v>56.4</v>
      </c>
      <c r="F2223" t="n">
        <v>53.4</v>
      </c>
      <c r="G2223" t="n">
        <v>106.8</v>
      </c>
      <c r="H2223" t="n">
        <v>1.51</v>
      </c>
      <c r="I2223" t="n">
        <v>30</v>
      </c>
      <c r="J2223" t="n">
        <v>149.22</v>
      </c>
      <c r="K2223" t="n">
        <v>46.47</v>
      </c>
      <c r="L2223" t="n">
        <v>12.75</v>
      </c>
      <c r="M2223" t="n">
        <v>28</v>
      </c>
      <c r="N2223" t="n">
        <v>25</v>
      </c>
      <c r="O2223" t="n">
        <v>18637.48</v>
      </c>
      <c r="P2223" t="n">
        <v>513.95</v>
      </c>
      <c r="Q2223" t="n">
        <v>1367.18</v>
      </c>
      <c r="R2223" t="n">
        <v>133.3</v>
      </c>
      <c r="S2223" t="n">
        <v>104.26</v>
      </c>
      <c r="T2223" t="n">
        <v>13554.98</v>
      </c>
      <c r="U2223" t="n">
        <v>0.78</v>
      </c>
      <c r="V2223" t="n">
        <v>0.9</v>
      </c>
      <c r="W2223" t="n">
        <v>20.69</v>
      </c>
      <c r="X2223" t="n">
        <v>0.82</v>
      </c>
      <c r="Y2223" t="n">
        <v>1</v>
      </c>
      <c r="Z2223" t="n">
        <v>10</v>
      </c>
    </row>
    <row r="2224">
      <c r="A2224" t="n">
        <v>48</v>
      </c>
      <c r="B2224" t="n">
        <v>65</v>
      </c>
      <c r="C2224" t="inlineStr">
        <is>
          <t xml:space="preserve">CONCLUIDO	</t>
        </is>
      </c>
      <c r="D2224" t="n">
        <v>1.7728</v>
      </c>
      <c r="E2224" t="n">
        <v>56.41</v>
      </c>
      <c r="F2224" t="n">
        <v>53.41</v>
      </c>
      <c r="G2224" t="n">
        <v>106.82</v>
      </c>
      <c r="H2224" t="n">
        <v>1.54</v>
      </c>
      <c r="I2224" t="n">
        <v>30</v>
      </c>
      <c r="J2224" t="n">
        <v>149.56</v>
      </c>
      <c r="K2224" t="n">
        <v>46.47</v>
      </c>
      <c r="L2224" t="n">
        <v>13</v>
      </c>
      <c r="M2224" t="n">
        <v>28</v>
      </c>
      <c r="N2224" t="n">
        <v>25.1</v>
      </c>
      <c r="O2224" t="n">
        <v>18680.25</v>
      </c>
      <c r="P2224" t="n">
        <v>512.14</v>
      </c>
      <c r="Q2224" t="n">
        <v>1367.28</v>
      </c>
      <c r="R2224" t="n">
        <v>133.68</v>
      </c>
      <c r="S2224" t="n">
        <v>104.26</v>
      </c>
      <c r="T2224" t="n">
        <v>13747.54</v>
      </c>
      <c r="U2224" t="n">
        <v>0.78</v>
      </c>
      <c r="V2224" t="n">
        <v>0.9</v>
      </c>
      <c r="W2224" t="n">
        <v>20.69</v>
      </c>
      <c r="X2224" t="n">
        <v>0.83</v>
      </c>
      <c r="Y2224" t="n">
        <v>1</v>
      </c>
      <c r="Z2224" t="n">
        <v>10</v>
      </c>
    </row>
    <row r="2225">
      <c r="A2225" t="n">
        <v>49</v>
      </c>
      <c r="B2225" t="n">
        <v>65</v>
      </c>
      <c r="C2225" t="inlineStr">
        <is>
          <t xml:space="preserve">CONCLUIDO	</t>
        </is>
      </c>
      <c r="D2225" t="n">
        <v>1.7746</v>
      </c>
      <c r="E2225" t="n">
        <v>56.35</v>
      </c>
      <c r="F2225" t="n">
        <v>53.38</v>
      </c>
      <c r="G2225" t="n">
        <v>110.44</v>
      </c>
      <c r="H2225" t="n">
        <v>1.56</v>
      </c>
      <c r="I2225" t="n">
        <v>29</v>
      </c>
      <c r="J2225" t="n">
        <v>149.91</v>
      </c>
      <c r="K2225" t="n">
        <v>46.47</v>
      </c>
      <c r="L2225" t="n">
        <v>13.25</v>
      </c>
      <c r="M2225" t="n">
        <v>27</v>
      </c>
      <c r="N2225" t="n">
        <v>25.19</v>
      </c>
      <c r="O2225" t="n">
        <v>18723.06</v>
      </c>
      <c r="P2225" t="n">
        <v>510.8</v>
      </c>
      <c r="Q2225" t="n">
        <v>1367.21</v>
      </c>
      <c r="R2225" t="n">
        <v>132.5</v>
      </c>
      <c r="S2225" t="n">
        <v>104.26</v>
      </c>
      <c r="T2225" t="n">
        <v>13161.03</v>
      </c>
      <c r="U2225" t="n">
        <v>0.79</v>
      </c>
      <c r="V2225" t="n">
        <v>0.9</v>
      </c>
      <c r="W2225" t="n">
        <v>20.69</v>
      </c>
      <c r="X2225" t="n">
        <v>0.8</v>
      </c>
      <c r="Y2225" t="n">
        <v>1</v>
      </c>
      <c r="Z2225" t="n">
        <v>10</v>
      </c>
    </row>
    <row r="2226">
      <c r="A2226" t="n">
        <v>50</v>
      </c>
      <c r="B2226" t="n">
        <v>65</v>
      </c>
      <c r="C2226" t="inlineStr">
        <is>
          <t xml:space="preserve">CONCLUIDO	</t>
        </is>
      </c>
      <c r="D2226" t="n">
        <v>1.7758</v>
      </c>
      <c r="E2226" t="n">
        <v>56.31</v>
      </c>
      <c r="F2226" t="n">
        <v>53.37</v>
      </c>
      <c r="G2226" t="n">
        <v>114.37</v>
      </c>
      <c r="H2226" t="n">
        <v>1.59</v>
      </c>
      <c r="I2226" t="n">
        <v>28</v>
      </c>
      <c r="J2226" t="n">
        <v>150.26</v>
      </c>
      <c r="K2226" t="n">
        <v>46.47</v>
      </c>
      <c r="L2226" t="n">
        <v>13.5</v>
      </c>
      <c r="M2226" t="n">
        <v>26</v>
      </c>
      <c r="N2226" t="n">
        <v>25.29</v>
      </c>
      <c r="O2226" t="n">
        <v>18765.9</v>
      </c>
      <c r="P2226" t="n">
        <v>508.19</v>
      </c>
      <c r="Q2226" t="n">
        <v>1367.22</v>
      </c>
      <c r="R2226" t="n">
        <v>132.35</v>
      </c>
      <c r="S2226" t="n">
        <v>104.26</v>
      </c>
      <c r="T2226" t="n">
        <v>13090.2</v>
      </c>
      <c r="U2226" t="n">
        <v>0.79</v>
      </c>
      <c r="V2226" t="n">
        <v>0.9</v>
      </c>
      <c r="W2226" t="n">
        <v>20.69</v>
      </c>
      <c r="X2226" t="n">
        <v>0.79</v>
      </c>
      <c r="Y2226" t="n">
        <v>1</v>
      </c>
      <c r="Z2226" t="n">
        <v>10</v>
      </c>
    </row>
    <row r="2227">
      <c r="A2227" t="n">
        <v>51</v>
      </c>
      <c r="B2227" t="n">
        <v>65</v>
      </c>
      <c r="C2227" t="inlineStr">
        <is>
          <t xml:space="preserve">CONCLUIDO	</t>
        </is>
      </c>
      <c r="D2227" t="n">
        <v>1.7768</v>
      </c>
      <c r="E2227" t="n">
        <v>56.28</v>
      </c>
      <c r="F2227" t="n">
        <v>53.34</v>
      </c>
      <c r="G2227" t="n">
        <v>114.3</v>
      </c>
      <c r="H2227" t="n">
        <v>1.62</v>
      </c>
      <c r="I2227" t="n">
        <v>28</v>
      </c>
      <c r="J2227" t="n">
        <v>150.61</v>
      </c>
      <c r="K2227" t="n">
        <v>46.47</v>
      </c>
      <c r="L2227" t="n">
        <v>13.75</v>
      </c>
      <c r="M2227" t="n">
        <v>26</v>
      </c>
      <c r="N2227" t="n">
        <v>25.39</v>
      </c>
      <c r="O2227" t="n">
        <v>18808.78</v>
      </c>
      <c r="P2227" t="n">
        <v>505.97</v>
      </c>
      <c r="Q2227" t="n">
        <v>1367.25</v>
      </c>
      <c r="R2227" t="n">
        <v>131.07</v>
      </c>
      <c r="S2227" t="n">
        <v>104.26</v>
      </c>
      <c r="T2227" t="n">
        <v>12452.51</v>
      </c>
      <c r="U2227" t="n">
        <v>0.8</v>
      </c>
      <c r="V2227" t="n">
        <v>0.9</v>
      </c>
      <c r="W2227" t="n">
        <v>20.69</v>
      </c>
      <c r="X2227" t="n">
        <v>0.76</v>
      </c>
      <c r="Y2227" t="n">
        <v>1</v>
      </c>
      <c r="Z2227" t="n">
        <v>10</v>
      </c>
    </row>
    <row r="2228">
      <c r="A2228" t="n">
        <v>52</v>
      </c>
      <c r="B2228" t="n">
        <v>65</v>
      </c>
      <c r="C2228" t="inlineStr">
        <is>
          <t xml:space="preserve">CONCLUIDO	</t>
        </is>
      </c>
      <c r="D2228" t="n">
        <v>1.7784</v>
      </c>
      <c r="E2228" t="n">
        <v>56.23</v>
      </c>
      <c r="F2228" t="n">
        <v>53.32</v>
      </c>
      <c r="G2228" t="n">
        <v>118.48</v>
      </c>
      <c r="H2228" t="n">
        <v>1.64</v>
      </c>
      <c r="I2228" t="n">
        <v>27</v>
      </c>
      <c r="J2228" t="n">
        <v>150.95</v>
      </c>
      <c r="K2228" t="n">
        <v>46.47</v>
      </c>
      <c r="L2228" t="n">
        <v>14</v>
      </c>
      <c r="M2228" t="n">
        <v>25</v>
      </c>
      <c r="N2228" t="n">
        <v>25.49</v>
      </c>
      <c r="O2228" t="n">
        <v>18851.69</v>
      </c>
      <c r="P2228" t="n">
        <v>503.71</v>
      </c>
      <c r="Q2228" t="n">
        <v>1367.26</v>
      </c>
      <c r="R2228" t="n">
        <v>130.36</v>
      </c>
      <c r="S2228" t="n">
        <v>104.26</v>
      </c>
      <c r="T2228" t="n">
        <v>12101.87</v>
      </c>
      <c r="U2228" t="n">
        <v>0.8</v>
      </c>
      <c r="V2228" t="n">
        <v>0.9</v>
      </c>
      <c r="W2228" t="n">
        <v>20.69</v>
      </c>
      <c r="X2228" t="n">
        <v>0.74</v>
      </c>
      <c r="Y2228" t="n">
        <v>1</v>
      </c>
      <c r="Z2228" t="n">
        <v>10</v>
      </c>
    </row>
    <row r="2229">
      <c r="A2229" t="n">
        <v>53</v>
      </c>
      <c r="B2229" t="n">
        <v>65</v>
      </c>
      <c r="C2229" t="inlineStr">
        <is>
          <t xml:space="preserve">CONCLUIDO	</t>
        </is>
      </c>
      <c r="D2229" t="n">
        <v>1.7784</v>
      </c>
      <c r="E2229" t="n">
        <v>56.23</v>
      </c>
      <c r="F2229" t="n">
        <v>53.32</v>
      </c>
      <c r="G2229" t="n">
        <v>118.48</v>
      </c>
      <c r="H2229" t="n">
        <v>1.67</v>
      </c>
      <c r="I2229" t="n">
        <v>27</v>
      </c>
      <c r="J2229" t="n">
        <v>151.3</v>
      </c>
      <c r="K2229" t="n">
        <v>46.47</v>
      </c>
      <c r="L2229" t="n">
        <v>14.25</v>
      </c>
      <c r="M2229" t="n">
        <v>25</v>
      </c>
      <c r="N2229" t="n">
        <v>25.59</v>
      </c>
      <c r="O2229" t="n">
        <v>18894.63</v>
      </c>
      <c r="P2229" t="n">
        <v>499.22</v>
      </c>
      <c r="Q2229" t="n">
        <v>1367.22</v>
      </c>
      <c r="R2229" t="n">
        <v>130.7</v>
      </c>
      <c r="S2229" t="n">
        <v>104.26</v>
      </c>
      <c r="T2229" t="n">
        <v>12269.13</v>
      </c>
      <c r="U2229" t="n">
        <v>0.8</v>
      </c>
      <c r="V2229" t="n">
        <v>0.9</v>
      </c>
      <c r="W2229" t="n">
        <v>20.68</v>
      </c>
      <c r="X2229" t="n">
        <v>0.74</v>
      </c>
      <c r="Y2229" t="n">
        <v>1</v>
      </c>
      <c r="Z2229" t="n">
        <v>10</v>
      </c>
    </row>
    <row r="2230">
      <c r="A2230" t="n">
        <v>54</v>
      </c>
      <c r="B2230" t="n">
        <v>65</v>
      </c>
      <c r="C2230" t="inlineStr">
        <is>
          <t xml:space="preserve">CONCLUIDO	</t>
        </is>
      </c>
      <c r="D2230" t="n">
        <v>1.7803</v>
      </c>
      <c r="E2230" t="n">
        <v>56.17</v>
      </c>
      <c r="F2230" t="n">
        <v>53.28</v>
      </c>
      <c r="G2230" t="n">
        <v>122.96</v>
      </c>
      <c r="H2230" t="n">
        <v>1.69</v>
      </c>
      <c r="I2230" t="n">
        <v>26</v>
      </c>
      <c r="J2230" t="n">
        <v>151.65</v>
      </c>
      <c r="K2230" t="n">
        <v>46.47</v>
      </c>
      <c r="L2230" t="n">
        <v>14.5</v>
      </c>
      <c r="M2230" t="n">
        <v>24</v>
      </c>
      <c r="N2230" t="n">
        <v>25.68</v>
      </c>
      <c r="O2230" t="n">
        <v>18937.61</v>
      </c>
      <c r="P2230" t="n">
        <v>499.93</v>
      </c>
      <c r="Q2230" t="n">
        <v>1367.24</v>
      </c>
      <c r="R2230" t="n">
        <v>129.57</v>
      </c>
      <c r="S2230" t="n">
        <v>104.26</v>
      </c>
      <c r="T2230" t="n">
        <v>11709.89</v>
      </c>
      <c r="U2230" t="n">
        <v>0.8</v>
      </c>
      <c r="V2230" t="n">
        <v>0.9</v>
      </c>
      <c r="W2230" t="n">
        <v>20.68</v>
      </c>
      <c r="X2230" t="n">
        <v>0.71</v>
      </c>
      <c r="Y2230" t="n">
        <v>1</v>
      </c>
      <c r="Z2230" t="n">
        <v>10</v>
      </c>
    </row>
    <row r="2231">
      <c r="A2231" t="n">
        <v>55</v>
      </c>
      <c r="B2231" t="n">
        <v>65</v>
      </c>
      <c r="C2231" t="inlineStr">
        <is>
          <t xml:space="preserve">CONCLUIDO	</t>
        </is>
      </c>
      <c r="D2231" t="n">
        <v>1.7797</v>
      </c>
      <c r="E2231" t="n">
        <v>56.19</v>
      </c>
      <c r="F2231" t="n">
        <v>53.3</v>
      </c>
      <c r="G2231" t="n">
        <v>123</v>
      </c>
      <c r="H2231" t="n">
        <v>1.72</v>
      </c>
      <c r="I2231" t="n">
        <v>26</v>
      </c>
      <c r="J2231" t="n">
        <v>152</v>
      </c>
      <c r="K2231" t="n">
        <v>46.47</v>
      </c>
      <c r="L2231" t="n">
        <v>14.75</v>
      </c>
      <c r="M2231" t="n">
        <v>24</v>
      </c>
      <c r="N2231" t="n">
        <v>25.78</v>
      </c>
      <c r="O2231" t="n">
        <v>18980.62</v>
      </c>
      <c r="P2231" t="n">
        <v>495.54</v>
      </c>
      <c r="Q2231" t="n">
        <v>1367.22</v>
      </c>
      <c r="R2231" t="n">
        <v>130.24</v>
      </c>
      <c r="S2231" t="n">
        <v>104.26</v>
      </c>
      <c r="T2231" t="n">
        <v>12043.76</v>
      </c>
      <c r="U2231" t="n">
        <v>0.8</v>
      </c>
      <c r="V2231" t="n">
        <v>0.9</v>
      </c>
      <c r="W2231" t="n">
        <v>20.68</v>
      </c>
      <c r="X2231" t="n">
        <v>0.72</v>
      </c>
      <c r="Y2231" t="n">
        <v>1</v>
      </c>
      <c r="Z2231" t="n">
        <v>10</v>
      </c>
    </row>
    <row r="2232">
      <c r="A2232" t="n">
        <v>56</v>
      </c>
      <c r="B2232" t="n">
        <v>65</v>
      </c>
      <c r="C2232" t="inlineStr">
        <is>
          <t xml:space="preserve">CONCLUIDO	</t>
        </is>
      </c>
      <c r="D2232" t="n">
        <v>1.7816</v>
      </c>
      <c r="E2232" t="n">
        <v>56.13</v>
      </c>
      <c r="F2232" t="n">
        <v>53.27</v>
      </c>
      <c r="G2232" t="n">
        <v>127.84</v>
      </c>
      <c r="H2232" t="n">
        <v>1.74</v>
      </c>
      <c r="I2232" t="n">
        <v>25</v>
      </c>
      <c r="J2232" t="n">
        <v>152.35</v>
      </c>
      <c r="K2232" t="n">
        <v>46.47</v>
      </c>
      <c r="L2232" t="n">
        <v>15</v>
      </c>
      <c r="M2232" t="n">
        <v>23</v>
      </c>
      <c r="N2232" t="n">
        <v>25.88</v>
      </c>
      <c r="O2232" t="n">
        <v>19023.66</v>
      </c>
      <c r="P2232" t="n">
        <v>495.51</v>
      </c>
      <c r="Q2232" t="n">
        <v>1367.26</v>
      </c>
      <c r="R2232" t="n">
        <v>128.96</v>
      </c>
      <c r="S2232" t="n">
        <v>104.26</v>
      </c>
      <c r="T2232" t="n">
        <v>11410.32</v>
      </c>
      <c r="U2232" t="n">
        <v>0.8100000000000001</v>
      </c>
      <c r="V2232" t="n">
        <v>0.9</v>
      </c>
      <c r="W2232" t="n">
        <v>20.69</v>
      </c>
      <c r="X2232" t="n">
        <v>0.6899999999999999</v>
      </c>
      <c r="Y2232" t="n">
        <v>1</v>
      </c>
      <c r="Z2232" t="n">
        <v>10</v>
      </c>
    </row>
    <row r="2233">
      <c r="A2233" t="n">
        <v>57</v>
      </c>
      <c r="B2233" t="n">
        <v>65</v>
      </c>
      <c r="C2233" t="inlineStr">
        <is>
          <t xml:space="preserve">CONCLUIDO	</t>
        </is>
      </c>
      <c r="D2233" t="n">
        <v>1.7836</v>
      </c>
      <c r="E2233" t="n">
        <v>56.07</v>
      </c>
      <c r="F2233" t="n">
        <v>53.23</v>
      </c>
      <c r="G2233" t="n">
        <v>133.08</v>
      </c>
      <c r="H2233" t="n">
        <v>1.77</v>
      </c>
      <c r="I2233" t="n">
        <v>24</v>
      </c>
      <c r="J2233" t="n">
        <v>152.7</v>
      </c>
      <c r="K2233" t="n">
        <v>46.47</v>
      </c>
      <c r="L2233" t="n">
        <v>15.25</v>
      </c>
      <c r="M2233" t="n">
        <v>20</v>
      </c>
      <c r="N2233" t="n">
        <v>25.98</v>
      </c>
      <c r="O2233" t="n">
        <v>19066.74</v>
      </c>
      <c r="P2233" t="n">
        <v>489.98</v>
      </c>
      <c r="Q2233" t="n">
        <v>1367.21</v>
      </c>
      <c r="R2233" t="n">
        <v>127.99</v>
      </c>
      <c r="S2233" t="n">
        <v>104.26</v>
      </c>
      <c r="T2233" t="n">
        <v>10929.64</v>
      </c>
      <c r="U2233" t="n">
        <v>0.8100000000000001</v>
      </c>
      <c r="V2233" t="n">
        <v>0.9</v>
      </c>
      <c r="W2233" t="n">
        <v>20.68</v>
      </c>
      <c r="X2233" t="n">
        <v>0.66</v>
      </c>
      <c r="Y2233" t="n">
        <v>1</v>
      </c>
      <c r="Z2233" t="n">
        <v>10</v>
      </c>
    </row>
    <row r="2234">
      <c r="A2234" t="n">
        <v>58</v>
      </c>
      <c r="B2234" t="n">
        <v>65</v>
      </c>
      <c r="C2234" t="inlineStr">
        <is>
          <t xml:space="preserve">CONCLUIDO	</t>
        </is>
      </c>
      <c r="D2234" t="n">
        <v>1.7836</v>
      </c>
      <c r="E2234" t="n">
        <v>56.07</v>
      </c>
      <c r="F2234" t="n">
        <v>53.23</v>
      </c>
      <c r="G2234" t="n">
        <v>133.08</v>
      </c>
      <c r="H2234" t="n">
        <v>1.79</v>
      </c>
      <c r="I2234" t="n">
        <v>24</v>
      </c>
      <c r="J2234" t="n">
        <v>153.05</v>
      </c>
      <c r="K2234" t="n">
        <v>46.47</v>
      </c>
      <c r="L2234" t="n">
        <v>15.5</v>
      </c>
      <c r="M2234" t="n">
        <v>20</v>
      </c>
      <c r="N2234" t="n">
        <v>26.08</v>
      </c>
      <c r="O2234" t="n">
        <v>19109.85</v>
      </c>
      <c r="P2234" t="n">
        <v>490.89</v>
      </c>
      <c r="Q2234" t="n">
        <v>1367.22</v>
      </c>
      <c r="R2234" t="n">
        <v>127.56</v>
      </c>
      <c r="S2234" t="n">
        <v>104.26</v>
      </c>
      <c r="T2234" t="n">
        <v>10717.67</v>
      </c>
      <c r="U2234" t="n">
        <v>0.82</v>
      </c>
      <c r="V2234" t="n">
        <v>0.9</v>
      </c>
      <c r="W2234" t="n">
        <v>20.69</v>
      </c>
      <c r="X2234" t="n">
        <v>0.66</v>
      </c>
      <c r="Y2234" t="n">
        <v>1</v>
      </c>
      <c r="Z2234" t="n">
        <v>10</v>
      </c>
    </row>
    <row r="2235">
      <c r="A2235" t="n">
        <v>59</v>
      </c>
      <c r="B2235" t="n">
        <v>65</v>
      </c>
      <c r="C2235" t="inlineStr">
        <is>
          <t xml:space="preserve">CONCLUIDO	</t>
        </is>
      </c>
      <c r="D2235" t="n">
        <v>1.7832</v>
      </c>
      <c r="E2235" t="n">
        <v>56.08</v>
      </c>
      <c r="F2235" t="n">
        <v>53.25</v>
      </c>
      <c r="G2235" t="n">
        <v>133.11</v>
      </c>
      <c r="H2235" t="n">
        <v>1.82</v>
      </c>
      <c r="I2235" t="n">
        <v>24</v>
      </c>
      <c r="J2235" t="n">
        <v>153.4</v>
      </c>
      <c r="K2235" t="n">
        <v>46.47</v>
      </c>
      <c r="L2235" t="n">
        <v>15.75</v>
      </c>
      <c r="M2235" t="n">
        <v>20</v>
      </c>
      <c r="N2235" t="n">
        <v>26.18</v>
      </c>
      <c r="O2235" t="n">
        <v>19153</v>
      </c>
      <c r="P2235" t="n">
        <v>490.76</v>
      </c>
      <c r="Q2235" t="n">
        <v>1367.3</v>
      </c>
      <c r="R2235" t="n">
        <v>128.39</v>
      </c>
      <c r="S2235" t="n">
        <v>104.26</v>
      </c>
      <c r="T2235" t="n">
        <v>11133.06</v>
      </c>
      <c r="U2235" t="n">
        <v>0.8100000000000001</v>
      </c>
      <c r="V2235" t="n">
        <v>0.9</v>
      </c>
      <c r="W2235" t="n">
        <v>20.68</v>
      </c>
      <c r="X2235" t="n">
        <v>0.67</v>
      </c>
      <c r="Y2235" t="n">
        <v>1</v>
      </c>
      <c r="Z2235" t="n">
        <v>10</v>
      </c>
    </row>
    <row r="2236">
      <c r="A2236" t="n">
        <v>60</v>
      </c>
      <c r="B2236" t="n">
        <v>65</v>
      </c>
      <c r="C2236" t="inlineStr">
        <is>
          <t xml:space="preserve">CONCLUIDO	</t>
        </is>
      </c>
      <c r="D2236" t="n">
        <v>1.7853</v>
      </c>
      <c r="E2236" t="n">
        <v>56.01</v>
      </c>
      <c r="F2236" t="n">
        <v>53.21</v>
      </c>
      <c r="G2236" t="n">
        <v>138.8</v>
      </c>
      <c r="H2236" t="n">
        <v>1.84</v>
      </c>
      <c r="I2236" t="n">
        <v>23</v>
      </c>
      <c r="J2236" t="n">
        <v>153.75</v>
      </c>
      <c r="K2236" t="n">
        <v>46.47</v>
      </c>
      <c r="L2236" t="n">
        <v>16</v>
      </c>
      <c r="M2236" t="n">
        <v>16</v>
      </c>
      <c r="N2236" t="n">
        <v>26.28</v>
      </c>
      <c r="O2236" t="n">
        <v>19196.18</v>
      </c>
      <c r="P2236" t="n">
        <v>487.92</v>
      </c>
      <c r="Q2236" t="n">
        <v>1367.21</v>
      </c>
      <c r="R2236" t="n">
        <v>126.89</v>
      </c>
      <c r="S2236" t="n">
        <v>104.26</v>
      </c>
      <c r="T2236" t="n">
        <v>10384.77</v>
      </c>
      <c r="U2236" t="n">
        <v>0.82</v>
      </c>
      <c r="V2236" t="n">
        <v>0.9</v>
      </c>
      <c r="W2236" t="n">
        <v>20.69</v>
      </c>
      <c r="X2236" t="n">
        <v>0.63</v>
      </c>
      <c r="Y2236" t="n">
        <v>1</v>
      </c>
      <c r="Z2236" t="n">
        <v>10</v>
      </c>
    </row>
    <row r="2237">
      <c r="A2237" t="n">
        <v>61</v>
      </c>
      <c r="B2237" t="n">
        <v>65</v>
      </c>
      <c r="C2237" t="inlineStr">
        <is>
          <t xml:space="preserve">CONCLUIDO	</t>
        </is>
      </c>
      <c r="D2237" t="n">
        <v>1.7847</v>
      </c>
      <c r="E2237" t="n">
        <v>56.03</v>
      </c>
      <c r="F2237" t="n">
        <v>53.23</v>
      </c>
      <c r="G2237" t="n">
        <v>138.85</v>
      </c>
      <c r="H2237" t="n">
        <v>1.87</v>
      </c>
      <c r="I2237" t="n">
        <v>23</v>
      </c>
      <c r="J2237" t="n">
        <v>154.1</v>
      </c>
      <c r="K2237" t="n">
        <v>46.47</v>
      </c>
      <c r="L2237" t="n">
        <v>16.25</v>
      </c>
      <c r="M2237" t="n">
        <v>14</v>
      </c>
      <c r="N2237" t="n">
        <v>26.38</v>
      </c>
      <c r="O2237" t="n">
        <v>19239.4</v>
      </c>
      <c r="P2237" t="n">
        <v>487.45</v>
      </c>
      <c r="Q2237" t="n">
        <v>1367.23</v>
      </c>
      <c r="R2237" t="n">
        <v>127.3</v>
      </c>
      <c r="S2237" t="n">
        <v>104.26</v>
      </c>
      <c r="T2237" t="n">
        <v>10588.78</v>
      </c>
      <c r="U2237" t="n">
        <v>0.82</v>
      </c>
      <c r="V2237" t="n">
        <v>0.9</v>
      </c>
      <c r="W2237" t="n">
        <v>20.69</v>
      </c>
      <c r="X2237" t="n">
        <v>0.65</v>
      </c>
      <c r="Y2237" t="n">
        <v>1</v>
      </c>
      <c r="Z2237" t="n">
        <v>10</v>
      </c>
    </row>
    <row r="2238">
      <c r="A2238" t="n">
        <v>62</v>
      </c>
      <c r="B2238" t="n">
        <v>65</v>
      </c>
      <c r="C2238" t="inlineStr">
        <is>
          <t xml:space="preserve">CONCLUIDO	</t>
        </is>
      </c>
      <c r="D2238" t="n">
        <v>1.7845</v>
      </c>
      <c r="E2238" t="n">
        <v>56.04</v>
      </c>
      <c r="F2238" t="n">
        <v>53.23</v>
      </c>
      <c r="G2238" t="n">
        <v>138.87</v>
      </c>
      <c r="H2238" t="n">
        <v>1.89</v>
      </c>
      <c r="I2238" t="n">
        <v>23</v>
      </c>
      <c r="J2238" t="n">
        <v>154.45</v>
      </c>
      <c r="K2238" t="n">
        <v>46.47</v>
      </c>
      <c r="L2238" t="n">
        <v>16.5</v>
      </c>
      <c r="M2238" t="n">
        <v>10</v>
      </c>
      <c r="N2238" t="n">
        <v>26.48</v>
      </c>
      <c r="O2238" t="n">
        <v>19282.65</v>
      </c>
      <c r="P2238" t="n">
        <v>486.52</v>
      </c>
      <c r="Q2238" t="n">
        <v>1367.2</v>
      </c>
      <c r="R2238" t="n">
        <v>127.43</v>
      </c>
      <c r="S2238" t="n">
        <v>104.26</v>
      </c>
      <c r="T2238" t="n">
        <v>10656.14</v>
      </c>
      <c r="U2238" t="n">
        <v>0.82</v>
      </c>
      <c r="V2238" t="n">
        <v>0.9</v>
      </c>
      <c r="W2238" t="n">
        <v>20.69</v>
      </c>
      <c r="X2238" t="n">
        <v>0.66</v>
      </c>
      <c r="Y2238" t="n">
        <v>1</v>
      </c>
      <c r="Z2238" t="n">
        <v>10</v>
      </c>
    </row>
    <row r="2239">
      <c r="A2239" t="n">
        <v>63</v>
      </c>
      <c r="B2239" t="n">
        <v>65</v>
      </c>
      <c r="C2239" t="inlineStr">
        <is>
          <t xml:space="preserve">CONCLUIDO	</t>
        </is>
      </c>
      <c r="D2239" t="n">
        <v>1.7839</v>
      </c>
      <c r="E2239" t="n">
        <v>56.06</v>
      </c>
      <c r="F2239" t="n">
        <v>53.25</v>
      </c>
      <c r="G2239" t="n">
        <v>138.91</v>
      </c>
      <c r="H2239" t="n">
        <v>1.92</v>
      </c>
      <c r="I2239" t="n">
        <v>23</v>
      </c>
      <c r="J2239" t="n">
        <v>154.8</v>
      </c>
      <c r="K2239" t="n">
        <v>46.47</v>
      </c>
      <c r="L2239" t="n">
        <v>16.75</v>
      </c>
      <c r="M2239" t="n">
        <v>6</v>
      </c>
      <c r="N2239" t="n">
        <v>26.58</v>
      </c>
      <c r="O2239" t="n">
        <v>19325.94</v>
      </c>
      <c r="P2239" t="n">
        <v>485.65</v>
      </c>
      <c r="Q2239" t="n">
        <v>1367.32</v>
      </c>
      <c r="R2239" t="n">
        <v>127.85</v>
      </c>
      <c r="S2239" t="n">
        <v>104.26</v>
      </c>
      <c r="T2239" t="n">
        <v>10868.48</v>
      </c>
      <c r="U2239" t="n">
        <v>0.82</v>
      </c>
      <c r="V2239" t="n">
        <v>0.9</v>
      </c>
      <c r="W2239" t="n">
        <v>20.7</v>
      </c>
      <c r="X2239" t="n">
        <v>0.67</v>
      </c>
      <c r="Y2239" t="n">
        <v>1</v>
      </c>
      <c r="Z2239" t="n">
        <v>10</v>
      </c>
    </row>
    <row r="2240">
      <c r="A2240" t="n">
        <v>64</v>
      </c>
      <c r="B2240" t="n">
        <v>65</v>
      </c>
      <c r="C2240" t="inlineStr">
        <is>
          <t xml:space="preserve">CONCLUIDO	</t>
        </is>
      </c>
      <c r="D2240" t="n">
        <v>1.7838</v>
      </c>
      <c r="E2240" t="n">
        <v>56.06</v>
      </c>
      <c r="F2240" t="n">
        <v>53.25</v>
      </c>
      <c r="G2240" t="n">
        <v>138.92</v>
      </c>
      <c r="H2240" t="n">
        <v>1.94</v>
      </c>
      <c r="I2240" t="n">
        <v>23</v>
      </c>
      <c r="J2240" t="n">
        <v>155.15</v>
      </c>
      <c r="K2240" t="n">
        <v>46.47</v>
      </c>
      <c r="L2240" t="n">
        <v>17</v>
      </c>
      <c r="M2240" t="n">
        <v>2</v>
      </c>
      <c r="N2240" t="n">
        <v>26.68</v>
      </c>
      <c r="O2240" t="n">
        <v>19369.26</v>
      </c>
      <c r="P2240" t="n">
        <v>485.48</v>
      </c>
      <c r="Q2240" t="n">
        <v>1367.25</v>
      </c>
      <c r="R2240" t="n">
        <v>127.89</v>
      </c>
      <c r="S2240" t="n">
        <v>104.26</v>
      </c>
      <c r="T2240" t="n">
        <v>10888.5</v>
      </c>
      <c r="U2240" t="n">
        <v>0.82</v>
      </c>
      <c r="V2240" t="n">
        <v>0.9</v>
      </c>
      <c r="W2240" t="n">
        <v>20.7</v>
      </c>
      <c r="X2240" t="n">
        <v>0.68</v>
      </c>
      <c r="Y2240" t="n">
        <v>1</v>
      </c>
      <c r="Z2240" t="n">
        <v>10</v>
      </c>
    </row>
    <row r="2241">
      <c r="A2241" t="n">
        <v>65</v>
      </c>
      <c r="B2241" t="n">
        <v>65</v>
      </c>
      <c r="C2241" t="inlineStr">
        <is>
          <t xml:space="preserve">CONCLUIDO	</t>
        </is>
      </c>
      <c r="D2241" t="n">
        <v>1.7838</v>
      </c>
      <c r="E2241" t="n">
        <v>56.06</v>
      </c>
      <c r="F2241" t="n">
        <v>53.25</v>
      </c>
      <c r="G2241" t="n">
        <v>138.92</v>
      </c>
      <c r="H2241" t="n">
        <v>1.96</v>
      </c>
      <c r="I2241" t="n">
        <v>23</v>
      </c>
      <c r="J2241" t="n">
        <v>155.5</v>
      </c>
      <c r="K2241" t="n">
        <v>46.47</v>
      </c>
      <c r="L2241" t="n">
        <v>17.25</v>
      </c>
      <c r="M2241" t="n">
        <v>2</v>
      </c>
      <c r="N2241" t="n">
        <v>26.79</v>
      </c>
      <c r="O2241" t="n">
        <v>19412.61</v>
      </c>
      <c r="P2241" t="n">
        <v>486.17</v>
      </c>
      <c r="Q2241" t="n">
        <v>1367.42</v>
      </c>
      <c r="R2241" t="n">
        <v>127.57</v>
      </c>
      <c r="S2241" t="n">
        <v>104.26</v>
      </c>
      <c r="T2241" t="n">
        <v>10727.91</v>
      </c>
      <c r="U2241" t="n">
        <v>0.82</v>
      </c>
      <c r="V2241" t="n">
        <v>0.9</v>
      </c>
      <c r="W2241" t="n">
        <v>20.71</v>
      </c>
      <c r="X2241" t="n">
        <v>0.68</v>
      </c>
      <c r="Y2241" t="n">
        <v>1</v>
      </c>
      <c r="Z2241" t="n">
        <v>10</v>
      </c>
    </row>
    <row r="2242">
      <c r="A2242" t="n">
        <v>66</v>
      </c>
      <c r="B2242" t="n">
        <v>65</v>
      </c>
      <c r="C2242" t="inlineStr">
        <is>
          <t xml:space="preserve">CONCLUIDO	</t>
        </is>
      </c>
      <c r="D2242" t="n">
        <v>1.784</v>
      </c>
      <c r="E2242" t="n">
        <v>56.05</v>
      </c>
      <c r="F2242" t="n">
        <v>53.25</v>
      </c>
      <c r="G2242" t="n">
        <v>138.91</v>
      </c>
      <c r="H2242" t="n">
        <v>1.99</v>
      </c>
      <c r="I2242" t="n">
        <v>23</v>
      </c>
      <c r="J2242" t="n">
        <v>155.85</v>
      </c>
      <c r="K2242" t="n">
        <v>46.47</v>
      </c>
      <c r="L2242" t="n">
        <v>17.5</v>
      </c>
      <c r="M2242" t="n">
        <v>0</v>
      </c>
      <c r="N2242" t="n">
        <v>26.89</v>
      </c>
      <c r="O2242" t="n">
        <v>19456</v>
      </c>
      <c r="P2242" t="n">
        <v>486.91</v>
      </c>
      <c r="Q2242" t="n">
        <v>1367.32</v>
      </c>
      <c r="R2242" t="n">
        <v>127.51</v>
      </c>
      <c r="S2242" t="n">
        <v>104.26</v>
      </c>
      <c r="T2242" t="n">
        <v>10695.35</v>
      </c>
      <c r="U2242" t="n">
        <v>0.82</v>
      </c>
      <c r="V2242" t="n">
        <v>0.9</v>
      </c>
      <c r="W2242" t="n">
        <v>20.71</v>
      </c>
      <c r="X2242" t="n">
        <v>0.67</v>
      </c>
      <c r="Y2242" t="n">
        <v>1</v>
      </c>
      <c r="Z2242" t="n">
        <v>10</v>
      </c>
    </row>
    <row r="2243">
      <c r="A2243" t="n">
        <v>0</v>
      </c>
      <c r="B2243" t="n">
        <v>130</v>
      </c>
      <c r="C2243" t="inlineStr">
        <is>
          <t xml:space="preserve">CONCLUIDO	</t>
        </is>
      </c>
      <c r="D2243" t="n">
        <v>0.7426</v>
      </c>
      <c r="E2243" t="n">
        <v>134.65</v>
      </c>
      <c r="F2243" t="n">
        <v>82.95999999999999</v>
      </c>
      <c r="G2243" t="n">
        <v>4.98</v>
      </c>
      <c r="H2243" t="n">
        <v>0.07000000000000001</v>
      </c>
      <c r="I2243" t="n">
        <v>1000</v>
      </c>
      <c r="J2243" t="n">
        <v>252.85</v>
      </c>
      <c r="K2243" t="n">
        <v>59.19</v>
      </c>
      <c r="L2243" t="n">
        <v>1</v>
      </c>
      <c r="M2243" t="n">
        <v>998</v>
      </c>
      <c r="N2243" t="n">
        <v>62.65</v>
      </c>
      <c r="O2243" t="n">
        <v>31418.63</v>
      </c>
      <c r="P2243" t="n">
        <v>1380.83</v>
      </c>
      <c r="Q2243" t="n">
        <v>1371.68</v>
      </c>
      <c r="R2243" t="n">
        <v>1097.64</v>
      </c>
      <c r="S2243" t="n">
        <v>104.26</v>
      </c>
      <c r="T2243" t="n">
        <v>490877.12</v>
      </c>
      <c r="U2243" t="n">
        <v>0.09</v>
      </c>
      <c r="V2243" t="n">
        <v>0.58</v>
      </c>
      <c r="W2243" t="n">
        <v>22.29</v>
      </c>
      <c r="X2243" t="n">
        <v>30.29</v>
      </c>
      <c r="Y2243" t="n">
        <v>1</v>
      </c>
      <c r="Z2243" t="n">
        <v>10</v>
      </c>
    </row>
    <row r="2244">
      <c r="A2244" t="n">
        <v>1</v>
      </c>
      <c r="B2244" t="n">
        <v>130</v>
      </c>
      <c r="C2244" t="inlineStr">
        <is>
          <t xml:space="preserve">CONCLUIDO	</t>
        </is>
      </c>
      <c r="D2244" t="n">
        <v>0.8987000000000001</v>
      </c>
      <c r="E2244" t="n">
        <v>111.27</v>
      </c>
      <c r="F2244" t="n">
        <v>73.76000000000001</v>
      </c>
      <c r="G2244" t="n">
        <v>6.23</v>
      </c>
      <c r="H2244" t="n">
        <v>0.09</v>
      </c>
      <c r="I2244" t="n">
        <v>710</v>
      </c>
      <c r="J2244" t="n">
        <v>253.3</v>
      </c>
      <c r="K2244" t="n">
        <v>59.19</v>
      </c>
      <c r="L2244" t="n">
        <v>1.25</v>
      </c>
      <c r="M2244" t="n">
        <v>708</v>
      </c>
      <c r="N2244" t="n">
        <v>62.86</v>
      </c>
      <c r="O2244" t="n">
        <v>31474.5</v>
      </c>
      <c r="P2244" t="n">
        <v>1228.26</v>
      </c>
      <c r="Q2244" t="n">
        <v>1370.31</v>
      </c>
      <c r="R2244" t="n">
        <v>797.03</v>
      </c>
      <c r="S2244" t="n">
        <v>104.26</v>
      </c>
      <c r="T2244" t="n">
        <v>342022.62</v>
      </c>
      <c r="U2244" t="n">
        <v>0.13</v>
      </c>
      <c r="V2244" t="n">
        <v>0.65</v>
      </c>
      <c r="W2244" t="n">
        <v>21.79</v>
      </c>
      <c r="X2244" t="n">
        <v>21.12</v>
      </c>
      <c r="Y2244" t="n">
        <v>1</v>
      </c>
      <c r="Z2244" t="n">
        <v>10</v>
      </c>
    </row>
    <row r="2245">
      <c r="A2245" t="n">
        <v>2</v>
      </c>
      <c r="B2245" t="n">
        <v>130</v>
      </c>
      <c r="C2245" t="inlineStr">
        <is>
          <t xml:space="preserve">CONCLUIDO	</t>
        </is>
      </c>
      <c r="D2245" t="n">
        <v>1.0135</v>
      </c>
      <c r="E2245" t="n">
        <v>98.66</v>
      </c>
      <c r="F2245" t="n">
        <v>68.87</v>
      </c>
      <c r="G2245" t="n">
        <v>7.49</v>
      </c>
      <c r="H2245" t="n">
        <v>0.11</v>
      </c>
      <c r="I2245" t="n">
        <v>552</v>
      </c>
      <c r="J2245" t="n">
        <v>253.75</v>
      </c>
      <c r="K2245" t="n">
        <v>59.19</v>
      </c>
      <c r="L2245" t="n">
        <v>1.5</v>
      </c>
      <c r="M2245" t="n">
        <v>550</v>
      </c>
      <c r="N2245" t="n">
        <v>63.06</v>
      </c>
      <c r="O2245" t="n">
        <v>31530.44</v>
      </c>
      <c r="P2245" t="n">
        <v>1147.09</v>
      </c>
      <c r="Q2245" t="n">
        <v>1369.62</v>
      </c>
      <c r="R2245" t="n">
        <v>637.5599999999999</v>
      </c>
      <c r="S2245" t="n">
        <v>104.26</v>
      </c>
      <c r="T2245" t="n">
        <v>263074.89</v>
      </c>
      <c r="U2245" t="n">
        <v>0.16</v>
      </c>
      <c r="V2245" t="n">
        <v>0.7</v>
      </c>
      <c r="W2245" t="n">
        <v>21.53</v>
      </c>
      <c r="X2245" t="n">
        <v>16.24</v>
      </c>
      <c r="Y2245" t="n">
        <v>1</v>
      </c>
      <c r="Z2245" t="n">
        <v>10</v>
      </c>
    </row>
    <row r="2246">
      <c r="A2246" t="n">
        <v>3</v>
      </c>
      <c r="B2246" t="n">
        <v>130</v>
      </c>
      <c r="C2246" t="inlineStr">
        <is>
          <t xml:space="preserve">CONCLUIDO	</t>
        </is>
      </c>
      <c r="D2246" t="n">
        <v>1.1018</v>
      </c>
      <c r="E2246" t="n">
        <v>90.76000000000001</v>
      </c>
      <c r="F2246" t="n">
        <v>65.86</v>
      </c>
      <c r="G2246" t="n">
        <v>8.74</v>
      </c>
      <c r="H2246" t="n">
        <v>0.12</v>
      </c>
      <c r="I2246" t="n">
        <v>452</v>
      </c>
      <c r="J2246" t="n">
        <v>254.21</v>
      </c>
      <c r="K2246" t="n">
        <v>59.19</v>
      </c>
      <c r="L2246" t="n">
        <v>1.75</v>
      </c>
      <c r="M2246" t="n">
        <v>450</v>
      </c>
      <c r="N2246" t="n">
        <v>63.26</v>
      </c>
      <c r="O2246" t="n">
        <v>31586.46</v>
      </c>
      <c r="P2246" t="n">
        <v>1096.8</v>
      </c>
      <c r="Q2246" t="n">
        <v>1369.12</v>
      </c>
      <c r="R2246" t="n">
        <v>538.1799999999999</v>
      </c>
      <c r="S2246" t="n">
        <v>104.26</v>
      </c>
      <c r="T2246" t="n">
        <v>213887.64</v>
      </c>
      <c r="U2246" t="n">
        <v>0.19</v>
      </c>
      <c r="V2246" t="n">
        <v>0.73</v>
      </c>
      <c r="W2246" t="n">
        <v>21.39</v>
      </c>
      <c r="X2246" t="n">
        <v>13.24</v>
      </c>
      <c r="Y2246" t="n">
        <v>1</v>
      </c>
      <c r="Z2246" t="n">
        <v>10</v>
      </c>
    </row>
    <row r="2247">
      <c r="A2247" t="n">
        <v>4</v>
      </c>
      <c r="B2247" t="n">
        <v>130</v>
      </c>
      <c r="C2247" t="inlineStr">
        <is>
          <t xml:space="preserve">CONCLUIDO	</t>
        </is>
      </c>
      <c r="D2247" t="n">
        <v>1.1721</v>
      </c>
      <c r="E2247" t="n">
        <v>85.31999999999999</v>
      </c>
      <c r="F2247" t="n">
        <v>63.79</v>
      </c>
      <c r="G2247" t="n">
        <v>9.99</v>
      </c>
      <c r="H2247" t="n">
        <v>0.14</v>
      </c>
      <c r="I2247" t="n">
        <v>383</v>
      </c>
      <c r="J2247" t="n">
        <v>254.66</v>
      </c>
      <c r="K2247" t="n">
        <v>59.19</v>
      </c>
      <c r="L2247" t="n">
        <v>2</v>
      </c>
      <c r="M2247" t="n">
        <v>381</v>
      </c>
      <c r="N2247" t="n">
        <v>63.47</v>
      </c>
      <c r="O2247" t="n">
        <v>31642.55</v>
      </c>
      <c r="P2247" t="n">
        <v>1062.15</v>
      </c>
      <c r="Q2247" t="n">
        <v>1369.1</v>
      </c>
      <c r="R2247" t="n">
        <v>471.02</v>
      </c>
      <c r="S2247" t="n">
        <v>104.26</v>
      </c>
      <c r="T2247" t="n">
        <v>180652.45</v>
      </c>
      <c r="U2247" t="n">
        <v>0.22</v>
      </c>
      <c r="V2247" t="n">
        <v>0.75</v>
      </c>
      <c r="W2247" t="n">
        <v>21.27</v>
      </c>
      <c r="X2247" t="n">
        <v>11.18</v>
      </c>
      <c r="Y2247" t="n">
        <v>1</v>
      </c>
      <c r="Z2247" t="n">
        <v>10</v>
      </c>
    </row>
    <row r="2248">
      <c r="A2248" t="n">
        <v>5</v>
      </c>
      <c r="B2248" t="n">
        <v>130</v>
      </c>
      <c r="C2248" t="inlineStr">
        <is>
          <t xml:space="preserve">CONCLUIDO	</t>
        </is>
      </c>
      <c r="D2248" t="n">
        <v>1.2304</v>
      </c>
      <c r="E2248" t="n">
        <v>81.28</v>
      </c>
      <c r="F2248" t="n">
        <v>62.24</v>
      </c>
      <c r="G2248" t="n">
        <v>11.25</v>
      </c>
      <c r="H2248" t="n">
        <v>0.16</v>
      </c>
      <c r="I2248" t="n">
        <v>332</v>
      </c>
      <c r="J2248" t="n">
        <v>255.12</v>
      </c>
      <c r="K2248" t="n">
        <v>59.19</v>
      </c>
      <c r="L2248" t="n">
        <v>2.25</v>
      </c>
      <c r="M2248" t="n">
        <v>330</v>
      </c>
      <c r="N2248" t="n">
        <v>63.67</v>
      </c>
      <c r="O2248" t="n">
        <v>31698.72</v>
      </c>
      <c r="P2248" t="n">
        <v>1036.09</v>
      </c>
      <c r="Q2248" t="n">
        <v>1368.63</v>
      </c>
      <c r="R2248" t="n">
        <v>420.9</v>
      </c>
      <c r="S2248" t="n">
        <v>104.26</v>
      </c>
      <c r="T2248" t="n">
        <v>155843.91</v>
      </c>
      <c r="U2248" t="n">
        <v>0.25</v>
      </c>
      <c r="V2248" t="n">
        <v>0.77</v>
      </c>
      <c r="W2248" t="n">
        <v>21.17</v>
      </c>
      <c r="X2248" t="n">
        <v>9.630000000000001</v>
      </c>
      <c r="Y2248" t="n">
        <v>1</v>
      </c>
      <c r="Z2248" t="n">
        <v>10</v>
      </c>
    </row>
    <row r="2249">
      <c r="A2249" t="n">
        <v>6</v>
      </c>
      <c r="B2249" t="n">
        <v>130</v>
      </c>
      <c r="C2249" t="inlineStr">
        <is>
          <t xml:space="preserve">CONCLUIDO	</t>
        </is>
      </c>
      <c r="D2249" t="n">
        <v>1.2787</v>
      </c>
      <c r="E2249" t="n">
        <v>78.20999999999999</v>
      </c>
      <c r="F2249" t="n">
        <v>61.08</v>
      </c>
      <c r="G2249" t="n">
        <v>12.51</v>
      </c>
      <c r="H2249" t="n">
        <v>0.17</v>
      </c>
      <c r="I2249" t="n">
        <v>293</v>
      </c>
      <c r="J2249" t="n">
        <v>255.57</v>
      </c>
      <c r="K2249" t="n">
        <v>59.19</v>
      </c>
      <c r="L2249" t="n">
        <v>2.5</v>
      </c>
      <c r="M2249" t="n">
        <v>291</v>
      </c>
      <c r="N2249" t="n">
        <v>63.88</v>
      </c>
      <c r="O2249" t="n">
        <v>31754.97</v>
      </c>
      <c r="P2249" t="n">
        <v>1016.42</v>
      </c>
      <c r="Q2249" t="n">
        <v>1368.35</v>
      </c>
      <c r="R2249" t="n">
        <v>382.47</v>
      </c>
      <c r="S2249" t="n">
        <v>104.26</v>
      </c>
      <c r="T2249" t="n">
        <v>136828.73</v>
      </c>
      <c r="U2249" t="n">
        <v>0.27</v>
      </c>
      <c r="V2249" t="n">
        <v>0.79</v>
      </c>
      <c r="W2249" t="n">
        <v>21.13</v>
      </c>
      <c r="X2249" t="n">
        <v>8.470000000000001</v>
      </c>
      <c r="Y2249" t="n">
        <v>1</v>
      </c>
      <c r="Z2249" t="n">
        <v>10</v>
      </c>
    </row>
    <row r="2250">
      <c r="A2250" t="n">
        <v>7</v>
      </c>
      <c r="B2250" t="n">
        <v>130</v>
      </c>
      <c r="C2250" t="inlineStr">
        <is>
          <t xml:space="preserve">CONCLUIDO	</t>
        </is>
      </c>
      <c r="D2250" t="n">
        <v>1.3181</v>
      </c>
      <c r="E2250" t="n">
        <v>75.87</v>
      </c>
      <c r="F2250" t="n">
        <v>60.21</v>
      </c>
      <c r="G2250" t="n">
        <v>13.74</v>
      </c>
      <c r="H2250" t="n">
        <v>0.19</v>
      </c>
      <c r="I2250" t="n">
        <v>263</v>
      </c>
      <c r="J2250" t="n">
        <v>256.03</v>
      </c>
      <c r="K2250" t="n">
        <v>59.19</v>
      </c>
      <c r="L2250" t="n">
        <v>2.75</v>
      </c>
      <c r="M2250" t="n">
        <v>261</v>
      </c>
      <c r="N2250" t="n">
        <v>64.09</v>
      </c>
      <c r="O2250" t="n">
        <v>31811.29</v>
      </c>
      <c r="P2250" t="n">
        <v>1001.52</v>
      </c>
      <c r="Q2250" t="n">
        <v>1368.44</v>
      </c>
      <c r="R2250" t="n">
        <v>354.18</v>
      </c>
      <c r="S2250" t="n">
        <v>104.26</v>
      </c>
      <c r="T2250" t="n">
        <v>122831.19</v>
      </c>
      <c r="U2250" t="n">
        <v>0.29</v>
      </c>
      <c r="V2250" t="n">
        <v>0.8</v>
      </c>
      <c r="W2250" t="n">
        <v>21.08</v>
      </c>
      <c r="X2250" t="n">
        <v>7.61</v>
      </c>
      <c r="Y2250" t="n">
        <v>1</v>
      </c>
      <c r="Z2250" t="n">
        <v>10</v>
      </c>
    </row>
    <row r="2251">
      <c r="A2251" t="n">
        <v>8</v>
      </c>
      <c r="B2251" t="n">
        <v>130</v>
      </c>
      <c r="C2251" t="inlineStr">
        <is>
          <t xml:space="preserve">CONCLUIDO	</t>
        </is>
      </c>
      <c r="D2251" t="n">
        <v>1.3532</v>
      </c>
      <c r="E2251" t="n">
        <v>73.90000000000001</v>
      </c>
      <c r="F2251" t="n">
        <v>59.46</v>
      </c>
      <c r="G2251" t="n">
        <v>14.99</v>
      </c>
      <c r="H2251" t="n">
        <v>0.21</v>
      </c>
      <c r="I2251" t="n">
        <v>238</v>
      </c>
      <c r="J2251" t="n">
        <v>256.49</v>
      </c>
      <c r="K2251" t="n">
        <v>59.19</v>
      </c>
      <c r="L2251" t="n">
        <v>3</v>
      </c>
      <c r="M2251" t="n">
        <v>236</v>
      </c>
      <c r="N2251" t="n">
        <v>64.29000000000001</v>
      </c>
      <c r="O2251" t="n">
        <v>31867.69</v>
      </c>
      <c r="P2251" t="n">
        <v>988.7</v>
      </c>
      <c r="Q2251" t="n">
        <v>1368.32</v>
      </c>
      <c r="R2251" t="n">
        <v>330</v>
      </c>
      <c r="S2251" t="n">
        <v>104.26</v>
      </c>
      <c r="T2251" t="n">
        <v>110867.68</v>
      </c>
      <c r="U2251" t="n">
        <v>0.32</v>
      </c>
      <c r="V2251" t="n">
        <v>0.8100000000000001</v>
      </c>
      <c r="W2251" t="n">
        <v>21.03</v>
      </c>
      <c r="X2251" t="n">
        <v>6.86</v>
      </c>
      <c r="Y2251" t="n">
        <v>1</v>
      </c>
      <c r="Z2251" t="n">
        <v>10</v>
      </c>
    </row>
    <row r="2252">
      <c r="A2252" t="n">
        <v>9</v>
      </c>
      <c r="B2252" t="n">
        <v>130</v>
      </c>
      <c r="C2252" t="inlineStr">
        <is>
          <t xml:space="preserve">CONCLUIDO	</t>
        </is>
      </c>
      <c r="D2252" t="n">
        <v>1.3841</v>
      </c>
      <c r="E2252" t="n">
        <v>72.25</v>
      </c>
      <c r="F2252" t="n">
        <v>58.84</v>
      </c>
      <c r="G2252" t="n">
        <v>16.27</v>
      </c>
      <c r="H2252" t="n">
        <v>0.23</v>
      </c>
      <c r="I2252" t="n">
        <v>217</v>
      </c>
      <c r="J2252" t="n">
        <v>256.95</v>
      </c>
      <c r="K2252" t="n">
        <v>59.19</v>
      </c>
      <c r="L2252" t="n">
        <v>3.25</v>
      </c>
      <c r="M2252" t="n">
        <v>215</v>
      </c>
      <c r="N2252" t="n">
        <v>64.5</v>
      </c>
      <c r="O2252" t="n">
        <v>31924.29</v>
      </c>
      <c r="P2252" t="n">
        <v>977.9400000000001</v>
      </c>
      <c r="Q2252" t="n">
        <v>1367.95</v>
      </c>
      <c r="R2252" t="n">
        <v>309.75</v>
      </c>
      <c r="S2252" t="n">
        <v>104.26</v>
      </c>
      <c r="T2252" t="n">
        <v>100848.56</v>
      </c>
      <c r="U2252" t="n">
        <v>0.34</v>
      </c>
      <c r="V2252" t="n">
        <v>0.8100000000000001</v>
      </c>
      <c r="W2252" t="n">
        <v>21</v>
      </c>
      <c r="X2252" t="n">
        <v>6.24</v>
      </c>
      <c r="Y2252" t="n">
        <v>1</v>
      </c>
      <c r="Z2252" t="n">
        <v>10</v>
      </c>
    </row>
    <row r="2253">
      <c r="A2253" t="n">
        <v>10</v>
      </c>
      <c r="B2253" t="n">
        <v>130</v>
      </c>
      <c r="C2253" t="inlineStr">
        <is>
          <t xml:space="preserve">CONCLUIDO	</t>
        </is>
      </c>
      <c r="D2253" t="n">
        <v>1.4099</v>
      </c>
      <c r="E2253" t="n">
        <v>70.93000000000001</v>
      </c>
      <c r="F2253" t="n">
        <v>58.35</v>
      </c>
      <c r="G2253" t="n">
        <v>17.5</v>
      </c>
      <c r="H2253" t="n">
        <v>0.24</v>
      </c>
      <c r="I2253" t="n">
        <v>200</v>
      </c>
      <c r="J2253" t="n">
        <v>257.41</v>
      </c>
      <c r="K2253" t="n">
        <v>59.19</v>
      </c>
      <c r="L2253" t="n">
        <v>3.5</v>
      </c>
      <c r="M2253" t="n">
        <v>198</v>
      </c>
      <c r="N2253" t="n">
        <v>64.70999999999999</v>
      </c>
      <c r="O2253" t="n">
        <v>31980.84</v>
      </c>
      <c r="P2253" t="n">
        <v>969.35</v>
      </c>
      <c r="Q2253" t="n">
        <v>1368.04</v>
      </c>
      <c r="R2253" t="n">
        <v>293.74</v>
      </c>
      <c r="S2253" t="n">
        <v>104.26</v>
      </c>
      <c r="T2253" t="n">
        <v>92925.03</v>
      </c>
      <c r="U2253" t="n">
        <v>0.35</v>
      </c>
      <c r="V2253" t="n">
        <v>0.82</v>
      </c>
      <c r="W2253" t="n">
        <v>20.98</v>
      </c>
      <c r="X2253" t="n">
        <v>5.75</v>
      </c>
      <c r="Y2253" t="n">
        <v>1</v>
      </c>
      <c r="Z2253" t="n">
        <v>10</v>
      </c>
    </row>
    <row r="2254">
      <c r="A2254" t="n">
        <v>11</v>
      </c>
      <c r="B2254" t="n">
        <v>130</v>
      </c>
      <c r="C2254" t="inlineStr">
        <is>
          <t xml:space="preserve">CONCLUIDO	</t>
        </is>
      </c>
      <c r="D2254" t="n">
        <v>1.4333</v>
      </c>
      <c r="E2254" t="n">
        <v>69.77</v>
      </c>
      <c r="F2254" t="n">
        <v>57.92</v>
      </c>
      <c r="G2254" t="n">
        <v>18.78</v>
      </c>
      <c r="H2254" t="n">
        <v>0.26</v>
      </c>
      <c r="I2254" t="n">
        <v>185</v>
      </c>
      <c r="J2254" t="n">
        <v>257.86</v>
      </c>
      <c r="K2254" t="n">
        <v>59.19</v>
      </c>
      <c r="L2254" t="n">
        <v>3.75</v>
      </c>
      <c r="M2254" t="n">
        <v>183</v>
      </c>
      <c r="N2254" t="n">
        <v>64.92</v>
      </c>
      <c r="O2254" t="n">
        <v>32037.48</v>
      </c>
      <c r="P2254" t="n">
        <v>961.98</v>
      </c>
      <c r="Q2254" t="n">
        <v>1367.99</v>
      </c>
      <c r="R2254" t="n">
        <v>280.06</v>
      </c>
      <c r="S2254" t="n">
        <v>104.26</v>
      </c>
      <c r="T2254" t="n">
        <v>86161.14999999999</v>
      </c>
      <c r="U2254" t="n">
        <v>0.37</v>
      </c>
      <c r="V2254" t="n">
        <v>0.83</v>
      </c>
      <c r="W2254" t="n">
        <v>20.95</v>
      </c>
      <c r="X2254" t="n">
        <v>5.33</v>
      </c>
      <c r="Y2254" t="n">
        <v>1</v>
      </c>
      <c r="Z2254" t="n">
        <v>10</v>
      </c>
    </row>
    <row r="2255">
      <c r="A2255" t="n">
        <v>12</v>
      </c>
      <c r="B2255" t="n">
        <v>130</v>
      </c>
      <c r="C2255" t="inlineStr">
        <is>
          <t xml:space="preserve">CONCLUIDO	</t>
        </is>
      </c>
      <c r="D2255" t="n">
        <v>1.453</v>
      </c>
      <c r="E2255" t="n">
        <v>68.81999999999999</v>
      </c>
      <c r="F2255" t="n">
        <v>57.56</v>
      </c>
      <c r="G2255" t="n">
        <v>19.96</v>
      </c>
      <c r="H2255" t="n">
        <v>0.28</v>
      </c>
      <c r="I2255" t="n">
        <v>173</v>
      </c>
      <c r="J2255" t="n">
        <v>258.32</v>
      </c>
      <c r="K2255" t="n">
        <v>59.19</v>
      </c>
      <c r="L2255" t="n">
        <v>4</v>
      </c>
      <c r="M2255" t="n">
        <v>171</v>
      </c>
      <c r="N2255" t="n">
        <v>65.13</v>
      </c>
      <c r="O2255" t="n">
        <v>32094.19</v>
      </c>
      <c r="P2255" t="n">
        <v>955.42</v>
      </c>
      <c r="Q2255" t="n">
        <v>1367.95</v>
      </c>
      <c r="R2255" t="n">
        <v>268.19</v>
      </c>
      <c r="S2255" t="n">
        <v>104.26</v>
      </c>
      <c r="T2255" t="n">
        <v>80286.59</v>
      </c>
      <c r="U2255" t="n">
        <v>0.39</v>
      </c>
      <c r="V2255" t="n">
        <v>0.83</v>
      </c>
      <c r="W2255" t="n">
        <v>20.93</v>
      </c>
      <c r="X2255" t="n">
        <v>4.97</v>
      </c>
      <c r="Y2255" t="n">
        <v>1</v>
      </c>
      <c r="Z2255" t="n">
        <v>10</v>
      </c>
    </row>
    <row r="2256">
      <c r="A2256" t="n">
        <v>13</v>
      </c>
      <c r="B2256" t="n">
        <v>130</v>
      </c>
      <c r="C2256" t="inlineStr">
        <is>
          <t xml:space="preserve">CONCLUIDO	</t>
        </is>
      </c>
      <c r="D2256" t="n">
        <v>1.4735</v>
      </c>
      <c r="E2256" t="n">
        <v>67.87</v>
      </c>
      <c r="F2256" t="n">
        <v>57.19</v>
      </c>
      <c r="G2256" t="n">
        <v>21.31</v>
      </c>
      <c r="H2256" t="n">
        <v>0.29</v>
      </c>
      <c r="I2256" t="n">
        <v>161</v>
      </c>
      <c r="J2256" t="n">
        <v>258.78</v>
      </c>
      <c r="K2256" t="n">
        <v>59.19</v>
      </c>
      <c r="L2256" t="n">
        <v>4.25</v>
      </c>
      <c r="M2256" t="n">
        <v>159</v>
      </c>
      <c r="N2256" t="n">
        <v>65.34</v>
      </c>
      <c r="O2256" t="n">
        <v>32150.98</v>
      </c>
      <c r="P2256" t="n">
        <v>948.87</v>
      </c>
      <c r="Q2256" t="n">
        <v>1367.83</v>
      </c>
      <c r="R2256" t="n">
        <v>256.42</v>
      </c>
      <c r="S2256" t="n">
        <v>104.26</v>
      </c>
      <c r="T2256" t="n">
        <v>74462.23</v>
      </c>
      <c r="U2256" t="n">
        <v>0.41</v>
      </c>
      <c r="V2256" t="n">
        <v>0.84</v>
      </c>
      <c r="W2256" t="n">
        <v>20.9</v>
      </c>
      <c r="X2256" t="n">
        <v>4.6</v>
      </c>
      <c r="Y2256" t="n">
        <v>1</v>
      </c>
      <c r="Z2256" t="n">
        <v>10</v>
      </c>
    </row>
    <row r="2257">
      <c r="A2257" t="n">
        <v>14</v>
      </c>
      <c r="B2257" t="n">
        <v>130</v>
      </c>
      <c r="C2257" t="inlineStr">
        <is>
          <t xml:space="preserve">CONCLUIDO	</t>
        </is>
      </c>
      <c r="D2257" t="n">
        <v>1.4885</v>
      </c>
      <c r="E2257" t="n">
        <v>67.18000000000001</v>
      </c>
      <c r="F2257" t="n">
        <v>56.95</v>
      </c>
      <c r="G2257" t="n">
        <v>22.48</v>
      </c>
      <c r="H2257" t="n">
        <v>0.31</v>
      </c>
      <c r="I2257" t="n">
        <v>152</v>
      </c>
      <c r="J2257" t="n">
        <v>259.25</v>
      </c>
      <c r="K2257" t="n">
        <v>59.19</v>
      </c>
      <c r="L2257" t="n">
        <v>4.5</v>
      </c>
      <c r="M2257" t="n">
        <v>150</v>
      </c>
      <c r="N2257" t="n">
        <v>65.55</v>
      </c>
      <c r="O2257" t="n">
        <v>32207.85</v>
      </c>
      <c r="P2257" t="n">
        <v>944.5</v>
      </c>
      <c r="Q2257" t="n">
        <v>1367.49</v>
      </c>
      <c r="R2257" t="n">
        <v>248.94</v>
      </c>
      <c r="S2257" t="n">
        <v>104.26</v>
      </c>
      <c r="T2257" t="n">
        <v>70765.64</v>
      </c>
      <c r="U2257" t="n">
        <v>0.42</v>
      </c>
      <c r="V2257" t="n">
        <v>0.84</v>
      </c>
      <c r="W2257" t="n">
        <v>20.88</v>
      </c>
      <c r="X2257" t="n">
        <v>4.36</v>
      </c>
      <c r="Y2257" t="n">
        <v>1</v>
      </c>
      <c r="Z2257" t="n">
        <v>10</v>
      </c>
    </row>
    <row r="2258">
      <c r="A2258" t="n">
        <v>15</v>
      </c>
      <c r="B2258" t="n">
        <v>130</v>
      </c>
      <c r="C2258" t="inlineStr">
        <is>
          <t xml:space="preserve">CONCLUIDO	</t>
        </is>
      </c>
      <c r="D2258" t="n">
        <v>1.5034</v>
      </c>
      <c r="E2258" t="n">
        <v>66.52</v>
      </c>
      <c r="F2258" t="n">
        <v>56.72</v>
      </c>
      <c r="G2258" t="n">
        <v>23.8</v>
      </c>
      <c r="H2258" t="n">
        <v>0.33</v>
      </c>
      <c r="I2258" t="n">
        <v>143</v>
      </c>
      <c r="J2258" t="n">
        <v>259.71</v>
      </c>
      <c r="K2258" t="n">
        <v>59.19</v>
      </c>
      <c r="L2258" t="n">
        <v>4.75</v>
      </c>
      <c r="M2258" t="n">
        <v>141</v>
      </c>
      <c r="N2258" t="n">
        <v>65.76000000000001</v>
      </c>
      <c r="O2258" t="n">
        <v>32264.79</v>
      </c>
      <c r="P2258" t="n">
        <v>940.33</v>
      </c>
      <c r="Q2258" t="n">
        <v>1367.72</v>
      </c>
      <c r="R2258" t="n">
        <v>240.21</v>
      </c>
      <c r="S2258" t="n">
        <v>104.26</v>
      </c>
      <c r="T2258" t="n">
        <v>66447.71000000001</v>
      </c>
      <c r="U2258" t="n">
        <v>0.43</v>
      </c>
      <c r="V2258" t="n">
        <v>0.85</v>
      </c>
      <c r="W2258" t="n">
        <v>20.91</v>
      </c>
      <c r="X2258" t="n">
        <v>4.13</v>
      </c>
      <c r="Y2258" t="n">
        <v>1</v>
      </c>
      <c r="Z2258" t="n">
        <v>10</v>
      </c>
    </row>
    <row r="2259">
      <c r="A2259" t="n">
        <v>16</v>
      </c>
      <c r="B2259" t="n">
        <v>130</v>
      </c>
      <c r="C2259" t="inlineStr">
        <is>
          <t xml:space="preserve">CONCLUIDO	</t>
        </is>
      </c>
      <c r="D2259" t="n">
        <v>1.5189</v>
      </c>
      <c r="E2259" t="n">
        <v>65.84</v>
      </c>
      <c r="F2259" t="n">
        <v>56.43</v>
      </c>
      <c r="G2259" t="n">
        <v>25.08</v>
      </c>
      <c r="H2259" t="n">
        <v>0.34</v>
      </c>
      <c r="I2259" t="n">
        <v>135</v>
      </c>
      <c r="J2259" t="n">
        <v>260.17</v>
      </c>
      <c r="K2259" t="n">
        <v>59.19</v>
      </c>
      <c r="L2259" t="n">
        <v>5</v>
      </c>
      <c r="M2259" t="n">
        <v>133</v>
      </c>
      <c r="N2259" t="n">
        <v>65.98</v>
      </c>
      <c r="O2259" t="n">
        <v>32321.82</v>
      </c>
      <c r="P2259" t="n">
        <v>935.12</v>
      </c>
      <c r="Q2259" t="n">
        <v>1367.59</v>
      </c>
      <c r="R2259" t="n">
        <v>231.71</v>
      </c>
      <c r="S2259" t="n">
        <v>104.26</v>
      </c>
      <c r="T2259" t="n">
        <v>62233.87</v>
      </c>
      <c r="U2259" t="n">
        <v>0.45</v>
      </c>
      <c r="V2259" t="n">
        <v>0.85</v>
      </c>
      <c r="W2259" t="n">
        <v>20.87</v>
      </c>
      <c r="X2259" t="n">
        <v>3.85</v>
      </c>
      <c r="Y2259" t="n">
        <v>1</v>
      </c>
      <c r="Z2259" t="n">
        <v>10</v>
      </c>
    </row>
    <row r="2260">
      <c r="A2260" t="n">
        <v>17</v>
      </c>
      <c r="B2260" t="n">
        <v>130</v>
      </c>
      <c r="C2260" t="inlineStr">
        <is>
          <t xml:space="preserve">CONCLUIDO	</t>
        </is>
      </c>
      <c r="D2260" t="n">
        <v>1.5296</v>
      </c>
      <c r="E2260" t="n">
        <v>65.38</v>
      </c>
      <c r="F2260" t="n">
        <v>56.26</v>
      </c>
      <c r="G2260" t="n">
        <v>26.17</v>
      </c>
      <c r="H2260" t="n">
        <v>0.36</v>
      </c>
      <c r="I2260" t="n">
        <v>129</v>
      </c>
      <c r="J2260" t="n">
        <v>260.63</v>
      </c>
      <c r="K2260" t="n">
        <v>59.19</v>
      </c>
      <c r="L2260" t="n">
        <v>5.25</v>
      </c>
      <c r="M2260" t="n">
        <v>127</v>
      </c>
      <c r="N2260" t="n">
        <v>66.19</v>
      </c>
      <c r="O2260" t="n">
        <v>32378.93</v>
      </c>
      <c r="P2260" t="n">
        <v>931.84</v>
      </c>
      <c r="Q2260" t="n">
        <v>1367.6</v>
      </c>
      <c r="R2260" t="n">
        <v>226.88</v>
      </c>
      <c r="S2260" t="n">
        <v>104.26</v>
      </c>
      <c r="T2260" t="n">
        <v>59850.76</v>
      </c>
      <c r="U2260" t="n">
        <v>0.46</v>
      </c>
      <c r="V2260" t="n">
        <v>0.85</v>
      </c>
      <c r="W2260" t="n">
        <v>20.84</v>
      </c>
      <c r="X2260" t="n">
        <v>3.68</v>
      </c>
      <c r="Y2260" t="n">
        <v>1</v>
      </c>
      <c r="Z2260" t="n">
        <v>10</v>
      </c>
    </row>
    <row r="2261">
      <c r="A2261" t="n">
        <v>18</v>
      </c>
      <c r="B2261" t="n">
        <v>130</v>
      </c>
      <c r="C2261" t="inlineStr">
        <is>
          <t xml:space="preserve">CONCLUIDO	</t>
        </is>
      </c>
      <c r="D2261" t="n">
        <v>1.5426</v>
      </c>
      <c r="E2261" t="n">
        <v>64.83</v>
      </c>
      <c r="F2261" t="n">
        <v>56.06</v>
      </c>
      <c r="G2261" t="n">
        <v>27.57</v>
      </c>
      <c r="H2261" t="n">
        <v>0.37</v>
      </c>
      <c r="I2261" t="n">
        <v>122</v>
      </c>
      <c r="J2261" t="n">
        <v>261.1</v>
      </c>
      <c r="K2261" t="n">
        <v>59.19</v>
      </c>
      <c r="L2261" t="n">
        <v>5.5</v>
      </c>
      <c r="M2261" t="n">
        <v>120</v>
      </c>
      <c r="N2261" t="n">
        <v>66.40000000000001</v>
      </c>
      <c r="O2261" t="n">
        <v>32436.11</v>
      </c>
      <c r="P2261" t="n">
        <v>927.96</v>
      </c>
      <c r="Q2261" t="n">
        <v>1367.8</v>
      </c>
      <c r="R2261" t="n">
        <v>219.26</v>
      </c>
      <c r="S2261" t="n">
        <v>104.26</v>
      </c>
      <c r="T2261" t="n">
        <v>56074.31</v>
      </c>
      <c r="U2261" t="n">
        <v>0.48</v>
      </c>
      <c r="V2261" t="n">
        <v>0.86</v>
      </c>
      <c r="W2261" t="n">
        <v>20.85</v>
      </c>
      <c r="X2261" t="n">
        <v>3.47</v>
      </c>
      <c r="Y2261" t="n">
        <v>1</v>
      </c>
      <c r="Z2261" t="n">
        <v>10</v>
      </c>
    </row>
    <row r="2262">
      <c r="A2262" t="n">
        <v>19</v>
      </c>
      <c r="B2262" t="n">
        <v>130</v>
      </c>
      <c r="C2262" t="inlineStr">
        <is>
          <t xml:space="preserve">CONCLUIDO	</t>
        </is>
      </c>
      <c r="D2262" t="n">
        <v>1.5519</v>
      </c>
      <c r="E2262" t="n">
        <v>64.44</v>
      </c>
      <c r="F2262" t="n">
        <v>55.91</v>
      </c>
      <c r="G2262" t="n">
        <v>28.67</v>
      </c>
      <c r="H2262" t="n">
        <v>0.39</v>
      </c>
      <c r="I2262" t="n">
        <v>117</v>
      </c>
      <c r="J2262" t="n">
        <v>261.56</v>
      </c>
      <c r="K2262" t="n">
        <v>59.19</v>
      </c>
      <c r="L2262" t="n">
        <v>5.75</v>
      </c>
      <c r="M2262" t="n">
        <v>115</v>
      </c>
      <c r="N2262" t="n">
        <v>66.62</v>
      </c>
      <c r="O2262" t="n">
        <v>32493.38</v>
      </c>
      <c r="P2262" t="n">
        <v>925.23</v>
      </c>
      <c r="Q2262" t="n">
        <v>1367.71</v>
      </c>
      <c r="R2262" t="n">
        <v>214.24</v>
      </c>
      <c r="S2262" t="n">
        <v>104.26</v>
      </c>
      <c r="T2262" t="n">
        <v>53592.3</v>
      </c>
      <c r="U2262" t="n">
        <v>0.49</v>
      </c>
      <c r="V2262" t="n">
        <v>0.86</v>
      </c>
      <c r="W2262" t="n">
        <v>20.85</v>
      </c>
      <c r="X2262" t="n">
        <v>3.33</v>
      </c>
      <c r="Y2262" t="n">
        <v>1</v>
      </c>
      <c r="Z2262" t="n">
        <v>10</v>
      </c>
    </row>
    <row r="2263">
      <c r="A2263" t="n">
        <v>20</v>
      </c>
      <c r="B2263" t="n">
        <v>130</v>
      </c>
      <c r="C2263" t="inlineStr">
        <is>
          <t xml:space="preserve">CONCLUIDO	</t>
        </is>
      </c>
      <c r="D2263" t="n">
        <v>1.5606</v>
      </c>
      <c r="E2263" t="n">
        <v>64.08</v>
      </c>
      <c r="F2263" t="n">
        <v>55.8</v>
      </c>
      <c r="G2263" t="n">
        <v>29.89</v>
      </c>
      <c r="H2263" t="n">
        <v>0.41</v>
      </c>
      <c r="I2263" t="n">
        <v>112</v>
      </c>
      <c r="J2263" t="n">
        <v>262.03</v>
      </c>
      <c r="K2263" t="n">
        <v>59.19</v>
      </c>
      <c r="L2263" t="n">
        <v>6</v>
      </c>
      <c r="M2263" t="n">
        <v>110</v>
      </c>
      <c r="N2263" t="n">
        <v>66.83</v>
      </c>
      <c r="O2263" t="n">
        <v>32550.72</v>
      </c>
      <c r="P2263" t="n">
        <v>922.78</v>
      </c>
      <c r="Q2263" t="n">
        <v>1367.85</v>
      </c>
      <c r="R2263" t="n">
        <v>210.51</v>
      </c>
      <c r="S2263" t="n">
        <v>104.26</v>
      </c>
      <c r="T2263" t="n">
        <v>51753.43</v>
      </c>
      <c r="U2263" t="n">
        <v>0.5</v>
      </c>
      <c r="V2263" t="n">
        <v>0.86</v>
      </c>
      <c r="W2263" t="n">
        <v>20.84</v>
      </c>
      <c r="X2263" t="n">
        <v>3.21</v>
      </c>
      <c r="Y2263" t="n">
        <v>1</v>
      </c>
      <c r="Z2263" t="n">
        <v>10</v>
      </c>
    </row>
    <row r="2264">
      <c r="A2264" t="n">
        <v>21</v>
      </c>
      <c r="B2264" t="n">
        <v>130</v>
      </c>
      <c r="C2264" t="inlineStr">
        <is>
          <t xml:space="preserve">CONCLUIDO	</t>
        </is>
      </c>
      <c r="D2264" t="n">
        <v>1.5705</v>
      </c>
      <c r="E2264" t="n">
        <v>63.68</v>
      </c>
      <c r="F2264" t="n">
        <v>55.64</v>
      </c>
      <c r="G2264" t="n">
        <v>31.2</v>
      </c>
      <c r="H2264" t="n">
        <v>0.42</v>
      </c>
      <c r="I2264" t="n">
        <v>107</v>
      </c>
      <c r="J2264" t="n">
        <v>262.49</v>
      </c>
      <c r="K2264" t="n">
        <v>59.19</v>
      </c>
      <c r="L2264" t="n">
        <v>6.25</v>
      </c>
      <c r="M2264" t="n">
        <v>105</v>
      </c>
      <c r="N2264" t="n">
        <v>67.05</v>
      </c>
      <c r="O2264" t="n">
        <v>32608.15</v>
      </c>
      <c r="P2264" t="n">
        <v>919.8</v>
      </c>
      <c r="Q2264" t="n">
        <v>1367.63</v>
      </c>
      <c r="R2264" t="n">
        <v>205.61</v>
      </c>
      <c r="S2264" t="n">
        <v>104.26</v>
      </c>
      <c r="T2264" t="n">
        <v>49327.69</v>
      </c>
      <c r="U2264" t="n">
        <v>0.51</v>
      </c>
      <c r="V2264" t="n">
        <v>0.86</v>
      </c>
      <c r="W2264" t="n">
        <v>20.83</v>
      </c>
      <c r="X2264" t="n">
        <v>3.05</v>
      </c>
      <c r="Y2264" t="n">
        <v>1</v>
      </c>
      <c r="Z2264" t="n">
        <v>10</v>
      </c>
    </row>
    <row r="2265">
      <c r="A2265" t="n">
        <v>22</v>
      </c>
      <c r="B2265" t="n">
        <v>130</v>
      </c>
      <c r="C2265" t="inlineStr">
        <is>
          <t xml:space="preserve">CONCLUIDO	</t>
        </is>
      </c>
      <c r="D2265" t="n">
        <v>1.5806</v>
      </c>
      <c r="E2265" t="n">
        <v>63.27</v>
      </c>
      <c r="F2265" t="n">
        <v>55.48</v>
      </c>
      <c r="G2265" t="n">
        <v>32.63</v>
      </c>
      <c r="H2265" t="n">
        <v>0.44</v>
      </c>
      <c r="I2265" t="n">
        <v>102</v>
      </c>
      <c r="J2265" t="n">
        <v>262.96</v>
      </c>
      <c r="K2265" t="n">
        <v>59.19</v>
      </c>
      <c r="L2265" t="n">
        <v>6.5</v>
      </c>
      <c r="M2265" t="n">
        <v>100</v>
      </c>
      <c r="N2265" t="n">
        <v>67.26000000000001</v>
      </c>
      <c r="O2265" t="n">
        <v>32665.66</v>
      </c>
      <c r="P2265" t="n">
        <v>916.61</v>
      </c>
      <c r="Q2265" t="n">
        <v>1367.54</v>
      </c>
      <c r="R2265" t="n">
        <v>200.89</v>
      </c>
      <c r="S2265" t="n">
        <v>104.26</v>
      </c>
      <c r="T2265" t="n">
        <v>46993.49</v>
      </c>
      <c r="U2265" t="n">
        <v>0.52</v>
      </c>
      <c r="V2265" t="n">
        <v>0.86</v>
      </c>
      <c r="W2265" t="n">
        <v>20.8</v>
      </c>
      <c r="X2265" t="n">
        <v>2.89</v>
      </c>
      <c r="Y2265" t="n">
        <v>1</v>
      </c>
      <c r="Z2265" t="n">
        <v>10</v>
      </c>
    </row>
    <row r="2266">
      <c r="A2266" t="n">
        <v>23</v>
      </c>
      <c r="B2266" t="n">
        <v>130</v>
      </c>
      <c r="C2266" t="inlineStr">
        <is>
          <t xml:space="preserve">CONCLUIDO	</t>
        </is>
      </c>
      <c r="D2266" t="n">
        <v>1.5884</v>
      </c>
      <c r="E2266" t="n">
        <v>62.96</v>
      </c>
      <c r="F2266" t="n">
        <v>55.36</v>
      </c>
      <c r="G2266" t="n">
        <v>33.89</v>
      </c>
      <c r="H2266" t="n">
        <v>0.46</v>
      </c>
      <c r="I2266" t="n">
        <v>98</v>
      </c>
      <c r="J2266" t="n">
        <v>263.42</v>
      </c>
      <c r="K2266" t="n">
        <v>59.19</v>
      </c>
      <c r="L2266" t="n">
        <v>6.75</v>
      </c>
      <c r="M2266" t="n">
        <v>96</v>
      </c>
      <c r="N2266" t="n">
        <v>67.48</v>
      </c>
      <c r="O2266" t="n">
        <v>32723.25</v>
      </c>
      <c r="P2266" t="n">
        <v>914.21</v>
      </c>
      <c r="Q2266" t="n">
        <v>1367.49</v>
      </c>
      <c r="R2266" t="n">
        <v>197.12</v>
      </c>
      <c r="S2266" t="n">
        <v>104.26</v>
      </c>
      <c r="T2266" t="n">
        <v>45128.61</v>
      </c>
      <c r="U2266" t="n">
        <v>0.53</v>
      </c>
      <c r="V2266" t="n">
        <v>0.87</v>
      </c>
      <c r="W2266" t="n">
        <v>20.8</v>
      </c>
      <c r="X2266" t="n">
        <v>2.78</v>
      </c>
      <c r="Y2266" t="n">
        <v>1</v>
      </c>
      <c r="Z2266" t="n">
        <v>10</v>
      </c>
    </row>
    <row r="2267">
      <c r="A2267" t="n">
        <v>24</v>
      </c>
      <c r="B2267" t="n">
        <v>130</v>
      </c>
      <c r="C2267" t="inlineStr">
        <is>
          <t xml:space="preserve">CONCLUIDO	</t>
        </is>
      </c>
      <c r="D2267" t="n">
        <v>1.594</v>
      </c>
      <c r="E2267" t="n">
        <v>62.74</v>
      </c>
      <c r="F2267" t="n">
        <v>55.29</v>
      </c>
      <c r="G2267" t="n">
        <v>34.92</v>
      </c>
      <c r="H2267" t="n">
        <v>0.47</v>
      </c>
      <c r="I2267" t="n">
        <v>95</v>
      </c>
      <c r="J2267" t="n">
        <v>263.89</v>
      </c>
      <c r="K2267" t="n">
        <v>59.19</v>
      </c>
      <c r="L2267" t="n">
        <v>7</v>
      </c>
      <c r="M2267" t="n">
        <v>93</v>
      </c>
      <c r="N2267" t="n">
        <v>67.7</v>
      </c>
      <c r="O2267" t="n">
        <v>32780.92</v>
      </c>
      <c r="P2267" t="n">
        <v>912.6</v>
      </c>
      <c r="Q2267" t="n">
        <v>1367.53</v>
      </c>
      <c r="R2267" t="n">
        <v>194.64</v>
      </c>
      <c r="S2267" t="n">
        <v>104.26</v>
      </c>
      <c r="T2267" t="n">
        <v>43900.27</v>
      </c>
      <c r="U2267" t="n">
        <v>0.54</v>
      </c>
      <c r="V2267" t="n">
        <v>0.87</v>
      </c>
      <c r="W2267" t="n">
        <v>20.8</v>
      </c>
      <c r="X2267" t="n">
        <v>2.7</v>
      </c>
      <c r="Y2267" t="n">
        <v>1</v>
      </c>
      <c r="Z2267" t="n">
        <v>10</v>
      </c>
    </row>
    <row r="2268">
      <c r="A2268" t="n">
        <v>25</v>
      </c>
      <c r="B2268" t="n">
        <v>130</v>
      </c>
      <c r="C2268" t="inlineStr">
        <is>
          <t xml:space="preserve">CONCLUIDO	</t>
        </is>
      </c>
      <c r="D2268" t="n">
        <v>1.6022</v>
      </c>
      <c r="E2268" t="n">
        <v>62.42</v>
      </c>
      <c r="F2268" t="n">
        <v>55.16</v>
      </c>
      <c r="G2268" t="n">
        <v>36.37</v>
      </c>
      <c r="H2268" t="n">
        <v>0.49</v>
      </c>
      <c r="I2268" t="n">
        <v>91</v>
      </c>
      <c r="J2268" t="n">
        <v>264.36</v>
      </c>
      <c r="K2268" t="n">
        <v>59.19</v>
      </c>
      <c r="L2268" t="n">
        <v>7.25</v>
      </c>
      <c r="M2268" t="n">
        <v>89</v>
      </c>
      <c r="N2268" t="n">
        <v>67.92</v>
      </c>
      <c r="O2268" t="n">
        <v>32838.68</v>
      </c>
      <c r="P2268" t="n">
        <v>909.92</v>
      </c>
      <c r="Q2268" t="n">
        <v>1367.61</v>
      </c>
      <c r="R2268" t="n">
        <v>190.44</v>
      </c>
      <c r="S2268" t="n">
        <v>104.26</v>
      </c>
      <c r="T2268" t="n">
        <v>41822.8</v>
      </c>
      <c r="U2268" t="n">
        <v>0.55</v>
      </c>
      <c r="V2268" t="n">
        <v>0.87</v>
      </c>
      <c r="W2268" t="n">
        <v>20.79</v>
      </c>
      <c r="X2268" t="n">
        <v>2.58</v>
      </c>
      <c r="Y2268" t="n">
        <v>1</v>
      </c>
      <c r="Z2268" t="n">
        <v>10</v>
      </c>
    </row>
    <row r="2269">
      <c r="A2269" t="n">
        <v>26</v>
      </c>
      <c r="B2269" t="n">
        <v>130</v>
      </c>
      <c r="C2269" t="inlineStr">
        <is>
          <t xml:space="preserve">CONCLUIDO	</t>
        </is>
      </c>
      <c r="D2269" t="n">
        <v>1.6077</v>
      </c>
      <c r="E2269" t="n">
        <v>62.2</v>
      </c>
      <c r="F2269" t="n">
        <v>55.09</v>
      </c>
      <c r="G2269" t="n">
        <v>37.56</v>
      </c>
      <c r="H2269" t="n">
        <v>0.5</v>
      </c>
      <c r="I2269" t="n">
        <v>88</v>
      </c>
      <c r="J2269" t="n">
        <v>264.83</v>
      </c>
      <c r="K2269" t="n">
        <v>59.19</v>
      </c>
      <c r="L2269" t="n">
        <v>7.5</v>
      </c>
      <c r="M2269" t="n">
        <v>86</v>
      </c>
      <c r="N2269" t="n">
        <v>68.14</v>
      </c>
      <c r="O2269" t="n">
        <v>32896.51</v>
      </c>
      <c r="P2269" t="n">
        <v>908.39</v>
      </c>
      <c r="Q2269" t="n">
        <v>1367.52</v>
      </c>
      <c r="R2269" t="n">
        <v>187.85</v>
      </c>
      <c r="S2269" t="n">
        <v>104.26</v>
      </c>
      <c r="T2269" t="n">
        <v>40540.83</v>
      </c>
      <c r="U2269" t="n">
        <v>0.5600000000000001</v>
      </c>
      <c r="V2269" t="n">
        <v>0.87</v>
      </c>
      <c r="W2269" t="n">
        <v>20.8</v>
      </c>
      <c r="X2269" t="n">
        <v>2.51</v>
      </c>
      <c r="Y2269" t="n">
        <v>1</v>
      </c>
      <c r="Z2269" t="n">
        <v>10</v>
      </c>
    </row>
    <row r="2270">
      <c r="A2270" t="n">
        <v>27</v>
      </c>
      <c r="B2270" t="n">
        <v>130</v>
      </c>
      <c r="C2270" t="inlineStr">
        <is>
          <t xml:space="preserve">CONCLUIDO	</t>
        </is>
      </c>
      <c r="D2270" t="n">
        <v>1.6141</v>
      </c>
      <c r="E2270" t="n">
        <v>61.95</v>
      </c>
      <c r="F2270" t="n">
        <v>54.99</v>
      </c>
      <c r="G2270" t="n">
        <v>38.82</v>
      </c>
      <c r="H2270" t="n">
        <v>0.52</v>
      </c>
      <c r="I2270" t="n">
        <v>85</v>
      </c>
      <c r="J2270" t="n">
        <v>265.3</v>
      </c>
      <c r="K2270" t="n">
        <v>59.19</v>
      </c>
      <c r="L2270" t="n">
        <v>7.75</v>
      </c>
      <c r="M2270" t="n">
        <v>83</v>
      </c>
      <c r="N2270" t="n">
        <v>68.36</v>
      </c>
      <c r="O2270" t="n">
        <v>32954.43</v>
      </c>
      <c r="P2270" t="n">
        <v>906.48</v>
      </c>
      <c r="Q2270" t="n">
        <v>1367.58</v>
      </c>
      <c r="R2270" t="n">
        <v>184.76</v>
      </c>
      <c r="S2270" t="n">
        <v>104.26</v>
      </c>
      <c r="T2270" t="n">
        <v>39013.11</v>
      </c>
      <c r="U2270" t="n">
        <v>0.5600000000000001</v>
      </c>
      <c r="V2270" t="n">
        <v>0.87</v>
      </c>
      <c r="W2270" t="n">
        <v>20.79</v>
      </c>
      <c r="X2270" t="n">
        <v>2.41</v>
      </c>
      <c r="Y2270" t="n">
        <v>1</v>
      </c>
      <c r="Z2270" t="n">
        <v>10</v>
      </c>
    </row>
    <row r="2271">
      <c r="A2271" t="n">
        <v>28</v>
      </c>
      <c r="B2271" t="n">
        <v>130</v>
      </c>
      <c r="C2271" t="inlineStr">
        <is>
          <t xml:space="preserve">CONCLUIDO	</t>
        </is>
      </c>
      <c r="D2271" t="n">
        <v>1.6195</v>
      </c>
      <c r="E2271" t="n">
        <v>61.75</v>
      </c>
      <c r="F2271" t="n">
        <v>54.93</v>
      </c>
      <c r="G2271" t="n">
        <v>40.19</v>
      </c>
      <c r="H2271" t="n">
        <v>0.54</v>
      </c>
      <c r="I2271" t="n">
        <v>82</v>
      </c>
      <c r="J2271" t="n">
        <v>265.77</v>
      </c>
      <c r="K2271" t="n">
        <v>59.19</v>
      </c>
      <c r="L2271" t="n">
        <v>8</v>
      </c>
      <c r="M2271" t="n">
        <v>80</v>
      </c>
      <c r="N2271" t="n">
        <v>68.58</v>
      </c>
      <c r="O2271" t="n">
        <v>33012.44</v>
      </c>
      <c r="P2271" t="n">
        <v>904.87</v>
      </c>
      <c r="Q2271" t="n">
        <v>1367.58</v>
      </c>
      <c r="R2271" t="n">
        <v>182.71</v>
      </c>
      <c r="S2271" t="n">
        <v>104.26</v>
      </c>
      <c r="T2271" t="n">
        <v>37999.82</v>
      </c>
      <c r="U2271" t="n">
        <v>0.57</v>
      </c>
      <c r="V2271" t="n">
        <v>0.87</v>
      </c>
      <c r="W2271" t="n">
        <v>20.79</v>
      </c>
      <c r="X2271" t="n">
        <v>2.35</v>
      </c>
      <c r="Y2271" t="n">
        <v>1</v>
      </c>
      <c r="Z2271" t="n">
        <v>10</v>
      </c>
    </row>
    <row r="2272">
      <c r="A2272" t="n">
        <v>29</v>
      </c>
      <c r="B2272" t="n">
        <v>130</v>
      </c>
      <c r="C2272" t="inlineStr">
        <is>
          <t xml:space="preserve">CONCLUIDO	</t>
        </is>
      </c>
      <c r="D2272" t="n">
        <v>1.6239</v>
      </c>
      <c r="E2272" t="n">
        <v>61.58</v>
      </c>
      <c r="F2272" t="n">
        <v>54.87</v>
      </c>
      <c r="G2272" t="n">
        <v>41.15</v>
      </c>
      <c r="H2272" t="n">
        <v>0.55</v>
      </c>
      <c r="I2272" t="n">
        <v>80</v>
      </c>
      <c r="J2272" t="n">
        <v>266.24</v>
      </c>
      <c r="K2272" t="n">
        <v>59.19</v>
      </c>
      <c r="L2272" t="n">
        <v>8.25</v>
      </c>
      <c r="M2272" t="n">
        <v>78</v>
      </c>
      <c r="N2272" t="n">
        <v>68.8</v>
      </c>
      <c r="O2272" t="n">
        <v>33070.52</v>
      </c>
      <c r="P2272" t="n">
        <v>903.62</v>
      </c>
      <c r="Q2272" t="n">
        <v>1367.44</v>
      </c>
      <c r="R2272" t="n">
        <v>180.52</v>
      </c>
      <c r="S2272" t="n">
        <v>104.26</v>
      </c>
      <c r="T2272" t="n">
        <v>36917.95</v>
      </c>
      <c r="U2272" t="n">
        <v>0.58</v>
      </c>
      <c r="V2272" t="n">
        <v>0.87</v>
      </c>
      <c r="W2272" t="n">
        <v>20.78</v>
      </c>
      <c r="X2272" t="n">
        <v>2.29</v>
      </c>
      <c r="Y2272" t="n">
        <v>1</v>
      </c>
      <c r="Z2272" t="n">
        <v>10</v>
      </c>
    </row>
    <row r="2273">
      <c r="A2273" t="n">
        <v>30</v>
      </c>
      <c r="B2273" t="n">
        <v>130</v>
      </c>
      <c r="C2273" t="inlineStr">
        <is>
          <t xml:space="preserve">CONCLUIDO	</t>
        </is>
      </c>
      <c r="D2273" t="n">
        <v>1.6302</v>
      </c>
      <c r="E2273" t="n">
        <v>61.34</v>
      </c>
      <c r="F2273" t="n">
        <v>54.77</v>
      </c>
      <c r="G2273" t="n">
        <v>42.68</v>
      </c>
      <c r="H2273" t="n">
        <v>0.57</v>
      </c>
      <c r="I2273" t="n">
        <v>77</v>
      </c>
      <c r="J2273" t="n">
        <v>266.71</v>
      </c>
      <c r="K2273" t="n">
        <v>59.19</v>
      </c>
      <c r="L2273" t="n">
        <v>8.5</v>
      </c>
      <c r="M2273" t="n">
        <v>75</v>
      </c>
      <c r="N2273" t="n">
        <v>69.02</v>
      </c>
      <c r="O2273" t="n">
        <v>33128.7</v>
      </c>
      <c r="P2273" t="n">
        <v>901.3</v>
      </c>
      <c r="Q2273" t="n">
        <v>1367.51</v>
      </c>
      <c r="R2273" t="n">
        <v>177.39</v>
      </c>
      <c r="S2273" t="n">
        <v>104.26</v>
      </c>
      <c r="T2273" t="n">
        <v>35367.22</v>
      </c>
      <c r="U2273" t="n">
        <v>0.59</v>
      </c>
      <c r="V2273" t="n">
        <v>0.88</v>
      </c>
      <c r="W2273" t="n">
        <v>20.78</v>
      </c>
      <c r="X2273" t="n">
        <v>2.19</v>
      </c>
      <c r="Y2273" t="n">
        <v>1</v>
      </c>
      <c r="Z2273" t="n">
        <v>10</v>
      </c>
    </row>
    <row r="2274">
      <c r="A2274" t="n">
        <v>31</v>
      </c>
      <c r="B2274" t="n">
        <v>130</v>
      </c>
      <c r="C2274" t="inlineStr">
        <is>
          <t xml:space="preserve">CONCLUIDO	</t>
        </is>
      </c>
      <c r="D2274" t="n">
        <v>1.6344</v>
      </c>
      <c r="E2274" t="n">
        <v>61.18</v>
      </c>
      <c r="F2274" t="n">
        <v>54.71</v>
      </c>
      <c r="G2274" t="n">
        <v>43.77</v>
      </c>
      <c r="H2274" t="n">
        <v>0.58</v>
      </c>
      <c r="I2274" t="n">
        <v>75</v>
      </c>
      <c r="J2274" t="n">
        <v>267.18</v>
      </c>
      <c r="K2274" t="n">
        <v>59.19</v>
      </c>
      <c r="L2274" t="n">
        <v>8.75</v>
      </c>
      <c r="M2274" t="n">
        <v>73</v>
      </c>
      <c r="N2274" t="n">
        <v>69.23999999999999</v>
      </c>
      <c r="O2274" t="n">
        <v>33186.95</v>
      </c>
      <c r="P2274" t="n">
        <v>899.85</v>
      </c>
      <c r="Q2274" t="n">
        <v>1367.66</v>
      </c>
      <c r="R2274" t="n">
        <v>175.7</v>
      </c>
      <c r="S2274" t="n">
        <v>104.26</v>
      </c>
      <c r="T2274" t="n">
        <v>34531.59</v>
      </c>
      <c r="U2274" t="n">
        <v>0.59</v>
      </c>
      <c r="V2274" t="n">
        <v>0.88</v>
      </c>
      <c r="W2274" t="n">
        <v>20.77</v>
      </c>
      <c r="X2274" t="n">
        <v>2.13</v>
      </c>
      <c r="Y2274" t="n">
        <v>1</v>
      </c>
      <c r="Z2274" t="n">
        <v>10</v>
      </c>
    </row>
    <row r="2275">
      <c r="A2275" t="n">
        <v>32</v>
      </c>
      <c r="B2275" t="n">
        <v>130</v>
      </c>
      <c r="C2275" t="inlineStr">
        <is>
          <t xml:space="preserve">CONCLUIDO	</t>
        </is>
      </c>
      <c r="D2275" t="n">
        <v>1.6385</v>
      </c>
      <c r="E2275" t="n">
        <v>61.03</v>
      </c>
      <c r="F2275" t="n">
        <v>54.66</v>
      </c>
      <c r="G2275" t="n">
        <v>44.93</v>
      </c>
      <c r="H2275" t="n">
        <v>0.6</v>
      </c>
      <c r="I2275" t="n">
        <v>73</v>
      </c>
      <c r="J2275" t="n">
        <v>267.66</v>
      </c>
      <c r="K2275" t="n">
        <v>59.19</v>
      </c>
      <c r="L2275" t="n">
        <v>9</v>
      </c>
      <c r="M2275" t="n">
        <v>71</v>
      </c>
      <c r="N2275" t="n">
        <v>69.45999999999999</v>
      </c>
      <c r="O2275" t="n">
        <v>33245.29</v>
      </c>
      <c r="P2275" t="n">
        <v>899.02</v>
      </c>
      <c r="Q2275" t="n">
        <v>1367.67</v>
      </c>
      <c r="R2275" t="n">
        <v>174.07</v>
      </c>
      <c r="S2275" t="n">
        <v>104.26</v>
      </c>
      <c r="T2275" t="n">
        <v>33725.07</v>
      </c>
      <c r="U2275" t="n">
        <v>0.6</v>
      </c>
      <c r="V2275" t="n">
        <v>0.88</v>
      </c>
      <c r="W2275" t="n">
        <v>20.76</v>
      </c>
      <c r="X2275" t="n">
        <v>2.08</v>
      </c>
      <c r="Y2275" t="n">
        <v>1</v>
      </c>
      <c r="Z2275" t="n">
        <v>10</v>
      </c>
    </row>
    <row r="2276">
      <c r="A2276" t="n">
        <v>33</v>
      </c>
      <c r="B2276" t="n">
        <v>130</v>
      </c>
      <c r="C2276" t="inlineStr">
        <is>
          <t xml:space="preserve">CONCLUIDO	</t>
        </is>
      </c>
      <c r="D2276" t="n">
        <v>1.6432</v>
      </c>
      <c r="E2276" t="n">
        <v>60.86</v>
      </c>
      <c r="F2276" t="n">
        <v>54.58</v>
      </c>
      <c r="G2276" t="n">
        <v>46.13</v>
      </c>
      <c r="H2276" t="n">
        <v>0.61</v>
      </c>
      <c r="I2276" t="n">
        <v>71</v>
      </c>
      <c r="J2276" t="n">
        <v>268.13</v>
      </c>
      <c r="K2276" t="n">
        <v>59.19</v>
      </c>
      <c r="L2276" t="n">
        <v>9.25</v>
      </c>
      <c r="M2276" t="n">
        <v>69</v>
      </c>
      <c r="N2276" t="n">
        <v>69.69</v>
      </c>
      <c r="O2276" t="n">
        <v>33303.72</v>
      </c>
      <c r="P2276" t="n">
        <v>896.98</v>
      </c>
      <c r="Q2276" t="n">
        <v>1367.45</v>
      </c>
      <c r="R2276" t="n">
        <v>171.47</v>
      </c>
      <c r="S2276" t="n">
        <v>104.26</v>
      </c>
      <c r="T2276" t="n">
        <v>32435.19</v>
      </c>
      <c r="U2276" t="n">
        <v>0.61</v>
      </c>
      <c r="V2276" t="n">
        <v>0.88</v>
      </c>
      <c r="W2276" t="n">
        <v>20.76</v>
      </c>
      <c r="X2276" t="n">
        <v>2</v>
      </c>
      <c r="Y2276" t="n">
        <v>1</v>
      </c>
      <c r="Z2276" t="n">
        <v>10</v>
      </c>
    </row>
    <row r="2277">
      <c r="A2277" t="n">
        <v>34</v>
      </c>
      <c r="B2277" t="n">
        <v>130</v>
      </c>
      <c r="C2277" t="inlineStr">
        <is>
          <t xml:space="preserve">CONCLUIDO	</t>
        </is>
      </c>
      <c r="D2277" t="n">
        <v>1.6468</v>
      </c>
      <c r="E2277" t="n">
        <v>60.72</v>
      </c>
      <c r="F2277" t="n">
        <v>54.54</v>
      </c>
      <c r="G2277" t="n">
        <v>47.43</v>
      </c>
      <c r="H2277" t="n">
        <v>0.63</v>
      </c>
      <c r="I2277" t="n">
        <v>69</v>
      </c>
      <c r="J2277" t="n">
        <v>268.61</v>
      </c>
      <c r="K2277" t="n">
        <v>59.19</v>
      </c>
      <c r="L2277" t="n">
        <v>9.5</v>
      </c>
      <c r="M2277" t="n">
        <v>67</v>
      </c>
      <c r="N2277" t="n">
        <v>69.91</v>
      </c>
      <c r="O2277" t="n">
        <v>33362.23</v>
      </c>
      <c r="P2277" t="n">
        <v>895.7</v>
      </c>
      <c r="Q2277" t="n">
        <v>1367.4</v>
      </c>
      <c r="R2277" t="n">
        <v>170.33</v>
      </c>
      <c r="S2277" t="n">
        <v>104.26</v>
      </c>
      <c r="T2277" t="n">
        <v>31874.76</v>
      </c>
      <c r="U2277" t="n">
        <v>0.61</v>
      </c>
      <c r="V2277" t="n">
        <v>0.88</v>
      </c>
      <c r="W2277" t="n">
        <v>20.76</v>
      </c>
      <c r="X2277" t="n">
        <v>1.96</v>
      </c>
      <c r="Y2277" t="n">
        <v>1</v>
      </c>
      <c r="Z2277" t="n">
        <v>10</v>
      </c>
    </row>
    <row r="2278">
      <c r="A2278" t="n">
        <v>35</v>
      </c>
      <c r="B2278" t="n">
        <v>130</v>
      </c>
      <c r="C2278" t="inlineStr">
        <is>
          <t xml:space="preserve">CONCLUIDO	</t>
        </is>
      </c>
      <c r="D2278" t="n">
        <v>1.6518</v>
      </c>
      <c r="E2278" t="n">
        <v>60.54</v>
      </c>
      <c r="F2278" t="n">
        <v>54.46</v>
      </c>
      <c r="G2278" t="n">
        <v>48.77</v>
      </c>
      <c r="H2278" t="n">
        <v>0.64</v>
      </c>
      <c r="I2278" t="n">
        <v>67</v>
      </c>
      <c r="J2278" t="n">
        <v>269.08</v>
      </c>
      <c r="K2278" t="n">
        <v>59.19</v>
      </c>
      <c r="L2278" t="n">
        <v>9.75</v>
      </c>
      <c r="M2278" t="n">
        <v>65</v>
      </c>
      <c r="N2278" t="n">
        <v>70.14</v>
      </c>
      <c r="O2278" t="n">
        <v>33420.83</v>
      </c>
      <c r="P2278" t="n">
        <v>894.29</v>
      </c>
      <c r="Q2278" t="n">
        <v>1367.48</v>
      </c>
      <c r="R2278" t="n">
        <v>167.5</v>
      </c>
      <c r="S2278" t="n">
        <v>104.26</v>
      </c>
      <c r="T2278" t="n">
        <v>30473.53</v>
      </c>
      <c r="U2278" t="n">
        <v>0.62</v>
      </c>
      <c r="V2278" t="n">
        <v>0.88</v>
      </c>
      <c r="W2278" t="n">
        <v>20.76</v>
      </c>
      <c r="X2278" t="n">
        <v>1.88</v>
      </c>
      <c r="Y2278" t="n">
        <v>1</v>
      </c>
      <c r="Z2278" t="n">
        <v>10</v>
      </c>
    </row>
    <row r="2279">
      <c r="A2279" t="n">
        <v>36</v>
      </c>
      <c r="B2279" t="n">
        <v>130</v>
      </c>
      <c r="C2279" t="inlineStr">
        <is>
          <t xml:space="preserve">CONCLUIDO	</t>
        </is>
      </c>
      <c r="D2279" t="n">
        <v>1.655</v>
      </c>
      <c r="E2279" t="n">
        <v>60.42</v>
      </c>
      <c r="F2279" t="n">
        <v>54.44</v>
      </c>
      <c r="G2279" t="n">
        <v>50.25</v>
      </c>
      <c r="H2279" t="n">
        <v>0.66</v>
      </c>
      <c r="I2279" t="n">
        <v>65</v>
      </c>
      <c r="J2279" t="n">
        <v>269.56</v>
      </c>
      <c r="K2279" t="n">
        <v>59.19</v>
      </c>
      <c r="L2279" t="n">
        <v>10</v>
      </c>
      <c r="M2279" t="n">
        <v>63</v>
      </c>
      <c r="N2279" t="n">
        <v>70.36</v>
      </c>
      <c r="O2279" t="n">
        <v>33479.51</v>
      </c>
      <c r="P2279" t="n">
        <v>893.4</v>
      </c>
      <c r="Q2279" t="n">
        <v>1367.36</v>
      </c>
      <c r="R2279" t="n">
        <v>166.7</v>
      </c>
      <c r="S2279" t="n">
        <v>104.26</v>
      </c>
      <c r="T2279" t="n">
        <v>30081.73</v>
      </c>
      <c r="U2279" t="n">
        <v>0.63</v>
      </c>
      <c r="V2279" t="n">
        <v>0.88</v>
      </c>
      <c r="W2279" t="n">
        <v>20.76</v>
      </c>
      <c r="X2279" t="n">
        <v>1.86</v>
      </c>
      <c r="Y2279" t="n">
        <v>1</v>
      </c>
      <c r="Z2279" t="n">
        <v>10</v>
      </c>
    </row>
    <row r="2280">
      <c r="A2280" t="n">
        <v>37</v>
      </c>
      <c r="B2280" t="n">
        <v>130</v>
      </c>
      <c r="C2280" t="inlineStr">
        <is>
          <t xml:space="preserve">CONCLUIDO	</t>
        </is>
      </c>
      <c r="D2280" t="n">
        <v>1.6586</v>
      </c>
      <c r="E2280" t="n">
        <v>60.29</v>
      </c>
      <c r="F2280" t="n">
        <v>54.36</v>
      </c>
      <c r="G2280" t="n">
        <v>50.96</v>
      </c>
      <c r="H2280" t="n">
        <v>0.68</v>
      </c>
      <c r="I2280" t="n">
        <v>64</v>
      </c>
      <c r="J2280" t="n">
        <v>270.03</v>
      </c>
      <c r="K2280" t="n">
        <v>59.19</v>
      </c>
      <c r="L2280" t="n">
        <v>10.25</v>
      </c>
      <c r="M2280" t="n">
        <v>62</v>
      </c>
      <c r="N2280" t="n">
        <v>70.59</v>
      </c>
      <c r="O2280" t="n">
        <v>33538.28</v>
      </c>
      <c r="P2280" t="n">
        <v>891.59</v>
      </c>
      <c r="Q2280" t="n">
        <v>1367.41</v>
      </c>
      <c r="R2280" t="n">
        <v>164.31</v>
      </c>
      <c r="S2280" t="n">
        <v>104.26</v>
      </c>
      <c r="T2280" t="n">
        <v>28890.6</v>
      </c>
      <c r="U2280" t="n">
        <v>0.63</v>
      </c>
      <c r="V2280" t="n">
        <v>0.88</v>
      </c>
      <c r="W2280" t="n">
        <v>20.75</v>
      </c>
      <c r="X2280" t="n">
        <v>1.78</v>
      </c>
      <c r="Y2280" t="n">
        <v>1</v>
      </c>
      <c r="Z2280" t="n">
        <v>10</v>
      </c>
    </row>
    <row r="2281">
      <c r="A2281" t="n">
        <v>38</v>
      </c>
      <c r="B2281" t="n">
        <v>130</v>
      </c>
      <c r="C2281" t="inlineStr">
        <is>
          <t xml:space="preserve">CONCLUIDO	</t>
        </is>
      </c>
      <c r="D2281" t="n">
        <v>1.6622</v>
      </c>
      <c r="E2281" t="n">
        <v>60.16</v>
      </c>
      <c r="F2281" t="n">
        <v>54.32</v>
      </c>
      <c r="G2281" t="n">
        <v>52.57</v>
      </c>
      <c r="H2281" t="n">
        <v>0.6899999999999999</v>
      </c>
      <c r="I2281" t="n">
        <v>62</v>
      </c>
      <c r="J2281" t="n">
        <v>270.51</v>
      </c>
      <c r="K2281" t="n">
        <v>59.19</v>
      </c>
      <c r="L2281" t="n">
        <v>10.5</v>
      </c>
      <c r="M2281" t="n">
        <v>60</v>
      </c>
      <c r="N2281" t="n">
        <v>70.81999999999999</v>
      </c>
      <c r="O2281" t="n">
        <v>33597.14</v>
      </c>
      <c r="P2281" t="n">
        <v>890.45</v>
      </c>
      <c r="Q2281" t="n">
        <v>1367.34</v>
      </c>
      <c r="R2281" t="n">
        <v>163.24</v>
      </c>
      <c r="S2281" t="n">
        <v>104.26</v>
      </c>
      <c r="T2281" t="n">
        <v>28367.97</v>
      </c>
      <c r="U2281" t="n">
        <v>0.64</v>
      </c>
      <c r="V2281" t="n">
        <v>0.88</v>
      </c>
      <c r="W2281" t="n">
        <v>20.74</v>
      </c>
      <c r="X2281" t="n">
        <v>1.75</v>
      </c>
      <c r="Y2281" t="n">
        <v>1</v>
      </c>
      <c r="Z2281" t="n">
        <v>10</v>
      </c>
    </row>
    <row r="2282">
      <c r="A2282" t="n">
        <v>39</v>
      </c>
      <c r="B2282" t="n">
        <v>130</v>
      </c>
      <c r="C2282" t="inlineStr">
        <is>
          <t xml:space="preserve">CONCLUIDO	</t>
        </is>
      </c>
      <c r="D2282" t="n">
        <v>1.6648</v>
      </c>
      <c r="E2282" t="n">
        <v>60.07</v>
      </c>
      <c r="F2282" t="n">
        <v>54.28</v>
      </c>
      <c r="G2282" t="n">
        <v>53.39</v>
      </c>
      <c r="H2282" t="n">
        <v>0.71</v>
      </c>
      <c r="I2282" t="n">
        <v>61</v>
      </c>
      <c r="J2282" t="n">
        <v>270.99</v>
      </c>
      <c r="K2282" t="n">
        <v>59.19</v>
      </c>
      <c r="L2282" t="n">
        <v>10.75</v>
      </c>
      <c r="M2282" t="n">
        <v>59</v>
      </c>
      <c r="N2282" t="n">
        <v>71.04000000000001</v>
      </c>
      <c r="O2282" t="n">
        <v>33656.08</v>
      </c>
      <c r="P2282" t="n">
        <v>889.2</v>
      </c>
      <c r="Q2282" t="n">
        <v>1367.56</v>
      </c>
      <c r="R2282" t="n">
        <v>161.75</v>
      </c>
      <c r="S2282" t="n">
        <v>104.26</v>
      </c>
      <c r="T2282" t="n">
        <v>27626.73</v>
      </c>
      <c r="U2282" t="n">
        <v>0.64</v>
      </c>
      <c r="V2282" t="n">
        <v>0.88</v>
      </c>
      <c r="W2282" t="n">
        <v>20.74</v>
      </c>
      <c r="X2282" t="n">
        <v>1.7</v>
      </c>
      <c r="Y2282" t="n">
        <v>1</v>
      </c>
      <c r="Z2282" t="n">
        <v>10</v>
      </c>
    </row>
    <row r="2283">
      <c r="A2283" t="n">
        <v>40</v>
      </c>
      <c r="B2283" t="n">
        <v>130</v>
      </c>
      <c r="C2283" t="inlineStr">
        <is>
          <t xml:space="preserve">CONCLUIDO	</t>
        </is>
      </c>
      <c r="D2283" t="n">
        <v>1.6691</v>
      </c>
      <c r="E2283" t="n">
        <v>59.91</v>
      </c>
      <c r="F2283" t="n">
        <v>54.22</v>
      </c>
      <c r="G2283" t="n">
        <v>55.14</v>
      </c>
      <c r="H2283" t="n">
        <v>0.72</v>
      </c>
      <c r="I2283" t="n">
        <v>59</v>
      </c>
      <c r="J2283" t="n">
        <v>271.47</v>
      </c>
      <c r="K2283" t="n">
        <v>59.19</v>
      </c>
      <c r="L2283" t="n">
        <v>11</v>
      </c>
      <c r="M2283" t="n">
        <v>57</v>
      </c>
      <c r="N2283" t="n">
        <v>71.27</v>
      </c>
      <c r="O2283" t="n">
        <v>33715.11</v>
      </c>
      <c r="P2283" t="n">
        <v>887.9299999999999</v>
      </c>
      <c r="Q2283" t="n">
        <v>1367.43</v>
      </c>
      <c r="R2283" t="n">
        <v>160.22</v>
      </c>
      <c r="S2283" t="n">
        <v>104.26</v>
      </c>
      <c r="T2283" t="n">
        <v>26873.44</v>
      </c>
      <c r="U2283" t="n">
        <v>0.65</v>
      </c>
      <c r="V2283" t="n">
        <v>0.88</v>
      </c>
      <c r="W2283" t="n">
        <v>20.73</v>
      </c>
      <c r="X2283" t="n">
        <v>1.65</v>
      </c>
      <c r="Y2283" t="n">
        <v>1</v>
      </c>
      <c r="Z2283" t="n">
        <v>10</v>
      </c>
    </row>
    <row r="2284">
      <c r="A2284" t="n">
        <v>41</v>
      </c>
      <c r="B2284" t="n">
        <v>130</v>
      </c>
      <c r="C2284" t="inlineStr">
        <is>
          <t xml:space="preserve">CONCLUIDO	</t>
        </is>
      </c>
      <c r="D2284" t="n">
        <v>1.6703</v>
      </c>
      <c r="E2284" t="n">
        <v>59.87</v>
      </c>
      <c r="F2284" t="n">
        <v>54.23</v>
      </c>
      <c r="G2284" t="n">
        <v>56.1</v>
      </c>
      <c r="H2284" t="n">
        <v>0.74</v>
      </c>
      <c r="I2284" t="n">
        <v>58</v>
      </c>
      <c r="J2284" t="n">
        <v>271.95</v>
      </c>
      <c r="K2284" t="n">
        <v>59.19</v>
      </c>
      <c r="L2284" t="n">
        <v>11.25</v>
      </c>
      <c r="M2284" t="n">
        <v>56</v>
      </c>
      <c r="N2284" t="n">
        <v>71.5</v>
      </c>
      <c r="O2284" t="n">
        <v>33774.23</v>
      </c>
      <c r="P2284" t="n">
        <v>888.16</v>
      </c>
      <c r="Q2284" t="n">
        <v>1367.51</v>
      </c>
      <c r="R2284" t="n">
        <v>160.24</v>
      </c>
      <c r="S2284" t="n">
        <v>104.26</v>
      </c>
      <c r="T2284" t="n">
        <v>26885.28</v>
      </c>
      <c r="U2284" t="n">
        <v>0.65</v>
      </c>
      <c r="V2284" t="n">
        <v>0.88</v>
      </c>
      <c r="W2284" t="n">
        <v>20.74</v>
      </c>
      <c r="X2284" t="n">
        <v>1.65</v>
      </c>
      <c r="Y2284" t="n">
        <v>1</v>
      </c>
      <c r="Z2284" t="n">
        <v>10</v>
      </c>
    </row>
    <row r="2285">
      <c r="A2285" t="n">
        <v>42</v>
      </c>
      <c r="B2285" t="n">
        <v>130</v>
      </c>
      <c r="C2285" t="inlineStr">
        <is>
          <t xml:space="preserve">CONCLUIDO	</t>
        </is>
      </c>
      <c r="D2285" t="n">
        <v>1.6724</v>
      </c>
      <c r="E2285" t="n">
        <v>59.79</v>
      </c>
      <c r="F2285" t="n">
        <v>54.2</v>
      </c>
      <c r="G2285" t="n">
        <v>57.06</v>
      </c>
      <c r="H2285" t="n">
        <v>0.75</v>
      </c>
      <c r="I2285" t="n">
        <v>57</v>
      </c>
      <c r="J2285" t="n">
        <v>272.43</v>
      </c>
      <c r="K2285" t="n">
        <v>59.19</v>
      </c>
      <c r="L2285" t="n">
        <v>11.5</v>
      </c>
      <c r="M2285" t="n">
        <v>55</v>
      </c>
      <c r="N2285" t="n">
        <v>71.73</v>
      </c>
      <c r="O2285" t="n">
        <v>33833.57</v>
      </c>
      <c r="P2285" t="n">
        <v>886.74</v>
      </c>
      <c r="Q2285" t="n">
        <v>1367.34</v>
      </c>
      <c r="R2285" t="n">
        <v>159.45</v>
      </c>
      <c r="S2285" t="n">
        <v>104.26</v>
      </c>
      <c r="T2285" t="n">
        <v>26495.52</v>
      </c>
      <c r="U2285" t="n">
        <v>0.65</v>
      </c>
      <c r="V2285" t="n">
        <v>0.88</v>
      </c>
      <c r="W2285" t="n">
        <v>20.74</v>
      </c>
      <c r="X2285" t="n">
        <v>1.62</v>
      </c>
      <c r="Y2285" t="n">
        <v>1</v>
      </c>
      <c r="Z2285" t="n">
        <v>10</v>
      </c>
    </row>
    <row r="2286">
      <c r="A2286" t="n">
        <v>43</v>
      </c>
      <c r="B2286" t="n">
        <v>130</v>
      </c>
      <c r="C2286" t="inlineStr">
        <is>
          <t xml:space="preserve">CONCLUIDO	</t>
        </is>
      </c>
      <c r="D2286" t="n">
        <v>1.6773</v>
      </c>
      <c r="E2286" t="n">
        <v>59.62</v>
      </c>
      <c r="F2286" t="n">
        <v>54.12</v>
      </c>
      <c r="G2286" t="n">
        <v>59.04</v>
      </c>
      <c r="H2286" t="n">
        <v>0.77</v>
      </c>
      <c r="I2286" t="n">
        <v>55</v>
      </c>
      <c r="J2286" t="n">
        <v>272.91</v>
      </c>
      <c r="K2286" t="n">
        <v>59.19</v>
      </c>
      <c r="L2286" t="n">
        <v>11.75</v>
      </c>
      <c r="M2286" t="n">
        <v>53</v>
      </c>
      <c r="N2286" t="n">
        <v>71.95999999999999</v>
      </c>
      <c r="O2286" t="n">
        <v>33892.87</v>
      </c>
      <c r="P2286" t="n">
        <v>885.3200000000001</v>
      </c>
      <c r="Q2286" t="n">
        <v>1367.3</v>
      </c>
      <c r="R2286" t="n">
        <v>157.04</v>
      </c>
      <c r="S2286" t="n">
        <v>104.26</v>
      </c>
      <c r="T2286" t="n">
        <v>25299.11</v>
      </c>
      <c r="U2286" t="n">
        <v>0.66</v>
      </c>
      <c r="V2286" t="n">
        <v>0.89</v>
      </c>
      <c r="W2286" t="n">
        <v>20.73</v>
      </c>
      <c r="X2286" t="n">
        <v>1.55</v>
      </c>
      <c r="Y2286" t="n">
        <v>1</v>
      </c>
      <c r="Z2286" t="n">
        <v>10</v>
      </c>
    </row>
    <row r="2287">
      <c r="A2287" t="n">
        <v>44</v>
      </c>
      <c r="B2287" t="n">
        <v>130</v>
      </c>
      <c r="C2287" t="inlineStr">
        <is>
          <t xml:space="preserve">CONCLUIDO	</t>
        </is>
      </c>
      <c r="D2287" t="n">
        <v>1.6795</v>
      </c>
      <c r="E2287" t="n">
        <v>59.54</v>
      </c>
      <c r="F2287" t="n">
        <v>54.1</v>
      </c>
      <c r="G2287" t="n">
        <v>60.11</v>
      </c>
      <c r="H2287" t="n">
        <v>0.78</v>
      </c>
      <c r="I2287" t="n">
        <v>54</v>
      </c>
      <c r="J2287" t="n">
        <v>273.39</v>
      </c>
      <c r="K2287" t="n">
        <v>59.19</v>
      </c>
      <c r="L2287" t="n">
        <v>12</v>
      </c>
      <c r="M2287" t="n">
        <v>52</v>
      </c>
      <c r="N2287" t="n">
        <v>72.2</v>
      </c>
      <c r="O2287" t="n">
        <v>33952.26</v>
      </c>
      <c r="P2287" t="n">
        <v>884.49</v>
      </c>
      <c r="Q2287" t="n">
        <v>1367.26</v>
      </c>
      <c r="R2287" t="n">
        <v>155.77</v>
      </c>
      <c r="S2287" t="n">
        <v>104.26</v>
      </c>
      <c r="T2287" t="n">
        <v>24673.38</v>
      </c>
      <c r="U2287" t="n">
        <v>0.67</v>
      </c>
      <c r="V2287" t="n">
        <v>0.89</v>
      </c>
      <c r="W2287" t="n">
        <v>20.73</v>
      </c>
      <c r="X2287" t="n">
        <v>1.52</v>
      </c>
      <c r="Y2287" t="n">
        <v>1</v>
      </c>
      <c r="Z2287" t="n">
        <v>10</v>
      </c>
    </row>
    <row r="2288">
      <c r="A2288" t="n">
        <v>45</v>
      </c>
      <c r="B2288" t="n">
        <v>130</v>
      </c>
      <c r="C2288" t="inlineStr">
        <is>
          <t xml:space="preserve">CONCLUIDO	</t>
        </is>
      </c>
      <c r="D2288" t="n">
        <v>1.6812</v>
      </c>
      <c r="E2288" t="n">
        <v>59.48</v>
      </c>
      <c r="F2288" t="n">
        <v>54.09</v>
      </c>
      <c r="G2288" t="n">
        <v>61.23</v>
      </c>
      <c r="H2288" t="n">
        <v>0.8</v>
      </c>
      <c r="I2288" t="n">
        <v>53</v>
      </c>
      <c r="J2288" t="n">
        <v>273.87</v>
      </c>
      <c r="K2288" t="n">
        <v>59.19</v>
      </c>
      <c r="L2288" t="n">
        <v>12.25</v>
      </c>
      <c r="M2288" t="n">
        <v>51</v>
      </c>
      <c r="N2288" t="n">
        <v>72.43000000000001</v>
      </c>
      <c r="O2288" t="n">
        <v>34011.74</v>
      </c>
      <c r="P2288" t="n">
        <v>884.01</v>
      </c>
      <c r="Q2288" t="n">
        <v>1367.35</v>
      </c>
      <c r="R2288" t="n">
        <v>155.39</v>
      </c>
      <c r="S2288" t="n">
        <v>104.26</v>
      </c>
      <c r="T2288" t="n">
        <v>24487.86</v>
      </c>
      <c r="U2288" t="n">
        <v>0.67</v>
      </c>
      <c r="V2288" t="n">
        <v>0.89</v>
      </c>
      <c r="W2288" t="n">
        <v>20.74</v>
      </c>
      <c r="X2288" t="n">
        <v>1.51</v>
      </c>
      <c r="Y2288" t="n">
        <v>1</v>
      </c>
      <c r="Z2288" t="n">
        <v>10</v>
      </c>
    </row>
    <row r="2289">
      <c r="A2289" t="n">
        <v>46</v>
      </c>
      <c r="B2289" t="n">
        <v>130</v>
      </c>
      <c r="C2289" t="inlineStr">
        <is>
          <t xml:space="preserve">CONCLUIDO	</t>
        </is>
      </c>
      <c r="D2289" t="n">
        <v>1.6835</v>
      </c>
      <c r="E2289" t="n">
        <v>59.4</v>
      </c>
      <c r="F2289" t="n">
        <v>54.05</v>
      </c>
      <c r="G2289" t="n">
        <v>62.37</v>
      </c>
      <c r="H2289" t="n">
        <v>0.8100000000000001</v>
      </c>
      <c r="I2289" t="n">
        <v>52</v>
      </c>
      <c r="J2289" t="n">
        <v>274.35</v>
      </c>
      <c r="K2289" t="n">
        <v>59.19</v>
      </c>
      <c r="L2289" t="n">
        <v>12.5</v>
      </c>
      <c r="M2289" t="n">
        <v>50</v>
      </c>
      <c r="N2289" t="n">
        <v>72.66</v>
      </c>
      <c r="O2289" t="n">
        <v>34071.31</v>
      </c>
      <c r="P2289" t="n">
        <v>883.11</v>
      </c>
      <c r="Q2289" t="n">
        <v>1367.36</v>
      </c>
      <c r="R2289" t="n">
        <v>154.37</v>
      </c>
      <c r="S2289" t="n">
        <v>104.26</v>
      </c>
      <c r="T2289" t="n">
        <v>23980.99</v>
      </c>
      <c r="U2289" t="n">
        <v>0.68</v>
      </c>
      <c r="V2289" t="n">
        <v>0.89</v>
      </c>
      <c r="W2289" t="n">
        <v>20.73</v>
      </c>
      <c r="X2289" t="n">
        <v>1.47</v>
      </c>
      <c r="Y2289" t="n">
        <v>1</v>
      </c>
      <c r="Z2289" t="n">
        <v>10</v>
      </c>
    </row>
    <row r="2290">
      <c r="A2290" t="n">
        <v>47</v>
      </c>
      <c r="B2290" t="n">
        <v>130</v>
      </c>
      <c r="C2290" t="inlineStr">
        <is>
          <t xml:space="preserve">CONCLUIDO	</t>
        </is>
      </c>
      <c r="D2290" t="n">
        <v>1.6859</v>
      </c>
      <c r="E2290" t="n">
        <v>59.31</v>
      </c>
      <c r="F2290" t="n">
        <v>54.02</v>
      </c>
      <c r="G2290" t="n">
        <v>63.55</v>
      </c>
      <c r="H2290" t="n">
        <v>0.83</v>
      </c>
      <c r="I2290" t="n">
        <v>51</v>
      </c>
      <c r="J2290" t="n">
        <v>274.84</v>
      </c>
      <c r="K2290" t="n">
        <v>59.19</v>
      </c>
      <c r="L2290" t="n">
        <v>12.75</v>
      </c>
      <c r="M2290" t="n">
        <v>49</v>
      </c>
      <c r="N2290" t="n">
        <v>72.89</v>
      </c>
      <c r="O2290" t="n">
        <v>34130.98</v>
      </c>
      <c r="P2290" t="n">
        <v>881.67</v>
      </c>
      <c r="Q2290" t="n">
        <v>1367.32</v>
      </c>
      <c r="R2290" t="n">
        <v>153.63</v>
      </c>
      <c r="S2290" t="n">
        <v>104.26</v>
      </c>
      <c r="T2290" t="n">
        <v>23615.89</v>
      </c>
      <c r="U2290" t="n">
        <v>0.68</v>
      </c>
      <c r="V2290" t="n">
        <v>0.89</v>
      </c>
      <c r="W2290" t="n">
        <v>20.72</v>
      </c>
      <c r="X2290" t="n">
        <v>1.44</v>
      </c>
      <c r="Y2290" t="n">
        <v>1</v>
      </c>
      <c r="Z2290" t="n">
        <v>10</v>
      </c>
    </row>
    <row r="2291">
      <c r="A2291" t="n">
        <v>48</v>
      </c>
      <c r="B2291" t="n">
        <v>130</v>
      </c>
      <c r="C2291" t="inlineStr">
        <is>
          <t xml:space="preserve">CONCLUIDO	</t>
        </is>
      </c>
      <c r="D2291" t="n">
        <v>1.6882</v>
      </c>
      <c r="E2291" t="n">
        <v>59.23</v>
      </c>
      <c r="F2291" t="n">
        <v>53.98</v>
      </c>
      <c r="G2291" t="n">
        <v>64.78</v>
      </c>
      <c r="H2291" t="n">
        <v>0.84</v>
      </c>
      <c r="I2291" t="n">
        <v>50</v>
      </c>
      <c r="J2291" t="n">
        <v>275.32</v>
      </c>
      <c r="K2291" t="n">
        <v>59.19</v>
      </c>
      <c r="L2291" t="n">
        <v>13</v>
      </c>
      <c r="M2291" t="n">
        <v>48</v>
      </c>
      <c r="N2291" t="n">
        <v>73.13</v>
      </c>
      <c r="O2291" t="n">
        <v>34190.73</v>
      </c>
      <c r="P2291" t="n">
        <v>881.21</v>
      </c>
      <c r="Q2291" t="n">
        <v>1367.33</v>
      </c>
      <c r="R2291" t="n">
        <v>152.15</v>
      </c>
      <c r="S2291" t="n">
        <v>104.26</v>
      </c>
      <c r="T2291" t="n">
        <v>22882.36</v>
      </c>
      <c r="U2291" t="n">
        <v>0.6899999999999999</v>
      </c>
      <c r="V2291" t="n">
        <v>0.89</v>
      </c>
      <c r="W2291" t="n">
        <v>20.73</v>
      </c>
      <c r="X2291" t="n">
        <v>1.41</v>
      </c>
      <c r="Y2291" t="n">
        <v>1</v>
      </c>
      <c r="Z2291" t="n">
        <v>10</v>
      </c>
    </row>
    <row r="2292">
      <c r="A2292" t="n">
        <v>49</v>
      </c>
      <c r="B2292" t="n">
        <v>130</v>
      </c>
      <c r="C2292" t="inlineStr">
        <is>
          <t xml:space="preserve">CONCLUIDO	</t>
        </is>
      </c>
      <c r="D2292" t="n">
        <v>1.6905</v>
      </c>
      <c r="E2292" t="n">
        <v>59.16</v>
      </c>
      <c r="F2292" t="n">
        <v>53.95</v>
      </c>
      <c r="G2292" t="n">
        <v>66.06999999999999</v>
      </c>
      <c r="H2292" t="n">
        <v>0.86</v>
      </c>
      <c r="I2292" t="n">
        <v>49</v>
      </c>
      <c r="J2292" t="n">
        <v>275.81</v>
      </c>
      <c r="K2292" t="n">
        <v>59.19</v>
      </c>
      <c r="L2292" t="n">
        <v>13.25</v>
      </c>
      <c r="M2292" t="n">
        <v>47</v>
      </c>
      <c r="N2292" t="n">
        <v>73.36</v>
      </c>
      <c r="O2292" t="n">
        <v>34250.57</v>
      </c>
      <c r="P2292" t="n">
        <v>880.12</v>
      </c>
      <c r="Q2292" t="n">
        <v>1367.26</v>
      </c>
      <c r="R2292" t="n">
        <v>151.12</v>
      </c>
      <c r="S2292" t="n">
        <v>104.26</v>
      </c>
      <c r="T2292" t="n">
        <v>22372.46</v>
      </c>
      <c r="U2292" t="n">
        <v>0.6899999999999999</v>
      </c>
      <c r="V2292" t="n">
        <v>0.89</v>
      </c>
      <c r="W2292" t="n">
        <v>20.73</v>
      </c>
      <c r="X2292" t="n">
        <v>1.38</v>
      </c>
      <c r="Y2292" t="n">
        <v>1</v>
      </c>
      <c r="Z2292" t="n">
        <v>10</v>
      </c>
    </row>
    <row r="2293">
      <c r="A2293" t="n">
        <v>50</v>
      </c>
      <c r="B2293" t="n">
        <v>130</v>
      </c>
      <c r="C2293" t="inlineStr">
        <is>
          <t xml:space="preserve">CONCLUIDO	</t>
        </is>
      </c>
      <c r="D2293" t="n">
        <v>1.6932</v>
      </c>
      <c r="E2293" t="n">
        <v>59.06</v>
      </c>
      <c r="F2293" t="n">
        <v>53.91</v>
      </c>
      <c r="G2293" t="n">
        <v>67.39</v>
      </c>
      <c r="H2293" t="n">
        <v>0.87</v>
      </c>
      <c r="I2293" t="n">
        <v>48</v>
      </c>
      <c r="J2293" t="n">
        <v>276.29</v>
      </c>
      <c r="K2293" t="n">
        <v>59.19</v>
      </c>
      <c r="L2293" t="n">
        <v>13.5</v>
      </c>
      <c r="M2293" t="n">
        <v>46</v>
      </c>
      <c r="N2293" t="n">
        <v>73.59999999999999</v>
      </c>
      <c r="O2293" t="n">
        <v>34310.51</v>
      </c>
      <c r="P2293" t="n">
        <v>878.8099999999999</v>
      </c>
      <c r="Q2293" t="n">
        <v>1367.24</v>
      </c>
      <c r="R2293" t="n">
        <v>149.9</v>
      </c>
      <c r="S2293" t="n">
        <v>104.26</v>
      </c>
      <c r="T2293" t="n">
        <v>21765.09</v>
      </c>
      <c r="U2293" t="n">
        <v>0.7</v>
      </c>
      <c r="V2293" t="n">
        <v>0.89</v>
      </c>
      <c r="W2293" t="n">
        <v>20.72</v>
      </c>
      <c r="X2293" t="n">
        <v>1.33</v>
      </c>
      <c r="Y2293" t="n">
        <v>1</v>
      </c>
      <c r="Z2293" t="n">
        <v>10</v>
      </c>
    </row>
    <row r="2294">
      <c r="A2294" t="n">
        <v>51</v>
      </c>
      <c r="B2294" t="n">
        <v>130</v>
      </c>
      <c r="C2294" t="inlineStr">
        <is>
          <t xml:space="preserve">CONCLUIDO	</t>
        </is>
      </c>
      <c r="D2294" t="n">
        <v>1.6945</v>
      </c>
      <c r="E2294" t="n">
        <v>59.01</v>
      </c>
      <c r="F2294" t="n">
        <v>53.91</v>
      </c>
      <c r="G2294" t="n">
        <v>68.81999999999999</v>
      </c>
      <c r="H2294" t="n">
        <v>0.88</v>
      </c>
      <c r="I2294" t="n">
        <v>47</v>
      </c>
      <c r="J2294" t="n">
        <v>276.78</v>
      </c>
      <c r="K2294" t="n">
        <v>59.19</v>
      </c>
      <c r="L2294" t="n">
        <v>13.75</v>
      </c>
      <c r="M2294" t="n">
        <v>45</v>
      </c>
      <c r="N2294" t="n">
        <v>73.84</v>
      </c>
      <c r="O2294" t="n">
        <v>34370.54</v>
      </c>
      <c r="P2294" t="n">
        <v>878.59</v>
      </c>
      <c r="Q2294" t="n">
        <v>1367.39</v>
      </c>
      <c r="R2294" t="n">
        <v>149.63</v>
      </c>
      <c r="S2294" t="n">
        <v>104.26</v>
      </c>
      <c r="T2294" t="n">
        <v>21638.54</v>
      </c>
      <c r="U2294" t="n">
        <v>0.7</v>
      </c>
      <c r="V2294" t="n">
        <v>0.89</v>
      </c>
      <c r="W2294" t="n">
        <v>20.73</v>
      </c>
      <c r="X2294" t="n">
        <v>1.33</v>
      </c>
      <c r="Y2294" t="n">
        <v>1</v>
      </c>
      <c r="Z2294" t="n">
        <v>10</v>
      </c>
    </row>
    <row r="2295">
      <c r="A2295" t="n">
        <v>52</v>
      </c>
      <c r="B2295" t="n">
        <v>130</v>
      </c>
      <c r="C2295" t="inlineStr">
        <is>
          <t xml:space="preserve">CONCLUIDO	</t>
        </is>
      </c>
      <c r="D2295" t="n">
        <v>1.6969</v>
      </c>
      <c r="E2295" t="n">
        <v>58.93</v>
      </c>
      <c r="F2295" t="n">
        <v>53.88</v>
      </c>
      <c r="G2295" t="n">
        <v>70.28</v>
      </c>
      <c r="H2295" t="n">
        <v>0.9</v>
      </c>
      <c r="I2295" t="n">
        <v>46</v>
      </c>
      <c r="J2295" t="n">
        <v>277.27</v>
      </c>
      <c r="K2295" t="n">
        <v>59.19</v>
      </c>
      <c r="L2295" t="n">
        <v>14</v>
      </c>
      <c r="M2295" t="n">
        <v>44</v>
      </c>
      <c r="N2295" t="n">
        <v>74.06999999999999</v>
      </c>
      <c r="O2295" t="n">
        <v>34430.66</v>
      </c>
      <c r="P2295" t="n">
        <v>877.49</v>
      </c>
      <c r="Q2295" t="n">
        <v>1367.27</v>
      </c>
      <c r="R2295" t="n">
        <v>148.69</v>
      </c>
      <c r="S2295" t="n">
        <v>104.26</v>
      </c>
      <c r="T2295" t="n">
        <v>21171.14</v>
      </c>
      <c r="U2295" t="n">
        <v>0.7</v>
      </c>
      <c r="V2295" t="n">
        <v>0.89</v>
      </c>
      <c r="W2295" t="n">
        <v>20.72</v>
      </c>
      <c r="X2295" t="n">
        <v>1.3</v>
      </c>
      <c r="Y2295" t="n">
        <v>1</v>
      </c>
      <c r="Z2295" t="n">
        <v>10</v>
      </c>
    </row>
    <row r="2296">
      <c r="A2296" t="n">
        <v>53</v>
      </c>
      <c r="B2296" t="n">
        <v>130</v>
      </c>
      <c r="C2296" t="inlineStr">
        <is>
          <t xml:space="preserve">CONCLUIDO	</t>
        </is>
      </c>
      <c r="D2296" t="n">
        <v>1.7001</v>
      </c>
      <c r="E2296" t="n">
        <v>58.82</v>
      </c>
      <c r="F2296" t="n">
        <v>53.81</v>
      </c>
      <c r="G2296" t="n">
        <v>71.75</v>
      </c>
      <c r="H2296" t="n">
        <v>0.91</v>
      </c>
      <c r="I2296" t="n">
        <v>45</v>
      </c>
      <c r="J2296" t="n">
        <v>277.76</v>
      </c>
      <c r="K2296" t="n">
        <v>59.19</v>
      </c>
      <c r="L2296" t="n">
        <v>14.25</v>
      </c>
      <c r="M2296" t="n">
        <v>43</v>
      </c>
      <c r="N2296" t="n">
        <v>74.31</v>
      </c>
      <c r="O2296" t="n">
        <v>34490.87</v>
      </c>
      <c r="P2296" t="n">
        <v>875.9299999999999</v>
      </c>
      <c r="Q2296" t="n">
        <v>1367.33</v>
      </c>
      <c r="R2296" t="n">
        <v>146.77</v>
      </c>
      <c r="S2296" t="n">
        <v>104.26</v>
      </c>
      <c r="T2296" t="n">
        <v>20213.99</v>
      </c>
      <c r="U2296" t="n">
        <v>0.71</v>
      </c>
      <c r="V2296" t="n">
        <v>0.89</v>
      </c>
      <c r="W2296" t="n">
        <v>20.71</v>
      </c>
      <c r="X2296" t="n">
        <v>1.24</v>
      </c>
      <c r="Y2296" t="n">
        <v>1</v>
      </c>
      <c r="Z2296" t="n">
        <v>10</v>
      </c>
    </row>
    <row r="2297">
      <c r="A2297" t="n">
        <v>54</v>
      </c>
      <c r="B2297" t="n">
        <v>130</v>
      </c>
      <c r="C2297" t="inlineStr">
        <is>
          <t xml:space="preserve">CONCLUIDO	</t>
        </is>
      </c>
      <c r="D2297" t="n">
        <v>1.6996</v>
      </c>
      <c r="E2297" t="n">
        <v>58.84</v>
      </c>
      <c r="F2297" t="n">
        <v>53.83</v>
      </c>
      <c r="G2297" t="n">
        <v>71.78</v>
      </c>
      <c r="H2297" t="n">
        <v>0.93</v>
      </c>
      <c r="I2297" t="n">
        <v>45</v>
      </c>
      <c r="J2297" t="n">
        <v>278.25</v>
      </c>
      <c r="K2297" t="n">
        <v>59.19</v>
      </c>
      <c r="L2297" t="n">
        <v>14.5</v>
      </c>
      <c r="M2297" t="n">
        <v>43</v>
      </c>
      <c r="N2297" t="n">
        <v>74.55</v>
      </c>
      <c r="O2297" t="n">
        <v>34551.18</v>
      </c>
      <c r="P2297" t="n">
        <v>875.86</v>
      </c>
      <c r="Q2297" t="n">
        <v>1367.25</v>
      </c>
      <c r="R2297" t="n">
        <v>147.15</v>
      </c>
      <c r="S2297" t="n">
        <v>104.26</v>
      </c>
      <c r="T2297" t="n">
        <v>20404.75</v>
      </c>
      <c r="U2297" t="n">
        <v>0.71</v>
      </c>
      <c r="V2297" t="n">
        <v>0.89</v>
      </c>
      <c r="W2297" t="n">
        <v>20.72</v>
      </c>
      <c r="X2297" t="n">
        <v>1.26</v>
      </c>
      <c r="Y2297" t="n">
        <v>1</v>
      </c>
      <c r="Z2297" t="n">
        <v>10</v>
      </c>
    </row>
    <row r="2298">
      <c r="A2298" t="n">
        <v>55</v>
      </c>
      <c r="B2298" t="n">
        <v>130</v>
      </c>
      <c r="C2298" t="inlineStr">
        <is>
          <t xml:space="preserve">CONCLUIDO	</t>
        </is>
      </c>
      <c r="D2298" t="n">
        <v>1.7011</v>
      </c>
      <c r="E2298" t="n">
        <v>58.78</v>
      </c>
      <c r="F2298" t="n">
        <v>53.83</v>
      </c>
      <c r="G2298" t="n">
        <v>73.40000000000001</v>
      </c>
      <c r="H2298" t="n">
        <v>0.9399999999999999</v>
      </c>
      <c r="I2298" t="n">
        <v>44</v>
      </c>
      <c r="J2298" t="n">
        <v>278.74</v>
      </c>
      <c r="K2298" t="n">
        <v>59.19</v>
      </c>
      <c r="L2298" t="n">
        <v>14.75</v>
      </c>
      <c r="M2298" t="n">
        <v>42</v>
      </c>
      <c r="N2298" t="n">
        <v>74.79000000000001</v>
      </c>
      <c r="O2298" t="n">
        <v>34611.59</v>
      </c>
      <c r="P2298" t="n">
        <v>875.86</v>
      </c>
      <c r="Q2298" t="n">
        <v>1367.37</v>
      </c>
      <c r="R2298" t="n">
        <v>147.49</v>
      </c>
      <c r="S2298" t="n">
        <v>104.26</v>
      </c>
      <c r="T2298" t="n">
        <v>20578.76</v>
      </c>
      <c r="U2298" t="n">
        <v>0.71</v>
      </c>
      <c r="V2298" t="n">
        <v>0.89</v>
      </c>
      <c r="W2298" t="n">
        <v>20.71</v>
      </c>
      <c r="X2298" t="n">
        <v>1.25</v>
      </c>
      <c r="Y2298" t="n">
        <v>1</v>
      </c>
      <c r="Z2298" t="n">
        <v>10</v>
      </c>
    </row>
    <row r="2299">
      <c r="A2299" t="n">
        <v>56</v>
      </c>
      <c r="B2299" t="n">
        <v>130</v>
      </c>
      <c r="C2299" t="inlineStr">
        <is>
          <t xml:space="preserve">CONCLUIDO	</t>
        </is>
      </c>
      <c r="D2299" t="n">
        <v>1.7044</v>
      </c>
      <c r="E2299" t="n">
        <v>58.67</v>
      </c>
      <c r="F2299" t="n">
        <v>53.76</v>
      </c>
      <c r="G2299" t="n">
        <v>75.02</v>
      </c>
      <c r="H2299" t="n">
        <v>0.96</v>
      </c>
      <c r="I2299" t="n">
        <v>43</v>
      </c>
      <c r="J2299" t="n">
        <v>279.23</v>
      </c>
      <c r="K2299" t="n">
        <v>59.19</v>
      </c>
      <c r="L2299" t="n">
        <v>15</v>
      </c>
      <c r="M2299" t="n">
        <v>41</v>
      </c>
      <c r="N2299" t="n">
        <v>75.03</v>
      </c>
      <c r="O2299" t="n">
        <v>34672.08</v>
      </c>
      <c r="P2299" t="n">
        <v>874.53</v>
      </c>
      <c r="Q2299" t="n">
        <v>1367.36</v>
      </c>
      <c r="R2299" t="n">
        <v>145.23</v>
      </c>
      <c r="S2299" t="n">
        <v>104.26</v>
      </c>
      <c r="T2299" t="n">
        <v>19456.04</v>
      </c>
      <c r="U2299" t="n">
        <v>0.72</v>
      </c>
      <c r="V2299" t="n">
        <v>0.89</v>
      </c>
      <c r="W2299" t="n">
        <v>20.71</v>
      </c>
      <c r="X2299" t="n">
        <v>1.18</v>
      </c>
      <c r="Y2299" t="n">
        <v>1</v>
      </c>
      <c r="Z2299" t="n">
        <v>10</v>
      </c>
    </row>
    <row r="2300">
      <c r="A2300" t="n">
        <v>57</v>
      </c>
      <c r="B2300" t="n">
        <v>130</v>
      </c>
      <c r="C2300" t="inlineStr">
        <is>
          <t xml:space="preserve">CONCLUIDO	</t>
        </is>
      </c>
      <c r="D2300" t="n">
        <v>1.7065</v>
      </c>
      <c r="E2300" t="n">
        <v>58.6</v>
      </c>
      <c r="F2300" t="n">
        <v>53.74</v>
      </c>
      <c r="G2300" t="n">
        <v>76.77</v>
      </c>
      <c r="H2300" t="n">
        <v>0.97</v>
      </c>
      <c r="I2300" t="n">
        <v>42</v>
      </c>
      <c r="J2300" t="n">
        <v>279.72</v>
      </c>
      <c r="K2300" t="n">
        <v>59.19</v>
      </c>
      <c r="L2300" t="n">
        <v>15.25</v>
      </c>
      <c r="M2300" t="n">
        <v>40</v>
      </c>
      <c r="N2300" t="n">
        <v>75.27</v>
      </c>
      <c r="O2300" t="n">
        <v>34732.68</v>
      </c>
      <c r="P2300" t="n">
        <v>873.05</v>
      </c>
      <c r="Q2300" t="n">
        <v>1367.4</v>
      </c>
      <c r="R2300" t="n">
        <v>144.37</v>
      </c>
      <c r="S2300" t="n">
        <v>104.26</v>
      </c>
      <c r="T2300" t="n">
        <v>19029.75</v>
      </c>
      <c r="U2300" t="n">
        <v>0.72</v>
      </c>
      <c r="V2300" t="n">
        <v>0.89</v>
      </c>
      <c r="W2300" t="n">
        <v>20.71</v>
      </c>
      <c r="X2300" t="n">
        <v>1.16</v>
      </c>
      <c r="Y2300" t="n">
        <v>1</v>
      </c>
      <c r="Z2300" t="n">
        <v>10</v>
      </c>
    </row>
    <row r="2301">
      <c r="A2301" t="n">
        <v>58</v>
      </c>
      <c r="B2301" t="n">
        <v>130</v>
      </c>
      <c r="C2301" t="inlineStr">
        <is>
          <t xml:space="preserve">CONCLUIDO	</t>
        </is>
      </c>
      <c r="D2301" t="n">
        <v>1.7061</v>
      </c>
      <c r="E2301" t="n">
        <v>58.61</v>
      </c>
      <c r="F2301" t="n">
        <v>53.75</v>
      </c>
      <c r="G2301" t="n">
        <v>76.79000000000001</v>
      </c>
      <c r="H2301" t="n">
        <v>0.98</v>
      </c>
      <c r="I2301" t="n">
        <v>42</v>
      </c>
      <c r="J2301" t="n">
        <v>280.21</v>
      </c>
      <c r="K2301" t="n">
        <v>59.19</v>
      </c>
      <c r="L2301" t="n">
        <v>15.5</v>
      </c>
      <c r="M2301" t="n">
        <v>40</v>
      </c>
      <c r="N2301" t="n">
        <v>75.52</v>
      </c>
      <c r="O2301" t="n">
        <v>34793.36</v>
      </c>
      <c r="P2301" t="n">
        <v>873.49</v>
      </c>
      <c r="Q2301" t="n">
        <v>1367.37</v>
      </c>
      <c r="R2301" t="n">
        <v>144.75</v>
      </c>
      <c r="S2301" t="n">
        <v>104.26</v>
      </c>
      <c r="T2301" t="n">
        <v>19222.65</v>
      </c>
      <c r="U2301" t="n">
        <v>0.72</v>
      </c>
      <c r="V2301" t="n">
        <v>0.89</v>
      </c>
      <c r="W2301" t="n">
        <v>20.71</v>
      </c>
      <c r="X2301" t="n">
        <v>1.18</v>
      </c>
      <c r="Y2301" t="n">
        <v>1</v>
      </c>
      <c r="Z2301" t="n">
        <v>10</v>
      </c>
    </row>
    <row r="2302">
      <c r="A2302" t="n">
        <v>59</v>
      </c>
      <c r="B2302" t="n">
        <v>130</v>
      </c>
      <c r="C2302" t="inlineStr">
        <is>
          <t xml:space="preserve">CONCLUIDO	</t>
        </is>
      </c>
      <c r="D2302" t="n">
        <v>1.7087</v>
      </c>
      <c r="E2302" t="n">
        <v>58.52</v>
      </c>
      <c r="F2302" t="n">
        <v>53.71</v>
      </c>
      <c r="G2302" t="n">
        <v>78.61</v>
      </c>
      <c r="H2302" t="n">
        <v>1</v>
      </c>
      <c r="I2302" t="n">
        <v>41</v>
      </c>
      <c r="J2302" t="n">
        <v>280.7</v>
      </c>
      <c r="K2302" t="n">
        <v>59.19</v>
      </c>
      <c r="L2302" t="n">
        <v>15.75</v>
      </c>
      <c r="M2302" t="n">
        <v>39</v>
      </c>
      <c r="N2302" t="n">
        <v>75.76000000000001</v>
      </c>
      <c r="O2302" t="n">
        <v>34854.15</v>
      </c>
      <c r="P2302" t="n">
        <v>872</v>
      </c>
      <c r="Q2302" t="n">
        <v>1367.4</v>
      </c>
      <c r="R2302" t="n">
        <v>143.42</v>
      </c>
      <c r="S2302" t="n">
        <v>104.26</v>
      </c>
      <c r="T2302" t="n">
        <v>18563.7</v>
      </c>
      <c r="U2302" t="n">
        <v>0.73</v>
      </c>
      <c r="V2302" t="n">
        <v>0.89</v>
      </c>
      <c r="W2302" t="n">
        <v>20.71</v>
      </c>
      <c r="X2302" t="n">
        <v>1.14</v>
      </c>
      <c r="Y2302" t="n">
        <v>1</v>
      </c>
      <c r="Z2302" t="n">
        <v>10</v>
      </c>
    </row>
    <row r="2303">
      <c r="A2303" t="n">
        <v>60</v>
      </c>
      <c r="B2303" t="n">
        <v>130</v>
      </c>
      <c r="C2303" t="inlineStr">
        <is>
          <t xml:space="preserve">CONCLUIDO	</t>
        </is>
      </c>
      <c r="D2303" t="n">
        <v>1.7115</v>
      </c>
      <c r="E2303" t="n">
        <v>58.43</v>
      </c>
      <c r="F2303" t="n">
        <v>53.67</v>
      </c>
      <c r="G2303" t="n">
        <v>80.5</v>
      </c>
      <c r="H2303" t="n">
        <v>1.01</v>
      </c>
      <c r="I2303" t="n">
        <v>40</v>
      </c>
      <c r="J2303" t="n">
        <v>281.2</v>
      </c>
      <c r="K2303" t="n">
        <v>59.19</v>
      </c>
      <c r="L2303" t="n">
        <v>16</v>
      </c>
      <c r="M2303" t="n">
        <v>38</v>
      </c>
      <c r="N2303" t="n">
        <v>76</v>
      </c>
      <c r="O2303" t="n">
        <v>34915.03</v>
      </c>
      <c r="P2303" t="n">
        <v>871.1</v>
      </c>
      <c r="Q2303" t="n">
        <v>1367.39</v>
      </c>
      <c r="R2303" t="n">
        <v>141.82</v>
      </c>
      <c r="S2303" t="n">
        <v>104.26</v>
      </c>
      <c r="T2303" t="n">
        <v>17766.24</v>
      </c>
      <c r="U2303" t="n">
        <v>0.74</v>
      </c>
      <c r="V2303" t="n">
        <v>0.89</v>
      </c>
      <c r="W2303" t="n">
        <v>20.71</v>
      </c>
      <c r="X2303" t="n">
        <v>1.09</v>
      </c>
      <c r="Y2303" t="n">
        <v>1</v>
      </c>
      <c r="Z2303" t="n">
        <v>10</v>
      </c>
    </row>
    <row r="2304">
      <c r="A2304" t="n">
        <v>61</v>
      </c>
      <c r="B2304" t="n">
        <v>130</v>
      </c>
      <c r="C2304" t="inlineStr">
        <is>
          <t xml:space="preserve">CONCLUIDO	</t>
        </is>
      </c>
      <c r="D2304" t="n">
        <v>1.7105</v>
      </c>
      <c r="E2304" t="n">
        <v>58.46</v>
      </c>
      <c r="F2304" t="n">
        <v>53.7</v>
      </c>
      <c r="G2304" t="n">
        <v>80.55</v>
      </c>
      <c r="H2304" t="n">
        <v>1.03</v>
      </c>
      <c r="I2304" t="n">
        <v>40</v>
      </c>
      <c r="J2304" t="n">
        <v>281.69</v>
      </c>
      <c r="K2304" t="n">
        <v>59.19</v>
      </c>
      <c r="L2304" t="n">
        <v>16.25</v>
      </c>
      <c r="M2304" t="n">
        <v>38</v>
      </c>
      <c r="N2304" t="n">
        <v>76.25</v>
      </c>
      <c r="O2304" t="n">
        <v>34976</v>
      </c>
      <c r="P2304" t="n">
        <v>871.78</v>
      </c>
      <c r="Q2304" t="n">
        <v>1367.27</v>
      </c>
      <c r="R2304" t="n">
        <v>142.94</v>
      </c>
      <c r="S2304" t="n">
        <v>104.26</v>
      </c>
      <c r="T2304" t="n">
        <v>18327.25</v>
      </c>
      <c r="U2304" t="n">
        <v>0.73</v>
      </c>
      <c r="V2304" t="n">
        <v>0.89</v>
      </c>
      <c r="W2304" t="n">
        <v>20.71</v>
      </c>
      <c r="X2304" t="n">
        <v>1.12</v>
      </c>
      <c r="Y2304" t="n">
        <v>1</v>
      </c>
      <c r="Z2304" t="n">
        <v>10</v>
      </c>
    </row>
    <row r="2305">
      <c r="A2305" t="n">
        <v>62</v>
      </c>
      <c r="B2305" t="n">
        <v>130</v>
      </c>
      <c r="C2305" t="inlineStr">
        <is>
          <t xml:space="preserve">CONCLUIDO	</t>
        </is>
      </c>
      <c r="D2305" t="n">
        <v>1.7136</v>
      </c>
      <c r="E2305" t="n">
        <v>58.36</v>
      </c>
      <c r="F2305" t="n">
        <v>53.65</v>
      </c>
      <c r="G2305" t="n">
        <v>82.53</v>
      </c>
      <c r="H2305" t="n">
        <v>1.04</v>
      </c>
      <c r="I2305" t="n">
        <v>39</v>
      </c>
      <c r="J2305" t="n">
        <v>282.19</v>
      </c>
      <c r="K2305" t="n">
        <v>59.19</v>
      </c>
      <c r="L2305" t="n">
        <v>16.5</v>
      </c>
      <c r="M2305" t="n">
        <v>37</v>
      </c>
      <c r="N2305" t="n">
        <v>76.48999999999999</v>
      </c>
      <c r="O2305" t="n">
        <v>35037.08</v>
      </c>
      <c r="P2305" t="n">
        <v>870.3</v>
      </c>
      <c r="Q2305" t="n">
        <v>1367.27</v>
      </c>
      <c r="R2305" t="n">
        <v>141.12</v>
      </c>
      <c r="S2305" t="n">
        <v>104.26</v>
      </c>
      <c r="T2305" t="n">
        <v>17419.76</v>
      </c>
      <c r="U2305" t="n">
        <v>0.74</v>
      </c>
      <c r="V2305" t="n">
        <v>0.89</v>
      </c>
      <c r="W2305" t="n">
        <v>20.71</v>
      </c>
      <c r="X2305" t="n">
        <v>1.07</v>
      </c>
      <c r="Y2305" t="n">
        <v>1</v>
      </c>
      <c r="Z2305" t="n">
        <v>10</v>
      </c>
    </row>
    <row r="2306">
      <c r="A2306" t="n">
        <v>63</v>
      </c>
      <c r="B2306" t="n">
        <v>130</v>
      </c>
      <c r="C2306" t="inlineStr">
        <is>
          <t xml:space="preserve">CONCLUIDO	</t>
        </is>
      </c>
      <c r="D2306" t="n">
        <v>1.7125</v>
      </c>
      <c r="E2306" t="n">
        <v>58.39</v>
      </c>
      <c r="F2306" t="n">
        <v>53.68</v>
      </c>
      <c r="G2306" t="n">
        <v>82.59</v>
      </c>
      <c r="H2306" t="n">
        <v>1.06</v>
      </c>
      <c r="I2306" t="n">
        <v>39</v>
      </c>
      <c r="J2306" t="n">
        <v>282.68</v>
      </c>
      <c r="K2306" t="n">
        <v>59.19</v>
      </c>
      <c r="L2306" t="n">
        <v>16.75</v>
      </c>
      <c r="M2306" t="n">
        <v>37</v>
      </c>
      <c r="N2306" t="n">
        <v>76.73999999999999</v>
      </c>
      <c r="O2306" t="n">
        <v>35098.25</v>
      </c>
      <c r="P2306" t="n">
        <v>870.37</v>
      </c>
      <c r="Q2306" t="n">
        <v>1367.31</v>
      </c>
      <c r="R2306" t="n">
        <v>142.35</v>
      </c>
      <c r="S2306" t="n">
        <v>104.26</v>
      </c>
      <c r="T2306" t="n">
        <v>18035.61</v>
      </c>
      <c r="U2306" t="n">
        <v>0.73</v>
      </c>
      <c r="V2306" t="n">
        <v>0.89</v>
      </c>
      <c r="W2306" t="n">
        <v>20.71</v>
      </c>
      <c r="X2306" t="n">
        <v>1.1</v>
      </c>
      <c r="Y2306" t="n">
        <v>1</v>
      </c>
      <c r="Z2306" t="n">
        <v>10</v>
      </c>
    </row>
    <row r="2307">
      <c r="A2307" t="n">
        <v>64</v>
      </c>
      <c r="B2307" t="n">
        <v>130</v>
      </c>
      <c r="C2307" t="inlineStr">
        <is>
          <t xml:space="preserve">CONCLUIDO	</t>
        </is>
      </c>
      <c r="D2307" t="n">
        <v>1.7158</v>
      </c>
      <c r="E2307" t="n">
        <v>58.28</v>
      </c>
      <c r="F2307" t="n">
        <v>53.62</v>
      </c>
      <c r="G2307" t="n">
        <v>84.66</v>
      </c>
      <c r="H2307" t="n">
        <v>1.07</v>
      </c>
      <c r="I2307" t="n">
        <v>38</v>
      </c>
      <c r="J2307" t="n">
        <v>283.18</v>
      </c>
      <c r="K2307" t="n">
        <v>59.19</v>
      </c>
      <c r="L2307" t="n">
        <v>17</v>
      </c>
      <c r="M2307" t="n">
        <v>36</v>
      </c>
      <c r="N2307" t="n">
        <v>76.98</v>
      </c>
      <c r="O2307" t="n">
        <v>35159.52</v>
      </c>
      <c r="P2307" t="n">
        <v>868.73</v>
      </c>
      <c r="Q2307" t="n">
        <v>1367.27</v>
      </c>
      <c r="R2307" t="n">
        <v>140.33</v>
      </c>
      <c r="S2307" t="n">
        <v>104.26</v>
      </c>
      <c r="T2307" t="n">
        <v>17032.94</v>
      </c>
      <c r="U2307" t="n">
        <v>0.74</v>
      </c>
      <c r="V2307" t="n">
        <v>0.89</v>
      </c>
      <c r="W2307" t="n">
        <v>20.71</v>
      </c>
      <c r="X2307" t="n">
        <v>1.04</v>
      </c>
      <c r="Y2307" t="n">
        <v>1</v>
      </c>
      <c r="Z2307" t="n">
        <v>10</v>
      </c>
    </row>
    <row r="2308">
      <c r="A2308" t="n">
        <v>65</v>
      </c>
      <c r="B2308" t="n">
        <v>130</v>
      </c>
      <c r="C2308" t="inlineStr">
        <is>
          <t xml:space="preserve">CONCLUIDO	</t>
        </is>
      </c>
      <c r="D2308" t="n">
        <v>1.718</v>
      </c>
      <c r="E2308" t="n">
        <v>58.21</v>
      </c>
      <c r="F2308" t="n">
        <v>53.59</v>
      </c>
      <c r="G2308" t="n">
        <v>86.91</v>
      </c>
      <c r="H2308" t="n">
        <v>1.08</v>
      </c>
      <c r="I2308" t="n">
        <v>37</v>
      </c>
      <c r="J2308" t="n">
        <v>283.68</v>
      </c>
      <c r="K2308" t="n">
        <v>59.19</v>
      </c>
      <c r="L2308" t="n">
        <v>17.25</v>
      </c>
      <c r="M2308" t="n">
        <v>35</v>
      </c>
      <c r="N2308" t="n">
        <v>77.23</v>
      </c>
      <c r="O2308" t="n">
        <v>35220.89</v>
      </c>
      <c r="P2308" t="n">
        <v>866.99</v>
      </c>
      <c r="Q2308" t="n">
        <v>1367.28</v>
      </c>
      <c r="R2308" t="n">
        <v>139.46</v>
      </c>
      <c r="S2308" t="n">
        <v>104.26</v>
      </c>
      <c r="T2308" t="n">
        <v>16599.64</v>
      </c>
      <c r="U2308" t="n">
        <v>0.75</v>
      </c>
      <c r="V2308" t="n">
        <v>0.89</v>
      </c>
      <c r="W2308" t="n">
        <v>20.7</v>
      </c>
      <c r="X2308" t="n">
        <v>1.02</v>
      </c>
      <c r="Y2308" t="n">
        <v>1</v>
      </c>
      <c r="Z2308" t="n">
        <v>10</v>
      </c>
    </row>
    <row r="2309">
      <c r="A2309" t="n">
        <v>66</v>
      </c>
      <c r="B2309" t="n">
        <v>130</v>
      </c>
      <c r="C2309" t="inlineStr">
        <is>
          <t xml:space="preserve">CONCLUIDO	</t>
        </is>
      </c>
      <c r="D2309" t="n">
        <v>1.7173</v>
      </c>
      <c r="E2309" t="n">
        <v>58.23</v>
      </c>
      <c r="F2309" t="n">
        <v>53.62</v>
      </c>
      <c r="G2309" t="n">
        <v>86.95</v>
      </c>
      <c r="H2309" t="n">
        <v>1.1</v>
      </c>
      <c r="I2309" t="n">
        <v>37</v>
      </c>
      <c r="J2309" t="n">
        <v>284.17</v>
      </c>
      <c r="K2309" t="n">
        <v>59.19</v>
      </c>
      <c r="L2309" t="n">
        <v>17.5</v>
      </c>
      <c r="M2309" t="n">
        <v>35</v>
      </c>
      <c r="N2309" t="n">
        <v>77.48</v>
      </c>
      <c r="O2309" t="n">
        <v>35282.36</v>
      </c>
      <c r="P2309" t="n">
        <v>868.29</v>
      </c>
      <c r="Q2309" t="n">
        <v>1367.34</v>
      </c>
      <c r="R2309" t="n">
        <v>140.4</v>
      </c>
      <c r="S2309" t="n">
        <v>104.26</v>
      </c>
      <c r="T2309" t="n">
        <v>17071.41</v>
      </c>
      <c r="U2309" t="n">
        <v>0.74</v>
      </c>
      <c r="V2309" t="n">
        <v>0.89</v>
      </c>
      <c r="W2309" t="n">
        <v>20.7</v>
      </c>
      <c r="X2309" t="n">
        <v>1.04</v>
      </c>
      <c r="Y2309" t="n">
        <v>1</v>
      </c>
      <c r="Z2309" t="n">
        <v>10</v>
      </c>
    </row>
    <row r="2310">
      <c r="A2310" t="n">
        <v>67</v>
      </c>
      <c r="B2310" t="n">
        <v>130</v>
      </c>
      <c r="C2310" t="inlineStr">
        <is>
          <t xml:space="preserve">CONCLUIDO	</t>
        </is>
      </c>
      <c r="D2310" t="n">
        <v>1.7202</v>
      </c>
      <c r="E2310" t="n">
        <v>58.13</v>
      </c>
      <c r="F2310" t="n">
        <v>53.57</v>
      </c>
      <c r="G2310" t="n">
        <v>89.28</v>
      </c>
      <c r="H2310" t="n">
        <v>1.11</v>
      </c>
      <c r="I2310" t="n">
        <v>36</v>
      </c>
      <c r="J2310" t="n">
        <v>284.67</v>
      </c>
      <c r="K2310" t="n">
        <v>59.19</v>
      </c>
      <c r="L2310" t="n">
        <v>17.75</v>
      </c>
      <c r="M2310" t="n">
        <v>34</v>
      </c>
      <c r="N2310" t="n">
        <v>77.73</v>
      </c>
      <c r="O2310" t="n">
        <v>35343.92</v>
      </c>
      <c r="P2310" t="n">
        <v>866.3099999999999</v>
      </c>
      <c r="Q2310" t="n">
        <v>1367.27</v>
      </c>
      <c r="R2310" t="n">
        <v>138.74</v>
      </c>
      <c r="S2310" t="n">
        <v>104.26</v>
      </c>
      <c r="T2310" t="n">
        <v>16246.28</v>
      </c>
      <c r="U2310" t="n">
        <v>0.75</v>
      </c>
      <c r="V2310" t="n">
        <v>0.89</v>
      </c>
      <c r="W2310" t="n">
        <v>20.7</v>
      </c>
      <c r="X2310" t="n">
        <v>0.99</v>
      </c>
      <c r="Y2310" t="n">
        <v>1</v>
      </c>
      <c r="Z2310" t="n">
        <v>10</v>
      </c>
    </row>
    <row r="2311">
      <c r="A2311" t="n">
        <v>68</v>
      </c>
      <c r="B2311" t="n">
        <v>130</v>
      </c>
      <c r="C2311" t="inlineStr">
        <is>
          <t xml:space="preserve">CONCLUIDO	</t>
        </is>
      </c>
      <c r="D2311" t="n">
        <v>1.7203</v>
      </c>
      <c r="E2311" t="n">
        <v>58.13</v>
      </c>
      <c r="F2311" t="n">
        <v>53.57</v>
      </c>
      <c r="G2311" t="n">
        <v>89.28</v>
      </c>
      <c r="H2311" t="n">
        <v>1.12</v>
      </c>
      <c r="I2311" t="n">
        <v>36</v>
      </c>
      <c r="J2311" t="n">
        <v>285.17</v>
      </c>
      <c r="K2311" t="n">
        <v>59.19</v>
      </c>
      <c r="L2311" t="n">
        <v>18</v>
      </c>
      <c r="M2311" t="n">
        <v>34</v>
      </c>
      <c r="N2311" t="n">
        <v>77.98</v>
      </c>
      <c r="O2311" t="n">
        <v>35405.59</v>
      </c>
      <c r="P2311" t="n">
        <v>866.62</v>
      </c>
      <c r="Q2311" t="n">
        <v>1367.23</v>
      </c>
      <c r="R2311" t="n">
        <v>138.71</v>
      </c>
      <c r="S2311" t="n">
        <v>104.26</v>
      </c>
      <c r="T2311" t="n">
        <v>16231.9</v>
      </c>
      <c r="U2311" t="n">
        <v>0.75</v>
      </c>
      <c r="V2311" t="n">
        <v>0.89</v>
      </c>
      <c r="W2311" t="n">
        <v>20.7</v>
      </c>
      <c r="X2311" t="n">
        <v>0.99</v>
      </c>
      <c r="Y2311" t="n">
        <v>1</v>
      </c>
      <c r="Z2311" t="n">
        <v>10</v>
      </c>
    </row>
    <row r="2312">
      <c r="A2312" t="n">
        <v>69</v>
      </c>
      <c r="B2312" t="n">
        <v>130</v>
      </c>
      <c r="C2312" t="inlineStr">
        <is>
          <t xml:space="preserve">CONCLUIDO	</t>
        </is>
      </c>
      <c r="D2312" t="n">
        <v>1.7223</v>
      </c>
      <c r="E2312" t="n">
        <v>58.06</v>
      </c>
      <c r="F2312" t="n">
        <v>53.55</v>
      </c>
      <c r="G2312" t="n">
        <v>91.79000000000001</v>
      </c>
      <c r="H2312" t="n">
        <v>1.14</v>
      </c>
      <c r="I2312" t="n">
        <v>35</v>
      </c>
      <c r="J2312" t="n">
        <v>285.67</v>
      </c>
      <c r="K2312" t="n">
        <v>59.19</v>
      </c>
      <c r="L2312" t="n">
        <v>18.25</v>
      </c>
      <c r="M2312" t="n">
        <v>33</v>
      </c>
      <c r="N2312" t="n">
        <v>78.23</v>
      </c>
      <c r="O2312" t="n">
        <v>35467.36</v>
      </c>
      <c r="P2312" t="n">
        <v>865.24</v>
      </c>
      <c r="Q2312" t="n">
        <v>1367.23</v>
      </c>
      <c r="R2312" t="n">
        <v>138.16</v>
      </c>
      <c r="S2312" t="n">
        <v>104.26</v>
      </c>
      <c r="T2312" t="n">
        <v>15961.63</v>
      </c>
      <c r="U2312" t="n">
        <v>0.75</v>
      </c>
      <c r="V2312" t="n">
        <v>0.9</v>
      </c>
      <c r="W2312" t="n">
        <v>20.7</v>
      </c>
      <c r="X2312" t="n">
        <v>0.97</v>
      </c>
      <c r="Y2312" t="n">
        <v>1</v>
      </c>
      <c r="Z2312" t="n">
        <v>10</v>
      </c>
    </row>
    <row r="2313">
      <c r="A2313" t="n">
        <v>70</v>
      </c>
      <c r="B2313" t="n">
        <v>130</v>
      </c>
      <c r="C2313" t="inlineStr">
        <is>
          <t xml:space="preserve">CONCLUIDO	</t>
        </is>
      </c>
      <c r="D2313" t="n">
        <v>1.7209</v>
      </c>
      <c r="E2313" t="n">
        <v>58.11</v>
      </c>
      <c r="F2313" t="n">
        <v>53.59</v>
      </c>
      <c r="G2313" t="n">
        <v>91.88</v>
      </c>
      <c r="H2313" t="n">
        <v>1.15</v>
      </c>
      <c r="I2313" t="n">
        <v>35</v>
      </c>
      <c r="J2313" t="n">
        <v>286.18</v>
      </c>
      <c r="K2313" t="n">
        <v>59.19</v>
      </c>
      <c r="L2313" t="n">
        <v>18.5</v>
      </c>
      <c r="M2313" t="n">
        <v>33</v>
      </c>
      <c r="N2313" t="n">
        <v>78.48</v>
      </c>
      <c r="O2313" t="n">
        <v>35529.23</v>
      </c>
      <c r="P2313" t="n">
        <v>866.3200000000001</v>
      </c>
      <c r="Q2313" t="n">
        <v>1367.34</v>
      </c>
      <c r="R2313" t="n">
        <v>139.49</v>
      </c>
      <c r="S2313" t="n">
        <v>104.26</v>
      </c>
      <c r="T2313" t="n">
        <v>16627.98</v>
      </c>
      <c r="U2313" t="n">
        <v>0.75</v>
      </c>
      <c r="V2313" t="n">
        <v>0.89</v>
      </c>
      <c r="W2313" t="n">
        <v>20.71</v>
      </c>
      <c r="X2313" t="n">
        <v>1.02</v>
      </c>
      <c r="Y2313" t="n">
        <v>1</v>
      </c>
      <c r="Z2313" t="n">
        <v>10</v>
      </c>
    </row>
    <row r="2314">
      <c r="A2314" t="n">
        <v>71</v>
      </c>
      <c r="B2314" t="n">
        <v>130</v>
      </c>
      <c r="C2314" t="inlineStr">
        <is>
          <t xml:space="preserve">CONCLUIDO	</t>
        </is>
      </c>
      <c r="D2314" t="n">
        <v>1.7242</v>
      </c>
      <c r="E2314" t="n">
        <v>58</v>
      </c>
      <c r="F2314" t="n">
        <v>53.53</v>
      </c>
      <c r="G2314" t="n">
        <v>94.45999999999999</v>
      </c>
      <c r="H2314" t="n">
        <v>1.16</v>
      </c>
      <c r="I2314" t="n">
        <v>34</v>
      </c>
      <c r="J2314" t="n">
        <v>286.68</v>
      </c>
      <c r="K2314" t="n">
        <v>59.19</v>
      </c>
      <c r="L2314" t="n">
        <v>18.75</v>
      </c>
      <c r="M2314" t="n">
        <v>32</v>
      </c>
      <c r="N2314" t="n">
        <v>78.73999999999999</v>
      </c>
      <c r="O2314" t="n">
        <v>35591.33</v>
      </c>
      <c r="P2314" t="n">
        <v>864.08</v>
      </c>
      <c r="Q2314" t="n">
        <v>1367.26</v>
      </c>
      <c r="R2314" t="n">
        <v>137.52</v>
      </c>
      <c r="S2314" t="n">
        <v>104.26</v>
      </c>
      <c r="T2314" t="n">
        <v>15645.49</v>
      </c>
      <c r="U2314" t="n">
        <v>0.76</v>
      </c>
      <c r="V2314" t="n">
        <v>0.9</v>
      </c>
      <c r="W2314" t="n">
        <v>20.7</v>
      </c>
      <c r="X2314" t="n">
        <v>0.95</v>
      </c>
      <c r="Y2314" t="n">
        <v>1</v>
      </c>
      <c r="Z2314" t="n">
        <v>10</v>
      </c>
    </row>
    <row r="2315">
      <c r="A2315" t="n">
        <v>72</v>
      </c>
      <c r="B2315" t="n">
        <v>130</v>
      </c>
      <c r="C2315" t="inlineStr">
        <is>
          <t xml:space="preserve">CONCLUIDO	</t>
        </is>
      </c>
      <c r="D2315" t="n">
        <v>1.7244</v>
      </c>
      <c r="E2315" t="n">
        <v>57.99</v>
      </c>
      <c r="F2315" t="n">
        <v>53.53</v>
      </c>
      <c r="G2315" t="n">
        <v>94.45999999999999</v>
      </c>
      <c r="H2315" t="n">
        <v>1.18</v>
      </c>
      <c r="I2315" t="n">
        <v>34</v>
      </c>
      <c r="J2315" t="n">
        <v>287.18</v>
      </c>
      <c r="K2315" t="n">
        <v>59.19</v>
      </c>
      <c r="L2315" t="n">
        <v>19</v>
      </c>
      <c r="M2315" t="n">
        <v>32</v>
      </c>
      <c r="N2315" t="n">
        <v>78.98999999999999</v>
      </c>
      <c r="O2315" t="n">
        <v>35653.4</v>
      </c>
      <c r="P2315" t="n">
        <v>863.95</v>
      </c>
      <c r="Q2315" t="n">
        <v>1367.35</v>
      </c>
      <c r="R2315" t="n">
        <v>137.4</v>
      </c>
      <c r="S2315" t="n">
        <v>104.26</v>
      </c>
      <c r="T2315" t="n">
        <v>15584.02</v>
      </c>
      <c r="U2315" t="n">
        <v>0.76</v>
      </c>
      <c r="V2315" t="n">
        <v>0.9</v>
      </c>
      <c r="W2315" t="n">
        <v>20.7</v>
      </c>
      <c r="X2315" t="n">
        <v>0.95</v>
      </c>
      <c r="Y2315" t="n">
        <v>1</v>
      </c>
      <c r="Z2315" t="n">
        <v>10</v>
      </c>
    </row>
    <row r="2316">
      <c r="A2316" t="n">
        <v>73</v>
      </c>
      <c r="B2316" t="n">
        <v>130</v>
      </c>
      <c r="C2316" t="inlineStr">
        <is>
          <t xml:space="preserve">CONCLUIDO	</t>
        </is>
      </c>
      <c r="D2316" t="n">
        <v>1.7241</v>
      </c>
      <c r="E2316" t="n">
        <v>58</v>
      </c>
      <c r="F2316" t="n">
        <v>53.53</v>
      </c>
      <c r="G2316" t="n">
        <v>94.47</v>
      </c>
      <c r="H2316" t="n">
        <v>1.19</v>
      </c>
      <c r="I2316" t="n">
        <v>34</v>
      </c>
      <c r="J2316" t="n">
        <v>287.69</v>
      </c>
      <c r="K2316" t="n">
        <v>59.19</v>
      </c>
      <c r="L2316" t="n">
        <v>19.25</v>
      </c>
      <c r="M2316" t="n">
        <v>32</v>
      </c>
      <c r="N2316" t="n">
        <v>79.23999999999999</v>
      </c>
      <c r="O2316" t="n">
        <v>35715.58</v>
      </c>
      <c r="P2316" t="n">
        <v>864.08</v>
      </c>
      <c r="Q2316" t="n">
        <v>1367.25</v>
      </c>
      <c r="R2316" t="n">
        <v>137.67</v>
      </c>
      <c r="S2316" t="n">
        <v>104.26</v>
      </c>
      <c r="T2316" t="n">
        <v>15719.65</v>
      </c>
      <c r="U2316" t="n">
        <v>0.76</v>
      </c>
      <c r="V2316" t="n">
        <v>0.9</v>
      </c>
      <c r="W2316" t="n">
        <v>20.7</v>
      </c>
      <c r="X2316" t="n">
        <v>0.96</v>
      </c>
      <c r="Y2316" t="n">
        <v>1</v>
      </c>
      <c r="Z2316" t="n">
        <v>10</v>
      </c>
    </row>
    <row r="2317">
      <c r="A2317" t="n">
        <v>74</v>
      </c>
      <c r="B2317" t="n">
        <v>130</v>
      </c>
      <c r="C2317" t="inlineStr">
        <is>
          <t xml:space="preserve">CONCLUIDO	</t>
        </is>
      </c>
      <c r="D2317" t="n">
        <v>1.727</v>
      </c>
      <c r="E2317" t="n">
        <v>57.9</v>
      </c>
      <c r="F2317" t="n">
        <v>53.49</v>
      </c>
      <c r="G2317" t="n">
        <v>97.25</v>
      </c>
      <c r="H2317" t="n">
        <v>1.2</v>
      </c>
      <c r="I2317" t="n">
        <v>33</v>
      </c>
      <c r="J2317" t="n">
        <v>288.19</v>
      </c>
      <c r="K2317" t="n">
        <v>59.19</v>
      </c>
      <c r="L2317" t="n">
        <v>19.5</v>
      </c>
      <c r="M2317" t="n">
        <v>31</v>
      </c>
      <c r="N2317" t="n">
        <v>79.5</v>
      </c>
      <c r="O2317" t="n">
        <v>35777.86</v>
      </c>
      <c r="P2317" t="n">
        <v>863.03</v>
      </c>
      <c r="Q2317" t="n">
        <v>1367.16</v>
      </c>
      <c r="R2317" t="n">
        <v>136.06</v>
      </c>
      <c r="S2317" t="n">
        <v>104.26</v>
      </c>
      <c r="T2317" t="n">
        <v>14919.85</v>
      </c>
      <c r="U2317" t="n">
        <v>0.77</v>
      </c>
      <c r="V2317" t="n">
        <v>0.9</v>
      </c>
      <c r="W2317" t="n">
        <v>20.7</v>
      </c>
      <c r="X2317" t="n">
        <v>0.91</v>
      </c>
      <c r="Y2317" t="n">
        <v>1</v>
      </c>
      <c r="Z2317" t="n">
        <v>10</v>
      </c>
    </row>
    <row r="2318">
      <c r="A2318" t="n">
        <v>75</v>
      </c>
      <c r="B2318" t="n">
        <v>130</v>
      </c>
      <c r="C2318" t="inlineStr">
        <is>
          <t xml:space="preserve">CONCLUIDO	</t>
        </is>
      </c>
      <c r="D2318" t="n">
        <v>1.7274</v>
      </c>
      <c r="E2318" t="n">
        <v>57.89</v>
      </c>
      <c r="F2318" t="n">
        <v>53.47</v>
      </c>
      <c r="G2318" t="n">
        <v>97.22</v>
      </c>
      <c r="H2318" t="n">
        <v>1.22</v>
      </c>
      <c r="I2318" t="n">
        <v>33</v>
      </c>
      <c r="J2318" t="n">
        <v>288.7</v>
      </c>
      <c r="K2318" t="n">
        <v>59.19</v>
      </c>
      <c r="L2318" t="n">
        <v>19.75</v>
      </c>
      <c r="M2318" t="n">
        <v>31</v>
      </c>
      <c r="N2318" t="n">
        <v>79.75</v>
      </c>
      <c r="O2318" t="n">
        <v>35840.25</v>
      </c>
      <c r="P2318" t="n">
        <v>862.72</v>
      </c>
      <c r="Q2318" t="n">
        <v>1367.33</v>
      </c>
      <c r="R2318" t="n">
        <v>135.76</v>
      </c>
      <c r="S2318" t="n">
        <v>104.26</v>
      </c>
      <c r="T2318" t="n">
        <v>14770.29</v>
      </c>
      <c r="U2318" t="n">
        <v>0.77</v>
      </c>
      <c r="V2318" t="n">
        <v>0.9</v>
      </c>
      <c r="W2318" t="n">
        <v>20.69</v>
      </c>
      <c r="X2318" t="n">
        <v>0.9</v>
      </c>
      <c r="Y2318" t="n">
        <v>1</v>
      </c>
      <c r="Z2318" t="n">
        <v>10</v>
      </c>
    </row>
    <row r="2319">
      <c r="A2319" t="n">
        <v>76</v>
      </c>
      <c r="B2319" t="n">
        <v>130</v>
      </c>
      <c r="C2319" t="inlineStr">
        <is>
          <t xml:space="preserve">CONCLUIDO	</t>
        </is>
      </c>
      <c r="D2319" t="n">
        <v>1.729</v>
      </c>
      <c r="E2319" t="n">
        <v>57.84</v>
      </c>
      <c r="F2319" t="n">
        <v>53.47</v>
      </c>
      <c r="G2319" t="n">
        <v>100.25</v>
      </c>
      <c r="H2319" t="n">
        <v>1.23</v>
      </c>
      <c r="I2319" t="n">
        <v>32</v>
      </c>
      <c r="J2319" t="n">
        <v>289.2</v>
      </c>
      <c r="K2319" t="n">
        <v>59.19</v>
      </c>
      <c r="L2319" t="n">
        <v>20</v>
      </c>
      <c r="M2319" t="n">
        <v>30</v>
      </c>
      <c r="N2319" t="n">
        <v>80.01000000000001</v>
      </c>
      <c r="O2319" t="n">
        <v>35902.74</v>
      </c>
      <c r="P2319" t="n">
        <v>862.17</v>
      </c>
      <c r="Q2319" t="n">
        <v>1367.21</v>
      </c>
      <c r="R2319" t="n">
        <v>135.51</v>
      </c>
      <c r="S2319" t="n">
        <v>104.26</v>
      </c>
      <c r="T2319" t="n">
        <v>14648.94</v>
      </c>
      <c r="U2319" t="n">
        <v>0.77</v>
      </c>
      <c r="V2319" t="n">
        <v>0.9</v>
      </c>
      <c r="W2319" t="n">
        <v>20.7</v>
      </c>
      <c r="X2319" t="n">
        <v>0.89</v>
      </c>
      <c r="Y2319" t="n">
        <v>1</v>
      </c>
      <c r="Z2319" t="n">
        <v>10</v>
      </c>
    </row>
    <row r="2320">
      <c r="A2320" t="n">
        <v>77</v>
      </c>
      <c r="B2320" t="n">
        <v>130</v>
      </c>
      <c r="C2320" t="inlineStr">
        <is>
          <t xml:space="preserve">CONCLUIDO	</t>
        </is>
      </c>
      <c r="D2320" t="n">
        <v>1.729</v>
      </c>
      <c r="E2320" t="n">
        <v>57.84</v>
      </c>
      <c r="F2320" t="n">
        <v>53.47</v>
      </c>
      <c r="G2320" t="n">
        <v>100.25</v>
      </c>
      <c r="H2320" t="n">
        <v>1.24</v>
      </c>
      <c r="I2320" t="n">
        <v>32</v>
      </c>
      <c r="J2320" t="n">
        <v>289.71</v>
      </c>
      <c r="K2320" t="n">
        <v>59.19</v>
      </c>
      <c r="L2320" t="n">
        <v>20.25</v>
      </c>
      <c r="M2320" t="n">
        <v>30</v>
      </c>
      <c r="N2320" t="n">
        <v>80.27</v>
      </c>
      <c r="O2320" t="n">
        <v>35965.33</v>
      </c>
      <c r="P2320" t="n">
        <v>861.67</v>
      </c>
      <c r="Q2320" t="n">
        <v>1367.3</v>
      </c>
      <c r="R2320" t="n">
        <v>135.5</v>
      </c>
      <c r="S2320" t="n">
        <v>104.26</v>
      </c>
      <c r="T2320" t="n">
        <v>14648.18</v>
      </c>
      <c r="U2320" t="n">
        <v>0.77</v>
      </c>
      <c r="V2320" t="n">
        <v>0.9</v>
      </c>
      <c r="W2320" t="n">
        <v>20.7</v>
      </c>
      <c r="X2320" t="n">
        <v>0.89</v>
      </c>
      <c r="Y2320" t="n">
        <v>1</v>
      </c>
      <c r="Z2320" t="n">
        <v>10</v>
      </c>
    </row>
    <row r="2321">
      <c r="A2321" t="n">
        <v>78</v>
      </c>
      <c r="B2321" t="n">
        <v>130</v>
      </c>
      <c r="C2321" t="inlineStr">
        <is>
          <t xml:space="preserve">CONCLUIDO	</t>
        </is>
      </c>
      <c r="D2321" t="n">
        <v>1.7289</v>
      </c>
      <c r="E2321" t="n">
        <v>57.84</v>
      </c>
      <c r="F2321" t="n">
        <v>53.47</v>
      </c>
      <c r="G2321" t="n">
        <v>100.26</v>
      </c>
      <c r="H2321" t="n">
        <v>1.26</v>
      </c>
      <c r="I2321" t="n">
        <v>32</v>
      </c>
      <c r="J2321" t="n">
        <v>290.22</v>
      </c>
      <c r="K2321" t="n">
        <v>59.19</v>
      </c>
      <c r="L2321" t="n">
        <v>20.5</v>
      </c>
      <c r="M2321" t="n">
        <v>30</v>
      </c>
      <c r="N2321" t="n">
        <v>80.53</v>
      </c>
      <c r="O2321" t="n">
        <v>36028.03</v>
      </c>
      <c r="P2321" t="n">
        <v>860.6</v>
      </c>
      <c r="Q2321" t="n">
        <v>1367.27</v>
      </c>
      <c r="R2321" t="n">
        <v>135.42</v>
      </c>
      <c r="S2321" t="n">
        <v>104.26</v>
      </c>
      <c r="T2321" t="n">
        <v>14604.55</v>
      </c>
      <c r="U2321" t="n">
        <v>0.77</v>
      </c>
      <c r="V2321" t="n">
        <v>0.9</v>
      </c>
      <c r="W2321" t="n">
        <v>20.7</v>
      </c>
      <c r="X2321" t="n">
        <v>0.89</v>
      </c>
      <c r="Y2321" t="n">
        <v>1</v>
      </c>
      <c r="Z2321" t="n">
        <v>10</v>
      </c>
    </row>
    <row r="2322">
      <c r="A2322" t="n">
        <v>79</v>
      </c>
      <c r="B2322" t="n">
        <v>130</v>
      </c>
      <c r="C2322" t="inlineStr">
        <is>
          <t xml:space="preserve">CONCLUIDO	</t>
        </is>
      </c>
      <c r="D2322" t="n">
        <v>1.7315</v>
      </c>
      <c r="E2322" t="n">
        <v>57.75</v>
      </c>
      <c r="F2322" t="n">
        <v>53.43</v>
      </c>
      <c r="G2322" t="n">
        <v>103.42</v>
      </c>
      <c r="H2322" t="n">
        <v>1.27</v>
      </c>
      <c r="I2322" t="n">
        <v>31</v>
      </c>
      <c r="J2322" t="n">
        <v>290.73</v>
      </c>
      <c r="K2322" t="n">
        <v>59.19</v>
      </c>
      <c r="L2322" t="n">
        <v>20.75</v>
      </c>
      <c r="M2322" t="n">
        <v>29</v>
      </c>
      <c r="N2322" t="n">
        <v>80.79000000000001</v>
      </c>
      <c r="O2322" t="n">
        <v>36090.84</v>
      </c>
      <c r="P2322" t="n">
        <v>860.67</v>
      </c>
      <c r="Q2322" t="n">
        <v>1367.26</v>
      </c>
      <c r="R2322" t="n">
        <v>134.48</v>
      </c>
      <c r="S2322" t="n">
        <v>104.26</v>
      </c>
      <c r="T2322" t="n">
        <v>14139.64</v>
      </c>
      <c r="U2322" t="n">
        <v>0.78</v>
      </c>
      <c r="V2322" t="n">
        <v>0.9</v>
      </c>
      <c r="W2322" t="n">
        <v>20.69</v>
      </c>
      <c r="X2322" t="n">
        <v>0.86</v>
      </c>
      <c r="Y2322" t="n">
        <v>1</v>
      </c>
      <c r="Z2322" t="n">
        <v>10</v>
      </c>
    </row>
    <row r="2323">
      <c r="A2323" t="n">
        <v>80</v>
      </c>
      <c r="B2323" t="n">
        <v>130</v>
      </c>
      <c r="C2323" t="inlineStr">
        <is>
          <t xml:space="preserve">CONCLUIDO	</t>
        </is>
      </c>
      <c r="D2323" t="n">
        <v>1.7317</v>
      </c>
      <c r="E2323" t="n">
        <v>57.75</v>
      </c>
      <c r="F2323" t="n">
        <v>53.43</v>
      </c>
      <c r="G2323" t="n">
        <v>103.41</v>
      </c>
      <c r="H2323" t="n">
        <v>1.28</v>
      </c>
      <c r="I2323" t="n">
        <v>31</v>
      </c>
      <c r="J2323" t="n">
        <v>291.24</v>
      </c>
      <c r="K2323" t="n">
        <v>59.19</v>
      </c>
      <c r="L2323" t="n">
        <v>21</v>
      </c>
      <c r="M2323" t="n">
        <v>29</v>
      </c>
      <c r="N2323" t="n">
        <v>81.05</v>
      </c>
      <c r="O2323" t="n">
        <v>36153.75</v>
      </c>
      <c r="P2323" t="n">
        <v>860.35</v>
      </c>
      <c r="Q2323" t="n">
        <v>1367.26</v>
      </c>
      <c r="R2323" t="n">
        <v>134.27</v>
      </c>
      <c r="S2323" t="n">
        <v>104.26</v>
      </c>
      <c r="T2323" t="n">
        <v>14038.3</v>
      </c>
      <c r="U2323" t="n">
        <v>0.78</v>
      </c>
      <c r="V2323" t="n">
        <v>0.9</v>
      </c>
      <c r="W2323" t="n">
        <v>20.69</v>
      </c>
      <c r="X2323" t="n">
        <v>0.85</v>
      </c>
      <c r="Y2323" t="n">
        <v>1</v>
      </c>
      <c r="Z2323" t="n">
        <v>10</v>
      </c>
    </row>
    <row r="2324">
      <c r="A2324" t="n">
        <v>81</v>
      </c>
      <c r="B2324" t="n">
        <v>130</v>
      </c>
      <c r="C2324" t="inlineStr">
        <is>
          <t xml:space="preserve">CONCLUIDO	</t>
        </is>
      </c>
      <c r="D2324" t="n">
        <v>1.7337</v>
      </c>
      <c r="E2324" t="n">
        <v>57.68</v>
      </c>
      <c r="F2324" t="n">
        <v>53.41</v>
      </c>
      <c r="G2324" t="n">
        <v>106.81</v>
      </c>
      <c r="H2324" t="n">
        <v>1.3</v>
      </c>
      <c r="I2324" t="n">
        <v>30</v>
      </c>
      <c r="J2324" t="n">
        <v>291.75</v>
      </c>
      <c r="K2324" t="n">
        <v>59.19</v>
      </c>
      <c r="L2324" t="n">
        <v>21.25</v>
      </c>
      <c r="M2324" t="n">
        <v>28</v>
      </c>
      <c r="N2324" t="n">
        <v>81.31</v>
      </c>
      <c r="O2324" t="n">
        <v>36216.77</v>
      </c>
      <c r="P2324" t="n">
        <v>858.45</v>
      </c>
      <c r="Q2324" t="n">
        <v>1367.22</v>
      </c>
      <c r="R2324" t="n">
        <v>133.29</v>
      </c>
      <c r="S2324" t="n">
        <v>104.26</v>
      </c>
      <c r="T2324" t="n">
        <v>13550.2</v>
      </c>
      <c r="U2324" t="n">
        <v>0.78</v>
      </c>
      <c r="V2324" t="n">
        <v>0.9</v>
      </c>
      <c r="W2324" t="n">
        <v>20.7</v>
      </c>
      <c r="X2324" t="n">
        <v>0.83</v>
      </c>
      <c r="Y2324" t="n">
        <v>1</v>
      </c>
      <c r="Z2324" t="n">
        <v>10</v>
      </c>
    </row>
    <row r="2325">
      <c r="A2325" t="n">
        <v>82</v>
      </c>
      <c r="B2325" t="n">
        <v>130</v>
      </c>
      <c r="C2325" t="inlineStr">
        <is>
          <t xml:space="preserve">CONCLUIDO	</t>
        </is>
      </c>
      <c r="D2325" t="n">
        <v>1.7343</v>
      </c>
      <c r="E2325" t="n">
        <v>57.66</v>
      </c>
      <c r="F2325" t="n">
        <v>53.39</v>
      </c>
      <c r="G2325" t="n">
        <v>106.77</v>
      </c>
      <c r="H2325" t="n">
        <v>1.31</v>
      </c>
      <c r="I2325" t="n">
        <v>30</v>
      </c>
      <c r="J2325" t="n">
        <v>292.26</v>
      </c>
      <c r="K2325" t="n">
        <v>59.19</v>
      </c>
      <c r="L2325" t="n">
        <v>21.5</v>
      </c>
      <c r="M2325" t="n">
        <v>28</v>
      </c>
      <c r="N2325" t="n">
        <v>81.56999999999999</v>
      </c>
      <c r="O2325" t="n">
        <v>36279.9</v>
      </c>
      <c r="P2325" t="n">
        <v>858.85</v>
      </c>
      <c r="Q2325" t="n">
        <v>1367.25</v>
      </c>
      <c r="R2325" t="n">
        <v>132.78</v>
      </c>
      <c r="S2325" t="n">
        <v>104.26</v>
      </c>
      <c r="T2325" t="n">
        <v>13297.7</v>
      </c>
      <c r="U2325" t="n">
        <v>0.79</v>
      </c>
      <c r="V2325" t="n">
        <v>0.9</v>
      </c>
      <c r="W2325" t="n">
        <v>20.69</v>
      </c>
      <c r="X2325" t="n">
        <v>0.8100000000000001</v>
      </c>
      <c r="Y2325" t="n">
        <v>1</v>
      </c>
      <c r="Z2325" t="n">
        <v>10</v>
      </c>
    </row>
    <row r="2326">
      <c r="A2326" t="n">
        <v>83</v>
      </c>
      <c r="B2326" t="n">
        <v>130</v>
      </c>
      <c r="C2326" t="inlineStr">
        <is>
          <t xml:space="preserve">CONCLUIDO	</t>
        </is>
      </c>
      <c r="D2326" t="n">
        <v>1.7332</v>
      </c>
      <c r="E2326" t="n">
        <v>57.7</v>
      </c>
      <c r="F2326" t="n">
        <v>53.42</v>
      </c>
      <c r="G2326" t="n">
        <v>106.85</v>
      </c>
      <c r="H2326" t="n">
        <v>1.32</v>
      </c>
      <c r="I2326" t="n">
        <v>30</v>
      </c>
      <c r="J2326" t="n">
        <v>292.77</v>
      </c>
      <c r="K2326" t="n">
        <v>59.19</v>
      </c>
      <c r="L2326" t="n">
        <v>21.75</v>
      </c>
      <c r="M2326" t="n">
        <v>28</v>
      </c>
      <c r="N2326" t="n">
        <v>81.83</v>
      </c>
      <c r="O2326" t="n">
        <v>36343.13</v>
      </c>
      <c r="P2326" t="n">
        <v>858.9299999999999</v>
      </c>
      <c r="Q2326" t="n">
        <v>1367.31</v>
      </c>
      <c r="R2326" t="n">
        <v>134.05</v>
      </c>
      <c r="S2326" t="n">
        <v>104.26</v>
      </c>
      <c r="T2326" t="n">
        <v>13930.97</v>
      </c>
      <c r="U2326" t="n">
        <v>0.78</v>
      </c>
      <c r="V2326" t="n">
        <v>0.9</v>
      </c>
      <c r="W2326" t="n">
        <v>20.69</v>
      </c>
      <c r="X2326" t="n">
        <v>0.85</v>
      </c>
      <c r="Y2326" t="n">
        <v>1</v>
      </c>
      <c r="Z2326" t="n">
        <v>10</v>
      </c>
    </row>
    <row r="2327">
      <c r="A2327" t="n">
        <v>84</v>
      </c>
      <c r="B2327" t="n">
        <v>130</v>
      </c>
      <c r="C2327" t="inlineStr">
        <is>
          <t xml:space="preserve">CONCLUIDO	</t>
        </is>
      </c>
      <c r="D2327" t="n">
        <v>1.7364</v>
      </c>
      <c r="E2327" t="n">
        <v>57.59</v>
      </c>
      <c r="F2327" t="n">
        <v>53.37</v>
      </c>
      <c r="G2327" t="n">
        <v>110.41</v>
      </c>
      <c r="H2327" t="n">
        <v>1.34</v>
      </c>
      <c r="I2327" t="n">
        <v>29</v>
      </c>
      <c r="J2327" t="n">
        <v>293.29</v>
      </c>
      <c r="K2327" t="n">
        <v>59.19</v>
      </c>
      <c r="L2327" t="n">
        <v>22</v>
      </c>
      <c r="M2327" t="n">
        <v>27</v>
      </c>
      <c r="N2327" t="n">
        <v>82.09</v>
      </c>
      <c r="O2327" t="n">
        <v>36406.47</v>
      </c>
      <c r="P2327" t="n">
        <v>857.58</v>
      </c>
      <c r="Q2327" t="n">
        <v>1367.2</v>
      </c>
      <c r="R2327" t="n">
        <v>132.22</v>
      </c>
      <c r="S2327" t="n">
        <v>104.26</v>
      </c>
      <c r="T2327" t="n">
        <v>13023.05</v>
      </c>
      <c r="U2327" t="n">
        <v>0.79</v>
      </c>
      <c r="V2327" t="n">
        <v>0.9</v>
      </c>
      <c r="W2327" t="n">
        <v>20.69</v>
      </c>
      <c r="X2327" t="n">
        <v>0.79</v>
      </c>
      <c r="Y2327" t="n">
        <v>1</v>
      </c>
      <c r="Z2327" t="n">
        <v>10</v>
      </c>
    </row>
    <row r="2328">
      <c r="A2328" t="n">
        <v>85</v>
      </c>
      <c r="B2328" t="n">
        <v>130</v>
      </c>
      <c r="C2328" t="inlineStr">
        <is>
          <t xml:space="preserve">CONCLUIDO	</t>
        </is>
      </c>
      <c r="D2328" t="n">
        <v>1.7363</v>
      </c>
      <c r="E2328" t="n">
        <v>57.6</v>
      </c>
      <c r="F2328" t="n">
        <v>53.37</v>
      </c>
      <c r="G2328" t="n">
        <v>110.43</v>
      </c>
      <c r="H2328" t="n">
        <v>1.35</v>
      </c>
      <c r="I2328" t="n">
        <v>29</v>
      </c>
      <c r="J2328" t="n">
        <v>293.8</v>
      </c>
      <c r="K2328" t="n">
        <v>59.19</v>
      </c>
      <c r="L2328" t="n">
        <v>22.25</v>
      </c>
      <c r="M2328" t="n">
        <v>27</v>
      </c>
      <c r="N2328" t="n">
        <v>82.36</v>
      </c>
      <c r="O2328" t="n">
        <v>36469.92</v>
      </c>
      <c r="P2328" t="n">
        <v>857.84</v>
      </c>
      <c r="Q2328" t="n">
        <v>1367.25</v>
      </c>
      <c r="R2328" t="n">
        <v>132.34</v>
      </c>
      <c r="S2328" t="n">
        <v>104.26</v>
      </c>
      <c r="T2328" t="n">
        <v>13083.27</v>
      </c>
      <c r="U2328" t="n">
        <v>0.79</v>
      </c>
      <c r="V2328" t="n">
        <v>0.9</v>
      </c>
      <c r="W2328" t="n">
        <v>20.69</v>
      </c>
      <c r="X2328" t="n">
        <v>0.8</v>
      </c>
      <c r="Y2328" t="n">
        <v>1</v>
      </c>
      <c r="Z2328" t="n">
        <v>10</v>
      </c>
    </row>
    <row r="2329">
      <c r="A2329" t="n">
        <v>86</v>
      </c>
      <c r="B2329" t="n">
        <v>130</v>
      </c>
      <c r="C2329" t="inlineStr">
        <is>
          <t xml:space="preserve">CONCLUIDO	</t>
        </is>
      </c>
      <c r="D2329" t="n">
        <v>1.7359</v>
      </c>
      <c r="E2329" t="n">
        <v>57.61</v>
      </c>
      <c r="F2329" t="n">
        <v>53.38</v>
      </c>
      <c r="G2329" t="n">
        <v>110.45</v>
      </c>
      <c r="H2329" t="n">
        <v>1.36</v>
      </c>
      <c r="I2329" t="n">
        <v>29</v>
      </c>
      <c r="J2329" t="n">
        <v>294.32</v>
      </c>
      <c r="K2329" t="n">
        <v>59.19</v>
      </c>
      <c r="L2329" t="n">
        <v>22.5</v>
      </c>
      <c r="M2329" t="n">
        <v>27</v>
      </c>
      <c r="N2329" t="n">
        <v>82.62</v>
      </c>
      <c r="O2329" t="n">
        <v>36533.49</v>
      </c>
      <c r="P2329" t="n">
        <v>857.92</v>
      </c>
      <c r="Q2329" t="n">
        <v>1367.21</v>
      </c>
      <c r="R2329" t="n">
        <v>132.91</v>
      </c>
      <c r="S2329" t="n">
        <v>104.26</v>
      </c>
      <c r="T2329" t="n">
        <v>13365.12</v>
      </c>
      <c r="U2329" t="n">
        <v>0.78</v>
      </c>
      <c r="V2329" t="n">
        <v>0.9</v>
      </c>
      <c r="W2329" t="n">
        <v>20.69</v>
      </c>
      <c r="X2329" t="n">
        <v>0.8100000000000001</v>
      </c>
      <c r="Y2329" t="n">
        <v>1</v>
      </c>
      <c r="Z2329" t="n">
        <v>10</v>
      </c>
    </row>
    <row r="2330">
      <c r="A2330" t="n">
        <v>87</v>
      </c>
      <c r="B2330" t="n">
        <v>130</v>
      </c>
      <c r="C2330" t="inlineStr">
        <is>
          <t xml:space="preserve">CONCLUIDO	</t>
        </is>
      </c>
      <c r="D2330" t="n">
        <v>1.7381</v>
      </c>
      <c r="E2330" t="n">
        <v>57.54</v>
      </c>
      <c r="F2330" t="n">
        <v>53.36</v>
      </c>
      <c r="G2330" t="n">
        <v>114.35</v>
      </c>
      <c r="H2330" t="n">
        <v>1.37</v>
      </c>
      <c r="I2330" t="n">
        <v>28</v>
      </c>
      <c r="J2330" t="n">
        <v>294.83</v>
      </c>
      <c r="K2330" t="n">
        <v>59.19</v>
      </c>
      <c r="L2330" t="n">
        <v>22.75</v>
      </c>
      <c r="M2330" t="n">
        <v>26</v>
      </c>
      <c r="N2330" t="n">
        <v>82.89</v>
      </c>
      <c r="O2330" t="n">
        <v>36597.16</v>
      </c>
      <c r="P2330" t="n">
        <v>856.33</v>
      </c>
      <c r="Q2330" t="n">
        <v>1367.33</v>
      </c>
      <c r="R2330" t="n">
        <v>132.19</v>
      </c>
      <c r="S2330" t="n">
        <v>104.26</v>
      </c>
      <c r="T2330" t="n">
        <v>13009.07</v>
      </c>
      <c r="U2330" t="n">
        <v>0.79</v>
      </c>
      <c r="V2330" t="n">
        <v>0.9</v>
      </c>
      <c r="W2330" t="n">
        <v>20.69</v>
      </c>
      <c r="X2330" t="n">
        <v>0.78</v>
      </c>
      <c r="Y2330" t="n">
        <v>1</v>
      </c>
      <c r="Z2330" t="n">
        <v>10</v>
      </c>
    </row>
    <row r="2331">
      <c r="A2331" t="n">
        <v>88</v>
      </c>
      <c r="B2331" t="n">
        <v>130</v>
      </c>
      <c r="C2331" t="inlineStr">
        <is>
          <t xml:space="preserve">CONCLUIDO	</t>
        </is>
      </c>
      <c r="D2331" t="n">
        <v>1.738</v>
      </c>
      <c r="E2331" t="n">
        <v>57.54</v>
      </c>
      <c r="F2331" t="n">
        <v>53.36</v>
      </c>
      <c r="G2331" t="n">
        <v>114.35</v>
      </c>
      <c r="H2331" t="n">
        <v>1.39</v>
      </c>
      <c r="I2331" t="n">
        <v>28</v>
      </c>
      <c r="J2331" t="n">
        <v>295.35</v>
      </c>
      <c r="K2331" t="n">
        <v>59.19</v>
      </c>
      <c r="L2331" t="n">
        <v>23</v>
      </c>
      <c r="M2331" t="n">
        <v>26</v>
      </c>
      <c r="N2331" t="n">
        <v>83.16</v>
      </c>
      <c r="O2331" t="n">
        <v>36660.94</v>
      </c>
      <c r="P2331" t="n">
        <v>856.23</v>
      </c>
      <c r="Q2331" t="n">
        <v>1367.28</v>
      </c>
      <c r="R2331" t="n">
        <v>131.88</v>
      </c>
      <c r="S2331" t="n">
        <v>104.26</v>
      </c>
      <c r="T2331" t="n">
        <v>12857.63</v>
      </c>
      <c r="U2331" t="n">
        <v>0.79</v>
      </c>
      <c r="V2331" t="n">
        <v>0.9</v>
      </c>
      <c r="W2331" t="n">
        <v>20.69</v>
      </c>
      <c r="X2331" t="n">
        <v>0.79</v>
      </c>
      <c r="Y2331" t="n">
        <v>1</v>
      </c>
      <c r="Z2331" t="n">
        <v>10</v>
      </c>
    </row>
    <row r="2332">
      <c r="A2332" t="n">
        <v>89</v>
      </c>
      <c r="B2332" t="n">
        <v>130</v>
      </c>
      <c r="C2332" t="inlineStr">
        <is>
          <t xml:space="preserve">CONCLUIDO	</t>
        </is>
      </c>
      <c r="D2332" t="n">
        <v>1.7386</v>
      </c>
      <c r="E2332" t="n">
        <v>57.52</v>
      </c>
      <c r="F2332" t="n">
        <v>53.34</v>
      </c>
      <c r="G2332" t="n">
        <v>114.31</v>
      </c>
      <c r="H2332" t="n">
        <v>1.4</v>
      </c>
      <c r="I2332" t="n">
        <v>28</v>
      </c>
      <c r="J2332" t="n">
        <v>295.87</v>
      </c>
      <c r="K2332" t="n">
        <v>59.19</v>
      </c>
      <c r="L2332" t="n">
        <v>23.25</v>
      </c>
      <c r="M2332" t="n">
        <v>26</v>
      </c>
      <c r="N2332" t="n">
        <v>83.43000000000001</v>
      </c>
      <c r="O2332" t="n">
        <v>36724.83</v>
      </c>
      <c r="P2332" t="n">
        <v>855.78</v>
      </c>
      <c r="Q2332" t="n">
        <v>1367.32</v>
      </c>
      <c r="R2332" t="n">
        <v>131.35</v>
      </c>
      <c r="S2332" t="n">
        <v>104.26</v>
      </c>
      <c r="T2332" t="n">
        <v>12590.19</v>
      </c>
      <c r="U2332" t="n">
        <v>0.79</v>
      </c>
      <c r="V2332" t="n">
        <v>0.9</v>
      </c>
      <c r="W2332" t="n">
        <v>20.69</v>
      </c>
      <c r="X2332" t="n">
        <v>0.77</v>
      </c>
      <c r="Y2332" t="n">
        <v>1</v>
      </c>
      <c r="Z2332" t="n">
        <v>10</v>
      </c>
    </row>
    <row r="2333">
      <c r="A2333" t="n">
        <v>90</v>
      </c>
      <c r="B2333" t="n">
        <v>130</v>
      </c>
      <c r="C2333" t="inlineStr">
        <is>
          <t xml:space="preserve">CONCLUIDO	</t>
        </is>
      </c>
      <c r="D2333" t="n">
        <v>1.7381</v>
      </c>
      <c r="E2333" t="n">
        <v>57.53</v>
      </c>
      <c r="F2333" t="n">
        <v>53.36</v>
      </c>
      <c r="G2333" t="n">
        <v>114.34</v>
      </c>
      <c r="H2333" t="n">
        <v>1.41</v>
      </c>
      <c r="I2333" t="n">
        <v>28</v>
      </c>
      <c r="J2333" t="n">
        <v>296.39</v>
      </c>
      <c r="K2333" t="n">
        <v>59.19</v>
      </c>
      <c r="L2333" t="n">
        <v>23.5</v>
      </c>
      <c r="M2333" t="n">
        <v>26</v>
      </c>
      <c r="N2333" t="n">
        <v>83.69</v>
      </c>
      <c r="O2333" t="n">
        <v>36788.84</v>
      </c>
      <c r="P2333" t="n">
        <v>855.48</v>
      </c>
      <c r="Q2333" t="n">
        <v>1367.29</v>
      </c>
      <c r="R2333" t="n">
        <v>131.97</v>
      </c>
      <c r="S2333" t="n">
        <v>104.26</v>
      </c>
      <c r="T2333" t="n">
        <v>12899.13</v>
      </c>
      <c r="U2333" t="n">
        <v>0.79</v>
      </c>
      <c r="V2333" t="n">
        <v>0.9</v>
      </c>
      <c r="W2333" t="n">
        <v>20.69</v>
      </c>
      <c r="X2333" t="n">
        <v>0.78</v>
      </c>
      <c r="Y2333" t="n">
        <v>1</v>
      </c>
      <c r="Z2333" t="n">
        <v>10</v>
      </c>
    </row>
    <row r="2334">
      <c r="A2334" t="n">
        <v>91</v>
      </c>
      <c r="B2334" t="n">
        <v>130</v>
      </c>
      <c r="C2334" t="inlineStr">
        <is>
          <t xml:space="preserve">CONCLUIDO	</t>
        </is>
      </c>
      <c r="D2334" t="n">
        <v>1.7405</v>
      </c>
      <c r="E2334" t="n">
        <v>57.45</v>
      </c>
      <c r="F2334" t="n">
        <v>53.33</v>
      </c>
      <c r="G2334" t="n">
        <v>118.51</v>
      </c>
      <c r="H2334" t="n">
        <v>1.42</v>
      </c>
      <c r="I2334" t="n">
        <v>27</v>
      </c>
      <c r="J2334" t="n">
        <v>296.91</v>
      </c>
      <c r="K2334" t="n">
        <v>59.19</v>
      </c>
      <c r="L2334" t="n">
        <v>23.75</v>
      </c>
      <c r="M2334" t="n">
        <v>25</v>
      </c>
      <c r="N2334" t="n">
        <v>83.95999999999999</v>
      </c>
      <c r="O2334" t="n">
        <v>36852.96</v>
      </c>
      <c r="P2334" t="n">
        <v>854.91</v>
      </c>
      <c r="Q2334" t="n">
        <v>1367.19</v>
      </c>
      <c r="R2334" t="n">
        <v>130.95</v>
      </c>
      <c r="S2334" t="n">
        <v>104.26</v>
      </c>
      <c r="T2334" t="n">
        <v>12397.84</v>
      </c>
      <c r="U2334" t="n">
        <v>0.8</v>
      </c>
      <c r="V2334" t="n">
        <v>0.9</v>
      </c>
      <c r="W2334" t="n">
        <v>20.69</v>
      </c>
      <c r="X2334" t="n">
        <v>0.75</v>
      </c>
      <c r="Y2334" t="n">
        <v>1</v>
      </c>
      <c r="Z2334" t="n">
        <v>10</v>
      </c>
    </row>
    <row r="2335">
      <c r="A2335" t="n">
        <v>92</v>
      </c>
      <c r="B2335" t="n">
        <v>130</v>
      </c>
      <c r="C2335" t="inlineStr">
        <is>
          <t xml:space="preserve">CONCLUIDO	</t>
        </is>
      </c>
      <c r="D2335" t="n">
        <v>1.7412</v>
      </c>
      <c r="E2335" t="n">
        <v>57.43</v>
      </c>
      <c r="F2335" t="n">
        <v>53.31</v>
      </c>
      <c r="G2335" t="n">
        <v>118.46</v>
      </c>
      <c r="H2335" t="n">
        <v>1.44</v>
      </c>
      <c r="I2335" t="n">
        <v>27</v>
      </c>
      <c r="J2335" t="n">
        <v>297.43</v>
      </c>
      <c r="K2335" t="n">
        <v>59.19</v>
      </c>
      <c r="L2335" t="n">
        <v>24</v>
      </c>
      <c r="M2335" t="n">
        <v>25</v>
      </c>
      <c r="N2335" t="n">
        <v>84.23999999999999</v>
      </c>
      <c r="O2335" t="n">
        <v>36917.19</v>
      </c>
      <c r="P2335" t="n">
        <v>853.64</v>
      </c>
      <c r="Q2335" t="n">
        <v>1367.41</v>
      </c>
      <c r="R2335" t="n">
        <v>130.02</v>
      </c>
      <c r="S2335" t="n">
        <v>104.26</v>
      </c>
      <c r="T2335" t="n">
        <v>11929.05</v>
      </c>
      <c r="U2335" t="n">
        <v>0.8</v>
      </c>
      <c r="V2335" t="n">
        <v>0.9</v>
      </c>
      <c r="W2335" t="n">
        <v>20.69</v>
      </c>
      <c r="X2335" t="n">
        <v>0.73</v>
      </c>
      <c r="Y2335" t="n">
        <v>1</v>
      </c>
      <c r="Z2335" t="n">
        <v>10</v>
      </c>
    </row>
    <row r="2336">
      <c r="A2336" t="n">
        <v>93</v>
      </c>
      <c r="B2336" t="n">
        <v>130</v>
      </c>
      <c r="C2336" t="inlineStr">
        <is>
          <t xml:space="preserve">CONCLUIDO	</t>
        </is>
      </c>
      <c r="D2336" t="n">
        <v>1.7412</v>
      </c>
      <c r="E2336" t="n">
        <v>57.43</v>
      </c>
      <c r="F2336" t="n">
        <v>53.31</v>
      </c>
      <c r="G2336" t="n">
        <v>118.46</v>
      </c>
      <c r="H2336" t="n">
        <v>1.45</v>
      </c>
      <c r="I2336" t="n">
        <v>27</v>
      </c>
      <c r="J2336" t="n">
        <v>297.95</v>
      </c>
      <c r="K2336" t="n">
        <v>59.19</v>
      </c>
      <c r="L2336" t="n">
        <v>24.25</v>
      </c>
      <c r="M2336" t="n">
        <v>25</v>
      </c>
      <c r="N2336" t="n">
        <v>84.51000000000001</v>
      </c>
      <c r="O2336" t="n">
        <v>36981.53</v>
      </c>
      <c r="P2336" t="n">
        <v>852.6799999999999</v>
      </c>
      <c r="Q2336" t="n">
        <v>1367.27</v>
      </c>
      <c r="R2336" t="n">
        <v>130.28</v>
      </c>
      <c r="S2336" t="n">
        <v>104.26</v>
      </c>
      <c r="T2336" t="n">
        <v>12060.57</v>
      </c>
      <c r="U2336" t="n">
        <v>0.8</v>
      </c>
      <c r="V2336" t="n">
        <v>0.9</v>
      </c>
      <c r="W2336" t="n">
        <v>20.68</v>
      </c>
      <c r="X2336" t="n">
        <v>0.73</v>
      </c>
      <c r="Y2336" t="n">
        <v>1</v>
      </c>
      <c r="Z2336" t="n">
        <v>10</v>
      </c>
    </row>
    <row r="2337">
      <c r="A2337" t="n">
        <v>94</v>
      </c>
      <c r="B2337" t="n">
        <v>130</v>
      </c>
      <c r="C2337" t="inlineStr">
        <is>
          <t xml:space="preserve">CONCLUIDO	</t>
        </is>
      </c>
      <c r="D2337" t="n">
        <v>1.7432</v>
      </c>
      <c r="E2337" t="n">
        <v>57.37</v>
      </c>
      <c r="F2337" t="n">
        <v>53.29</v>
      </c>
      <c r="G2337" t="n">
        <v>122.98</v>
      </c>
      <c r="H2337" t="n">
        <v>1.46</v>
      </c>
      <c r="I2337" t="n">
        <v>26</v>
      </c>
      <c r="J2337" t="n">
        <v>298.47</v>
      </c>
      <c r="K2337" t="n">
        <v>59.19</v>
      </c>
      <c r="L2337" t="n">
        <v>24.5</v>
      </c>
      <c r="M2337" t="n">
        <v>24</v>
      </c>
      <c r="N2337" t="n">
        <v>84.78</v>
      </c>
      <c r="O2337" t="n">
        <v>37045.99</v>
      </c>
      <c r="P2337" t="n">
        <v>852.29</v>
      </c>
      <c r="Q2337" t="n">
        <v>1367.22</v>
      </c>
      <c r="R2337" t="n">
        <v>129.86</v>
      </c>
      <c r="S2337" t="n">
        <v>104.26</v>
      </c>
      <c r="T2337" t="n">
        <v>11858.25</v>
      </c>
      <c r="U2337" t="n">
        <v>0.8</v>
      </c>
      <c r="V2337" t="n">
        <v>0.9</v>
      </c>
      <c r="W2337" t="n">
        <v>20.68</v>
      </c>
      <c r="X2337" t="n">
        <v>0.71</v>
      </c>
      <c r="Y2337" t="n">
        <v>1</v>
      </c>
      <c r="Z2337" t="n">
        <v>10</v>
      </c>
    </row>
    <row r="2338">
      <c r="A2338" t="n">
        <v>95</v>
      </c>
      <c r="B2338" t="n">
        <v>130</v>
      </c>
      <c r="C2338" t="inlineStr">
        <is>
          <t xml:space="preserve">CONCLUIDO	</t>
        </is>
      </c>
      <c r="D2338" t="n">
        <v>1.7429</v>
      </c>
      <c r="E2338" t="n">
        <v>57.37</v>
      </c>
      <c r="F2338" t="n">
        <v>53.3</v>
      </c>
      <c r="G2338" t="n">
        <v>123</v>
      </c>
      <c r="H2338" t="n">
        <v>1.47</v>
      </c>
      <c r="I2338" t="n">
        <v>26</v>
      </c>
      <c r="J2338" t="n">
        <v>299</v>
      </c>
      <c r="K2338" t="n">
        <v>59.19</v>
      </c>
      <c r="L2338" t="n">
        <v>24.75</v>
      </c>
      <c r="M2338" t="n">
        <v>24</v>
      </c>
      <c r="N2338" t="n">
        <v>85.05</v>
      </c>
      <c r="O2338" t="n">
        <v>37110.57</v>
      </c>
      <c r="P2338" t="n">
        <v>853.3099999999999</v>
      </c>
      <c r="Q2338" t="n">
        <v>1367.29</v>
      </c>
      <c r="R2338" t="n">
        <v>129.79</v>
      </c>
      <c r="S2338" t="n">
        <v>104.26</v>
      </c>
      <c r="T2338" t="n">
        <v>11822.87</v>
      </c>
      <c r="U2338" t="n">
        <v>0.8</v>
      </c>
      <c r="V2338" t="n">
        <v>0.9</v>
      </c>
      <c r="W2338" t="n">
        <v>20.69</v>
      </c>
      <c r="X2338" t="n">
        <v>0.72</v>
      </c>
      <c r="Y2338" t="n">
        <v>1</v>
      </c>
      <c r="Z2338" t="n">
        <v>10</v>
      </c>
    </row>
    <row r="2339">
      <c r="A2339" t="n">
        <v>96</v>
      </c>
      <c r="B2339" t="n">
        <v>130</v>
      </c>
      <c r="C2339" t="inlineStr">
        <is>
          <t xml:space="preserve">CONCLUIDO	</t>
        </is>
      </c>
      <c r="D2339" t="n">
        <v>1.7434</v>
      </c>
      <c r="E2339" t="n">
        <v>57.36</v>
      </c>
      <c r="F2339" t="n">
        <v>53.28</v>
      </c>
      <c r="G2339" t="n">
        <v>122.96</v>
      </c>
      <c r="H2339" t="n">
        <v>1.49</v>
      </c>
      <c r="I2339" t="n">
        <v>26</v>
      </c>
      <c r="J2339" t="n">
        <v>299.52</v>
      </c>
      <c r="K2339" t="n">
        <v>59.19</v>
      </c>
      <c r="L2339" t="n">
        <v>25</v>
      </c>
      <c r="M2339" t="n">
        <v>24</v>
      </c>
      <c r="N2339" t="n">
        <v>85.33</v>
      </c>
      <c r="O2339" t="n">
        <v>37175.38</v>
      </c>
      <c r="P2339" t="n">
        <v>852.42</v>
      </c>
      <c r="Q2339" t="n">
        <v>1367.28</v>
      </c>
      <c r="R2339" t="n">
        <v>129.55</v>
      </c>
      <c r="S2339" t="n">
        <v>104.26</v>
      </c>
      <c r="T2339" t="n">
        <v>11701.53</v>
      </c>
      <c r="U2339" t="n">
        <v>0.8</v>
      </c>
      <c r="V2339" t="n">
        <v>0.9</v>
      </c>
      <c r="W2339" t="n">
        <v>20.68</v>
      </c>
      <c r="X2339" t="n">
        <v>0.71</v>
      </c>
      <c r="Y2339" t="n">
        <v>1</v>
      </c>
      <c r="Z2339" t="n">
        <v>10</v>
      </c>
    </row>
    <row r="2340">
      <c r="A2340" t="n">
        <v>97</v>
      </c>
      <c r="B2340" t="n">
        <v>130</v>
      </c>
      <c r="C2340" t="inlineStr">
        <is>
          <t xml:space="preserve">CONCLUIDO	</t>
        </is>
      </c>
      <c r="D2340" t="n">
        <v>1.743</v>
      </c>
      <c r="E2340" t="n">
        <v>57.37</v>
      </c>
      <c r="F2340" t="n">
        <v>53.3</v>
      </c>
      <c r="G2340" t="n">
        <v>122.99</v>
      </c>
      <c r="H2340" t="n">
        <v>1.5</v>
      </c>
      <c r="I2340" t="n">
        <v>26</v>
      </c>
      <c r="J2340" t="n">
        <v>300.05</v>
      </c>
      <c r="K2340" t="n">
        <v>59.19</v>
      </c>
      <c r="L2340" t="n">
        <v>25.25</v>
      </c>
      <c r="M2340" t="n">
        <v>24</v>
      </c>
      <c r="N2340" t="n">
        <v>85.59999999999999</v>
      </c>
      <c r="O2340" t="n">
        <v>37240.19</v>
      </c>
      <c r="P2340" t="n">
        <v>851.84</v>
      </c>
      <c r="Q2340" t="n">
        <v>1367.21</v>
      </c>
      <c r="R2340" t="n">
        <v>130.14</v>
      </c>
      <c r="S2340" t="n">
        <v>104.26</v>
      </c>
      <c r="T2340" t="n">
        <v>11998.04</v>
      </c>
      <c r="U2340" t="n">
        <v>0.8</v>
      </c>
      <c r="V2340" t="n">
        <v>0.9</v>
      </c>
      <c r="W2340" t="n">
        <v>20.68</v>
      </c>
      <c r="X2340" t="n">
        <v>0.72</v>
      </c>
      <c r="Y2340" t="n">
        <v>1</v>
      </c>
      <c r="Z2340" t="n">
        <v>10</v>
      </c>
    </row>
    <row r="2341">
      <c r="A2341" t="n">
        <v>98</v>
      </c>
      <c r="B2341" t="n">
        <v>130</v>
      </c>
      <c r="C2341" t="inlineStr">
        <is>
          <t xml:space="preserve">CONCLUIDO	</t>
        </is>
      </c>
      <c r="D2341" t="n">
        <v>1.7455</v>
      </c>
      <c r="E2341" t="n">
        <v>57.29</v>
      </c>
      <c r="F2341" t="n">
        <v>53.26</v>
      </c>
      <c r="G2341" t="n">
        <v>127.83</v>
      </c>
      <c r="H2341" t="n">
        <v>1.51</v>
      </c>
      <c r="I2341" t="n">
        <v>25</v>
      </c>
      <c r="J2341" t="n">
        <v>300.57</v>
      </c>
      <c r="K2341" t="n">
        <v>59.19</v>
      </c>
      <c r="L2341" t="n">
        <v>25.5</v>
      </c>
      <c r="M2341" t="n">
        <v>23</v>
      </c>
      <c r="N2341" t="n">
        <v>85.88</v>
      </c>
      <c r="O2341" t="n">
        <v>37305.12</v>
      </c>
      <c r="P2341" t="n">
        <v>851.01</v>
      </c>
      <c r="Q2341" t="n">
        <v>1367.17</v>
      </c>
      <c r="R2341" t="n">
        <v>128.82</v>
      </c>
      <c r="S2341" t="n">
        <v>104.26</v>
      </c>
      <c r="T2341" t="n">
        <v>11342.76</v>
      </c>
      <c r="U2341" t="n">
        <v>0.8100000000000001</v>
      </c>
      <c r="V2341" t="n">
        <v>0.9</v>
      </c>
      <c r="W2341" t="n">
        <v>20.68</v>
      </c>
      <c r="X2341" t="n">
        <v>0.6899999999999999</v>
      </c>
      <c r="Y2341" t="n">
        <v>1</v>
      </c>
      <c r="Z2341" t="n">
        <v>10</v>
      </c>
    </row>
    <row r="2342">
      <c r="A2342" t="n">
        <v>99</v>
      </c>
      <c r="B2342" t="n">
        <v>130</v>
      </c>
      <c r="C2342" t="inlineStr">
        <is>
          <t xml:space="preserve">CONCLUIDO	</t>
        </is>
      </c>
      <c r="D2342" t="n">
        <v>1.7454</v>
      </c>
      <c r="E2342" t="n">
        <v>57.29</v>
      </c>
      <c r="F2342" t="n">
        <v>53.26</v>
      </c>
      <c r="G2342" t="n">
        <v>127.84</v>
      </c>
      <c r="H2342" t="n">
        <v>1.52</v>
      </c>
      <c r="I2342" t="n">
        <v>25</v>
      </c>
      <c r="J2342" t="n">
        <v>301.1</v>
      </c>
      <c r="K2342" t="n">
        <v>59.19</v>
      </c>
      <c r="L2342" t="n">
        <v>25.75</v>
      </c>
      <c r="M2342" t="n">
        <v>23</v>
      </c>
      <c r="N2342" t="n">
        <v>86.16</v>
      </c>
      <c r="O2342" t="n">
        <v>37370.16</v>
      </c>
      <c r="P2342" t="n">
        <v>851.75</v>
      </c>
      <c r="Q2342" t="n">
        <v>1367.2</v>
      </c>
      <c r="R2342" t="n">
        <v>128.79</v>
      </c>
      <c r="S2342" t="n">
        <v>104.26</v>
      </c>
      <c r="T2342" t="n">
        <v>11325.98</v>
      </c>
      <c r="U2342" t="n">
        <v>0.8100000000000001</v>
      </c>
      <c r="V2342" t="n">
        <v>0.9</v>
      </c>
      <c r="W2342" t="n">
        <v>20.69</v>
      </c>
      <c r="X2342" t="n">
        <v>0.6899999999999999</v>
      </c>
      <c r="Y2342" t="n">
        <v>1</v>
      </c>
      <c r="Z2342" t="n">
        <v>10</v>
      </c>
    </row>
    <row r="2343">
      <c r="A2343" t="n">
        <v>100</v>
      </c>
      <c r="B2343" t="n">
        <v>130</v>
      </c>
      <c r="C2343" t="inlineStr">
        <is>
          <t xml:space="preserve">CONCLUIDO	</t>
        </is>
      </c>
      <c r="D2343" t="n">
        <v>1.7452</v>
      </c>
      <c r="E2343" t="n">
        <v>57.3</v>
      </c>
      <c r="F2343" t="n">
        <v>53.27</v>
      </c>
      <c r="G2343" t="n">
        <v>127.86</v>
      </c>
      <c r="H2343" t="n">
        <v>1.54</v>
      </c>
      <c r="I2343" t="n">
        <v>25</v>
      </c>
      <c r="J2343" t="n">
        <v>301.63</v>
      </c>
      <c r="K2343" t="n">
        <v>59.19</v>
      </c>
      <c r="L2343" t="n">
        <v>26</v>
      </c>
      <c r="M2343" t="n">
        <v>23</v>
      </c>
      <c r="N2343" t="n">
        <v>86.44</v>
      </c>
      <c r="O2343" t="n">
        <v>37435.32</v>
      </c>
      <c r="P2343" t="n">
        <v>851.8099999999999</v>
      </c>
      <c r="Q2343" t="n">
        <v>1367.19</v>
      </c>
      <c r="R2343" t="n">
        <v>129.2</v>
      </c>
      <c r="S2343" t="n">
        <v>104.26</v>
      </c>
      <c r="T2343" t="n">
        <v>11532.52</v>
      </c>
      <c r="U2343" t="n">
        <v>0.8100000000000001</v>
      </c>
      <c r="V2343" t="n">
        <v>0.9</v>
      </c>
      <c r="W2343" t="n">
        <v>20.68</v>
      </c>
      <c r="X2343" t="n">
        <v>0.7</v>
      </c>
      <c r="Y2343" t="n">
        <v>1</v>
      </c>
      <c r="Z2343" t="n">
        <v>10</v>
      </c>
    </row>
    <row r="2344">
      <c r="A2344" t="n">
        <v>101</v>
      </c>
      <c r="B2344" t="n">
        <v>130</v>
      </c>
      <c r="C2344" t="inlineStr">
        <is>
          <t xml:space="preserve">CONCLUIDO	</t>
        </is>
      </c>
      <c r="D2344" t="n">
        <v>1.7454</v>
      </c>
      <c r="E2344" t="n">
        <v>57.29</v>
      </c>
      <c r="F2344" t="n">
        <v>53.27</v>
      </c>
      <c r="G2344" t="n">
        <v>127.84</v>
      </c>
      <c r="H2344" t="n">
        <v>1.55</v>
      </c>
      <c r="I2344" t="n">
        <v>25</v>
      </c>
      <c r="J2344" t="n">
        <v>302.16</v>
      </c>
      <c r="K2344" t="n">
        <v>59.19</v>
      </c>
      <c r="L2344" t="n">
        <v>26.25</v>
      </c>
      <c r="M2344" t="n">
        <v>23</v>
      </c>
      <c r="N2344" t="n">
        <v>86.72</v>
      </c>
      <c r="O2344" t="n">
        <v>37500.6</v>
      </c>
      <c r="P2344" t="n">
        <v>849.71</v>
      </c>
      <c r="Q2344" t="n">
        <v>1367.16</v>
      </c>
      <c r="R2344" t="n">
        <v>128.96</v>
      </c>
      <c r="S2344" t="n">
        <v>104.26</v>
      </c>
      <c r="T2344" t="n">
        <v>11409.42</v>
      </c>
      <c r="U2344" t="n">
        <v>0.8100000000000001</v>
      </c>
      <c r="V2344" t="n">
        <v>0.9</v>
      </c>
      <c r="W2344" t="n">
        <v>20.68</v>
      </c>
      <c r="X2344" t="n">
        <v>0.6899999999999999</v>
      </c>
      <c r="Y2344" t="n">
        <v>1</v>
      </c>
      <c r="Z2344" t="n">
        <v>10</v>
      </c>
    </row>
    <row r="2345">
      <c r="A2345" t="n">
        <v>102</v>
      </c>
      <c r="B2345" t="n">
        <v>130</v>
      </c>
      <c r="C2345" t="inlineStr">
        <is>
          <t xml:space="preserve">CONCLUIDO	</t>
        </is>
      </c>
      <c r="D2345" t="n">
        <v>1.7481</v>
      </c>
      <c r="E2345" t="n">
        <v>57.2</v>
      </c>
      <c r="F2345" t="n">
        <v>53.23</v>
      </c>
      <c r="G2345" t="n">
        <v>133.07</v>
      </c>
      <c r="H2345" t="n">
        <v>1.56</v>
      </c>
      <c r="I2345" t="n">
        <v>24</v>
      </c>
      <c r="J2345" t="n">
        <v>302.69</v>
      </c>
      <c r="K2345" t="n">
        <v>59.19</v>
      </c>
      <c r="L2345" t="n">
        <v>26.5</v>
      </c>
      <c r="M2345" t="n">
        <v>22</v>
      </c>
      <c r="N2345" t="n">
        <v>87</v>
      </c>
      <c r="O2345" t="n">
        <v>37566</v>
      </c>
      <c r="P2345" t="n">
        <v>848.47</v>
      </c>
      <c r="Q2345" t="n">
        <v>1367.19</v>
      </c>
      <c r="R2345" t="n">
        <v>127.61</v>
      </c>
      <c r="S2345" t="n">
        <v>104.26</v>
      </c>
      <c r="T2345" t="n">
        <v>10743.62</v>
      </c>
      <c r="U2345" t="n">
        <v>0.82</v>
      </c>
      <c r="V2345" t="n">
        <v>0.9</v>
      </c>
      <c r="W2345" t="n">
        <v>20.68</v>
      </c>
      <c r="X2345" t="n">
        <v>0.65</v>
      </c>
      <c r="Y2345" t="n">
        <v>1</v>
      </c>
      <c r="Z2345" t="n">
        <v>10</v>
      </c>
    </row>
    <row r="2346">
      <c r="A2346" t="n">
        <v>103</v>
      </c>
      <c r="B2346" t="n">
        <v>130</v>
      </c>
      <c r="C2346" t="inlineStr">
        <is>
          <t xml:space="preserve">CONCLUIDO	</t>
        </is>
      </c>
      <c r="D2346" t="n">
        <v>1.7483</v>
      </c>
      <c r="E2346" t="n">
        <v>57.2</v>
      </c>
      <c r="F2346" t="n">
        <v>53.22</v>
      </c>
      <c r="G2346" t="n">
        <v>133.05</v>
      </c>
      <c r="H2346" t="n">
        <v>1.57</v>
      </c>
      <c r="I2346" t="n">
        <v>24</v>
      </c>
      <c r="J2346" t="n">
        <v>303.22</v>
      </c>
      <c r="K2346" t="n">
        <v>59.19</v>
      </c>
      <c r="L2346" t="n">
        <v>26.75</v>
      </c>
      <c r="M2346" t="n">
        <v>22</v>
      </c>
      <c r="N2346" t="n">
        <v>87.28</v>
      </c>
      <c r="O2346" t="n">
        <v>37631.52</v>
      </c>
      <c r="P2346" t="n">
        <v>849.4400000000001</v>
      </c>
      <c r="Q2346" t="n">
        <v>1367.21</v>
      </c>
      <c r="R2346" t="n">
        <v>127.32</v>
      </c>
      <c r="S2346" t="n">
        <v>104.26</v>
      </c>
      <c r="T2346" t="n">
        <v>10598.4</v>
      </c>
      <c r="U2346" t="n">
        <v>0.82</v>
      </c>
      <c r="V2346" t="n">
        <v>0.9</v>
      </c>
      <c r="W2346" t="n">
        <v>20.68</v>
      </c>
      <c r="X2346" t="n">
        <v>0.64</v>
      </c>
      <c r="Y2346" t="n">
        <v>1</v>
      </c>
      <c r="Z2346" t="n">
        <v>10</v>
      </c>
    </row>
    <row r="2347">
      <c r="A2347" t="n">
        <v>104</v>
      </c>
      <c r="B2347" t="n">
        <v>130</v>
      </c>
      <c r="C2347" t="inlineStr">
        <is>
          <t xml:space="preserve">CONCLUIDO	</t>
        </is>
      </c>
      <c r="D2347" t="n">
        <v>1.7475</v>
      </c>
      <c r="E2347" t="n">
        <v>57.23</v>
      </c>
      <c r="F2347" t="n">
        <v>53.25</v>
      </c>
      <c r="G2347" t="n">
        <v>133.12</v>
      </c>
      <c r="H2347" t="n">
        <v>1.58</v>
      </c>
      <c r="I2347" t="n">
        <v>24</v>
      </c>
      <c r="J2347" t="n">
        <v>303.75</v>
      </c>
      <c r="K2347" t="n">
        <v>59.19</v>
      </c>
      <c r="L2347" t="n">
        <v>27</v>
      </c>
      <c r="M2347" t="n">
        <v>22</v>
      </c>
      <c r="N2347" t="n">
        <v>87.56</v>
      </c>
      <c r="O2347" t="n">
        <v>37697.16</v>
      </c>
      <c r="P2347" t="n">
        <v>849.8</v>
      </c>
      <c r="Q2347" t="n">
        <v>1367.23</v>
      </c>
      <c r="R2347" t="n">
        <v>128.12</v>
      </c>
      <c r="S2347" t="n">
        <v>104.26</v>
      </c>
      <c r="T2347" t="n">
        <v>10997.06</v>
      </c>
      <c r="U2347" t="n">
        <v>0.8100000000000001</v>
      </c>
      <c r="V2347" t="n">
        <v>0.9</v>
      </c>
      <c r="W2347" t="n">
        <v>20.69</v>
      </c>
      <c r="X2347" t="n">
        <v>0.67</v>
      </c>
      <c r="Y2347" t="n">
        <v>1</v>
      </c>
      <c r="Z2347" t="n">
        <v>10</v>
      </c>
    </row>
    <row r="2348">
      <c r="A2348" t="n">
        <v>105</v>
      </c>
      <c r="B2348" t="n">
        <v>130</v>
      </c>
      <c r="C2348" t="inlineStr">
        <is>
          <t xml:space="preserve">CONCLUIDO	</t>
        </is>
      </c>
      <c r="D2348" t="n">
        <v>1.7472</v>
      </c>
      <c r="E2348" t="n">
        <v>57.24</v>
      </c>
      <c r="F2348" t="n">
        <v>53.26</v>
      </c>
      <c r="G2348" t="n">
        <v>133.14</v>
      </c>
      <c r="H2348" t="n">
        <v>1.6</v>
      </c>
      <c r="I2348" t="n">
        <v>24</v>
      </c>
      <c r="J2348" t="n">
        <v>304.29</v>
      </c>
      <c r="K2348" t="n">
        <v>59.19</v>
      </c>
      <c r="L2348" t="n">
        <v>27.25</v>
      </c>
      <c r="M2348" t="n">
        <v>22</v>
      </c>
      <c r="N2348" t="n">
        <v>87.84</v>
      </c>
      <c r="O2348" t="n">
        <v>37762.92</v>
      </c>
      <c r="P2348" t="n">
        <v>850.47</v>
      </c>
      <c r="Q2348" t="n">
        <v>1367.33</v>
      </c>
      <c r="R2348" t="n">
        <v>128.57</v>
      </c>
      <c r="S2348" t="n">
        <v>104.26</v>
      </c>
      <c r="T2348" t="n">
        <v>11222.33</v>
      </c>
      <c r="U2348" t="n">
        <v>0.8100000000000001</v>
      </c>
      <c r="V2348" t="n">
        <v>0.9</v>
      </c>
      <c r="W2348" t="n">
        <v>20.69</v>
      </c>
      <c r="X2348" t="n">
        <v>0.68</v>
      </c>
      <c r="Y2348" t="n">
        <v>1</v>
      </c>
      <c r="Z2348" t="n">
        <v>10</v>
      </c>
    </row>
    <row r="2349">
      <c r="A2349" t="n">
        <v>106</v>
      </c>
      <c r="B2349" t="n">
        <v>130</v>
      </c>
      <c r="C2349" t="inlineStr">
        <is>
          <t xml:space="preserve">CONCLUIDO	</t>
        </is>
      </c>
      <c r="D2349" t="n">
        <v>1.7476</v>
      </c>
      <c r="E2349" t="n">
        <v>57.22</v>
      </c>
      <c r="F2349" t="n">
        <v>53.24</v>
      </c>
      <c r="G2349" t="n">
        <v>133.11</v>
      </c>
      <c r="H2349" t="n">
        <v>1.61</v>
      </c>
      <c r="I2349" t="n">
        <v>24</v>
      </c>
      <c r="J2349" t="n">
        <v>304.82</v>
      </c>
      <c r="K2349" t="n">
        <v>59.19</v>
      </c>
      <c r="L2349" t="n">
        <v>27.5</v>
      </c>
      <c r="M2349" t="n">
        <v>22</v>
      </c>
      <c r="N2349" t="n">
        <v>88.13</v>
      </c>
      <c r="O2349" t="n">
        <v>37828.81</v>
      </c>
      <c r="P2349" t="n">
        <v>848.73</v>
      </c>
      <c r="Q2349" t="n">
        <v>1367.28</v>
      </c>
      <c r="R2349" t="n">
        <v>128.19</v>
      </c>
      <c r="S2349" t="n">
        <v>104.26</v>
      </c>
      <c r="T2349" t="n">
        <v>11031</v>
      </c>
      <c r="U2349" t="n">
        <v>0.8100000000000001</v>
      </c>
      <c r="V2349" t="n">
        <v>0.9</v>
      </c>
      <c r="W2349" t="n">
        <v>20.68</v>
      </c>
      <c r="X2349" t="n">
        <v>0.67</v>
      </c>
      <c r="Y2349" t="n">
        <v>1</v>
      </c>
      <c r="Z2349" t="n">
        <v>10</v>
      </c>
    </row>
    <row r="2350">
      <c r="A2350" t="n">
        <v>107</v>
      </c>
      <c r="B2350" t="n">
        <v>130</v>
      </c>
      <c r="C2350" t="inlineStr">
        <is>
          <t xml:space="preserve">CONCLUIDO	</t>
        </is>
      </c>
      <c r="D2350" t="n">
        <v>1.7503</v>
      </c>
      <c r="E2350" t="n">
        <v>57.13</v>
      </c>
      <c r="F2350" t="n">
        <v>53.2</v>
      </c>
      <c r="G2350" t="n">
        <v>138.79</v>
      </c>
      <c r="H2350" t="n">
        <v>1.62</v>
      </c>
      <c r="I2350" t="n">
        <v>23</v>
      </c>
      <c r="J2350" t="n">
        <v>305.36</v>
      </c>
      <c r="K2350" t="n">
        <v>59.19</v>
      </c>
      <c r="L2350" t="n">
        <v>27.75</v>
      </c>
      <c r="M2350" t="n">
        <v>21</v>
      </c>
      <c r="N2350" t="n">
        <v>88.41</v>
      </c>
      <c r="O2350" t="n">
        <v>37894.82</v>
      </c>
      <c r="P2350" t="n">
        <v>848.73</v>
      </c>
      <c r="Q2350" t="n">
        <v>1367.26</v>
      </c>
      <c r="R2350" t="n">
        <v>126.89</v>
      </c>
      <c r="S2350" t="n">
        <v>104.26</v>
      </c>
      <c r="T2350" t="n">
        <v>10385.3</v>
      </c>
      <c r="U2350" t="n">
        <v>0.82</v>
      </c>
      <c r="V2350" t="n">
        <v>0.9</v>
      </c>
      <c r="W2350" t="n">
        <v>20.68</v>
      </c>
      <c r="X2350" t="n">
        <v>0.63</v>
      </c>
      <c r="Y2350" t="n">
        <v>1</v>
      </c>
      <c r="Z2350" t="n">
        <v>10</v>
      </c>
    </row>
    <row r="2351">
      <c r="A2351" t="n">
        <v>108</v>
      </c>
      <c r="B2351" t="n">
        <v>130</v>
      </c>
      <c r="C2351" t="inlineStr">
        <is>
          <t xml:space="preserve">CONCLUIDO	</t>
        </is>
      </c>
      <c r="D2351" t="n">
        <v>1.75</v>
      </c>
      <c r="E2351" t="n">
        <v>57.14</v>
      </c>
      <c r="F2351" t="n">
        <v>53.22</v>
      </c>
      <c r="G2351" t="n">
        <v>138.82</v>
      </c>
      <c r="H2351" t="n">
        <v>1.63</v>
      </c>
      <c r="I2351" t="n">
        <v>23</v>
      </c>
      <c r="J2351" t="n">
        <v>305.89</v>
      </c>
      <c r="K2351" t="n">
        <v>59.19</v>
      </c>
      <c r="L2351" t="n">
        <v>28</v>
      </c>
      <c r="M2351" t="n">
        <v>21</v>
      </c>
      <c r="N2351" t="n">
        <v>88.7</v>
      </c>
      <c r="O2351" t="n">
        <v>37960.95</v>
      </c>
      <c r="P2351" t="n">
        <v>848.8</v>
      </c>
      <c r="Q2351" t="n">
        <v>1367.21</v>
      </c>
      <c r="R2351" t="n">
        <v>127.33</v>
      </c>
      <c r="S2351" t="n">
        <v>104.26</v>
      </c>
      <c r="T2351" t="n">
        <v>10604.74</v>
      </c>
      <c r="U2351" t="n">
        <v>0.82</v>
      </c>
      <c r="V2351" t="n">
        <v>0.9</v>
      </c>
      <c r="W2351" t="n">
        <v>20.68</v>
      </c>
      <c r="X2351" t="n">
        <v>0.64</v>
      </c>
      <c r="Y2351" t="n">
        <v>1</v>
      </c>
      <c r="Z2351" t="n">
        <v>10</v>
      </c>
    </row>
    <row r="2352">
      <c r="A2352" t="n">
        <v>109</v>
      </c>
      <c r="B2352" t="n">
        <v>130</v>
      </c>
      <c r="C2352" t="inlineStr">
        <is>
          <t xml:space="preserve">CONCLUIDO	</t>
        </is>
      </c>
      <c r="D2352" t="n">
        <v>1.7504</v>
      </c>
      <c r="E2352" t="n">
        <v>57.13</v>
      </c>
      <c r="F2352" t="n">
        <v>53.2</v>
      </c>
      <c r="G2352" t="n">
        <v>138.79</v>
      </c>
      <c r="H2352" t="n">
        <v>1.64</v>
      </c>
      <c r="I2352" t="n">
        <v>23</v>
      </c>
      <c r="J2352" t="n">
        <v>306.43</v>
      </c>
      <c r="K2352" t="n">
        <v>59.19</v>
      </c>
      <c r="L2352" t="n">
        <v>28.25</v>
      </c>
      <c r="M2352" t="n">
        <v>21</v>
      </c>
      <c r="N2352" t="n">
        <v>88.98999999999999</v>
      </c>
      <c r="O2352" t="n">
        <v>38027.2</v>
      </c>
      <c r="P2352" t="n">
        <v>848.24</v>
      </c>
      <c r="Q2352" t="n">
        <v>1367.3</v>
      </c>
      <c r="R2352" t="n">
        <v>126.82</v>
      </c>
      <c r="S2352" t="n">
        <v>104.26</v>
      </c>
      <c r="T2352" t="n">
        <v>10352.37</v>
      </c>
      <c r="U2352" t="n">
        <v>0.82</v>
      </c>
      <c r="V2352" t="n">
        <v>0.9</v>
      </c>
      <c r="W2352" t="n">
        <v>20.68</v>
      </c>
      <c r="X2352" t="n">
        <v>0.62</v>
      </c>
      <c r="Y2352" t="n">
        <v>1</v>
      </c>
      <c r="Z2352" t="n">
        <v>10</v>
      </c>
    </row>
    <row r="2353">
      <c r="A2353" t="n">
        <v>110</v>
      </c>
      <c r="B2353" t="n">
        <v>130</v>
      </c>
      <c r="C2353" t="inlineStr">
        <is>
          <t xml:space="preserve">CONCLUIDO	</t>
        </is>
      </c>
      <c r="D2353" t="n">
        <v>1.7495</v>
      </c>
      <c r="E2353" t="n">
        <v>57.16</v>
      </c>
      <c r="F2353" t="n">
        <v>53.23</v>
      </c>
      <c r="G2353" t="n">
        <v>138.86</v>
      </c>
      <c r="H2353" t="n">
        <v>1.65</v>
      </c>
      <c r="I2353" t="n">
        <v>23</v>
      </c>
      <c r="J2353" t="n">
        <v>306.97</v>
      </c>
      <c r="K2353" t="n">
        <v>59.19</v>
      </c>
      <c r="L2353" t="n">
        <v>28.5</v>
      </c>
      <c r="M2353" t="n">
        <v>21</v>
      </c>
      <c r="N2353" t="n">
        <v>89.27</v>
      </c>
      <c r="O2353" t="n">
        <v>38093.58</v>
      </c>
      <c r="P2353" t="n">
        <v>848.12</v>
      </c>
      <c r="Q2353" t="n">
        <v>1367.23</v>
      </c>
      <c r="R2353" t="n">
        <v>127.9</v>
      </c>
      <c r="S2353" t="n">
        <v>104.26</v>
      </c>
      <c r="T2353" t="n">
        <v>10888.94</v>
      </c>
      <c r="U2353" t="n">
        <v>0.82</v>
      </c>
      <c r="V2353" t="n">
        <v>0.9</v>
      </c>
      <c r="W2353" t="n">
        <v>20.68</v>
      </c>
      <c r="X2353" t="n">
        <v>0.65</v>
      </c>
      <c r="Y2353" t="n">
        <v>1</v>
      </c>
      <c r="Z2353" t="n">
        <v>10</v>
      </c>
    </row>
    <row r="2354">
      <c r="A2354" t="n">
        <v>111</v>
      </c>
      <c r="B2354" t="n">
        <v>130</v>
      </c>
      <c r="C2354" t="inlineStr">
        <is>
          <t xml:space="preserve">CONCLUIDO	</t>
        </is>
      </c>
      <c r="D2354" t="n">
        <v>1.7495</v>
      </c>
      <c r="E2354" t="n">
        <v>57.16</v>
      </c>
      <c r="F2354" t="n">
        <v>53.23</v>
      </c>
      <c r="G2354" t="n">
        <v>138.86</v>
      </c>
      <c r="H2354" t="n">
        <v>1.67</v>
      </c>
      <c r="I2354" t="n">
        <v>23</v>
      </c>
      <c r="J2354" t="n">
        <v>307.51</v>
      </c>
      <c r="K2354" t="n">
        <v>59.19</v>
      </c>
      <c r="L2354" t="n">
        <v>28.75</v>
      </c>
      <c r="M2354" t="n">
        <v>21</v>
      </c>
      <c r="N2354" t="n">
        <v>89.56</v>
      </c>
      <c r="O2354" t="n">
        <v>38160.09</v>
      </c>
      <c r="P2354" t="n">
        <v>846.54</v>
      </c>
      <c r="Q2354" t="n">
        <v>1367.23</v>
      </c>
      <c r="R2354" t="n">
        <v>127.78</v>
      </c>
      <c r="S2354" t="n">
        <v>104.26</v>
      </c>
      <c r="T2354" t="n">
        <v>10830.55</v>
      </c>
      <c r="U2354" t="n">
        <v>0.82</v>
      </c>
      <c r="V2354" t="n">
        <v>0.9</v>
      </c>
      <c r="W2354" t="n">
        <v>20.68</v>
      </c>
      <c r="X2354" t="n">
        <v>0.65</v>
      </c>
      <c r="Y2354" t="n">
        <v>1</v>
      </c>
      <c r="Z2354" t="n">
        <v>10</v>
      </c>
    </row>
    <row r="2355">
      <c r="A2355" t="n">
        <v>112</v>
      </c>
      <c r="B2355" t="n">
        <v>130</v>
      </c>
      <c r="C2355" t="inlineStr">
        <is>
          <t xml:space="preserve">CONCLUIDO	</t>
        </is>
      </c>
      <c r="D2355" t="n">
        <v>1.7528</v>
      </c>
      <c r="E2355" t="n">
        <v>57.05</v>
      </c>
      <c r="F2355" t="n">
        <v>53.17</v>
      </c>
      <c r="G2355" t="n">
        <v>145.01</v>
      </c>
      <c r="H2355" t="n">
        <v>1.68</v>
      </c>
      <c r="I2355" t="n">
        <v>22</v>
      </c>
      <c r="J2355" t="n">
        <v>308.05</v>
      </c>
      <c r="K2355" t="n">
        <v>59.19</v>
      </c>
      <c r="L2355" t="n">
        <v>29</v>
      </c>
      <c r="M2355" t="n">
        <v>20</v>
      </c>
      <c r="N2355" t="n">
        <v>89.84999999999999</v>
      </c>
      <c r="O2355" t="n">
        <v>38226.72</v>
      </c>
      <c r="P2355" t="n">
        <v>846.27</v>
      </c>
      <c r="Q2355" t="n">
        <v>1367.15</v>
      </c>
      <c r="R2355" t="n">
        <v>125.88</v>
      </c>
      <c r="S2355" t="n">
        <v>104.26</v>
      </c>
      <c r="T2355" t="n">
        <v>9886.34</v>
      </c>
      <c r="U2355" t="n">
        <v>0.83</v>
      </c>
      <c r="V2355" t="n">
        <v>0.9</v>
      </c>
      <c r="W2355" t="n">
        <v>20.68</v>
      </c>
      <c r="X2355" t="n">
        <v>0.59</v>
      </c>
      <c r="Y2355" t="n">
        <v>1</v>
      </c>
      <c r="Z2355" t="n">
        <v>10</v>
      </c>
    </row>
    <row r="2356">
      <c r="A2356" t="n">
        <v>113</v>
      </c>
      <c r="B2356" t="n">
        <v>130</v>
      </c>
      <c r="C2356" t="inlineStr">
        <is>
          <t xml:space="preserve">CONCLUIDO	</t>
        </is>
      </c>
      <c r="D2356" t="n">
        <v>1.7531</v>
      </c>
      <c r="E2356" t="n">
        <v>57.04</v>
      </c>
      <c r="F2356" t="n">
        <v>53.16</v>
      </c>
      <c r="G2356" t="n">
        <v>144.98</v>
      </c>
      <c r="H2356" t="n">
        <v>1.69</v>
      </c>
      <c r="I2356" t="n">
        <v>22</v>
      </c>
      <c r="J2356" t="n">
        <v>308.59</v>
      </c>
      <c r="K2356" t="n">
        <v>59.19</v>
      </c>
      <c r="L2356" t="n">
        <v>29.25</v>
      </c>
      <c r="M2356" t="n">
        <v>20</v>
      </c>
      <c r="N2356" t="n">
        <v>90.14</v>
      </c>
      <c r="O2356" t="n">
        <v>38293.47</v>
      </c>
      <c r="P2356" t="n">
        <v>846.3099999999999</v>
      </c>
      <c r="Q2356" t="n">
        <v>1367.2</v>
      </c>
      <c r="R2356" t="n">
        <v>125.36</v>
      </c>
      <c r="S2356" t="n">
        <v>104.26</v>
      </c>
      <c r="T2356" t="n">
        <v>9627.559999999999</v>
      </c>
      <c r="U2356" t="n">
        <v>0.83</v>
      </c>
      <c r="V2356" t="n">
        <v>0.9</v>
      </c>
      <c r="W2356" t="n">
        <v>20.68</v>
      </c>
      <c r="X2356" t="n">
        <v>0.58</v>
      </c>
      <c r="Y2356" t="n">
        <v>1</v>
      </c>
      <c r="Z2356" t="n">
        <v>10</v>
      </c>
    </row>
    <row r="2357">
      <c r="A2357" t="n">
        <v>114</v>
      </c>
      <c r="B2357" t="n">
        <v>130</v>
      </c>
      <c r="C2357" t="inlineStr">
        <is>
          <t xml:space="preserve">CONCLUIDO	</t>
        </is>
      </c>
      <c r="D2357" t="n">
        <v>1.7527</v>
      </c>
      <c r="E2357" t="n">
        <v>57.06</v>
      </c>
      <c r="F2357" t="n">
        <v>53.17</v>
      </c>
      <c r="G2357" t="n">
        <v>145.02</v>
      </c>
      <c r="H2357" t="n">
        <v>1.7</v>
      </c>
      <c r="I2357" t="n">
        <v>22</v>
      </c>
      <c r="J2357" t="n">
        <v>309.13</v>
      </c>
      <c r="K2357" t="n">
        <v>59.19</v>
      </c>
      <c r="L2357" t="n">
        <v>29.5</v>
      </c>
      <c r="M2357" t="n">
        <v>20</v>
      </c>
      <c r="N2357" t="n">
        <v>90.44</v>
      </c>
      <c r="O2357" t="n">
        <v>38360.36</v>
      </c>
      <c r="P2357" t="n">
        <v>846.38</v>
      </c>
      <c r="Q2357" t="n">
        <v>1367.25</v>
      </c>
      <c r="R2357" t="n">
        <v>126.12</v>
      </c>
      <c r="S2357" t="n">
        <v>104.26</v>
      </c>
      <c r="T2357" t="n">
        <v>10005.22</v>
      </c>
      <c r="U2357" t="n">
        <v>0.83</v>
      </c>
      <c r="V2357" t="n">
        <v>0.9</v>
      </c>
      <c r="W2357" t="n">
        <v>20.68</v>
      </c>
      <c r="X2357" t="n">
        <v>0.6</v>
      </c>
      <c r="Y2357" t="n">
        <v>1</v>
      </c>
      <c r="Z2357" t="n">
        <v>10</v>
      </c>
    </row>
    <row r="2358">
      <c r="A2358" t="n">
        <v>115</v>
      </c>
      <c r="B2358" t="n">
        <v>130</v>
      </c>
      <c r="C2358" t="inlineStr">
        <is>
          <t xml:space="preserve">CONCLUIDO	</t>
        </is>
      </c>
      <c r="D2358" t="n">
        <v>1.7527</v>
      </c>
      <c r="E2358" t="n">
        <v>57.05</v>
      </c>
      <c r="F2358" t="n">
        <v>53.17</v>
      </c>
      <c r="G2358" t="n">
        <v>145.02</v>
      </c>
      <c r="H2358" t="n">
        <v>1.71</v>
      </c>
      <c r="I2358" t="n">
        <v>22</v>
      </c>
      <c r="J2358" t="n">
        <v>309.67</v>
      </c>
      <c r="K2358" t="n">
        <v>59.19</v>
      </c>
      <c r="L2358" t="n">
        <v>29.75</v>
      </c>
      <c r="M2358" t="n">
        <v>20</v>
      </c>
      <c r="N2358" t="n">
        <v>90.73</v>
      </c>
      <c r="O2358" t="n">
        <v>38427.37</v>
      </c>
      <c r="P2358" t="n">
        <v>846.26</v>
      </c>
      <c r="Q2358" t="n">
        <v>1367.28</v>
      </c>
      <c r="R2358" t="n">
        <v>125.84</v>
      </c>
      <c r="S2358" t="n">
        <v>104.26</v>
      </c>
      <c r="T2358" t="n">
        <v>9864.16</v>
      </c>
      <c r="U2358" t="n">
        <v>0.83</v>
      </c>
      <c r="V2358" t="n">
        <v>0.9</v>
      </c>
      <c r="W2358" t="n">
        <v>20.68</v>
      </c>
      <c r="X2358" t="n">
        <v>0.6</v>
      </c>
      <c r="Y2358" t="n">
        <v>1</v>
      </c>
      <c r="Z2358" t="n">
        <v>10</v>
      </c>
    </row>
    <row r="2359">
      <c r="A2359" t="n">
        <v>116</v>
      </c>
      <c r="B2359" t="n">
        <v>130</v>
      </c>
      <c r="C2359" t="inlineStr">
        <is>
          <t xml:space="preserve">CONCLUIDO	</t>
        </is>
      </c>
      <c r="D2359" t="n">
        <v>1.7527</v>
      </c>
      <c r="E2359" t="n">
        <v>57.05</v>
      </c>
      <c r="F2359" t="n">
        <v>53.17</v>
      </c>
      <c r="G2359" t="n">
        <v>145.02</v>
      </c>
      <c r="H2359" t="n">
        <v>1.72</v>
      </c>
      <c r="I2359" t="n">
        <v>22</v>
      </c>
      <c r="J2359" t="n">
        <v>310.22</v>
      </c>
      <c r="K2359" t="n">
        <v>59.19</v>
      </c>
      <c r="L2359" t="n">
        <v>30</v>
      </c>
      <c r="M2359" t="n">
        <v>20</v>
      </c>
      <c r="N2359" t="n">
        <v>91.02</v>
      </c>
      <c r="O2359" t="n">
        <v>38494.52</v>
      </c>
      <c r="P2359" t="n">
        <v>844.85</v>
      </c>
      <c r="Q2359" t="n">
        <v>1367.25</v>
      </c>
      <c r="R2359" t="n">
        <v>125.97</v>
      </c>
      <c r="S2359" t="n">
        <v>104.26</v>
      </c>
      <c r="T2359" t="n">
        <v>9930.719999999999</v>
      </c>
      <c r="U2359" t="n">
        <v>0.83</v>
      </c>
      <c r="V2359" t="n">
        <v>0.9</v>
      </c>
      <c r="W2359" t="n">
        <v>20.68</v>
      </c>
      <c r="X2359" t="n">
        <v>0.6</v>
      </c>
      <c r="Y2359" t="n">
        <v>1</v>
      </c>
      <c r="Z2359" t="n">
        <v>10</v>
      </c>
    </row>
    <row r="2360">
      <c r="A2360" t="n">
        <v>117</v>
      </c>
      <c r="B2360" t="n">
        <v>130</v>
      </c>
      <c r="C2360" t="inlineStr">
        <is>
          <t xml:space="preserve">CONCLUIDO	</t>
        </is>
      </c>
      <c r="D2360" t="n">
        <v>1.755</v>
      </c>
      <c r="E2360" t="n">
        <v>56.98</v>
      </c>
      <c r="F2360" t="n">
        <v>53.15</v>
      </c>
      <c r="G2360" t="n">
        <v>151.85</v>
      </c>
      <c r="H2360" t="n">
        <v>1.73</v>
      </c>
      <c r="I2360" t="n">
        <v>21</v>
      </c>
      <c r="J2360" t="n">
        <v>310.76</v>
      </c>
      <c r="K2360" t="n">
        <v>59.19</v>
      </c>
      <c r="L2360" t="n">
        <v>30.25</v>
      </c>
      <c r="M2360" t="n">
        <v>19</v>
      </c>
      <c r="N2360" t="n">
        <v>91.31999999999999</v>
      </c>
      <c r="O2360" t="n">
        <v>38561.79</v>
      </c>
      <c r="P2360" t="n">
        <v>843.74</v>
      </c>
      <c r="Q2360" t="n">
        <v>1367.21</v>
      </c>
      <c r="R2360" t="n">
        <v>125.22</v>
      </c>
      <c r="S2360" t="n">
        <v>104.26</v>
      </c>
      <c r="T2360" t="n">
        <v>9560.08</v>
      </c>
      <c r="U2360" t="n">
        <v>0.83</v>
      </c>
      <c r="V2360" t="n">
        <v>0.9</v>
      </c>
      <c r="W2360" t="n">
        <v>20.68</v>
      </c>
      <c r="X2360" t="n">
        <v>0.57</v>
      </c>
      <c r="Y2360" t="n">
        <v>1</v>
      </c>
      <c r="Z2360" t="n">
        <v>10</v>
      </c>
    </row>
    <row r="2361">
      <c r="A2361" t="n">
        <v>118</v>
      </c>
      <c r="B2361" t="n">
        <v>130</v>
      </c>
      <c r="C2361" t="inlineStr">
        <is>
          <t xml:space="preserve">CONCLUIDO	</t>
        </is>
      </c>
      <c r="D2361" t="n">
        <v>1.7554</v>
      </c>
      <c r="E2361" t="n">
        <v>56.97</v>
      </c>
      <c r="F2361" t="n">
        <v>53.14</v>
      </c>
      <c r="G2361" t="n">
        <v>151.82</v>
      </c>
      <c r="H2361" t="n">
        <v>1.75</v>
      </c>
      <c r="I2361" t="n">
        <v>21</v>
      </c>
      <c r="J2361" t="n">
        <v>311.31</v>
      </c>
      <c r="K2361" t="n">
        <v>59.19</v>
      </c>
      <c r="L2361" t="n">
        <v>30.5</v>
      </c>
      <c r="M2361" t="n">
        <v>19</v>
      </c>
      <c r="N2361" t="n">
        <v>91.62</v>
      </c>
      <c r="O2361" t="n">
        <v>38629.19</v>
      </c>
      <c r="P2361" t="n">
        <v>843.65</v>
      </c>
      <c r="Q2361" t="n">
        <v>1367.29</v>
      </c>
      <c r="R2361" t="n">
        <v>124.61</v>
      </c>
      <c r="S2361" t="n">
        <v>104.26</v>
      </c>
      <c r="T2361" t="n">
        <v>9256.969999999999</v>
      </c>
      <c r="U2361" t="n">
        <v>0.84</v>
      </c>
      <c r="V2361" t="n">
        <v>0.9</v>
      </c>
      <c r="W2361" t="n">
        <v>20.68</v>
      </c>
      <c r="X2361" t="n">
        <v>0.5600000000000001</v>
      </c>
      <c r="Y2361" t="n">
        <v>1</v>
      </c>
      <c r="Z2361" t="n">
        <v>10</v>
      </c>
    </row>
    <row r="2362">
      <c r="A2362" t="n">
        <v>119</v>
      </c>
      <c r="B2362" t="n">
        <v>130</v>
      </c>
      <c r="C2362" t="inlineStr">
        <is>
          <t xml:space="preserve">CONCLUIDO	</t>
        </is>
      </c>
      <c r="D2362" t="n">
        <v>1.7554</v>
      </c>
      <c r="E2362" t="n">
        <v>56.97</v>
      </c>
      <c r="F2362" t="n">
        <v>53.14</v>
      </c>
      <c r="G2362" t="n">
        <v>151.82</v>
      </c>
      <c r="H2362" t="n">
        <v>1.76</v>
      </c>
      <c r="I2362" t="n">
        <v>21</v>
      </c>
      <c r="J2362" t="n">
        <v>311.86</v>
      </c>
      <c r="K2362" t="n">
        <v>59.19</v>
      </c>
      <c r="L2362" t="n">
        <v>30.75</v>
      </c>
      <c r="M2362" t="n">
        <v>19</v>
      </c>
      <c r="N2362" t="n">
        <v>91.91</v>
      </c>
      <c r="O2362" t="n">
        <v>38696.85</v>
      </c>
      <c r="P2362" t="n">
        <v>844.29</v>
      </c>
      <c r="Q2362" t="n">
        <v>1367.16</v>
      </c>
      <c r="R2362" t="n">
        <v>124.89</v>
      </c>
      <c r="S2362" t="n">
        <v>104.26</v>
      </c>
      <c r="T2362" t="n">
        <v>9396.84</v>
      </c>
      <c r="U2362" t="n">
        <v>0.83</v>
      </c>
      <c r="V2362" t="n">
        <v>0.9</v>
      </c>
      <c r="W2362" t="n">
        <v>20.67</v>
      </c>
      <c r="X2362" t="n">
        <v>0.5600000000000001</v>
      </c>
      <c r="Y2362" t="n">
        <v>1</v>
      </c>
      <c r="Z2362" t="n">
        <v>10</v>
      </c>
    </row>
    <row r="2363">
      <c r="A2363" t="n">
        <v>120</v>
      </c>
      <c r="B2363" t="n">
        <v>130</v>
      </c>
      <c r="C2363" t="inlineStr">
        <is>
          <t xml:space="preserve">CONCLUIDO	</t>
        </is>
      </c>
      <c r="D2363" t="n">
        <v>1.7555</v>
      </c>
      <c r="E2363" t="n">
        <v>56.96</v>
      </c>
      <c r="F2363" t="n">
        <v>53.13</v>
      </c>
      <c r="G2363" t="n">
        <v>151.81</v>
      </c>
      <c r="H2363" t="n">
        <v>1.77</v>
      </c>
      <c r="I2363" t="n">
        <v>21</v>
      </c>
      <c r="J2363" t="n">
        <v>312.41</v>
      </c>
      <c r="K2363" t="n">
        <v>59.19</v>
      </c>
      <c r="L2363" t="n">
        <v>31</v>
      </c>
      <c r="M2363" t="n">
        <v>19</v>
      </c>
      <c r="N2363" t="n">
        <v>92.20999999999999</v>
      </c>
      <c r="O2363" t="n">
        <v>38764.53</v>
      </c>
      <c r="P2363" t="n">
        <v>844.36</v>
      </c>
      <c r="Q2363" t="n">
        <v>1367.24</v>
      </c>
      <c r="R2363" t="n">
        <v>124.49</v>
      </c>
      <c r="S2363" t="n">
        <v>104.26</v>
      </c>
      <c r="T2363" t="n">
        <v>9197.629999999999</v>
      </c>
      <c r="U2363" t="n">
        <v>0.84</v>
      </c>
      <c r="V2363" t="n">
        <v>0.9</v>
      </c>
      <c r="W2363" t="n">
        <v>20.68</v>
      </c>
      <c r="X2363" t="n">
        <v>0.5600000000000001</v>
      </c>
      <c r="Y2363" t="n">
        <v>1</v>
      </c>
      <c r="Z2363" t="n">
        <v>10</v>
      </c>
    </row>
    <row r="2364">
      <c r="A2364" t="n">
        <v>121</v>
      </c>
      <c r="B2364" t="n">
        <v>130</v>
      </c>
      <c r="C2364" t="inlineStr">
        <is>
          <t xml:space="preserve">CONCLUIDO	</t>
        </is>
      </c>
      <c r="D2364" t="n">
        <v>1.755</v>
      </c>
      <c r="E2364" t="n">
        <v>56.98</v>
      </c>
      <c r="F2364" t="n">
        <v>53.15</v>
      </c>
      <c r="G2364" t="n">
        <v>151.86</v>
      </c>
      <c r="H2364" t="n">
        <v>1.78</v>
      </c>
      <c r="I2364" t="n">
        <v>21</v>
      </c>
      <c r="J2364" t="n">
        <v>312.96</v>
      </c>
      <c r="K2364" t="n">
        <v>59.19</v>
      </c>
      <c r="L2364" t="n">
        <v>31.25</v>
      </c>
      <c r="M2364" t="n">
        <v>19</v>
      </c>
      <c r="N2364" t="n">
        <v>92.51000000000001</v>
      </c>
      <c r="O2364" t="n">
        <v>38832.33</v>
      </c>
      <c r="P2364" t="n">
        <v>843.39</v>
      </c>
      <c r="Q2364" t="n">
        <v>1367.16</v>
      </c>
      <c r="R2364" t="n">
        <v>125.27</v>
      </c>
      <c r="S2364" t="n">
        <v>104.26</v>
      </c>
      <c r="T2364" t="n">
        <v>9588.23</v>
      </c>
      <c r="U2364" t="n">
        <v>0.83</v>
      </c>
      <c r="V2364" t="n">
        <v>0.9</v>
      </c>
      <c r="W2364" t="n">
        <v>20.68</v>
      </c>
      <c r="X2364" t="n">
        <v>0.57</v>
      </c>
      <c r="Y2364" t="n">
        <v>1</v>
      </c>
      <c r="Z2364" t="n">
        <v>10</v>
      </c>
    </row>
    <row r="2365">
      <c r="A2365" t="n">
        <v>122</v>
      </c>
      <c r="B2365" t="n">
        <v>130</v>
      </c>
      <c r="C2365" t="inlineStr">
        <is>
          <t xml:space="preserve">CONCLUIDO	</t>
        </is>
      </c>
      <c r="D2365" t="n">
        <v>1.7552</v>
      </c>
      <c r="E2365" t="n">
        <v>56.97</v>
      </c>
      <c r="F2365" t="n">
        <v>53.14</v>
      </c>
      <c r="G2365" t="n">
        <v>151.84</v>
      </c>
      <c r="H2365" t="n">
        <v>1.79</v>
      </c>
      <c r="I2365" t="n">
        <v>21</v>
      </c>
      <c r="J2365" t="n">
        <v>313.51</v>
      </c>
      <c r="K2365" t="n">
        <v>59.19</v>
      </c>
      <c r="L2365" t="n">
        <v>31.5</v>
      </c>
      <c r="M2365" t="n">
        <v>19</v>
      </c>
      <c r="N2365" t="n">
        <v>92.81</v>
      </c>
      <c r="O2365" t="n">
        <v>38900.27</v>
      </c>
      <c r="P2365" t="n">
        <v>841.96</v>
      </c>
      <c r="Q2365" t="n">
        <v>1367.28</v>
      </c>
      <c r="R2365" t="n">
        <v>125.03</v>
      </c>
      <c r="S2365" t="n">
        <v>104.26</v>
      </c>
      <c r="T2365" t="n">
        <v>9466.25</v>
      </c>
      <c r="U2365" t="n">
        <v>0.83</v>
      </c>
      <c r="V2365" t="n">
        <v>0.9</v>
      </c>
      <c r="W2365" t="n">
        <v>20.68</v>
      </c>
      <c r="X2365" t="n">
        <v>0.57</v>
      </c>
      <c r="Y2365" t="n">
        <v>1</v>
      </c>
      <c r="Z2365" t="n">
        <v>10</v>
      </c>
    </row>
    <row r="2366">
      <c r="A2366" t="n">
        <v>123</v>
      </c>
      <c r="B2366" t="n">
        <v>130</v>
      </c>
      <c r="C2366" t="inlineStr">
        <is>
          <t xml:space="preserve">CONCLUIDO	</t>
        </is>
      </c>
      <c r="D2366" t="n">
        <v>1.7575</v>
      </c>
      <c r="E2366" t="n">
        <v>56.9</v>
      </c>
      <c r="F2366" t="n">
        <v>53.12</v>
      </c>
      <c r="G2366" t="n">
        <v>159.35</v>
      </c>
      <c r="H2366" t="n">
        <v>1.8</v>
      </c>
      <c r="I2366" t="n">
        <v>20</v>
      </c>
      <c r="J2366" t="n">
        <v>314.06</v>
      </c>
      <c r="K2366" t="n">
        <v>59.19</v>
      </c>
      <c r="L2366" t="n">
        <v>31.75</v>
      </c>
      <c r="M2366" t="n">
        <v>18</v>
      </c>
      <c r="N2366" t="n">
        <v>93.12</v>
      </c>
      <c r="O2366" t="n">
        <v>38968.34</v>
      </c>
      <c r="P2366" t="n">
        <v>841.5599999999999</v>
      </c>
      <c r="Q2366" t="n">
        <v>1367.23</v>
      </c>
      <c r="R2366" t="n">
        <v>123.83</v>
      </c>
      <c r="S2366" t="n">
        <v>104.26</v>
      </c>
      <c r="T2366" t="n">
        <v>8871.700000000001</v>
      </c>
      <c r="U2366" t="n">
        <v>0.84</v>
      </c>
      <c r="V2366" t="n">
        <v>0.9</v>
      </c>
      <c r="W2366" t="n">
        <v>20.68</v>
      </c>
      <c r="X2366" t="n">
        <v>0.54</v>
      </c>
      <c r="Y2366" t="n">
        <v>1</v>
      </c>
      <c r="Z2366" t="n">
        <v>10</v>
      </c>
    </row>
    <row r="2367">
      <c r="A2367" t="n">
        <v>124</v>
      </c>
      <c r="B2367" t="n">
        <v>130</v>
      </c>
      <c r="C2367" t="inlineStr">
        <is>
          <t xml:space="preserve">CONCLUIDO	</t>
        </is>
      </c>
      <c r="D2367" t="n">
        <v>1.7578</v>
      </c>
      <c r="E2367" t="n">
        <v>56.89</v>
      </c>
      <c r="F2367" t="n">
        <v>53.11</v>
      </c>
      <c r="G2367" t="n">
        <v>159.32</v>
      </c>
      <c r="H2367" t="n">
        <v>1.81</v>
      </c>
      <c r="I2367" t="n">
        <v>20</v>
      </c>
      <c r="J2367" t="n">
        <v>314.61</v>
      </c>
      <c r="K2367" t="n">
        <v>59.19</v>
      </c>
      <c r="L2367" t="n">
        <v>32</v>
      </c>
      <c r="M2367" t="n">
        <v>18</v>
      </c>
      <c r="N2367" t="n">
        <v>93.42</v>
      </c>
      <c r="O2367" t="n">
        <v>39036.55</v>
      </c>
      <c r="P2367" t="n">
        <v>842.6900000000001</v>
      </c>
      <c r="Q2367" t="n">
        <v>1367.19</v>
      </c>
      <c r="R2367" t="n">
        <v>123.73</v>
      </c>
      <c r="S2367" t="n">
        <v>104.26</v>
      </c>
      <c r="T2367" t="n">
        <v>8821.389999999999</v>
      </c>
      <c r="U2367" t="n">
        <v>0.84</v>
      </c>
      <c r="V2367" t="n">
        <v>0.9</v>
      </c>
      <c r="W2367" t="n">
        <v>20.68</v>
      </c>
      <c r="X2367" t="n">
        <v>0.53</v>
      </c>
      <c r="Y2367" t="n">
        <v>1</v>
      </c>
      <c r="Z2367" t="n">
        <v>10</v>
      </c>
    </row>
    <row r="2368">
      <c r="A2368" t="n">
        <v>125</v>
      </c>
      <c r="B2368" t="n">
        <v>130</v>
      </c>
      <c r="C2368" t="inlineStr">
        <is>
          <t xml:space="preserve">CONCLUIDO	</t>
        </is>
      </c>
      <c r="D2368" t="n">
        <v>1.7578</v>
      </c>
      <c r="E2368" t="n">
        <v>56.89</v>
      </c>
      <c r="F2368" t="n">
        <v>53.11</v>
      </c>
      <c r="G2368" t="n">
        <v>159.32</v>
      </c>
      <c r="H2368" t="n">
        <v>1.82</v>
      </c>
      <c r="I2368" t="n">
        <v>20</v>
      </c>
      <c r="J2368" t="n">
        <v>315.17</v>
      </c>
      <c r="K2368" t="n">
        <v>59.19</v>
      </c>
      <c r="L2368" t="n">
        <v>32.25</v>
      </c>
      <c r="M2368" t="n">
        <v>18</v>
      </c>
      <c r="N2368" t="n">
        <v>93.72</v>
      </c>
      <c r="O2368" t="n">
        <v>39104.89</v>
      </c>
      <c r="P2368" t="n">
        <v>844</v>
      </c>
      <c r="Q2368" t="n">
        <v>1367.2</v>
      </c>
      <c r="R2368" t="n">
        <v>123.84</v>
      </c>
      <c r="S2368" t="n">
        <v>104.26</v>
      </c>
      <c r="T2368" t="n">
        <v>8876.16</v>
      </c>
      <c r="U2368" t="n">
        <v>0.84</v>
      </c>
      <c r="V2368" t="n">
        <v>0.9</v>
      </c>
      <c r="W2368" t="n">
        <v>20.67</v>
      </c>
      <c r="X2368" t="n">
        <v>0.53</v>
      </c>
      <c r="Y2368" t="n">
        <v>1</v>
      </c>
      <c r="Z2368" t="n">
        <v>10</v>
      </c>
    </row>
    <row r="2369">
      <c r="A2369" t="n">
        <v>126</v>
      </c>
      <c r="B2369" t="n">
        <v>130</v>
      </c>
      <c r="C2369" t="inlineStr">
        <is>
          <t xml:space="preserve">CONCLUIDO	</t>
        </is>
      </c>
      <c r="D2369" t="n">
        <v>1.7576</v>
      </c>
      <c r="E2369" t="n">
        <v>56.9</v>
      </c>
      <c r="F2369" t="n">
        <v>53.11</v>
      </c>
      <c r="G2369" t="n">
        <v>159.34</v>
      </c>
      <c r="H2369" t="n">
        <v>1.83</v>
      </c>
      <c r="I2369" t="n">
        <v>20</v>
      </c>
      <c r="J2369" t="n">
        <v>315.72</v>
      </c>
      <c r="K2369" t="n">
        <v>59.19</v>
      </c>
      <c r="L2369" t="n">
        <v>32.5</v>
      </c>
      <c r="M2369" t="n">
        <v>18</v>
      </c>
      <c r="N2369" t="n">
        <v>94.03</v>
      </c>
      <c r="O2369" t="n">
        <v>39173.37</v>
      </c>
      <c r="P2369" t="n">
        <v>844.49</v>
      </c>
      <c r="Q2369" t="n">
        <v>1367.17</v>
      </c>
      <c r="R2369" t="n">
        <v>124.05</v>
      </c>
      <c r="S2369" t="n">
        <v>104.26</v>
      </c>
      <c r="T2369" t="n">
        <v>8979.190000000001</v>
      </c>
      <c r="U2369" t="n">
        <v>0.84</v>
      </c>
      <c r="V2369" t="n">
        <v>0.9</v>
      </c>
      <c r="W2369" t="n">
        <v>20.67</v>
      </c>
      <c r="X2369" t="n">
        <v>0.54</v>
      </c>
      <c r="Y2369" t="n">
        <v>1</v>
      </c>
      <c r="Z2369" t="n">
        <v>10</v>
      </c>
    </row>
    <row r="2370">
      <c r="A2370" t="n">
        <v>127</v>
      </c>
      <c r="B2370" t="n">
        <v>130</v>
      </c>
      <c r="C2370" t="inlineStr">
        <is>
          <t xml:space="preserve">CONCLUIDO	</t>
        </is>
      </c>
      <c r="D2370" t="n">
        <v>1.7573</v>
      </c>
      <c r="E2370" t="n">
        <v>56.91</v>
      </c>
      <c r="F2370" t="n">
        <v>53.12</v>
      </c>
      <c r="G2370" t="n">
        <v>159.37</v>
      </c>
      <c r="H2370" t="n">
        <v>1.84</v>
      </c>
      <c r="I2370" t="n">
        <v>20</v>
      </c>
      <c r="J2370" t="n">
        <v>316.28</v>
      </c>
      <c r="K2370" t="n">
        <v>59.19</v>
      </c>
      <c r="L2370" t="n">
        <v>32.75</v>
      </c>
      <c r="M2370" t="n">
        <v>18</v>
      </c>
      <c r="N2370" t="n">
        <v>94.33</v>
      </c>
      <c r="O2370" t="n">
        <v>39241.99</v>
      </c>
      <c r="P2370" t="n">
        <v>844.11</v>
      </c>
      <c r="Q2370" t="n">
        <v>1367.24</v>
      </c>
      <c r="R2370" t="n">
        <v>124.33</v>
      </c>
      <c r="S2370" t="n">
        <v>104.26</v>
      </c>
      <c r="T2370" t="n">
        <v>9120.1</v>
      </c>
      <c r="U2370" t="n">
        <v>0.84</v>
      </c>
      <c r="V2370" t="n">
        <v>0.9</v>
      </c>
      <c r="W2370" t="n">
        <v>20.68</v>
      </c>
      <c r="X2370" t="n">
        <v>0.55</v>
      </c>
      <c r="Y2370" t="n">
        <v>1</v>
      </c>
      <c r="Z2370" t="n">
        <v>10</v>
      </c>
    </row>
    <row r="2371">
      <c r="A2371" t="n">
        <v>128</v>
      </c>
      <c r="B2371" t="n">
        <v>130</v>
      </c>
      <c r="C2371" t="inlineStr">
        <is>
          <t xml:space="preserve">CONCLUIDO	</t>
        </is>
      </c>
      <c r="D2371" t="n">
        <v>1.7576</v>
      </c>
      <c r="E2371" t="n">
        <v>56.9</v>
      </c>
      <c r="F2371" t="n">
        <v>53.11</v>
      </c>
      <c r="G2371" t="n">
        <v>159.34</v>
      </c>
      <c r="H2371" t="n">
        <v>1.86</v>
      </c>
      <c r="I2371" t="n">
        <v>20</v>
      </c>
      <c r="J2371" t="n">
        <v>316.84</v>
      </c>
      <c r="K2371" t="n">
        <v>59.19</v>
      </c>
      <c r="L2371" t="n">
        <v>33</v>
      </c>
      <c r="M2371" t="n">
        <v>18</v>
      </c>
      <c r="N2371" t="n">
        <v>94.64</v>
      </c>
      <c r="O2371" t="n">
        <v>39310.75</v>
      </c>
      <c r="P2371" t="n">
        <v>843.08</v>
      </c>
      <c r="Q2371" t="n">
        <v>1367.15</v>
      </c>
      <c r="R2371" t="n">
        <v>124.02</v>
      </c>
      <c r="S2371" t="n">
        <v>104.26</v>
      </c>
      <c r="T2371" t="n">
        <v>8965.629999999999</v>
      </c>
      <c r="U2371" t="n">
        <v>0.84</v>
      </c>
      <c r="V2371" t="n">
        <v>0.9</v>
      </c>
      <c r="W2371" t="n">
        <v>20.68</v>
      </c>
      <c r="X2371" t="n">
        <v>0.54</v>
      </c>
      <c r="Y2371" t="n">
        <v>1</v>
      </c>
      <c r="Z2371" t="n">
        <v>10</v>
      </c>
    </row>
    <row r="2372">
      <c r="A2372" t="n">
        <v>129</v>
      </c>
      <c r="B2372" t="n">
        <v>130</v>
      </c>
      <c r="C2372" t="inlineStr">
        <is>
          <t xml:space="preserve">CONCLUIDO	</t>
        </is>
      </c>
      <c r="D2372" t="n">
        <v>1.7568</v>
      </c>
      <c r="E2372" t="n">
        <v>56.92</v>
      </c>
      <c r="F2372" t="n">
        <v>53.14</v>
      </c>
      <c r="G2372" t="n">
        <v>159.41</v>
      </c>
      <c r="H2372" t="n">
        <v>1.87</v>
      </c>
      <c r="I2372" t="n">
        <v>20</v>
      </c>
      <c r="J2372" t="n">
        <v>317.39</v>
      </c>
      <c r="K2372" t="n">
        <v>59.19</v>
      </c>
      <c r="L2372" t="n">
        <v>33.25</v>
      </c>
      <c r="M2372" t="n">
        <v>18</v>
      </c>
      <c r="N2372" t="n">
        <v>94.95</v>
      </c>
      <c r="O2372" t="n">
        <v>39379.65</v>
      </c>
      <c r="P2372" t="n">
        <v>840.38</v>
      </c>
      <c r="Q2372" t="n">
        <v>1367.23</v>
      </c>
      <c r="R2372" t="n">
        <v>124.57</v>
      </c>
      <c r="S2372" t="n">
        <v>104.26</v>
      </c>
      <c r="T2372" t="n">
        <v>9239.65</v>
      </c>
      <c r="U2372" t="n">
        <v>0.84</v>
      </c>
      <c r="V2372" t="n">
        <v>0.9</v>
      </c>
      <c r="W2372" t="n">
        <v>20.68</v>
      </c>
      <c r="X2372" t="n">
        <v>0.5600000000000001</v>
      </c>
      <c r="Y2372" t="n">
        <v>1</v>
      </c>
      <c r="Z2372" t="n">
        <v>10</v>
      </c>
    </row>
    <row r="2373">
      <c r="A2373" t="n">
        <v>130</v>
      </c>
      <c r="B2373" t="n">
        <v>130</v>
      </c>
      <c r="C2373" t="inlineStr">
        <is>
          <t xml:space="preserve">CONCLUIDO	</t>
        </is>
      </c>
      <c r="D2373" t="n">
        <v>1.7597</v>
      </c>
      <c r="E2373" t="n">
        <v>56.83</v>
      </c>
      <c r="F2373" t="n">
        <v>53.09</v>
      </c>
      <c r="G2373" t="n">
        <v>167.66</v>
      </c>
      <c r="H2373" t="n">
        <v>1.88</v>
      </c>
      <c r="I2373" t="n">
        <v>19</v>
      </c>
      <c r="J2373" t="n">
        <v>317.95</v>
      </c>
      <c r="K2373" t="n">
        <v>59.19</v>
      </c>
      <c r="L2373" t="n">
        <v>33.5</v>
      </c>
      <c r="M2373" t="n">
        <v>17</v>
      </c>
      <c r="N2373" t="n">
        <v>95.26000000000001</v>
      </c>
      <c r="O2373" t="n">
        <v>39448.69</v>
      </c>
      <c r="P2373" t="n">
        <v>839.76</v>
      </c>
      <c r="Q2373" t="n">
        <v>1367.13</v>
      </c>
      <c r="R2373" t="n">
        <v>123.26</v>
      </c>
      <c r="S2373" t="n">
        <v>104.26</v>
      </c>
      <c r="T2373" t="n">
        <v>8593.41</v>
      </c>
      <c r="U2373" t="n">
        <v>0.85</v>
      </c>
      <c r="V2373" t="n">
        <v>0.9</v>
      </c>
      <c r="W2373" t="n">
        <v>20.68</v>
      </c>
      <c r="X2373" t="n">
        <v>0.52</v>
      </c>
      <c r="Y2373" t="n">
        <v>1</v>
      </c>
      <c r="Z2373" t="n">
        <v>10</v>
      </c>
    </row>
    <row r="2374">
      <c r="A2374" t="n">
        <v>131</v>
      </c>
      <c r="B2374" t="n">
        <v>130</v>
      </c>
      <c r="C2374" t="inlineStr">
        <is>
          <t xml:space="preserve">CONCLUIDO	</t>
        </is>
      </c>
      <c r="D2374" t="n">
        <v>1.7599</v>
      </c>
      <c r="E2374" t="n">
        <v>56.82</v>
      </c>
      <c r="F2374" t="n">
        <v>53.09</v>
      </c>
      <c r="G2374" t="n">
        <v>167.64</v>
      </c>
      <c r="H2374" t="n">
        <v>1.89</v>
      </c>
      <c r="I2374" t="n">
        <v>19</v>
      </c>
      <c r="J2374" t="n">
        <v>318.52</v>
      </c>
      <c r="K2374" t="n">
        <v>59.19</v>
      </c>
      <c r="L2374" t="n">
        <v>33.75</v>
      </c>
      <c r="M2374" t="n">
        <v>17</v>
      </c>
      <c r="N2374" t="n">
        <v>95.56999999999999</v>
      </c>
      <c r="O2374" t="n">
        <v>39517.87</v>
      </c>
      <c r="P2374" t="n">
        <v>840.16</v>
      </c>
      <c r="Q2374" t="n">
        <v>1367.16</v>
      </c>
      <c r="R2374" t="n">
        <v>123.32</v>
      </c>
      <c r="S2374" t="n">
        <v>104.26</v>
      </c>
      <c r="T2374" t="n">
        <v>8619.780000000001</v>
      </c>
      <c r="U2374" t="n">
        <v>0.85</v>
      </c>
      <c r="V2374" t="n">
        <v>0.9</v>
      </c>
      <c r="W2374" t="n">
        <v>20.67</v>
      </c>
      <c r="X2374" t="n">
        <v>0.51</v>
      </c>
      <c r="Y2374" t="n">
        <v>1</v>
      </c>
      <c r="Z2374" t="n">
        <v>10</v>
      </c>
    </row>
    <row r="2375">
      <c r="A2375" t="n">
        <v>132</v>
      </c>
      <c r="B2375" t="n">
        <v>130</v>
      </c>
      <c r="C2375" t="inlineStr">
        <is>
          <t xml:space="preserve">CONCLUIDO	</t>
        </is>
      </c>
      <c r="D2375" t="n">
        <v>1.7596</v>
      </c>
      <c r="E2375" t="n">
        <v>56.83</v>
      </c>
      <c r="F2375" t="n">
        <v>53.1</v>
      </c>
      <c r="G2375" t="n">
        <v>167.68</v>
      </c>
      <c r="H2375" t="n">
        <v>1.9</v>
      </c>
      <c r="I2375" t="n">
        <v>19</v>
      </c>
      <c r="J2375" t="n">
        <v>319.08</v>
      </c>
      <c r="K2375" t="n">
        <v>59.19</v>
      </c>
      <c r="L2375" t="n">
        <v>34</v>
      </c>
      <c r="M2375" t="n">
        <v>17</v>
      </c>
      <c r="N2375" t="n">
        <v>95.88</v>
      </c>
      <c r="O2375" t="n">
        <v>39587.19</v>
      </c>
      <c r="P2375" t="n">
        <v>840.64</v>
      </c>
      <c r="Q2375" t="n">
        <v>1367.18</v>
      </c>
      <c r="R2375" t="n">
        <v>123.53</v>
      </c>
      <c r="S2375" t="n">
        <v>104.26</v>
      </c>
      <c r="T2375" t="n">
        <v>8723.940000000001</v>
      </c>
      <c r="U2375" t="n">
        <v>0.84</v>
      </c>
      <c r="V2375" t="n">
        <v>0.9</v>
      </c>
      <c r="W2375" t="n">
        <v>20.67</v>
      </c>
      <c r="X2375" t="n">
        <v>0.52</v>
      </c>
      <c r="Y2375" t="n">
        <v>1</v>
      </c>
      <c r="Z2375" t="n">
        <v>10</v>
      </c>
    </row>
    <row r="2376">
      <c r="A2376" t="n">
        <v>133</v>
      </c>
      <c r="B2376" t="n">
        <v>130</v>
      </c>
      <c r="C2376" t="inlineStr">
        <is>
          <t xml:space="preserve">CONCLUIDO	</t>
        </is>
      </c>
      <c r="D2376" t="n">
        <v>1.7598</v>
      </c>
      <c r="E2376" t="n">
        <v>56.82</v>
      </c>
      <c r="F2376" t="n">
        <v>53.09</v>
      </c>
      <c r="G2376" t="n">
        <v>167.66</v>
      </c>
      <c r="H2376" t="n">
        <v>1.91</v>
      </c>
      <c r="I2376" t="n">
        <v>19</v>
      </c>
      <c r="J2376" t="n">
        <v>319.64</v>
      </c>
      <c r="K2376" t="n">
        <v>59.19</v>
      </c>
      <c r="L2376" t="n">
        <v>34.25</v>
      </c>
      <c r="M2376" t="n">
        <v>17</v>
      </c>
      <c r="N2376" t="n">
        <v>96.2</v>
      </c>
      <c r="O2376" t="n">
        <v>39656.65</v>
      </c>
      <c r="P2376" t="n">
        <v>840.88</v>
      </c>
      <c r="Q2376" t="n">
        <v>1367.3</v>
      </c>
      <c r="R2376" t="n">
        <v>123.17</v>
      </c>
      <c r="S2376" t="n">
        <v>104.26</v>
      </c>
      <c r="T2376" t="n">
        <v>8545.709999999999</v>
      </c>
      <c r="U2376" t="n">
        <v>0.85</v>
      </c>
      <c r="V2376" t="n">
        <v>0.9</v>
      </c>
      <c r="W2376" t="n">
        <v>20.68</v>
      </c>
      <c r="X2376" t="n">
        <v>0.51</v>
      </c>
      <c r="Y2376" t="n">
        <v>1</v>
      </c>
      <c r="Z2376" t="n">
        <v>10</v>
      </c>
    </row>
    <row r="2377">
      <c r="A2377" t="n">
        <v>134</v>
      </c>
      <c r="B2377" t="n">
        <v>130</v>
      </c>
      <c r="C2377" t="inlineStr">
        <is>
          <t xml:space="preserve">CONCLUIDO	</t>
        </is>
      </c>
      <c r="D2377" t="n">
        <v>1.7598</v>
      </c>
      <c r="E2377" t="n">
        <v>56.83</v>
      </c>
      <c r="F2377" t="n">
        <v>53.09</v>
      </c>
      <c r="G2377" t="n">
        <v>167.66</v>
      </c>
      <c r="H2377" t="n">
        <v>1.92</v>
      </c>
      <c r="I2377" t="n">
        <v>19</v>
      </c>
      <c r="J2377" t="n">
        <v>320.21</v>
      </c>
      <c r="K2377" t="n">
        <v>59.19</v>
      </c>
      <c r="L2377" t="n">
        <v>34.5</v>
      </c>
      <c r="M2377" t="n">
        <v>17</v>
      </c>
      <c r="N2377" t="n">
        <v>96.51000000000001</v>
      </c>
      <c r="O2377" t="n">
        <v>39726.26</v>
      </c>
      <c r="P2377" t="n">
        <v>840.55</v>
      </c>
      <c r="Q2377" t="n">
        <v>1367.2</v>
      </c>
      <c r="R2377" t="n">
        <v>123.17</v>
      </c>
      <c r="S2377" t="n">
        <v>104.26</v>
      </c>
      <c r="T2377" t="n">
        <v>8548.73</v>
      </c>
      <c r="U2377" t="n">
        <v>0.85</v>
      </c>
      <c r="V2377" t="n">
        <v>0.9</v>
      </c>
      <c r="W2377" t="n">
        <v>20.68</v>
      </c>
      <c r="X2377" t="n">
        <v>0.52</v>
      </c>
      <c r="Y2377" t="n">
        <v>1</v>
      </c>
      <c r="Z2377" t="n">
        <v>10</v>
      </c>
    </row>
    <row r="2378">
      <c r="A2378" t="n">
        <v>135</v>
      </c>
      <c r="B2378" t="n">
        <v>130</v>
      </c>
      <c r="C2378" t="inlineStr">
        <is>
          <t xml:space="preserve">CONCLUIDO	</t>
        </is>
      </c>
      <c r="D2378" t="n">
        <v>1.7597</v>
      </c>
      <c r="E2378" t="n">
        <v>56.83</v>
      </c>
      <c r="F2378" t="n">
        <v>53.09</v>
      </c>
      <c r="G2378" t="n">
        <v>167.67</v>
      </c>
      <c r="H2378" t="n">
        <v>1.93</v>
      </c>
      <c r="I2378" t="n">
        <v>19</v>
      </c>
      <c r="J2378" t="n">
        <v>320.77</v>
      </c>
      <c r="K2378" t="n">
        <v>59.19</v>
      </c>
      <c r="L2378" t="n">
        <v>34.75</v>
      </c>
      <c r="M2378" t="n">
        <v>17</v>
      </c>
      <c r="N2378" t="n">
        <v>96.83</v>
      </c>
      <c r="O2378" t="n">
        <v>39796.01</v>
      </c>
      <c r="P2378" t="n">
        <v>839.78</v>
      </c>
      <c r="Q2378" t="n">
        <v>1367.21</v>
      </c>
      <c r="R2378" t="n">
        <v>123.5</v>
      </c>
      <c r="S2378" t="n">
        <v>104.26</v>
      </c>
      <c r="T2378" t="n">
        <v>8712.190000000001</v>
      </c>
      <c r="U2378" t="n">
        <v>0.84</v>
      </c>
      <c r="V2378" t="n">
        <v>0.9</v>
      </c>
      <c r="W2378" t="n">
        <v>20.67</v>
      </c>
      <c r="X2378" t="n">
        <v>0.52</v>
      </c>
      <c r="Y2378" t="n">
        <v>1</v>
      </c>
      <c r="Z2378" t="n">
        <v>10</v>
      </c>
    </row>
    <row r="2379">
      <c r="A2379" t="n">
        <v>136</v>
      </c>
      <c r="B2379" t="n">
        <v>130</v>
      </c>
      <c r="C2379" t="inlineStr">
        <is>
          <t xml:space="preserve">CONCLUIDO	</t>
        </is>
      </c>
      <c r="D2379" t="n">
        <v>1.7596</v>
      </c>
      <c r="E2379" t="n">
        <v>56.83</v>
      </c>
      <c r="F2379" t="n">
        <v>53.1</v>
      </c>
      <c r="G2379" t="n">
        <v>167.67</v>
      </c>
      <c r="H2379" t="n">
        <v>1.94</v>
      </c>
      <c r="I2379" t="n">
        <v>19</v>
      </c>
      <c r="J2379" t="n">
        <v>321.34</v>
      </c>
      <c r="K2379" t="n">
        <v>59.19</v>
      </c>
      <c r="L2379" t="n">
        <v>35</v>
      </c>
      <c r="M2379" t="n">
        <v>17</v>
      </c>
      <c r="N2379" t="n">
        <v>97.14</v>
      </c>
      <c r="O2379" t="n">
        <v>39865.91</v>
      </c>
      <c r="P2379" t="n">
        <v>838.55</v>
      </c>
      <c r="Q2379" t="n">
        <v>1367.17</v>
      </c>
      <c r="R2379" t="n">
        <v>123.45</v>
      </c>
      <c r="S2379" t="n">
        <v>104.26</v>
      </c>
      <c r="T2379" t="n">
        <v>8686.07</v>
      </c>
      <c r="U2379" t="n">
        <v>0.84</v>
      </c>
      <c r="V2379" t="n">
        <v>0.9</v>
      </c>
      <c r="W2379" t="n">
        <v>20.67</v>
      </c>
      <c r="X2379" t="n">
        <v>0.52</v>
      </c>
      <c r="Y2379" t="n">
        <v>1</v>
      </c>
      <c r="Z2379" t="n">
        <v>10</v>
      </c>
    </row>
    <row r="2380">
      <c r="A2380" t="n">
        <v>137</v>
      </c>
      <c r="B2380" t="n">
        <v>130</v>
      </c>
      <c r="C2380" t="inlineStr">
        <is>
          <t xml:space="preserve">CONCLUIDO	</t>
        </is>
      </c>
      <c r="D2380" t="n">
        <v>1.7623</v>
      </c>
      <c r="E2380" t="n">
        <v>56.74</v>
      </c>
      <c r="F2380" t="n">
        <v>53.06</v>
      </c>
      <c r="G2380" t="n">
        <v>176.86</v>
      </c>
      <c r="H2380" t="n">
        <v>1.95</v>
      </c>
      <c r="I2380" t="n">
        <v>18</v>
      </c>
      <c r="J2380" t="n">
        <v>321.91</v>
      </c>
      <c r="K2380" t="n">
        <v>59.19</v>
      </c>
      <c r="L2380" t="n">
        <v>35.25</v>
      </c>
      <c r="M2380" t="n">
        <v>16</v>
      </c>
      <c r="N2380" t="n">
        <v>97.45999999999999</v>
      </c>
      <c r="O2380" t="n">
        <v>39935.96</v>
      </c>
      <c r="P2380" t="n">
        <v>837.53</v>
      </c>
      <c r="Q2380" t="n">
        <v>1367.2</v>
      </c>
      <c r="R2380" t="n">
        <v>122.04</v>
      </c>
      <c r="S2380" t="n">
        <v>104.26</v>
      </c>
      <c r="T2380" t="n">
        <v>7984.01</v>
      </c>
      <c r="U2380" t="n">
        <v>0.85</v>
      </c>
      <c r="V2380" t="n">
        <v>0.9</v>
      </c>
      <c r="W2380" t="n">
        <v>20.68</v>
      </c>
      <c r="X2380" t="n">
        <v>0.48</v>
      </c>
      <c r="Y2380" t="n">
        <v>1</v>
      </c>
      <c r="Z2380" t="n">
        <v>10</v>
      </c>
    </row>
    <row r="2381">
      <c r="A2381" t="n">
        <v>138</v>
      </c>
      <c r="B2381" t="n">
        <v>130</v>
      </c>
      <c r="C2381" t="inlineStr">
        <is>
          <t xml:space="preserve">CONCLUIDO	</t>
        </is>
      </c>
      <c r="D2381" t="n">
        <v>1.7621</v>
      </c>
      <c r="E2381" t="n">
        <v>56.75</v>
      </c>
      <c r="F2381" t="n">
        <v>53.07</v>
      </c>
      <c r="G2381" t="n">
        <v>176.89</v>
      </c>
      <c r="H2381" t="n">
        <v>1.96</v>
      </c>
      <c r="I2381" t="n">
        <v>18</v>
      </c>
      <c r="J2381" t="n">
        <v>322.47</v>
      </c>
      <c r="K2381" t="n">
        <v>59.19</v>
      </c>
      <c r="L2381" t="n">
        <v>35.5</v>
      </c>
      <c r="M2381" t="n">
        <v>16</v>
      </c>
      <c r="N2381" t="n">
        <v>97.78</v>
      </c>
      <c r="O2381" t="n">
        <v>40006.15</v>
      </c>
      <c r="P2381" t="n">
        <v>837.9</v>
      </c>
      <c r="Q2381" t="n">
        <v>1367.19</v>
      </c>
      <c r="R2381" t="n">
        <v>122.42</v>
      </c>
      <c r="S2381" t="n">
        <v>104.26</v>
      </c>
      <c r="T2381" t="n">
        <v>8178.57</v>
      </c>
      <c r="U2381" t="n">
        <v>0.85</v>
      </c>
      <c r="V2381" t="n">
        <v>0.9</v>
      </c>
      <c r="W2381" t="n">
        <v>20.67</v>
      </c>
      <c r="X2381" t="n">
        <v>0.49</v>
      </c>
      <c r="Y2381" t="n">
        <v>1</v>
      </c>
      <c r="Z2381" t="n">
        <v>10</v>
      </c>
    </row>
    <row r="2382">
      <c r="A2382" t="n">
        <v>139</v>
      </c>
      <c r="B2382" t="n">
        <v>130</v>
      </c>
      <c r="C2382" t="inlineStr">
        <is>
          <t xml:space="preserve">CONCLUIDO	</t>
        </is>
      </c>
      <c r="D2382" t="n">
        <v>1.7618</v>
      </c>
      <c r="E2382" t="n">
        <v>56.76</v>
      </c>
      <c r="F2382" t="n">
        <v>53.07</v>
      </c>
      <c r="G2382" t="n">
        <v>176.91</v>
      </c>
      <c r="H2382" t="n">
        <v>1.97</v>
      </c>
      <c r="I2382" t="n">
        <v>18</v>
      </c>
      <c r="J2382" t="n">
        <v>323.04</v>
      </c>
      <c r="K2382" t="n">
        <v>59.19</v>
      </c>
      <c r="L2382" t="n">
        <v>35.75</v>
      </c>
      <c r="M2382" t="n">
        <v>16</v>
      </c>
      <c r="N2382" t="n">
        <v>98.09999999999999</v>
      </c>
      <c r="O2382" t="n">
        <v>40076.49</v>
      </c>
      <c r="P2382" t="n">
        <v>839.54</v>
      </c>
      <c r="Q2382" t="n">
        <v>1367.2</v>
      </c>
      <c r="R2382" t="n">
        <v>122.71</v>
      </c>
      <c r="S2382" t="n">
        <v>104.26</v>
      </c>
      <c r="T2382" t="n">
        <v>8321.530000000001</v>
      </c>
      <c r="U2382" t="n">
        <v>0.85</v>
      </c>
      <c r="V2382" t="n">
        <v>0.9</v>
      </c>
      <c r="W2382" t="n">
        <v>20.67</v>
      </c>
      <c r="X2382" t="n">
        <v>0.5</v>
      </c>
      <c r="Y2382" t="n">
        <v>1</v>
      </c>
      <c r="Z2382" t="n">
        <v>10</v>
      </c>
    </row>
    <row r="2383">
      <c r="A2383" t="n">
        <v>140</v>
      </c>
      <c r="B2383" t="n">
        <v>130</v>
      </c>
      <c r="C2383" t="inlineStr">
        <is>
          <t xml:space="preserve">CONCLUIDO	</t>
        </is>
      </c>
      <c r="D2383" t="n">
        <v>1.7615</v>
      </c>
      <c r="E2383" t="n">
        <v>56.77</v>
      </c>
      <c r="F2383" t="n">
        <v>53.09</v>
      </c>
      <c r="G2383" t="n">
        <v>176.95</v>
      </c>
      <c r="H2383" t="n">
        <v>1.98</v>
      </c>
      <c r="I2383" t="n">
        <v>18</v>
      </c>
      <c r="J2383" t="n">
        <v>323.62</v>
      </c>
      <c r="K2383" t="n">
        <v>59.19</v>
      </c>
      <c r="L2383" t="n">
        <v>36</v>
      </c>
      <c r="M2383" t="n">
        <v>16</v>
      </c>
      <c r="N2383" t="n">
        <v>98.42</v>
      </c>
      <c r="O2383" t="n">
        <v>40147.11</v>
      </c>
      <c r="P2383" t="n">
        <v>839.5700000000001</v>
      </c>
      <c r="Q2383" t="n">
        <v>1367.23</v>
      </c>
      <c r="R2383" t="n">
        <v>122.95</v>
      </c>
      <c r="S2383" t="n">
        <v>104.26</v>
      </c>
      <c r="T2383" t="n">
        <v>8440.6</v>
      </c>
      <c r="U2383" t="n">
        <v>0.85</v>
      </c>
      <c r="V2383" t="n">
        <v>0.9</v>
      </c>
      <c r="W2383" t="n">
        <v>20.68</v>
      </c>
      <c r="X2383" t="n">
        <v>0.51</v>
      </c>
      <c r="Y2383" t="n">
        <v>1</v>
      </c>
      <c r="Z2383" t="n">
        <v>10</v>
      </c>
    </row>
    <row r="2384">
      <c r="A2384" t="n">
        <v>141</v>
      </c>
      <c r="B2384" t="n">
        <v>130</v>
      </c>
      <c r="C2384" t="inlineStr">
        <is>
          <t xml:space="preserve">CONCLUIDO	</t>
        </is>
      </c>
      <c r="D2384" t="n">
        <v>1.7621</v>
      </c>
      <c r="E2384" t="n">
        <v>56.75</v>
      </c>
      <c r="F2384" t="n">
        <v>53.07</v>
      </c>
      <c r="G2384" t="n">
        <v>176.89</v>
      </c>
      <c r="H2384" t="n">
        <v>1.99</v>
      </c>
      <c r="I2384" t="n">
        <v>18</v>
      </c>
      <c r="J2384" t="n">
        <v>324.19</v>
      </c>
      <c r="K2384" t="n">
        <v>59.19</v>
      </c>
      <c r="L2384" t="n">
        <v>36.25</v>
      </c>
      <c r="M2384" t="n">
        <v>16</v>
      </c>
      <c r="N2384" t="n">
        <v>98.75</v>
      </c>
      <c r="O2384" t="n">
        <v>40217.75</v>
      </c>
      <c r="P2384" t="n">
        <v>839.35</v>
      </c>
      <c r="Q2384" t="n">
        <v>1367.19</v>
      </c>
      <c r="R2384" t="n">
        <v>122.52</v>
      </c>
      <c r="S2384" t="n">
        <v>104.26</v>
      </c>
      <c r="T2384" t="n">
        <v>8224.93</v>
      </c>
      <c r="U2384" t="n">
        <v>0.85</v>
      </c>
      <c r="V2384" t="n">
        <v>0.9</v>
      </c>
      <c r="W2384" t="n">
        <v>20.67</v>
      </c>
      <c r="X2384" t="n">
        <v>0.49</v>
      </c>
      <c r="Y2384" t="n">
        <v>1</v>
      </c>
      <c r="Z2384" t="n">
        <v>10</v>
      </c>
    </row>
    <row r="2385">
      <c r="A2385" t="n">
        <v>142</v>
      </c>
      <c r="B2385" t="n">
        <v>130</v>
      </c>
      <c r="C2385" t="inlineStr">
        <is>
          <t xml:space="preserve">CONCLUIDO	</t>
        </is>
      </c>
      <c r="D2385" t="n">
        <v>1.7622</v>
      </c>
      <c r="E2385" t="n">
        <v>56.75</v>
      </c>
      <c r="F2385" t="n">
        <v>53.06</v>
      </c>
      <c r="G2385" t="n">
        <v>176.87</v>
      </c>
      <c r="H2385" t="n">
        <v>2</v>
      </c>
      <c r="I2385" t="n">
        <v>18</v>
      </c>
      <c r="J2385" t="n">
        <v>324.76</v>
      </c>
      <c r="K2385" t="n">
        <v>59.19</v>
      </c>
      <c r="L2385" t="n">
        <v>36.5</v>
      </c>
      <c r="M2385" t="n">
        <v>16</v>
      </c>
      <c r="N2385" t="n">
        <v>99.06999999999999</v>
      </c>
      <c r="O2385" t="n">
        <v>40288.55</v>
      </c>
      <c r="P2385" t="n">
        <v>839.21</v>
      </c>
      <c r="Q2385" t="n">
        <v>1367.23</v>
      </c>
      <c r="R2385" t="n">
        <v>122.37</v>
      </c>
      <c r="S2385" t="n">
        <v>104.26</v>
      </c>
      <c r="T2385" t="n">
        <v>8149.7</v>
      </c>
      <c r="U2385" t="n">
        <v>0.85</v>
      </c>
      <c r="V2385" t="n">
        <v>0.9</v>
      </c>
      <c r="W2385" t="n">
        <v>20.67</v>
      </c>
      <c r="X2385" t="n">
        <v>0.49</v>
      </c>
      <c r="Y2385" t="n">
        <v>1</v>
      </c>
      <c r="Z2385" t="n">
        <v>10</v>
      </c>
    </row>
    <row r="2386">
      <c r="A2386" t="n">
        <v>143</v>
      </c>
      <c r="B2386" t="n">
        <v>130</v>
      </c>
      <c r="C2386" t="inlineStr">
        <is>
          <t xml:space="preserve">CONCLUIDO	</t>
        </is>
      </c>
      <c r="D2386" t="n">
        <v>1.7623</v>
      </c>
      <c r="E2386" t="n">
        <v>56.74</v>
      </c>
      <c r="F2386" t="n">
        <v>53.06</v>
      </c>
      <c r="G2386" t="n">
        <v>176.86</v>
      </c>
      <c r="H2386" t="n">
        <v>2.01</v>
      </c>
      <c r="I2386" t="n">
        <v>18</v>
      </c>
      <c r="J2386" t="n">
        <v>325.34</v>
      </c>
      <c r="K2386" t="n">
        <v>59.19</v>
      </c>
      <c r="L2386" t="n">
        <v>36.75</v>
      </c>
      <c r="M2386" t="n">
        <v>16</v>
      </c>
      <c r="N2386" t="n">
        <v>99.40000000000001</v>
      </c>
      <c r="O2386" t="n">
        <v>40359.5</v>
      </c>
      <c r="P2386" t="n">
        <v>838.5</v>
      </c>
      <c r="Q2386" t="n">
        <v>1367.19</v>
      </c>
      <c r="R2386" t="n">
        <v>122.03</v>
      </c>
      <c r="S2386" t="n">
        <v>104.26</v>
      </c>
      <c r="T2386" t="n">
        <v>7978.93</v>
      </c>
      <c r="U2386" t="n">
        <v>0.85</v>
      </c>
      <c r="V2386" t="n">
        <v>0.9</v>
      </c>
      <c r="W2386" t="n">
        <v>20.68</v>
      </c>
      <c r="X2386" t="n">
        <v>0.48</v>
      </c>
      <c r="Y2386" t="n">
        <v>1</v>
      </c>
      <c r="Z2386" t="n">
        <v>10</v>
      </c>
    </row>
    <row r="2387">
      <c r="A2387" t="n">
        <v>144</v>
      </c>
      <c r="B2387" t="n">
        <v>130</v>
      </c>
      <c r="C2387" t="inlineStr">
        <is>
          <t xml:space="preserve">CONCLUIDO	</t>
        </is>
      </c>
      <c r="D2387" t="n">
        <v>1.762</v>
      </c>
      <c r="E2387" t="n">
        <v>56.75</v>
      </c>
      <c r="F2387" t="n">
        <v>53.07</v>
      </c>
      <c r="G2387" t="n">
        <v>176.89</v>
      </c>
      <c r="H2387" t="n">
        <v>2.02</v>
      </c>
      <c r="I2387" t="n">
        <v>18</v>
      </c>
      <c r="J2387" t="n">
        <v>325.92</v>
      </c>
      <c r="K2387" t="n">
        <v>59.19</v>
      </c>
      <c r="L2387" t="n">
        <v>37</v>
      </c>
      <c r="M2387" t="n">
        <v>16</v>
      </c>
      <c r="N2387" t="n">
        <v>99.72</v>
      </c>
      <c r="O2387" t="n">
        <v>40430.6</v>
      </c>
      <c r="P2387" t="n">
        <v>838.11</v>
      </c>
      <c r="Q2387" t="n">
        <v>1367.17</v>
      </c>
      <c r="R2387" t="n">
        <v>122.53</v>
      </c>
      <c r="S2387" t="n">
        <v>104.26</v>
      </c>
      <c r="T2387" t="n">
        <v>8230.049999999999</v>
      </c>
      <c r="U2387" t="n">
        <v>0.85</v>
      </c>
      <c r="V2387" t="n">
        <v>0.9</v>
      </c>
      <c r="W2387" t="n">
        <v>20.67</v>
      </c>
      <c r="X2387" t="n">
        <v>0.49</v>
      </c>
      <c r="Y2387" t="n">
        <v>1</v>
      </c>
      <c r="Z2387" t="n">
        <v>10</v>
      </c>
    </row>
    <row r="2388">
      <c r="A2388" t="n">
        <v>145</v>
      </c>
      <c r="B2388" t="n">
        <v>130</v>
      </c>
      <c r="C2388" t="inlineStr">
        <is>
          <t xml:space="preserve">CONCLUIDO	</t>
        </is>
      </c>
      <c r="D2388" t="n">
        <v>1.7618</v>
      </c>
      <c r="E2388" t="n">
        <v>56.76</v>
      </c>
      <c r="F2388" t="n">
        <v>53.07</v>
      </c>
      <c r="G2388" t="n">
        <v>176.91</v>
      </c>
      <c r="H2388" t="n">
        <v>2.03</v>
      </c>
      <c r="I2388" t="n">
        <v>18</v>
      </c>
      <c r="J2388" t="n">
        <v>326.49</v>
      </c>
      <c r="K2388" t="n">
        <v>59.19</v>
      </c>
      <c r="L2388" t="n">
        <v>37.25</v>
      </c>
      <c r="M2388" t="n">
        <v>16</v>
      </c>
      <c r="N2388" t="n">
        <v>100.05</v>
      </c>
      <c r="O2388" t="n">
        <v>40501.85</v>
      </c>
      <c r="P2388" t="n">
        <v>837.15</v>
      </c>
      <c r="Q2388" t="n">
        <v>1367.15</v>
      </c>
      <c r="R2388" t="n">
        <v>122.8</v>
      </c>
      <c r="S2388" t="n">
        <v>104.26</v>
      </c>
      <c r="T2388" t="n">
        <v>8366.040000000001</v>
      </c>
      <c r="U2388" t="n">
        <v>0.85</v>
      </c>
      <c r="V2388" t="n">
        <v>0.9</v>
      </c>
      <c r="W2388" t="n">
        <v>20.67</v>
      </c>
      <c r="X2388" t="n">
        <v>0.5</v>
      </c>
      <c r="Y2388" t="n">
        <v>1</v>
      </c>
      <c r="Z2388" t="n">
        <v>10</v>
      </c>
    </row>
    <row r="2389">
      <c r="A2389" t="n">
        <v>146</v>
      </c>
      <c r="B2389" t="n">
        <v>130</v>
      </c>
      <c r="C2389" t="inlineStr">
        <is>
          <t xml:space="preserve">CONCLUIDO	</t>
        </is>
      </c>
      <c r="D2389" t="n">
        <v>1.7641</v>
      </c>
      <c r="E2389" t="n">
        <v>56.69</v>
      </c>
      <c r="F2389" t="n">
        <v>53.05</v>
      </c>
      <c r="G2389" t="n">
        <v>187.24</v>
      </c>
      <c r="H2389" t="n">
        <v>2.04</v>
      </c>
      <c r="I2389" t="n">
        <v>17</v>
      </c>
      <c r="J2389" t="n">
        <v>327.07</v>
      </c>
      <c r="K2389" t="n">
        <v>59.19</v>
      </c>
      <c r="L2389" t="n">
        <v>37.5</v>
      </c>
      <c r="M2389" t="n">
        <v>15</v>
      </c>
      <c r="N2389" t="n">
        <v>100.38</v>
      </c>
      <c r="O2389" t="n">
        <v>40573.27</v>
      </c>
      <c r="P2389" t="n">
        <v>836.53</v>
      </c>
      <c r="Q2389" t="n">
        <v>1367.14</v>
      </c>
      <c r="R2389" t="n">
        <v>121.82</v>
      </c>
      <c r="S2389" t="n">
        <v>104.26</v>
      </c>
      <c r="T2389" t="n">
        <v>7879.14</v>
      </c>
      <c r="U2389" t="n">
        <v>0.86</v>
      </c>
      <c r="V2389" t="n">
        <v>0.9</v>
      </c>
      <c r="W2389" t="n">
        <v>20.68</v>
      </c>
      <c r="X2389" t="n">
        <v>0.48</v>
      </c>
      <c r="Y2389" t="n">
        <v>1</v>
      </c>
      <c r="Z2389" t="n">
        <v>10</v>
      </c>
    </row>
    <row r="2390">
      <c r="A2390" t="n">
        <v>147</v>
      </c>
      <c r="B2390" t="n">
        <v>130</v>
      </c>
      <c r="C2390" t="inlineStr">
        <is>
          <t xml:space="preserve">CONCLUIDO	</t>
        </is>
      </c>
      <c r="D2390" t="n">
        <v>1.7646</v>
      </c>
      <c r="E2390" t="n">
        <v>56.67</v>
      </c>
      <c r="F2390" t="n">
        <v>53.04</v>
      </c>
      <c r="G2390" t="n">
        <v>187.18</v>
      </c>
      <c r="H2390" t="n">
        <v>2.05</v>
      </c>
      <c r="I2390" t="n">
        <v>17</v>
      </c>
      <c r="J2390" t="n">
        <v>327.65</v>
      </c>
      <c r="K2390" t="n">
        <v>59.19</v>
      </c>
      <c r="L2390" t="n">
        <v>37.75</v>
      </c>
      <c r="M2390" t="n">
        <v>15</v>
      </c>
      <c r="N2390" t="n">
        <v>100.71</v>
      </c>
      <c r="O2390" t="n">
        <v>40644.83</v>
      </c>
      <c r="P2390" t="n">
        <v>836.55</v>
      </c>
      <c r="Q2390" t="n">
        <v>1367.2</v>
      </c>
      <c r="R2390" t="n">
        <v>121.52</v>
      </c>
      <c r="S2390" t="n">
        <v>104.26</v>
      </c>
      <c r="T2390" t="n">
        <v>7730.59</v>
      </c>
      <c r="U2390" t="n">
        <v>0.86</v>
      </c>
      <c r="V2390" t="n">
        <v>0.9</v>
      </c>
      <c r="W2390" t="n">
        <v>20.67</v>
      </c>
      <c r="X2390" t="n">
        <v>0.46</v>
      </c>
      <c r="Y2390" t="n">
        <v>1</v>
      </c>
      <c r="Z2390" t="n">
        <v>10</v>
      </c>
    </row>
    <row r="2391">
      <c r="A2391" t="n">
        <v>148</v>
      </c>
      <c r="B2391" t="n">
        <v>130</v>
      </c>
      <c r="C2391" t="inlineStr">
        <is>
          <t xml:space="preserve">CONCLUIDO	</t>
        </is>
      </c>
      <c r="D2391" t="n">
        <v>1.7649</v>
      </c>
      <c r="E2391" t="n">
        <v>56.66</v>
      </c>
      <c r="F2391" t="n">
        <v>53.02</v>
      </c>
      <c r="G2391" t="n">
        <v>187.15</v>
      </c>
      <c r="H2391" t="n">
        <v>2.06</v>
      </c>
      <c r="I2391" t="n">
        <v>17</v>
      </c>
      <c r="J2391" t="n">
        <v>328.23</v>
      </c>
      <c r="K2391" t="n">
        <v>59.19</v>
      </c>
      <c r="L2391" t="n">
        <v>38</v>
      </c>
      <c r="M2391" t="n">
        <v>15</v>
      </c>
      <c r="N2391" t="n">
        <v>101.04</v>
      </c>
      <c r="O2391" t="n">
        <v>40716.56</v>
      </c>
      <c r="P2391" t="n">
        <v>837.03</v>
      </c>
      <c r="Q2391" t="n">
        <v>1367.15</v>
      </c>
      <c r="R2391" t="n">
        <v>121.04</v>
      </c>
      <c r="S2391" t="n">
        <v>104.26</v>
      </c>
      <c r="T2391" t="n">
        <v>7492.28</v>
      </c>
      <c r="U2391" t="n">
        <v>0.86</v>
      </c>
      <c r="V2391" t="n">
        <v>0.9</v>
      </c>
      <c r="W2391" t="n">
        <v>20.67</v>
      </c>
      <c r="X2391" t="n">
        <v>0.45</v>
      </c>
      <c r="Y2391" t="n">
        <v>1</v>
      </c>
      <c r="Z2391" t="n">
        <v>10</v>
      </c>
    </row>
    <row r="2392">
      <c r="A2392" t="n">
        <v>149</v>
      </c>
      <c r="B2392" t="n">
        <v>130</v>
      </c>
      <c r="C2392" t="inlineStr">
        <is>
          <t xml:space="preserve">CONCLUIDO	</t>
        </is>
      </c>
      <c r="D2392" t="n">
        <v>1.765</v>
      </c>
      <c r="E2392" t="n">
        <v>56.66</v>
      </c>
      <c r="F2392" t="n">
        <v>53.02</v>
      </c>
      <c r="G2392" t="n">
        <v>187.13</v>
      </c>
      <c r="H2392" t="n">
        <v>2.07</v>
      </c>
      <c r="I2392" t="n">
        <v>17</v>
      </c>
      <c r="J2392" t="n">
        <v>328.82</v>
      </c>
      <c r="K2392" t="n">
        <v>59.19</v>
      </c>
      <c r="L2392" t="n">
        <v>38.25</v>
      </c>
      <c r="M2392" t="n">
        <v>15</v>
      </c>
      <c r="N2392" t="n">
        <v>101.37</v>
      </c>
      <c r="O2392" t="n">
        <v>40788.44</v>
      </c>
      <c r="P2392" t="n">
        <v>837.6900000000001</v>
      </c>
      <c r="Q2392" t="n">
        <v>1367.19</v>
      </c>
      <c r="R2392" t="n">
        <v>120.95</v>
      </c>
      <c r="S2392" t="n">
        <v>104.26</v>
      </c>
      <c r="T2392" t="n">
        <v>7443.93</v>
      </c>
      <c r="U2392" t="n">
        <v>0.86</v>
      </c>
      <c r="V2392" t="n">
        <v>0.9</v>
      </c>
      <c r="W2392" t="n">
        <v>20.67</v>
      </c>
      <c r="X2392" t="n">
        <v>0.44</v>
      </c>
      <c r="Y2392" t="n">
        <v>1</v>
      </c>
      <c r="Z2392" t="n">
        <v>10</v>
      </c>
    </row>
    <row r="2393">
      <c r="A2393" t="n">
        <v>150</v>
      </c>
      <c r="B2393" t="n">
        <v>130</v>
      </c>
      <c r="C2393" t="inlineStr">
        <is>
          <t xml:space="preserve">CONCLUIDO	</t>
        </is>
      </c>
      <c r="D2393" t="n">
        <v>1.7647</v>
      </c>
      <c r="E2393" t="n">
        <v>56.67</v>
      </c>
      <c r="F2393" t="n">
        <v>53.03</v>
      </c>
      <c r="G2393" t="n">
        <v>187.17</v>
      </c>
      <c r="H2393" t="n">
        <v>2.08</v>
      </c>
      <c r="I2393" t="n">
        <v>17</v>
      </c>
      <c r="J2393" t="n">
        <v>329.4</v>
      </c>
      <c r="K2393" t="n">
        <v>59.19</v>
      </c>
      <c r="L2393" t="n">
        <v>38.5</v>
      </c>
      <c r="M2393" t="n">
        <v>15</v>
      </c>
      <c r="N2393" t="n">
        <v>101.71</v>
      </c>
      <c r="O2393" t="n">
        <v>40860.49</v>
      </c>
      <c r="P2393" t="n">
        <v>837.23</v>
      </c>
      <c r="Q2393" t="n">
        <v>1367.19</v>
      </c>
      <c r="R2393" t="n">
        <v>121.25</v>
      </c>
      <c r="S2393" t="n">
        <v>104.26</v>
      </c>
      <c r="T2393" t="n">
        <v>7595.67</v>
      </c>
      <c r="U2393" t="n">
        <v>0.86</v>
      </c>
      <c r="V2393" t="n">
        <v>0.9</v>
      </c>
      <c r="W2393" t="n">
        <v>20.67</v>
      </c>
      <c r="X2393" t="n">
        <v>0.46</v>
      </c>
      <c r="Y2393" t="n">
        <v>1</v>
      </c>
      <c r="Z2393" t="n">
        <v>10</v>
      </c>
    </row>
    <row r="2394">
      <c r="A2394" t="n">
        <v>151</v>
      </c>
      <c r="B2394" t="n">
        <v>130</v>
      </c>
      <c r="C2394" t="inlineStr">
        <is>
          <t xml:space="preserve">CONCLUIDO	</t>
        </is>
      </c>
      <c r="D2394" t="n">
        <v>1.7645</v>
      </c>
      <c r="E2394" t="n">
        <v>56.67</v>
      </c>
      <c r="F2394" t="n">
        <v>53.04</v>
      </c>
      <c r="G2394" t="n">
        <v>187.19</v>
      </c>
      <c r="H2394" t="n">
        <v>2.09</v>
      </c>
      <c r="I2394" t="n">
        <v>17</v>
      </c>
      <c r="J2394" t="n">
        <v>329.99</v>
      </c>
      <c r="K2394" t="n">
        <v>59.19</v>
      </c>
      <c r="L2394" t="n">
        <v>38.75</v>
      </c>
      <c r="M2394" t="n">
        <v>15</v>
      </c>
      <c r="N2394" t="n">
        <v>102.04</v>
      </c>
      <c r="O2394" t="n">
        <v>40932.69</v>
      </c>
      <c r="P2394" t="n">
        <v>837.37</v>
      </c>
      <c r="Q2394" t="n">
        <v>1367.28</v>
      </c>
      <c r="R2394" t="n">
        <v>121.55</v>
      </c>
      <c r="S2394" t="n">
        <v>104.26</v>
      </c>
      <c r="T2394" t="n">
        <v>7744.39</v>
      </c>
      <c r="U2394" t="n">
        <v>0.86</v>
      </c>
      <c r="V2394" t="n">
        <v>0.9</v>
      </c>
      <c r="W2394" t="n">
        <v>20.67</v>
      </c>
      <c r="X2394" t="n">
        <v>0.46</v>
      </c>
      <c r="Y2394" t="n">
        <v>1</v>
      </c>
      <c r="Z2394" t="n">
        <v>10</v>
      </c>
    </row>
    <row r="2395">
      <c r="A2395" t="n">
        <v>152</v>
      </c>
      <c r="B2395" t="n">
        <v>130</v>
      </c>
      <c r="C2395" t="inlineStr">
        <is>
          <t xml:space="preserve">CONCLUIDO	</t>
        </is>
      </c>
      <c r="D2395" t="n">
        <v>1.7648</v>
      </c>
      <c r="E2395" t="n">
        <v>56.66</v>
      </c>
      <c r="F2395" t="n">
        <v>53.03</v>
      </c>
      <c r="G2395" t="n">
        <v>187.16</v>
      </c>
      <c r="H2395" t="n">
        <v>2.1</v>
      </c>
      <c r="I2395" t="n">
        <v>17</v>
      </c>
      <c r="J2395" t="n">
        <v>330.57</v>
      </c>
      <c r="K2395" t="n">
        <v>59.19</v>
      </c>
      <c r="L2395" t="n">
        <v>39</v>
      </c>
      <c r="M2395" t="n">
        <v>15</v>
      </c>
      <c r="N2395" t="n">
        <v>102.38</v>
      </c>
      <c r="O2395" t="n">
        <v>41005.06</v>
      </c>
      <c r="P2395" t="n">
        <v>836.83</v>
      </c>
      <c r="Q2395" t="n">
        <v>1367.2</v>
      </c>
      <c r="R2395" t="n">
        <v>121.07</v>
      </c>
      <c r="S2395" t="n">
        <v>104.26</v>
      </c>
      <c r="T2395" t="n">
        <v>7505.51</v>
      </c>
      <c r="U2395" t="n">
        <v>0.86</v>
      </c>
      <c r="V2395" t="n">
        <v>0.9</v>
      </c>
      <c r="W2395" t="n">
        <v>20.67</v>
      </c>
      <c r="X2395" t="n">
        <v>0.45</v>
      </c>
      <c r="Y2395" t="n">
        <v>1</v>
      </c>
      <c r="Z2395" t="n">
        <v>10</v>
      </c>
    </row>
    <row r="2396">
      <c r="A2396" t="n">
        <v>153</v>
      </c>
      <c r="B2396" t="n">
        <v>130</v>
      </c>
      <c r="C2396" t="inlineStr">
        <is>
          <t xml:space="preserve">CONCLUIDO	</t>
        </is>
      </c>
      <c r="D2396" t="n">
        <v>1.7646</v>
      </c>
      <c r="E2396" t="n">
        <v>56.67</v>
      </c>
      <c r="F2396" t="n">
        <v>53.04</v>
      </c>
      <c r="G2396" t="n">
        <v>187.18</v>
      </c>
      <c r="H2396" t="n">
        <v>2.11</v>
      </c>
      <c r="I2396" t="n">
        <v>17</v>
      </c>
      <c r="J2396" t="n">
        <v>331.16</v>
      </c>
      <c r="K2396" t="n">
        <v>59.19</v>
      </c>
      <c r="L2396" t="n">
        <v>39.25</v>
      </c>
      <c r="M2396" t="n">
        <v>15</v>
      </c>
      <c r="N2396" t="n">
        <v>102.72</v>
      </c>
      <c r="O2396" t="n">
        <v>41077.58</v>
      </c>
      <c r="P2396" t="n">
        <v>834.9299999999999</v>
      </c>
      <c r="Q2396" t="n">
        <v>1367.16</v>
      </c>
      <c r="R2396" t="n">
        <v>121.45</v>
      </c>
      <c r="S2396" t="n">
        <v>104.26</v>
      </c>
      <c r="T2396" t="n">
        <v>7695.16</v>
      </c>
      <c r="U2396" t="n">
        <v>0.86</v>
      </c>
      <c r="V2396" t="n">
        <v>0.9</v>
      </c>
      <c r="W2396" t="n">
        <v>20.67</v>
      </c>
      <c r="X2396" t="n">
        <v>0.46</v>
      </c>
      <c r="Y2396" t="n">
        <v>1</v>
      </c>
      <c r="Z2396" t="n">
        <v>10</v>
      </c>
    </row>
    <row r="2397">
      <c r="A2397" t="n">
        <v>154</v>
      </c>
      <c r="B2397" t="n">
        <v>130</v>
      </c>
      <c r="C2397" t="inlineStr">
        <is>
          <t xml:space="preserve">CONCLUIDO	</t>
        </is>
      </c>
      <c r="D2397" t="n">
        <v>1.7647</v>
      </c>
      <c r="E2397" t="n">
        <v>56.67</v>
      </c>
      <c r="F2397" t="n">
        <v>53.03</v>
      </c>
      <c r="G2397" t="n">
        <v>187.16</v>
      </c>
      <c r="H2397" t="n">
        <v>2.12</v>
      </c>
      <c r="I2397" t="n">
        <v>17</v>
      </c>
      <c r="J2397" t="n">
        <v>331.75</v>
      </c>
      <c r="K2397" t="n">
        <v>59.19</v>
      </c>
      <c r="L2397" t="n">
        <v>39.5</v>
      </c>
      <c r="M2397" t="n">
        <v>15</v>
      </c>
      <c r="N2397" t="n">
        <v>103.06</v>
      </c>
      <c r="O2397" t="n">
        <v>41150.28</v>
      </c>
      <c r="P2397" t="n">
        <v>834.51</v>
      </c>
      <c r="Q2397" t="n">
        <v>1367.18</v>
      </c>
      <c r="R2397" t="n">
        <v>121.38</v>
      </c>
      <c r="S2397" t="n">
        <v>104.26</v>
      </c>
      <c r="T2397" t="n">
        <v>7663.67</v>
      </c>
      <c r="U2397" t="n">
        <v>0.86</v>
      </c>
      <c r="V2397" t="n">
        <v>0.9</v>
      </c>
      <c r="W2397" t="n">
        <v>20.67</v>
      </c>
      <c r="X2397" t="n">
        <v>0.45</v>
      </c>
      <c r="Y2397" t="n">
        <v>1</v>
      </c>
      <c r="Z2397" t="n">
        <v>10</v>
      </c>
    </row>
    <row r="2398">
      <c r="A2398" t="n">
        <v>155</v>
      </c>
      <c r="B2398" t="n">
        <v>130</v>
      </c>
      <c r="C2398" t="inlineStr">
        <is>
          <t xml:space="preserve">CONCLUIDO	</t>
        </is>
      </c>
      <c r="D2398" t="n">
        <v>1.767</v>
      </c>
      <c r="E2398" t="n">
        <v>56.59</v>
      </c>
      <c r="F2398" t="n">
        <v>53.01</v>
      </c>
      <c r="G2398" t="n">
        <v>198.77</v>
      </c>
      <c r="H2398" t="n">
        <v>2.13</v>
      </c>
      <c r="I2398" t="n">
        <v>16</v>
      </c>
      <c r="J2398" t="n">
        <v>332.34</v>
      </c>
      <c r="K2398" t="n">
        <v>59.19</v>
      </c>
      <c r="L2398" t="n">
        <v>39.75</v>
      </c>
      <c r="M2398" t="n">
        <v>14</v>
      </c>
      <c r="N2398" t="n">
        <v>103.4</v>
      </c>
      <c r="O2398" t="n">
        <v>41223.13</v>
      </c>
      <c r="P2398" t="n">
        <v>833.34</v>
      </c>
      <c r="Q2398" t="n">
        <v>1367.19</v>
      </c>
      <c r="R2398" t="n">
        <v>120.5</v>
      </c>
      <c r="S2398" t="n">
        <v>104.26</v>
      </c>
      <c r="T2398" t="n">
        <v>7225.63</v>
      </c>
      <c r="U2398" t="n">
        <v>0.87</v>
      </c>
      <c r="V2398" t="n">
        <v>0.9</v>
      </c>
      <c r="W2398" t="n">
        <v>20.67</v>
      </c>
      <c r="X2398" t="n">
        <v>0.43</v>
      </c>
      <c r="Y2398" t="n">
        <v>1</v>
      </c>
      <c r="Z2398" t="n">
        <v>10</v>
      </c>
    </row>
    <row r="2399">
      <c r="A2399" t="n">
        <v>156</v>
      </c>
      <c r="B2399" t="n">
        <v>130</v>
      </c>
      <c r="C2399" t="inlineStr">
        <is>
          <t xml:space="preserve">CONCLUIDO	</t>
        </is>
      </c>
      <c r="D2399" t="n">
        <v>1.7669</v>
      </c>
      <c r="E2399" t="n">
        <v>56.6</v>
      </c>
      <c r="F2399" t="n">
        <v>53.01</v>
      </c>
      <c r="G2399" t="n">
        <v>198.79</v>
      </c>
      <c r="H2399" t="n">
        <v>2.14</v>
      </c>
      <c r="I2399" t="n">
        <v>16</v>
      </c>
      <c r="J2399" t="n">
        <v>332.93</v>
      </c>
      <c r="K2399" t="n">
        <v>59.19</v>
      </c>
      <c r="L2399" t="n">
        <v>40</v>
      </c>
      <c r="M2399" t="n">
        <v>14</v>
      </c>
      <c r="N2399" t="n">
        <v>103.74</v>
      </c>
      <c r="O2399" t="n">
        <v>41296.16</v>
      </c>
      <c r="P2399" t="n">
        <v>834.6799999999999</v>
      </c>
      <c r="Q2399" t="n">
        <v>1367.25</v>
      </c>
      <c r="R2399" t="n">
        <v>120.74</v>
      </c>
      <c r="S2399" t="n">
        <v>104.26</v>
      </c>
      <c r="T2399" t="n">
        <v>7345.77</v>
      </c>
      <c r="U2399" t="n">
        <v>0.86</v>
      </c>
      <c r="V2399" t="n">
        <v>0.9</v>
      </c>
      <c r="W2399" t="n">
        <v>20.66</v>
      </c>
      <c r="X2399" t="n">
        <v>0.43</v>
      </c>
      <c r="Y2399" t="n">
        <v>1</v>
      </c>
      <c r="Z2399" t="n">
        <v>10</v>
      </c>
    </row>
    <row r="2400">
      <c r="A2400" t="n">
        <v>0</v>
      </c>
      <c r="B2400" t="n">
        <v>75</v>
      </c>
      <c r="C2400" t="inlineStr">
        <is>
          <t xml:space="preserve">CONCLUIDO	</t>
        </is>
      </c>
      <c r="D2400" t="n">
        <v>1.0903</v>
      </c>
      <c r="E2400" t="n">
        <v>91.72</v>
      </c>
      <c r="F2400" t="n">
        <v>70.73999999999999</v>
      </c>
      <c r="G2400" t="n">
        <v>6.94</v>
      </c>
      <c r="H2400" t="n">
        <v>0.12</v>
      </c>
      <c r="I2400" t="n">
        <v>612</v>
      </c>
      <c r="J2400" t="n">
        <v>150.44</v>
      </c>
      <c r="K2400" t="n">
        <v>49.1</v>
      </c>
      <c r="L2400" t="n">
        <v>1</v>
      </c>
      <c r="M2400" t="n">
        <v>610</v>
      </c>
      <c r="N2400" t="n">
        <v>25.34</v>
      </c>
      <c r="O2400" t="n">
        <v>18787.76</v>
      </c>
      <c r="P2400" t="n">
        <v>847.58</v>
      </c>
      <c r="Q2400" t="n">
        <v>1370.27</v>
      </c>
      <c r="R2400" t="n">
        <v>697.53</v>
      </c>
      <c r="S2400" t="n">
        <v>104.26</v>
      </c>
      <c r="T2400" t="n">
        <v>292761.57</v>
      </c>
      <c r="U2400" t="n">
        <v>0.15</v>
      </c>
      <c r="V2400" t="n">
        <v>0.68</v>
      </c>
      <c r="W2400" t="n">
        <v>21.65</v>
      </c>
      <c r="X2400" t="n">
        <v>18.1</v>
      </c>
      <c r="Y2400" t="n">
        <v>1</v>
      </c>
      <c r="Z2400" t="n">
        <v>10</v>
      </c>
    </row>
    <row r="2401">
      <c r="A2401" t="n">
        <v>1</v>
      </c>
      <c r="B2401" t="n">
        <v>75</v>
      </c>
      <c r="C2401" t="inlineStr">
        <is>
          <t xml:space="preserve">CONCLUIDO	</t>
        </is>
      </c>
      <c r="D2401" t="n">
        <v>1.2167</v>
      </c>
      <c r="E2401" t="n">
        <v>82.19</v>
      </c>
      <c r="F2401" t="n">
        <v>65.98</v>
      </c>
      <c r="G2401" t="n">
        <v>8.68</v>
      </c>
      <c r="H2401" t="n">
        <v>0.15</v>
      </c>
      <c r="I2401" t="n">
        <v>456</v>
      </c>
      <c r="J2401" t="n">
        <v>150.78</v>
      </c>
      <c r="K2401" t="n">
        <v>49.1</v>
      </c>
      <c r="L2401" t="n">
        <v>1.25</v>
      </c>
      <c r="M2401" t="n">
        <v>454</v>
      </c>
      <c r="N2401" t="n">
        <v>25.44</v>
      </c>
      <c r="O2401" t="n">
        <v>18830.65</v>
      </c>
      <c r="P2401" t="n">
        <v>789.66</v>
      </c>
      <c r="Q2401" t="n">
        <v>1369.14</v>
      </c>
      <c r="R2401" t="n">
        <v>542.58</v>
      </c>
      <c r="S2401" t="n">
        <v>104.26</v>
      </c>
      <c r="T2401" t="n">
        <v>216063.86</v>
      </c>
      <c r="U2401" t="n">
        <v>0.19</v>
      </c>
      <c r="V2401" t="n">
        <v>0.73</v>
      </c>
      <c r="W2401" t="n">
        <v>21.39</v>
      </c>
      <c r="X2401" t="n">
        <v>13.36</v>
      </c>
      <c r="Y2401" t="n">
        <v>1</v>
      </c>
      <c r="Z2401" t="n">
        <v>10</v>
      </c>
    </row>
    <row r="2402">
      <c r="A2402" t="n">
        <v>2</v>
      </c>
      <c r="B2402" t="n">
        <v>75</v>
      </c>
      <c r="C2402" t="inlineStr">
        <is>
          <t xml:space="preserve">CONCLUIDO	</t>
        </is>
      </c>
      <c r="D2402" t="n">
        <v>1.3062</v>
      </c>
      <c r="E2402" t="n">
        <v>76.56</v>
      </c>
      <c r="F2402" t="n">
        <v>63.19</v>
      </c>
      <c r="G2402" t="n">
        <v>10.44</v>
      </c>
      <c r="H2402" t="n">
        <v>0.18</v>
      </c>
      <c r="I2402" t="n">
        <v>363</v>
      </c>
      <c r="J2402" t="n">
        <v>151.13</v>
      </c>
      <c r="K2402" t="n">
        <v>49.1</v>
      </c>
      <c r="L2402" t="n">
        <v>1.5</v>
      </c>
      <c r="M2402" t="n">
        <v>361</v>
      </c>
      <c r="N2402" t="n">
        <v>25.54</v>
      </c>
      <c r="O2402" t="n">
        <v>18873.58</v>
      </c>
      <c r="P2402" t="n">
        <v>755.21</v>
      </c>
      <c r="Q2402" t="n">
        <v>1368.81</v>
      </c>
      <c r="R2402" t="n">
        <v>450.47</v>
      </c>
      <c r="S2402" t="n">
        <v>104.26</v>
      </c>
      <c r="T2402" t="n">
        <v>170476.79</v>
      </c>
      <c r="U2402" t="n">
        <v>0.23</v>
      </c>
      <c r="V2402" t="n">
        <v>0.76</v>
      </c>
      <c r="W2402" t="n">
        <v>21.26</v>
      </c>
      <c r="X2402" t="n">
        <v>10.58</v>
      </c>
      <c r="Y2402" t="n">
        <v>1</v>
      </c>
      <c r="Z2402" t="n">
        <v>10</v>
      </c>
    </row>
    <row r="2403">
      <c r="A2403" t="n">
        <v>3</v>
      </c>
      <c r="B2403" t="n">
        <v>75</v>
      </c>
      <c r="C2403" t="inlineStr">
        <is>
          <t xml:space="preserve">CONCLUIDO	</t>
        </is>
      </c>
      <c r="D2403" t="n">
        <v>1.3722</v>
      </c>
      <c r="E2403" t="n">
        <v>72.88</v>
      </c>
      <c r="F2403" t="n">
        <v>61.37</v>
      </c>
      <c r="G2403" t="n">
        <v>12.19</v>
      </c>
      <c r="H2403" t="n">
        <v>0.2</v>
      </c>
      <c r="I2403" t="n">
        <v>302</v>
      </c>
      <c r="J2403" t="n">
        <v>151.48</v>
      </c>
      <c r="K2403" t="n">
        <v>49.1</v>
      </c>
      <c r="L2403" t="n">
        <v>1.75</v>
      </c>
      <c r="M2403" t="n">
        <v>300</v>
      </c>
      <c r="N2403" t="n">
        <v>25.64</v>
      </c>
      <c r="O2403" t="n">
        <v>18916.54</v>
      </c>
      <c r="P2403" t="n">
        <v>732.26</v>
      </c>
      <c r="Q2403" t="n">
        <v>1368.62</v>
      </c>
      <c r="R2403" t="n">
        <v>392.02</v>
      </c>
      <c r="S2403" t="n">
        <v>104.26</v>
      </c>
      <c r="T2403" t="n">
        <v>141557.53</v>
      </c>
      <c r="U2403" t="n">
        <v>0.27</v>
      </c>
      <c r="V2403" t="n">
        <v>0.78</v>
      </c>
      <c r="W2403" t="n">
        <v>21.14</v>
      </c>
      <c r="X2403" t="n">
        <v>8.76</v>
      </c>
      <c r="Y2403" t="n">
        <v>1</v>
      </c>
      <c r="Z2403" t="n">
        <v>10</v>
      </c>
    </row>
    <row r="2404">
      <c r="A2404" t="n">
        <v>4</v>
      </c>
      <c r="B2404" t="n">
        <v>75</v>
      </c>
      <c r="C2404" t="inlineStr">
        <is>
          <t xml:space="preserve">CONCLUIDO	</t>
        </is>
      </c>
      <c r="D2404" t="n">
        <v>1.424</v>
      </c>
      <c r="E2404" t="n">
        <v>70.23</v>
      </c>
      <c r="F2404" t="n">
        <v>60.07</v>
      </c>
      <c r="G2404" t="n">
        <v>13.97</v>
      </c>
      <c r="H2404" t="n">
        <v>0.23</v>
      </c>
      <c r="I2404" t="n">
        <v>258</v>
      </c>
      <c r="J2404" t="n">
        <v>151.83</v>
      </c>
      <c r="K2404" t="n">
        <v>49.1</v>
      </c>
      <c r="L2404" t="n">
        <v>2</v>
      </c>
      <c r="M2404" t="n">
        <v>256</v>
      </c>
      <c r="N2404" t="n">
        <v>25.73</v>
      </c>
      <c r="O2404" t="n">
        <v>18959.54</v>
      </c>
      <c r="P2404" t="n">
        <v>715.47</v>
      </c>
      <c r="Q2404" t="n">
        <v>1368.2</v>
      </c>
      <c r="R2404" t="n">
        <v>349.6</v>
      </c>
      <c r="S2404" t="n">
        <v>104.26</v>
      </c>
      <c r="T2404" t="n">
        <v>120567.05</v>
      </c>
      <c r="U2404" t="n">
        <v>0.3</v>
      </c>
      <c r="V2404" t="n">
        <v>0.8</v>
      </c>
      <c r="W2404" t="n">
        <v>21.07</v>
      </c>
      <c r="X2404" t="n">
        <v>7.47</v>
      </c>
      <c r="Y2404" t="n">
        <v>1</v>
      </c>
      <c r="Z2404" t="n">
        <v>10</v>
      </c>
    </row>
    <row r="2405">
      <c r="A2405" t="n">
        <v>5</v>
      </c>
      <c r="B2405" t="n">
        <v>75</v>
      </c>
      <c r="C2405" t="inlineStr">
        <is>
          <t xml:space="preserve">CONCLUIDO	</t>
        </is>
      </c>
      <c r="D2405" t="n">
        <v>1.4658</v>
      </c>
      <c r="E2405" t="n">
        <v>68.22</v>
      </c>
      <c r="F2405" t="n">
        <v>59.07</v>
      </c>
      <c r="G2405" t="n">
        <v>15.75</v>
      </c>
      <c r="H2405" t="n">
        <v>0.26</v>
      </c>
      <c r="I2405" t="n">
        <v>225</v>
      </c>
      <c r="J2405" t="n">
        <v>152.18</v>
      </c>
      <c r="K2405" t="n">
        <v>49.1</v>
      </c>
      <c r="L2405" t="n">
        <v>2.25</v>
      </c>
      <c r="M2405" t="n">
        <v>223</v>
      </c>
      <c r="N2405" t="n">
        <v>25.83</v>
      </c>
      <c r="O2405" t="n">
        <v>19002.56</v>
      </c>
      <c r="P2405" t="n">
        <v>702.39</v>
      </c>
      <c r="Q2405" t="n">
        <v>1368.26</v>
      </c>
      <c r="R2405" t="n">
        <v>317.19</v>
      </c>
      <c r="S2405" t="n">
        <v>104.26</v>
      </c>
      <c r="T2405" t="n">
        <v>104523.76</v>
      </c>
      <c r="U2405" t="n">
        <v>0.33</v>
      </c>
      <c r="V2405" t="n">
        <v>0.8100000000000001</v>
      </c>
      <c r="W2405" t="n">
        <v>21.02</v>
      </c>
      <c r="X2405" t="n">
        <v>6.47</v>
      </c>
      <c r="Y2405" t="n">
        <v>1</v>
      </c>
      <c r="Z2405" t="n">
        <v>10</v>
      </c>
    </row>
    <row r="2406">
      <c r="A2406" t="n">
        <v>6</v>
      </c>
      <c r="B2406" t="n">
        <v>75</v>
      </c>
      <c r="C2406" t="inlineStr">
        <is>
          <t xml:space="preserve">CONCLUIDO	</t>
        </is>
      </c>
      <c r="D2406" t="n">
        <v>1.4986</v>
      </c>
      <c r="E2406" t="n">
        <v>66.73</v>
      </c>
      <c r="F2406" t="n">
        <v>58.34</v>
      </c>
      <c r="G2406" t="n">
        <v>17.5</v>
      </c>
      <c r="H2406" t="n">
        <v>0.29</v>
      </c>
      <c r="I2406" t="n">
        <v>200</v>
      </c>
      <c r="J2406" t="n">
        <v>152.53</v>
      </c>
      <c r="K2406" t="n">
        <v>49.1</v>
      </c>
      <c r="L2406" t="n">
        <v>2.5</v>
      </c>
      <c r="M2406" t="n">
        <v>198</v>
      </c>
      <c r="N2406" t="n">
        <v>25.93</v>
      </c>
      <c r="O2406" t="n">
        <v>19045.63</v>
      </c>
      <c r="P2406" t="n">
        <v>692.38</v>
      </c>
      <c r="Q2406" t="n">
        <v>1368.16</v>
      </c>
      <c r="R2406" t="n">
        <v>293.63</v>
      </c>
      <c r="S2406" t="n">
        <v>104.26</v>
      </c>
      <c r="T2406" t="n">
        <v>92871.56</v>
      </c>
      <c r="U2406" t="n">
        <v>0.36</v>
      </c>
      <c r="V2406" t="n">
        <v>0.82</v>
      </c>
      <c r="W2406" t="n">
        <v>20.97</v>
      </c>
      <c r="X2406" t="n">
        <v>5.75</v>
      </c>
      <c r="Y2406" t="n">
        <v>1</v>
      </c>
      <c r="Z2406" t="n">
        <v>10</v>
      </c>
    </row>
    <row r="2407">
      <c r="A2407" t="n">
        <v>7</v>
      </c>
      <c r="B2407" t="n">
        <v>75</v>
      </c>
      <c r="C2407" t="inlineStr">
        <is>
          <t xml:space="preserve">CONCLUIDO	</t>
        </is>
      </c>
      <c r="D2407" t="n">
        <v>1.5262</v>
      </c>
      <c r="E2407" t="n">
        <v>65.52</v>
      </c>
      <c r="F2407" t="n">
        <v>57.75</v>
      </c>
      <c r="G2407" t="n">
        <v>19.25</v>
      </c>
      <c r="H2407" t="n">
        <v>0.32</v>
      </c>
      <c r="I2407" t="n">
        <v>180</v>
      </c>
      <c r="J2407" t="n">
        <v>152.88</v>
      </c>
      <c r="K2407" t="n">
        <v>49.1</v>
      </c>
      <c r="L2407" t="n">
        <v>2.75</v>
      </c>
      <c r="M2407" t="n">
        <v>178</v>
      </c>
      <c r="N2407" t="n">
        <v>26.03</v>
      </c>
      <c r="O2407" t="n">
        <v>19088.72</v>
      </c>
      <c r="P2407" t="n">
        <v>684.16</v>
      </c>
      <c r="Q2407" t="n">
        <v>1367.95</v>
      </c>
      <c r="R2407" t="n">
        <v>274.43</v>
      </c>
      <c r="S2407" t="n">
        <v>104.26</v>
      </c>
      <c r="T2407" t="n">
        <v>83370.89999999999</v>
      </c>
      <c r="U2407" t="n">
        <v>0.38</v>
      </c>
      <c r="V2407" t="n">
        <v>0.83</v>
      </c>
      <c r="W2407" t="n">
        <v>20.93</v>
      </c>
      <c r="X2407" t="n">
        <v>5.15</v>
      </c>
      <c r="Y2407" t="n">
        <v>1</v>
      </c>
      <c r="Z2407" t="n">
        <v>10</v>
      </c>
    </row>
    <row r="2408">
      <c r="A2408" t="n">
        <v>8</v>
      </c>
      <c r="B2408" t="n">
        <v>75</v>
      </c>
      <c r="C2408" t="inlineStr">
        <is>
          <t xml:space="preserve">CONCLUIDO	</t>
        </is>
      </c>
      <c r="D2408" t="n">
        <v>1.5494</v>
      </c>
      <c r="E2408" t="n">
        <v>64.54000000000001</v>
      </c>
      <c r="F2408" t="n">
        <v>57.28</v>
      </c>
      <c r="G2408" t="n">
        <v>21.09</v>
      </c>
      <c r="H2408" t="n">
        <v>0.35</v>
      </c>
      <c r="I2408" t="n">
        <v>163</v>
      </c>
      <c r="J2408" t="n">
        <v>153.23</v>
      </c>
      <c r="K2408" t="n">
        <v>49.1</v>
      </c>
      <c r="L2408" t="n">
        <v>3</v>
      </c>
      <c r="M2408" t="n">
        <v>161</v>
      </c>
      <c r="N2408" t="n">
        <v>26.13</v>
      </c>
      <c r="O2408" t="n">
        <v>19131.85</v>
      </c>
      <c r="P2408" t="n">
        <v>677.21</v>
      </c>
      <c r="Q2408" t="n">
        <v>1367.89</v>
      </c>
      <c r="R2408" t="n">
        <v>258.52</v>
      </c>
      <c r="S2408" t="n">
        <v>104.26</v>
      </c>
      <c r="T2408" t="n">
        <v>75499.95</v>
      </c>
      <c r="U2408" t="n">
        <v>0.4</v>
      </c>
      <c r="V2408" t="n">
        <v>0.84</v>
      </c>
      <c r="W2408" t="n">
        <v>20.93</v>
      </c>
      <c r="X2408" t="n">
        <v>4.69</v>
      </c>
      <c r="Y2408" t="n">
        <v>1</v>
      </c>
      <c r="Z2408" t="n">
        <v>10</v>
      </c>
    </row>
    <row r="2409">
      <c r="A2409" t="n">
        <v>9</v>
      </c>
      <c r="B2409" t="n">
        <v>75</v>
      </c>
      <c r="C2409" t="inlineStr">
        <is>
          <t xml:space="preserve">CONCLUIDO	</t>
        </is>
      </c>
      <c r="D2409" t="n">
        <v>1.5708</v>
      </c>
      <c r="E2409" t="n">
        <v>63.66</v>
      </c>
      <c r="F2409" t="n">
        <v>56.83</v>
      </c>
      <c r="G2409" t="n">
        <v>22.89</v>
      </c>
      <c r="H2409" t="n">
        <v>0.37</v>
      </c>
      <c r="I2409" t="n">
        <v>149</v>
      </c>
      <c r="J2409" t="n">
        <v>153.58</v>
      </c>
      <c r="K2409" t="n">
        <v>49.1</v>
      </c>
      <c r="L2409" t="n">
        <v>3.25</v>
      </c>
      <c r="M2409" t="n">
        <v>147</v>
      </c>
      <c r="N2409" t="n">
        <v>26.23</v>
      </c>
      <c r="O2409" t="n">
        <v>19175.02</v>
      </c>
      <c r="P2409" t="n">
        <v>670.55</v>
      </c>
      <c r="Q2409" t="n">
        <v>1367.63</v>
      </c>
      <c r="R2409" t="n">
        <v>244.61</v>
      </c>
      <c r="S2409" t="n">
        <v>104.26</v>
      </c>
      <c r="T2409" t="n">
        <v>68617.06</v>
      </c>
      <c r="U2409" t="n">
        <v>0.43</v>
      </c>
      <c r="V2409" t="n">
        <v>0.84</v>
      </c>
      <c r="W2409" t="n">
        <v>20.89</v>
      </c>
      <c r="X2409" t="n">
        <v>4.25</v>
      </c>
      <c r="Y2409" t="n">
        <v>1</v>
      </c>
      <c r="Z2409" t="n">
        <v>10</v>
      </c>
    </row>
    <row r="2410">
      <c r="A2410" t="n">
        <v>10</v>
      </c>
      <c r="B2410" t="n">
        <v>75</v>
      </c>
      <c r="C2410" t="inlineStr">
        <is>
          <t xml:space="preserve">CONCLUIDO	</t>
        </is>
      </c>
      <c r="D2410" t="n">
        <v>1.5869</v>
      </c>
      <c r="E2410" t="n">
        <v>63.02</v>
      </c>
      <c r="F2410" t="n">
        <v>56.52</v>
      </c>
      <c r="G2410" t="n">
        <v>24.58</v>
      </c>
      <c r="H2410" t="n">
        <v>0.4</v>
      </c>
      <c r="I2410" t="n">
        <v>138</v>
      </c>
      <c r="J2410" t="n">
        <v>153.93</v>
      </c>
      <c r="K2410" t="n">
        <v>49.1</v>
      </c>
      <c r="L2410" t="n">
        <v>3.5</v>
      </c>
      <c r="M2410" t="n">
        <v>136</v>
      </c>
      <c r="N2410" t="n">
        <v>26.33</v>
      </c>
      <c r="O2410" t="n">
        <v>19218.22</v>
      </c>
      <c r="P2410" t="n">
        <v>665.6900000000001</v>
      </c>
      <c r="Q2410" t="n">
        <v>1367.82</v>
      </c>
      <c r="R2410" t="n">
        <v>234.72</v>
      </c>
      <c r="S2410" t="n">
        <v>104.26</v>
      </c>
      <c r="T2410" t="n">
        <v>63728.13</v>
      </c>
      <c r="U2410" t="n">
        <v>0.44</v>
      </c>
      <c r="V2410" t="n">
        <v>0.85</v>
      </c>
      <c r="W2410" t="n">
        <v>20.86</v>
      </c>
      <c r="X2410" t="n">
        <v>3.93</v>
      </c>
      <c r="Y2410" t="n">
        <v>1</v>
      </c>
      <c r="Z2410" t="n">
        <v>10</v>
      </c>
    </row>
    <row r="2411">
      <c r="A2411" t="n">
        <v>11</v>
      </c>
      <c r="B2411" t="n">
        <v>75</v>
      </c>
      <c r="C2411" t="inlineStr">
        <is>
          <t xml:space="preserve">CONCLUIDO	</t>
        </is>
      </c>
      <c r="D2411" t="n">
        <v>1.6019</v>
      </c>
      <c r="E2411" t="n">
        <v>62.42</v>
      </c>
      <c r="F2411" t="n">
        <v>56.24</v>
      </c>
      <c r="G2411" t="n">
        <v>26.36</v>
      </c>
      <c r="H2411" t="n">
        <v>0.43</v>
      </c>
      <c r="I2411" t="n">
        <v>128</v>
      </c>
      <c r="J2411" t="n">
        <v>154.28</v>
      </c>
      <c r="K2411" t="n">
        <v>49.1</v>
      </c>
      <c r="L2411" t="n">
        <v>3.75</v>
      </c>
      <c r="M2411" t="n">
        <v>126</v>
      </c>
      <c r="N2411" t="n">
        <v>26.43</v>
      </c>
      <c r="O2411" t="n">
        <v>19261.45</v>
      </c>
      <c r="P2411" t="n">
        <v>660.8099999999999</v>
      </c>
      <c r="Q2411" t="n">
        <v>1367.66</v>
      </c>
      <c r="R2411" t="n">
        <v>224.77</v>
      </c>
      <c r="S2411" t="n">
        <v>104.26</v>
      </c>
      <c r="T2411" t="n">
        <v>58799.77</v>
      </c>
      <c r="U2411" t="n">
        <v>0.46</v>
      </c>
      <c r="V2411" t="n">
        <v>0.85</v>
      </c>
      <c r="W2411" t="n">
        <v>20.86</v>
      </c>
      <c r="X2411" t="n">
        <v>3.65</v>
      </c>
      <c r="Y2411" t="n">
        <v>1</v>
      </c>
      <c r="Z2411" t="n">
        <v>10</v>
      </c>
    </row>
    <row r="2412">
      <c r="A2412" t="n">
        <v>12</v>
      </c>
      <c r="B2412" t="n">
        <v>75</v>
      </c>
      <c r="C2412" t="inlineStr">
        <is>
          <t xml:space="preserve">CONCLUIDO	</t>
        </is>
      </c>
      <c r="D2412" t="n">
        <v>1.6158</v>
      </c>
      <c r="E2412" t="n">
        <v>61.89</v>
      </c>
      <c r="F2412" t="n">
        <v>55.98</v>
      </c>
      <c r="G2412" t="n">
        <v>28.22</v>
      </c>
      <c r="H2412" t="n">
        <v>0.46</v>
      </c>
      <c r="I2412" t="n">
        <v>119</v>
      </c>
      <c r="J2412" t="n">
        <v>154.63</v>
      </c>
      <c r="K2412" t="n">
        <v>49.1</v>
      </c>
      <c r="L2412" t="n">
        <v>4</v>
      </c>
      <c r="M2412" t="n">
        <v>117</v>
      </c>
      <c r="N2412" t="n">
        <v>26.53</v>
      </c>
      <c r="O2412" t="n">
        <v>19304.72</v>
      </c>
      <c r="P2412" t="n">
        <v>656.48</v>
      </c>
      <c r="Q2412" t="n">
        <v>1367.88</v>
      </c>
      <c r="R2412" t="n">
        <v>216.49</v>
      </c>
      <c r="S2412" t="n">
        <v>104.26</v>
      </c>
      <c r="T2412" t="n">
        <v>54707.79</v>
      </c>
      <c r="U2412" t="n">
        <v>0.48</v>
      </c>
      <c r="V2412" t="n">
        <v>0.86</v>
      </c>
      <c r="W2412" t="n">
        <v>20.85</v>
      </c>
      <c r="X2412" t="n">
        <v>3.39</v>
      </c>
      <c r="Y2412" t="n">
        <v>1</v>
      </c>
      <c r="Z2412" t="n">
        <v>10</v>
      </c>
    </row>
    <row r="2413">
      <c r="A2413" t="n">
        <v>13</v>
      </c>
      <c r="B2413" t="n">
        <v>75</v>
      </c>
      <c r="C2413" t="inlineStr">
        <is>
          <t xml:space="preserve">CONCLUIDO	</t>
        </is>
      </c>
      <c r="D2413" t="n">
        <v>1.6279</v>
      </c>
      <c r="E2413" t="n">
        <v>61.43</v>
      </c>
      <c r="F2413" t="n">
        <v>55.76</v>
      </c>
      <c r="G2413" t="n">
        <v>30.14</v>
      </c>
      <c r="H2413" t="n">
        <v>0.49</v>
      </c>
      <c r="I2413" t="n">
        <v>111</v>
      </c>
      <c r="J2413" t="n">
        <v>154.98</v>
      </c>
      <c r="K2413" t="n">
        <v>49.1</v>
      </c>
      <c r="L2413" t="n">
        <v>4.25</v>
      </c>
      <c r="M2413" t="n">
        <v>109</v>
      </c>
      <c r="N2413" t="n">
        <v>26.63</v>
      </c>
      <c r="O2413" t="n">
        <v>19348.03</v>
      </c>
      <c r="P2413" t="n">
        <v>652.48</v>
      </c>
      <c r="Q2413" t="n">
        <v>1367.61</v>
      </c>
      <c r="R2413" t="n">
        <v>209.66</v>
      </c>
      <c r="S2413" t="n">
        <v>104.26</v>
      </c>
      <c r="T2413" t="n">
        <v>51331.95</v>
      </c>
      <c r="U2413" t="n">
        <v>0.5</v>
      </c>
      <c r="V2413" t="n">
        <v>0.86</v>
      </c>
      <c r="W2413" t="n">
        <v>20.83</v>
      </c>
      <c r="X2413" t="n">
        <v>3.18</v>
      </c>
      <c r="Y2413" t="n">
        <v>1</v>
      </c>
      <c r="Z2413" t="n">
        <v>10</v>
      </c>
    </row>
    <row r="2414">
      <c r="A2414" t="n">
        <v>14</v>
      </c>
      <c r="B2414" t="n">
        <v>75</v>
      </c>
      <c r="C2414" t="inlineStr">
        <is>
          <t xml:space="preserve">CONCLUIDO	</t>
        </is>
      </c>
      <c r="D2414" t="n">
        <v>1.6378</v>
      </c>
      <c r="E2414" t="n">
        <v>61.06</v>
      </c>
      <c r="F2414" t="n">
        <v>55.57</v>
      </c>
      <c r="G2414" t="n">
        <v>31.76</v>
      </c>
      <c r="H2414" t="n">
        <v>0.51</v>
      </c>
      <c r="I2414" t="n">
        <v>105</v>
      </c>
      <c r="J2414" t="n">
        <v>155.33</v>
      </c>
      <c r="K2414" t="n">
        <v>49.1</v>
      </c>
      <c r="L2414" t="n">
        <v>4.5</v>
      </c>
      <c r="M2414" t="n">
        <v>103</v>
      </c>
      <c r="N2414" t="n">
        <v>26.74</v>
      </c>
      <c r="O2414" t="n">
        <v>19391.36</v>
      </c>
      <c r="P2414" t="n">
        <v>649.12</v>
      </c>
      <c r="Q2414" t="n">
        <v>1367.78</v>
      </c>
      <c r="R2414" t="n">
        <v>204.05</v>
      </c>
      <c r="S2414" t="n">
        <v>104.26</v>
      </c>
      <c r="T2414" t="n">
        <v>48556.66</v>
      </c>
      <c r="U2414" t="n">
        <v>0.51</v>
      </c>
      <c r="V2414" t="n">
        <v>0.86</v>
      </c>
      <c r="W2414" t="n">
        <v>20.81</v>
      </c>
      <c r="X2414" t="n">
        <v>2.99</v>
      </c>
      <c r="Y2414" t="n">
        <v>1</v>
      </c>
      <c r="Z2414" t="n">
        <v>10</v>
      </c>
    </row>
    <row r="2415">
      <c r="A2415" t="n">
        <v>15</v>
      </c>
      <c r="B2415" t="n">
        <v>75</v>
      </c>
      <c r="C2415" t="inlineStr">
        <is>
          <t xml:space="preserve">CONCLUIDO	</t>
        </is>
      </c>
      <c r="D2415" t="n">
        <v>1.6475</v>
      </c>
      <c r="E2415" t="n">
        <v>60.7</v>
      </c>
      <c r="F2415" t="n">
        <v>55.4</v>
      </c>
      <c r="G2415" t="n">
        <v>33.57</v>
      </c>
      <c r="H2415" t="n">
        <v>0.54</v>
      </c>
      <c r="I2415" t="n">
        <v>99</v>
      </c>
      <c r="J2415" t="n">
        <v>155.68</v>
      </c>
      <c r="K2415" t="n">
        <v>49.1</v>
      </c>
      <c r="L2415" t="n">
        <v>4.75</v>
      </c>
      <c r="M2415" t="n">
        <v>97</v>
      </c>
      <c r="N2415" t="n">
        <v>26.84</v>
      </c>
      <c r="O2415" t="n">
        <v>19434.74</v>
      </c>
      <c r="P2415" t="n">
        <v>645.63</v>
      </c>
      <c r="Q2415" t="n">
        <v>1367.67</v>
      </c>
      <c r="R2415" t="n">
        <v>198.09</v>
      </c>
      <c r="S2415" t="n">
        <v>104.26</v>
      </c>
      <c r="T2415" t="n">
        <v>45604.94</v>
      </c>
      <c r="U2415" t="n">
        <v>0.53</v>
      </c>
      <c r="V2415" t="n">
        <v>0.87</v>
      </c>
      <c r="W2415" t="n">
        <v>20.8</v>
      </c>
      <c r="X2415" t="n">
        <v>2.81</v>
      </c>
      <c r="Y2415" t="n">
        <v>1</v>
      </c>
      <c r="Z2415" t="n">
        <v>10</v>
      </c>
    </row>
    <row r="2416">
      <c r="A2416" t="n">
        <v>16</v>
      </c>
      <c r="B2416" t="n">
        <v>75</v>
      </c>
      <c r="C2416" t="inlineStr">
        <is>
          <t xml:space="preserve">CONCLUIDO	</t>
        </is>
      </c>
      <c r="D2416" t="n">
        <v>1.6571</v>
      </c>
      <c r="E2416" t="n">
        <v>60.35</v>
      </c>
      <c r="F2416" t="n">
        <v>55.23</v>
      </c>
      <c r="G2416" t="n">
        <v>35.63</v>
      </c>
      <c r="H2416" t="n">
        <v>0.57</v>
      </c>
      <c r="I2416" t="n">
        <v>93</v>
      </c>
      <c r="J2416" t="n">
        <v>156.03</v>
      </c>
      <c r="K2416" t="n">
        <v>49.1</v>
      </c>
      <c r="L2416" t="n">
        <v>5</v>
      </c>
      <c r="M2416" t="n">
        <v>91</v>
      </c>
      <c r="N2416" t="n">
        <v>26.94</v>
      </c>
      <c r="O2416" t="n">
        <v>19478.15</v>
      </c>
      <c r="P2416" t="n">
        <v>642.26</v>
      </c>
      <c r="Q2416" t="n">
        <v>1367.53</v>
      </c>
      <c r="R2416" t="n">
        <v>192.54</v>
      </c>
      <c r="S2416" t="n">
        <v>104.26</v>
      </c>
      <c r="T2416" t="n">
        <v>42859.69</v>
      </c>
      <c r="U2416" t="n">
        <v>0.54</v>
      </c>
      <c r="V2416" t="n">
        <v>0.87</v>
      </c>
      <c r="W2416" t="n">
        <v>20.8</v>
      </c>
      <c r="X2416" t="n">
        <v>2.65</v>
      </c>
      <c r="Y2416" t="n">
        <v>1</v>
      </c>
      <c r="Z2416" t="n">
        <v>10</v>
      </c>
    </row>
    <row r="2417">
      <c r="A2417" t="n">
        <v>17</v>
      </c>
      <c r="B2417" t="n">
        <v>75</v>
      </c>
      <c r="C2417" t="inlineStr">
        <is>
          <t xml:space="preserve">CONCLUIDO	</t>
        </is>
      </c>
      <c r="D2417" t="n">
        <v>1.6638</v>
      </c>
      <c r="E2417" t="n">
        <v>60.1</v>
      </c>
      <c r="F2417" t="n">
        <v>55.11</v>
      </c>
      <c r="G2417" t="n">
        <v>37.15</v>
      </c>
      <c r="H2417" t="n">
        <v>0.59</v>
      </c>
      <c r="I2417" t="n">
        <v>89</v>
      </c>
      <c r="J2417" t="n">
        <v>156.39</v>
      </c>
      <c r="K2417" t="n">
        <v>49.1</v>
      </c>
      <c r="L2417" t="n">
        <v>5.25</v>
      </c>
      <c r="M2417" t="n">
        <v>87</v>
      </c>
      <c r="N2417" t="n">
        <v>27.04</v>
      </c>
      <c r="O2417" t="n">
        <v>19521.59</v>
      </c>
      <c r="P2417" t="n">
        <v>639.26</v>
      </c>
      <c r="Q2417" t="n">
        <v>1367.51</v>
      </c>
      <c r="R2417" t="n">
        <v>188.88</v>
      </c>
      <c r="S2417" t="n">
        <v>104.26</v>
      </c>
      <c r="T2417" t="n">
        <v>41053.26</v>
      </c>
      <c r="U2417" t="n">
        <v>0.55</v>
      </c>
      <c r="V2417" t="n">
        <v>0.87</v>
      </c>
      <c r="W2417" t="n">
        <v>20.79</v>
      </c>
      <c r="X2417" t="n">
        <v>2.53</v>
      </c>
      <c r="Y2417" t="n">
        <v>1</v>
      </c>
      <c r="Z2417" t="n">
        <v>10</v>
      </c>
    </row>
    <row r="2418">
      <c r="A2418" t="n">
        <v>18</v>
      </c>
      <c r="B2418" t="n">
        <v>75</v>
      </c>
      <c r="C2418" t="inlineStr">
        <is>
          <t xml:space="preserve">CONCLUIDO	</t>
        </is>
      </c>
      <c r="D2418" t="n">
        <v>1.6716</v>
      </c>
      <c r="E2418" t="n">
        <v>59.82</v>
      </c>
      <c r="F2418" t="n">
        <v>54.98</v>
      </c>
      <c r="G2418" t="n">
        <v>39.27</v>
      </c>
      <c r="H2418" t="n">
        <v>0.62</v>
      </c>
      <c r="I2418" t="n">
        <v>84</v>
      </c>
      <c r="J2418" t="n">
        <v>156.74</v>
      </c>
      <c r="K2418" t="n">
        <v>49.1</v>
      </c>
      <c r="L2418" t="n">
        <v>5.5</v>
      </c>
      <c r="M2418" t="n">
        <v>82</v>
      </c>
      <c r="N2418" t="n">
        <v>27.14</v>
      </c>
      <c r="O2418" t="n">
        <v>19565.07</v>
      </c>
      <c r="P2418" t="n">
        <v>636.6900000000001</v>
      </c>
      <c r="Q2418" t="n">
        <v>1367.52</v>
      </c>
      <c r="R2418" t="n">
        <v>184.23</v>
      </c>
      <c r="S2418" t="n">
        <v>104.26</v>
      </c>
      <c r="T2418" t="n">
        <v>38748.97</v>
      </c>
      <c r="U2418" t="n">
        <v>0.57</v>
      </c>
      <c r="V2418" t="n">
        <v>0.87</v>
      </c>
      <c r="W2418" t="n">
        <v>20.79</v>
      </c>
      <c r="X2418" t="n">
        <v>2.4</v>
      </c>
      <c r="Y2418" t="n">
        <v>1</v>
      </c>
      <c r="Z2418" t="n">
        <v>10</v>
      </c>
    </row>
    <row r="2419">
      <c r="A2419" t="n">
        <v>19</v>
      </c>
      <c r="B2419" t="n">
        <v>75</v>
      </c>
      <c r="C2419" t="inlineStr">
        <is>
          <t xml:space="preserve">CONCLUIDO	</t>
        </is>
      </c>
      <c r="D2419" t="n">
        <v>1.6795</v>
      </c>
      <c r="E2419" t="n">
        <v>59.54</v>
      </c>
      <c r="F2419" t="n">
        <v>54.82</v>
      </c>
      <c r="G2419" t="n">
        <v>41.12</v>
      </c>
      <c r="H2419" t="n">
        <v>0.65</v>
      </c>
      <c r="I2419" t="n">
        <v>80</v>
      </c>
      <c r="J2419" t="n">
        <v>157.09</v>
      </c>
      <c r="K2419" t="n">
        <v>49.1</v>
      </c>
      <c r="L2419" t="n">
        <v>5.75</v>
      </c>
      <c r="M2419" t="n">
        <v>78</v>
      </c>
      <c r="N2419" t="n">
        <v>27.25</v>
      </c>
      <c r="O2419" t="n">
        <v>19608.58</v>
      </c>
      <c r="P2419" t="n">
        <v>633.45</v>
      </c>
      <c r="Q2419" t="n">
        <v>1367.47</v>
      </c>
      <c r="R2419" t="n">
        <v>179.77</v>
      </c>
      <c r="S2419" t="n">
        <v>104.26</v>
      </c>
      <c r="T2419" t="n">
        <v>36539.25</v>
      </c>
      <c r="U2419" t="n">
        <v>0.58</v>
      </c>
      <c r="V2419" t="n">
        <v>0.87</v>
      </c>
      <c r="W2419" t="n">
        <v>20.76</v>
      </c>
      <c r="X2419" t="n">
        <v>2.24</v>
      </c>
      <c r="Y2419" t="n">
        <v>1</v>
      </c>
      <c r="Z2419" t="n">
        <v>10</v>
      </c>
    </row>
    <row r="2420">
      <c r="A2420" t="n">
        <v>20</v>
      </c>
      <c r="B2420" t="n">
        <v>75</v>
      </c>
      <c r="C2420" t="inlineStr">
        <is>
          <t xml:space="preserve">CONCLUIDO	</t>
        </is>
      </c>
      <c r="D2420" t="n">
        <v>1.6834</v>
      </c>
      <c r="E2420" t="n">
        <v>59.4</v>
      </c>
      <c r="F2420" t="n">
        <v>54.77</v>
      </c>
      <c r="G2420" t="n">
        <v>42.68</v>
      </c>
      <c r="H2420" t="n">
        <v>0.67</v>
      </c>
      <c r="I2420" t="n">
        <v>77</v>
      </c>
      <c r="J2420" t="n">
        <v>157.44</v>
      </c>
      <c r="K2420" t="n">
        <v>49.1</v>
      </c>
      <c r="L2420" t="n">
        <v>6</v>
      </c>
      <c r="M2420" t="n">
        <v>75</v>
      </c>
      <c r="N2420" t="n">
        <v>27.35</v>
      </c>
      <c r="O2420" t="n">
        <v>19652.13</v>
      </c>
      <c r="P2420" t="n">
        <v>631.41</v>
      </c>
      <c r="Q2420" t="n">
        <v>1367.5</v>
      </c>
      <c r="R2420" t="n">
        <v>177.57</v>
      </c>
      <c r="S2420" t="n">
        <v>104.26</v>
      </c>
      <c r="T2420" t="n">
        <v>35454.94</v>
      </c>
      <c r="U2420" t="n">
        <v>0.59</v>
      </c>
      <c r="V2420" t="n">
        <v>0.88</v>
      </c>
      <c r="W2420" t="n">
        <v>20.78</v>
      </c>
      <c r="X2420" t="n">
        <v>2.19</v>
      </c>
      <c r="Y2420" t="n">
        <v>1</v>
      </c>
      <c r="Z2420" t="n">
        <v>10</v>
      </c>
    </row>
    <row r="2421">
      <c r="A2421" t="n">
        <v>21</v>
      </c>
      <c r="B2421" t="n">
        <v>75</v>
      </c>
      <c r="C2421" t="inlineStr">
        <is>
          <t xml:space="preserve">CONCLUIDO	</t>
        </is>
      </c>
      <c r="D2421" t="n">
        <v>1.6908</v>
      </c>
      <c r="E2421" t="n">
        <v>59.14</v>
      </c>
      <c r="F2421" t="n">
        <v>54.64</v>
      </c>
      <c r="G2421" t="n">
        <v>44.91</v>
      </c>
      <c r="H2421" t="n">
        <v>0.7</v>
      </c>
      <c r="I2421" t="n">
        <v>73</v>
      </c>
      <c r="J2421" t="n">
        <v>157.8</v>
      </c>
      <c r="K2421" t="n">
        <v>49.1</v>
      </c>
      <c r="L2421" t="n">
        <v>6.25</v>
      </c>
      <c r="M2421" t="n">
        <v>71</v>
      </c>
      <c r="N2421" t="n">
        <v>27.45</v>
      </c>
      <c r="O2421" t="n">
        <v>19695.71</v>
      </c>
      <c r="P2421" t="n">
        <v>628.33</v>
      </c>
      <c r="Q2421" t="n">
        <v>1367.45</v>
      </c>
      <c r="R2421" t="n">
        <v>173.33</v>
      </c>
      <c r="S2421" t="n">
        <v>104.26</v>
      </c>
      <c r="T2421" t="n">
        <v>33356.6</v>
      </c>
      <c r="U2421" t="n">
        <v>0.6</v>
      </c>
      <c r="V2421" t="n">
        <v>0.88</v>
      </c>
      <c r="W2421" t="n">
        <v>20.77</v>
      </c>
      <c r="X2421" t="n">
        <v>2.06</v>
      </c>
      <c r="Y2421" t="n">
        <v>1</v>
      </c>
      <c r="Z2421" t="n">
        <v>10</v>
      </c>
    </row>
    <row r="2422">
      <c r="A2422" t="n">
        <v>22</v>
      </c>
      <c r="B2422" t="n">
        <v>75</v>
      </c>
      <c r="C2422" t="inlineStr">
        <is>
          <t xml:space="preserve">CONCLUIDO	</t>
        </is>
      </c>
      <c r="D2422" t="n">
        <v>1.6966</v>
      </c>
      <c r="E2422" t="n">
        <v>58.94</v>
      </c>
      <c r="F2422" t="n">
        <v>54.53</v>
      </c>
      <c r="G2422" t="n">
        <v>46.74</v>
      </c>
      <c r="H2422" t="n">
        <v>0.73</v>
      </c>
      <c r="I2422" t="n">
        <v>70</v>
      </c>
      <c r="J2422" t="n">
        <v>158.15</v>
      </c>
      <c r="K2422" t="n">
        <v>49.1</v>
      </c>
      <c r="L2422" t="n">
        <v>6.5</v>
      </c>
      <c r="M2422" t="n">
        <v>68</v>
      </c>
      <c r="N2422" t="n">
        <v>27.56</v>
      </c>
      <c r="O2422" t="n">
        <v>19739.33</v>
      </c>
      <c r="P2422" t="n">
        <v>625.8099999999999</v>
      </c>
      <c r="Q2422" t="n">
        <v>1367.36</v>
      </c>
      <c r="R2422" t="n">
        <v>169.74</v>
      </c>
      <c r="S2422" t="n">
        <v>104.26</v>
      </c>
      <c r="T2422" t="n">
        <v>31574.8</v>
      </c>
      <c r="U2422" t="n">
        <v>0.61</v>
      </c>
      <c r="V2422" t="n">
        <v>0.88</v>
      </c>
      <c r="W2422" t="n">
        <v>20.76</v>
      </c>
      <c r="X2422" t="n">
        <v>1.95</v>
      </c>
      <c r="Y2422" t="n">
        <v>1</v>
      </c>
      <c r="Z2422" t="n">
        <v>10</v>
      </c>
    </row>
    <row r="2423">
      <c r="A2423" t="n">
        <v>23</v>
      </c>
      <c r="B2423" t="n">
        <v>75</v>
      </c>
      <c r="C2423" t="inlineStr">
        <is>
          <t xml:space="preserve">CONCLUIDO	</t>
        </is>
      </c>
      <c r="D2423" t="n">
        <v>1.6992</v>
      </c>
      <c r="E2423" t="n">
        <v>58.85</v>
      </c>
      <c r="F2423" t="n">
        <v>54.5</v>
      </c>
      <c r="G2423" t="n">
        <v>48.09</v>
      </c>
      <c r="H2423" t="n">
        <v>0.75</v>
      </c>
      <c r="I2423" t="n">
        <v>68</v>
      </c>
      <c r="J2423" t="n">
        <v>158.51</v>
      </c>
      <c r="K2423" t="n">
        <v>49.1</v>
      </c>
      <c r="L2423" t="n">
        <v>6.75</v>
      </c>
      <c r="M2423" t="n">
        <v>66</v>
      </c>
      <c r="N2423" t="n">
        <v>27.66</v>
      </c>
      <c r="O2423" t="n">
        <v>19782.99</v>
      </c>
      <c r="P2423" t="n">
        <v>624.38</v>
      </c>
      <c r="Q2423" t="n">
        <v>1367.43</v>
      </c>
      <c r="R2423" t="n">
        <v>168.48</v>
      </c>
      <c r="S2423" t="n">
        <v>104.26</v>
      </c>
      <c r="T2423" t="n">
        <v>30957.85</v>
      </c>
      <c r="U2423" t="n">
        <v>0.62</v>
      </c>
      <c r="V2423" t="n">
        <v>0.88</v>
      </c>
      <c r="W2423" t="n">
        <v>20.77</v>
      </c>
      <c r="X2423" t="n">
        <v>1.92</v>
      </c>
      <c r="Y2423" t="n">
        <v>1</v>
      </c>
      <c r="Z2423" t="n">
        <v>10</v>
      </c>
    </row>
    <row r="2424">
      <c r="A2424" t="n">
        <v>24</v>
      </c>
      <c r="B2424" t="n">
        <v>75</v>
      </c>
      <c r="C2424" t="inlineStr">
        <is>
          <t xml:space="preserve">CONCLUIDO	</t>
        </is>
      </c>
      <c r="D2424" t="n">
        <v>1.7045</v>
      </c>
      <c r="E2424" t="n">
        <v>58.67</v>
      </c>
      <c r="F2424" t="n">
        <v>54.41</v>
      </c>
      <c r="G2424" t="n">
        <v>50.22</v>
      </c>
      <c r="H2424" t="n">
        <v>0.78</v>
      </c>
      <c r="I2424" t="n">
        <v>65</v>
      </c>
      <c r="J2424" t="n">
        <v>158.86</v>
      </c>
      <c r="K2424" t="n">
        <v>49.1</v>
      </c>
      <c r="L2424" t="n">
        <v>7</v>
      </c>
      <c r="M2424" t="n">
        <v>63</v>
      </c>
      <c r="N2424" t="n">
        <v>27.77</v>
      </c>
      <c r="O2424" t="n">
        <v>19826.68</v>
      </c>
      <c r="P2424" t="n">
        <v>621.6900000000001</v>
      </c>
      <c r="Q2424" t="n">
        <v>1367.37</v>
      </c>
      <c r="R2424" t="n">
        <v>166.01</v>
      </c>
      <c r="S2424" t="n">
        <v>104.26</v>
      </c>
      <c r="T2424" t="n">
        <v>29734.76</v>
      </c>
      <c r="U2424" t="n">
        <v>0.63</v>
      </c>
      <c r="V2424" t="n">
        <v>0.88</v>
      </c>
      <c r="W2424" t="n">
        <v>20.75</v>
      </c>
      <c r="X2424" t="n">
        <v>1.83</v>
      </c>
      <c r="Y2424" t="n">
        <v>1</v>
      </c>
      <c r="Z2424" t="n">
        <v>10</v>
      </c>
    </row>
    <row r="2425">
      <c r="A2425" t="n">
        <v>25</v>
      </c>
      <c r="B2425" t="n">
        <v>75</v>
      </c>
      <c r="C2425" t="inlineStr">
        <is>
          <t xml:space="preserve">CONCLUIDO	</t>
        </is>
      </c>
      <c r="D2425" t="n">
        <v>1.7072</v>
      </c>
      <c r="E2425" t="n">
        <v>58.57</v>
      </c>
      <c r="F2425" t="n">
        <v>54.37</v>
      </c>
      <c r="G2425" t="n">
        <v>51.78</v>
      </c>
      <c r="H2425" t="n">
        <v>0.8100000000000001</v>
      </c>
      <c r="I2425" t="n">
        <v>63</v>
      </c>
      <c r="J2425" t="n">
        <v>159.22</v>
      </c>
      <c r="K2425" t="n">
        <v>49.1</v>
      </c>
      <c r="L2425" t="n">
        <v>7.25</v>
      </c>
      <c r="M2425" t="n">
        <v>61</v>
      </c>
      <c r="N2425" t="n">
        <v>27.87</v>
      </c>
      <c r="O2425" t="n">
        <v>19870.53</v>
      </c>
      <c r="P2425" t="n">
        <v>620.04</v>
      </c>
      <c r="Q2425" t="n">
        <v>1367.44</v>
      </c>
      <c r="R2425" t="n">
        <v>164.34</v>
      </c>
      <c r="S2425" t="n">
        <v>104.26</v>
      </c>
      <c r="T2425" t="n">
        <v>28912.58</v>
      </c>
      <c r="U2425" t="n">
        <v>0.63</v>
      </c>
      <c r="V2425" t="n">
        <v>0.88</v>
      </c>
      <c r="W2425" t="n">
        <v>20.76</v>
      </c>
      <c r="X2425" t="n">
        <v>1.79</v>
      </c>
      <c r="Y2425" t="n">
        <v>1</v>
      </c>
      <c r="Z2425" t="n">
        <v>10</v>
      </c>
    </row>
    <row r="2426">
      <c r="A2426" t="n">
        <v>26</v>
      </c>
      <c r="B2426" t="n">
        <v>75</v>
      </c>
      <c r="C2426" t="inlineStr">
        <is>
          <t xml:space="preserve">CONCLUIDO	</t>
        </is>
      </c>
      <c r="D2426" t="n">
        <v>1.7133</v>
      </c>
      <c r="E2426" t="n">
        <v>58.37</v>
      </c>
      <c r="F2426" t="n">
        <v>54.26</v>
      </c>
      <c r="G2426" t="n">
        <v>54.26</v>
      </c>
      <c r="H2426" t="n">
        <v>0.83</v>
      </c>
      <c r="I2426" t="n">
        <v>60</v>
      </c>
      <c r="J2426" t="n">
        <v>159.57</v>
      </c>
      <c r="K2426" t="n">
        <v>49.1</v>
      </c>
      <c r="L2426" t="n">
        <v>7.5</v>
      </c>
      <c r="M2426" t="n">
        <v>58</v>
      </c>
      <c r="N2426" t="n">
        <v>27.98</v>
      </c>
      <c r="O2426" t="n">
        <v>19914.3</v>
      </c>
      <c r="P2426" t="n">
        <v>617.39</v>
      </c>
      <c r="Q2426" t="n">
        <v>1367.4</v>
      </c>
      <c r="R2426" t="n">
        <v>161.16</v>
      </c>
      <c r="S2426" t="n">
        <v>104.26</v>
      </c>
      <c r="T2426" t="n">
        <v>27335.94</v>
      </c>
      <c r="U2426" t="n">
        <v>0.65</v>
      </c>
      <c r="V2426" t="n">
        <v>0.88</v>
      </c>
      <c r="W2426" t="n">
        <v>20.74</v>
      </c>
      <c r="X2426" t="n">
        <v>1.68</v>
      </c>
      <c r="Y2426" t="n">
        <v>1</v>
      </c>
      <c r="Z2426" t="n">
        <v>10</v>
      </c>
    </row>
    <row r="2427">
      <c r="A2427" t="n">
        <v>27</v>
      </c>
      <c r="B2427" t="n">
        <v>75</v>
      </c>
      <c r="C2427" t="inlineStr">
        <is>
          <t xml:space="preserve">CONCLUIDO	</t>
        </is>
      </c>
      <c r="D2427" t="n">
        <v>1.7169</v>
      </c>
      <c r="E2427" t="n">
        <v>58.24</v>
      </c>
      <c r="F2427" t="n">
        <v>54.2</v>
      </c>
      <c r="G2427" t="n">
        <v>56.07</v>
      </c>
      <c r="H2427" t="n">
        <v>0.86</v>
      </c>
      <c r="I2427" t="n">
        <v>58</v>
      </c>
      <c r="J2427" t="n">
        <v>159.92</v>
      </c>
      <c r="K2427" t="n">
        <v>49.1</v>
      </c>
      <c r="L2427" t="n">
        <v>7.75</v>
      </c>
      <c r="M2427" t="n">
        <v>56</v>
      </c>
      <c r="N2427" t="n">
        <v>28.08</v>
      </c>
      <c r="O2427" t="n">
        <v>19958.1</v>
      </c>
      <c r="P2427" t="n">
        <v>615.6900000000001</v>
      </c>
      <c r="Q2427" t="n">
        <v>1367.43</v>
      </c>
      <c r="R2427" t="n">
        <v>159.34</v>
      </c>
      <c r="S2427" t="n">
        <v>104.26</v>
      </c>
      <c r="T2427" t="n">
        <v>26434.1</v>
      </c>
      <c r="U2427" t="n">
        <v>0.65</v>
      </c>
      <c r="V2427" t="n">
        <v>0.88</v>
      </c>
      <c r="W2427" t="n">
        <v>20.73</v>
      </c>
      <c r="X2427" t="n">
        <v>1.62</v>
      </c>
      <c r="Y2427" t="n">
        <v>1</v>
      </c>
      <c r="Z2427" t="n">
        <v>10</v>
      </c>
    </row>
    <row r="2428">
      <c r="A2428" t="n">
        <v>28</v>
      </c>
      <c r="B2428" t="n">
        <v>75</v>
      </c>
      <c r="C2428" t="inlineStr">
        <is>
          <t xml:space="preserve">CONCLUIDO	</t>
        </is>
      </c>
      <c r="D2428" t="n">
        <v>1.7198</v>
      </c>
      <c r="E2428" t="n">
        <v>58.15</v>
      </c>
      <c r="F2428" t="n">
        <v>54.16</v>
      </c>
      <c r="G2428" t="n">
        <v>58.03</v>
      </c>
      <c r="H2428" t="n">
        <v>0.88</v>
      </c>
      <c r="I2428" t="n">
        <v>56</v>
      </c>
      <c r="J2428" t="n">
        <v>160.28</v>
      </c>
      <c r="K2428" t="n">
        <v>49.1</v>
      </c>
      <c r="L2428" t="n">
        <v>8</v>
      </c>
      <c r="M2428" t="n">
        <v>54</v>
      </c>
      <c r="N2428" t="n">
        <v>28.19</v>
      </c>
      <c r="O2428" t="n">
        <v>20001.93</v>
      </c>
      <c r="P2428" t="n">
        <v>613.4400000000001</v>
      </c>
      <c r="Q2428" t="n">
        <v>1367.36</v>
      </c>
      <c r="R2428" t="n">
        <v>157.67</v>
      </c>
      <c r="S2428" t="n">
        <v>104.26</v>
      </c>
      <c r="T2428" t="n">
        <v>25610.65</v>
      </c>
      <c r="U2428" t="n">
        <v>0.66</v>
      </c>
      <c r="V2428" t="n">
        <v>0.88</v>
      </c>
      <c r="W2428" t="n">
        <v>20.74</v>
      </c>
      <c r="X2428" t="n">
        <v>1.58</v>
      </c>
      <c r="Y2428" t="n">
        <v>1</v>
      </c>
      <c r="Z2428" t="n">
        <v>10</v>
      </c>
    </row>
    <row r="2429">
      <c r="A2429" t="n">
        <v>29</v>
      </c>
      <c r="B2429" t="n">
        <v>75</v>
      </c>
      <c r="C2429" t="inlineStr">
        <is>
          <t xml:space="preserve">CONCLUIDO	</t>
        </is>
      </c>
      <c r="D2429" t="n">
        <v>1.7214</v>
      </c>
      <c r="E2429" t="n">
        <v>58.09</v>
      </c>
      <c r="F2429" t="n">
        <v>54.13</v>
      </c>
      <c r="G2429" t="n">
        <v>59.06</v>
      </c>
      <c r="H2429" t="n">
        <v>0.91</v>
      </c>
      <c r="I2429" t="n">
        <v>55</v>
      </c>
      <c r="J2429" t="n">
        <v>160.64</v>
      </c>
      <c r="K2429" t="n">
        <v>49.1</v>
      </c>
      <c r="L2429" t="n">
        <v>8.25</v>
      </c>
      <c r="M2429" t="n">
        <v>53</v>
      </c>
      <c r="N2429" t="n">
        <v>28.29</v>
      </c>
      <c r="O2429" t="n">
        <v>20045.81</v>
      </c>
      <c r="P2429" t="n">
        <v>611.62</v>
      </c>
      <c r="Q2429" t="n">
        <v>1367.37</v>
      </c>
      <c r="R2429" t="n">
        <v>157.14</v>
      </c>
      <c r="S2429" t="n">
        <v>104.26</v>
      </c>
      <c r="T2429" t="n">
        <v>25348.8</v>
      </c>
      <c r="U2429" t="n">
        <v>0.66</v>
      </c>
      <c r="V2429" t="n">
        <v>0.89</v>
      </c>
      <c r="W2429" t="n">
        <v>20.73</v>
      </c>
      <c r="X2429" t="n">
        <v>1.56</v>
      </c>
      <c r="Y2429" t="n">
        <v>1</v>
      </c>
      <c r="Z2429" t="n">
        <v>10</v>
      </c>
    </row>
    <row r="2430">
      <c r="A2430" t="n">
        <v>30</v>
      </c>
      <c r="B2430" t="n">
        <v>75</v>
      </c>
      <c r="C2430" t="inlineStr">
        <is>
          <t xml:space="preserve">CONCLUIDO	</t>
        </is>
      </c>
      <c r="D2430" t="n">
        <v>1.7247</v>
      </c>
      <c r="E2430" t="n">
        <v>57.98</v>
      </c>
      <c r="F2430" t="n">
        <v>54.09</v>
      </c>
      <c r="G2430" t="n">
        <v>61.23</v>
      </c>
      <c r="H2430" t="n">
        <v>0.9399999999999999</v>
      </c>
      <c r="I2430" t="n">
        <v>53</v>
      </c>
      <c r="J2430" t="n">
        <v>160.99</v>
      </c>
      <c r="K2430" t="n">
        <v>49.1</v>
      </c>
      <c r="L2430" t="n">
        <v>8.5</v>
      </c>
      <c r="M2430" t="n">
        <v>51</v>
      </c>
      <c r="N2430" t="n">
        <v>28.4</v>
      </c>
      <c r="O2430" t="n">
        <v>20089.72</v>
      </c>
      <c r="P2430" t="n">
        <v>609.4400000000001</v>
      </c>
      <c r="Q2430" t="n">
        <v>1367.4</v>
      </c>
      <c r="R2430" t="n">
        <v>155.22</v>
      </c>
      <c r="S2430" t="n">
        <v>104.26</v>
      </c>
      <c r="T2430" t="n">
        <v>24401.21</v>
      </c>
      <c r="U2430" t="n">
        <v>0.67</v>
      </c>
      <c r="V2430" t="n">
        <v>0.89</v>
      </c>
      <c r="W2430" t="n">
        <v>20.74</v>
      </c>
      <c r="X2430" t="n">
        <v>1.51</v>
      </c>
      <c r="Y2430" t="n">
        <v>1</v>
      </c>
      <c r="Z2430" t="n">
        <v>10</v>
      </c>
    </row>
    <row r="2431">
      <c r="A2431" t="n">
        <v>31</v>
      </c>
      <c r="B2431" t="n">
        <v>75</v>
      </c>
      <c r="C2431" t="inlineStr">
        <is>
          <t xml:space="preserve">CONCLUIDO	</t>
        </is>
      </c>
      <c r="D2431" t="n">
        <v>1.7286</v>
      </c>
      <c r="E2431" t="n">
        <v>57.85</v>
      </c>
      <c r="F2431" t="n">
        <v>54.02</v>
      </c>
      <c r="G2431" t="n">
        <v>63.55</v>
      </c>
      <c r="H2431" t="n">
        <v>0.96</v>
      </c>
      <c r="I2431" t="n">
        <v>51</v>
      </c>
      <c r="J2431" t="n">
        <v>161.35</v>
      </c>
      <c r="K2431" t="n">
        <v>49.1</v>
      </c>
      <c r="L2431" t="n">
        <v>8.75</v>
      </c>
      <c r="M2431" t="n">
        <v>49</v>
      </c>
      <c r="N2431" t="n">
        <v>28.5</v>
      </c>
      <c r="O2431" t="n">
        <v>20133.66</v>
      </c>
      <c r="P2431" t="n">
        <v>607.4</v>
      </c>
      <c r="Q2431" t="n">
        <v>1367.32</v>
      </c>
      <c r="R2431" t="n">
        <v>153.37</v>
      </c>
      <c r="S2431" t="n">
        <v>104.26</v>
      </c>
      <c r="T2431" t="n">
        <v>23484.67</v>
      </c>
      <c r="U2431" t="n">
        <v>0.68</v>
      </c>
      <c r="V2431" t="n">
        <v>0.89</v>
      </c>
      <c r="W2431" t="n">
        <v>20.72</v>
      </c>
      <c r="X2431" t="n">
        <v>1.44</v>
      </c>
      <c r="Y2431" t="n">
        <v>1</v>
      </c>
      <c r="Z2431" t="n">
        <v>10</v>
      </c>
    </row>
    <row r="2432">
      <c r="A2432" t="n">
        <v>32</v>
      </c>
      <c r="B2432" t="n">
        <v>75</v>
      </c>
      <c r="C2432" t="inlineStr">
        <is>
          <t xml:space="preserve">CONCLUIDO	</t>
        </is>
      </c>
      <c r="D2432" t="n">
        <v>1.7298</v>
      </c>
      <c r="E2432" t="n">
        <v>57.81</v>
      </c>
      <c r="F2432" t="n">
        <v>54.01</v>
      </c>
      <c r="G2432" t="n">
        <v>64.81</v>
      </c>
      <c r="H2432" t="n">
        <v>0.99</v>
      </c>
      <c r="I2432" t="n">
        <v>50</v>
      </c>
      <c r="J2432" t="n">
        <v>161.71</v>
      </c>
      <c r="K2432" t="n">
        <v>49.1</v>
      </c>
      <c r="L2432" t="n">
        <v>9</v>
      </c>
      <c r="M2432" t="n">
        <v>48</v>
      </c>
      <c r="N2432" t="n">
        <v>28.61</v>
      </c>
      <c r="O2432" t="n">
        <v>20177.64</v>
      </c>
      <c r="P2432" t="n">
        <v>606.63</v>
      </c>
      <c r="Q2432" t="n">
        <v>1367.28</v>
      </c>
      <c r="R2432" t="n">
        <v>153.02</v>
      </c>
      <c r="S2432" t="n">
        <v>104.26</v>
      </c>
      <c r="T2432" t="n">
        <v>23315.43</v>
      </c>
      <c r="U2432" t="n">
        <v>0.68</v>
      </c>
      <c r="V2432" t="n">
        <v>0.89</v>
      </c>
      <c r="W2432" t="n">
        <v>20.73</v>
      </c>
      <c r="X2432" t="n">
        <v>1.43</v>
      </c>
      <c r="Y2432" t="n">
        <v>1</v>
      </c>
      <c r="Z2432" t="n">
        <v>10</v>
      </c>
    </row>
    <row r="2433">
      <c r="A2433" t="n">
        <v>33</v>
      </c>
      <c r="B2433" t="n">
        <v>75</v>
      </c>
      <c r="C2433" t="inlineStr">
        <is>
          <t xml:space="preserve">CONCLUIDO	</t>
        </is>
      </c>
      <c r="D2433" t="n">
        <v>1.7344</v>
      </c>
      <c r="E2433" t="n">
        <v>57.66</v>
      </c>
      <c r="F2433" t="n">
        <v>53.91</v>
      </c>
      <c r="G2433" t="n">
        <v>67.39</v>
      </c>
      <c r="H2433" t="n">
        <v>1.01</v>
      </c>
      <c r="I2433" t="n">
        <v>48</v>
      </c>
      <c r="J2433" t="n">
        <v>162.06</v>
      </c>
      <c r="K2433" t="n">
        <v>49.1</v>
      </c>
      <c r="L2433" t="n">
        <v>9.25</v>
      </c>
      <c r="M2433" t="n">
        <v>46</v>
      </c>
      <c r="N2433" t="n">
        <v>28.72</v>
      </c>
      <c r="O2433" t="n">
        <v>20221.66</v>
      </c>
      <c r="P2433" t="n">
        <v>603.48</v>
      </c>
      <c r="Q2433" t="n">
        <v>1367.34</v>
      </c>
      <c r="R2433" t="n">
        <v>149.78</v>
      </c>
      <c r="S2433" t="n">
        <v>104.26</v>
      </c>
      <c r="T2433" t="n">
        <v>21703.98</v>
      </c>
      <c r="U2433" t="n">
        <v>0.7</v>
      </c>
      <c r="V2433" t="n">
        <v>0.89</v>
      </c>
      <c r="W2433" t="n">
        <v>20.72</v>
      </c>
      <c r="X2433" t="n">
        <v>1.33</v>
      </c>
      <c r="Y2433" t="n">
        <v>1</v>
      </c>
      <c r="Z2433" t="n">
        <v>10</v>
      </c>
    </row>
    <row r="2434">
      <c r="A2434" t="n">
        <v>34</v>
      </c>
      <c r="B2434" t="n">
        <v>75</v>
      </c>
      <c r="C2434" t="inlineStr">
        <is>
          <t xml:space="preserve">CONCLUIDO	</t>
        </is>
      </c>
      <c r="D2434" t="n">
        <v>1.7359</v>
      </c>
      <c r="E2434" t="n">
        <v>57.61</v>
      </c>
      <c r="F2434" t="n">
        <v>53.89</v>
      </c>
      <c r="G2434" t="n">
        <v>68.8</v>
      </c>
      <c r="H2434" t="n">
        <v>1.04</v>
      </c>
      <c r="I2434" t="n">
        <v>47</v>
      </c>
      <c r="J2434" t="n">
        <v>162.42</v>
      </c>
      <c r="K2434" t="n">
        <v>49.1</v>
      </c>
      <c r="L2434" t="n">
        <v>9.5</v>
      </c>
      <c r="M2434" t="n">
        <v>45</v>
      </c>
      <c r="N2434" t="n">
        <v>28.82</v>
      </c>
      <c r="O2434" t="n">
        <v>20265.72</v>
      </c>
      <c r="P2434" t="n">
        <v>601.5599999999999</v>
      </c>
      <c r="Q2434" t="n">
        <v>1367.31</v>
      </c>
      <c r="R2434" t="n">
        <v>149.18</v>
      </c>
      <c r="S2434" t="n">
        <v>104.26</v>
      </c>
      <c r="T2434" t="n">
        <v>21409.27</v>
      </c>
      <c r="U2434" t="n">
        <v>0.7</v>
      </c>
      <c r="V2434" t="n">
        <v>0.89</v>
      </c>
      <c r="W2434" t="n">
        <v>20.72</v>
      </c>
      <c r="X2434" t="n">
        <v>1.32</v>
      </c>
      <c r="Y2434" t="n">
        <v>1</v>
      </c>
      <c r="Z2434" t="n">
        <v>10</v>
      </c>
    </row>
    <row r="2435">
      <c r="A2435" t="n">
        <v>35</v>
      </c>
      <c r="B2435" t="n">
        <v>75</v>
      </c>
      <c r="C2435" t="inlineStr">
        <is>
          <t xml:space="preserve">CONCLUIDO	</t>
        </is>
      </c>
      <c r="D2435" t="n">
        <v>1.7401</v>
      </c>
      <c r="E2435" t="n">
        <v>57.47</v>
      </c>
      <c r="F2435" t="n">
        <v>53.82</v>
      </c>
      <c r="G2435" t="n">
        <v>71.76000000000001</v>
      </c>
      <c r="H2435" t="n">
        <v>1.06</v>
      </c>
      <c r="I2435" t="n">
        <v>45</v>
      </c>
      <c r="J2435" t="n">
        <v>162.78</v>
      </c>
      <c r="K2435" t="n">
        <v>49.1</v>
      </c>
      <c r="L2435" t="n">
        <v>9.75</v>
      </c>
      <c r="M2435" t="n">
        <v>43</v>
      </c>
      <c r="N2435" t="n">
        <v>28.93</v>
      </c>
      <c r="O2435" t="n">
        <v>20309.81</v>
      </c>
      <c r="P2435" t="n">
        <v>599.4400000000001</v>
      </c>
      <c r="Q2435" t="n">
        <v>1367.35</v>
      </c>
      <c r="R2435" t="n">
        <v>146.76</v>
      </c>
      <c r="S2435" t="n">
        <v>104.26</v>
      </c>
      <c r="T2435" t="n">
        <v>20210.28</v>
      </c>
      <c r="U2435" t="n">
        <v>0.71</v>
      </c>
      <c r="V2435" t="n">
        <v>0.89</v>
      </c>
      <c r="W2435" t="n">
        <v>20.71</v>
      </c>
      <c r="X2435" t="n">
        <v>1.24</v>
      </c>
      <c r="Y2435" t="n">
        <v>1</v>
      </c>
      <c r="Z2435" t="n">
        <v>10</v>
      </c>
    </row>
    <row r="2436">
      <c r="A2436" t="n">
        <v>36</v>
      </c>
      <c r="B2436" t="n">
        <v>75</v>
      </c>
      <c r="C2436" t="inlineStr">
        <is>
          <t xml:space="preserve">CONCLUIDO	</t>
        </is>
      </c>
      <c r="D2436" t="n">
        <v>1.7414</v>
      </c>
      <c r="E2436" t="n">
        <v>57.42</v>
      </c>
      <c r="F2436" t="n">
        <v>53.8</v>
      </c>
      <c r="G2436" t="n">
        <v>73.37</v>
      </c>
      <c r="H2436" t="n">
        <v>1.09</v>
      </c>
      <c r="I2436" t="n">
        <v>44</v>
      </c>
      <c r="J2436" t="n">
        <v>163.13</v>
      </c>
      <c r="K2436" t="n">
        <v>49.1</v>
      </c>
      <c r="L2436" t="n">
        <v>10</v>
      </c>
      <c r="M2436" t="n">
        <v>42</v>
      </c>
      <c r="N2436" t="n">
        <v>29.04</v>
      </c>
      <c r="O2436" t="n">
        <v>20353.94</v>
      </c>
      <c r="P2436" t="n">
        <v>597.87</v>
      </c>
      <c r="Q2436" t="n">
        <v>1367.28</v>
      </c>
      <c r="R2436" t="n">
        <v>146.27</v>
      </c>
      <c r="S2436" t="n">
        <v>104.26</v>
      </c>
      <c r="T2436" t="n">
        <v>19972.42</v>
      </c>
      <c r="U2436" t="n">
        <v>0.71</v>
      </c>
      <c r="V2436" t="n">
        <v>0.89</v>
      </c>
      <c r="W2436" t="n">
        <v>20.72</v>
      </c>
      <c r="X2436" t="n">
        <v>1.23</v>
      </c>
      <c r="Y2436" t="n">
        <v>1</v>
      </c>
      <c r="Z2436" t="n">
        <v>10</v>
      </c>
    </row>
    <row r="2437">
      <c r="A2437" t="n">
        <v>37</v>
      </c>
      <c r="B2437" t="n">
        <v>75</v>
      </c>
      <c r="C2437" t="inlineStr">
        <is>
          <t xml:space="preserve">CONCLUIDO	</t>
        </is>
      </c>
      <c r="D2437" t="n">
        <v>1.7432</v>
      </c>
      <c r="E2437" t="n">
        <v>57.37</v>
      </c>
      <c r="F2437" t="n">
        <v>53.78</v>
      </c>
      <c r="G2437" t="n">
        <v>75.04000000000001</v>
      </c>
      <c r="H2437" t="n">
        <v>1.11</v>
      </c>
      <c r="I2437" t="n">
        <v>43</v>
      </c>
      <c r="J2437" t="n">
        <v>163.49</v>
      </c>
      <c r="K2437" t="n">
        <v>49.1</v>
      </c>
      <c r="L2437" t="n">
        <v>10.25</v>
      </c>
      <c r="M2437" t="n">
        <v>41</v>
      </c>
      <c r="N2437" t="n">
        <v>29.15</v>
      </c>
      <c r="O2437" t="n">
        <v>20398.1</v>
      </c>
      <c r="P2437" t="n">
        <v>596.6799999999999</v>
      </c>
      <c r="Q2437" t="n">
        <v>1367.33</v>
      </c>
      <c r="R2437" t="n">
        <v>145.15</v>
      </c>
      <c r="S2437" t="n">
        <v>104.26</v>
      </c>
      <c r="T2437" t="n">
        <v>19413.78</v>
      </c>
      <c r="U2437" t="n">
        <v>0.72</v>
      </c>
      <c r="V2437" t="n">
        <v>0.89</v>
      </c>
      <c r="W2437" t="n">
        <v>20.72</v>
      </c>
      <c r="X2437" t="n">
        <v>1.2</v>
      </c>
      <c r="Y2437" t="n">
        <v>1</v>
      </c>
      <c r="Z2437" t="n">
        <v>10</v>
      </c>
    </row>
    <row r="2438">
      <c r="A2438" t="n">
        <v>38</v>
      </c>
      <c r="B2438" t="n">
        <v>75</v>
      </c>
      <c r="C2438" t="inlineStr">
        <is>
          <t xml:space="preserve">CONCLUIDO	</t>
        </is>
      </c>
      <c r="D2438" t="n">
        <v>1.745</v>
      </c>
      <c r="E2438" t="n">
        <v>57.31</v>
      </c>
      <c r="F2438" t="n">
        <v>53.75</v>
      </c>
      <c r="G2438" t="n">
        <v>76.78</v>
      </c>
      <c r="H2438" t="n">
        <v>1.14</v>
      </c>
      <c r="I2438" t="n">
        <v>42</v>
      </c>
      <c r="J2438" t="n">
        <v>163.85</v>
      </c>
      <c r="K2438" t="n">
        <v>49.1</v>
      </c>
      <c r="L2438" t="n">
        <v>10.5</v>
      </c>
      <c r="M2438" t="n">
        <v>40</v>
      </c>
      <c r="N2438" t="n">
        <v>29.26</v>
      </c>
      <c r="O2438" t="n">
        <v>20442.3</v>
      </c>
      <c r="P2438" t="n">
        <v>594.7</v>
      </c>
      <c r="Q2438" t="n">
        <v>1367.33</v>
      </c>
      <c r="R2438" t="n">
        <v>144.53</v>
      </c>
      <c r="S2438" t="n">
        <v>104.26</v>
      </c>
      <c r="T2438" t="n">
        <v>19113.7</v>
      </c>
      <c r="U2438" t="n">
        <v>0.72</v>
      </c>
      <c r="V2438" t="n">
        <v>0.89</v>
      </c>
      <c r="W2438" t="n">
        <v>20.71</v>
      </c>
      <c r="X2438" t="n">
        <v>1.17</v>
      </c>
      <c r="Y2438" t="n">
        <v>1</v>
      </c>
      <c r="Z2438" t="n">
        <v>10</v>
      </c>
    </row>
    <row r="2439">
      <c r="A2439" t="n">
        <v>39</v>
      </c>
      <c r="B2439" t="n">
        <v>75</v>
      </c>
      <c r="C2439" t="inlineStr">
        <is>
          <t xml:space="preserve">CONCLUIDO	</t>
        </is>
      </c>
      <c r="D2439" t="n">
        <v>1.7473</v>
      </c>
      <c r="E2439" t="n">
        <v>57.23</v>
      </c>
      <c r="F2439" t="n">
        <v>53.7</v>
      </c>
      <c r="G2439" t="n">
        <v>78.59</v>
      </c>
      <c r="H2439" t="n">
        <v>1.16</v>
      </c>
      <c r="I2439" t="n">
        <v>41</v>
      </c>
      <c r="J2439" t="n">
        <v>164.21</v>
      </c>
      <c r="K2439" t="n">
        <v>49.1</v>
      </c>
      <c r="L2439" t="n">
        <v>10.75</v>
      </c>
      <c r="M2439" t="n">
        <v>39</v>
      </c>
      <c r="N2439" t="n">
        <v>29.36</v>
      </c>
      <c r="O2439" t="n">
        <v>20486.54</v>
      </c>
      <c r="P2439" t="n">
        <v>592.55</v>
      </c>
      <c r="Q2439" t="n">
        <v>1367.21</v>
      </c>
      <c r="R2439" t="n">
        <v>143.14</v>
      </c>
      <c r="S2439" t="n">
        <v>104.26</v>
      </c>
      <c r="T2439" t="n">
        <v>18422.88</v>
      </c>
      <c r="U2439" t="n">
        <v>0.73</v>
      </c>
      <c r="V2439" t="n">
        <v>0.89</v>
      </c>
      <c r="W2439" t="n">
        <v>20.71</v>
      </c>
      <c r="X2439" t="n">
        <v>1.13</v>
      </c>
      <c r="Y2439" t="n">
        <v>1</v>
      </c>
      <c r="Z2439" t="n">
        <v>10</v>
      </c>
    </row>
    <row r="2440">
      <c r="A2440" t="n">
        <v>40</v>
      </c>
      <c r="B2440" t="n">
        <v>75</v>
      </c>
      <c r="C2440" t="inlineStr">
        <is>
          <t xml:space="preserve">CONCLUIDO	</t>
        </is>
      </c>
      <c r="D2440" t="n">
        <v>1.7481</v>
      </c>
      <c r="E2440" t="n">
        <v>57.21</v>
      </c>
      <c r="F2440" t="n">
        <v>53.71</v>
      </c>
      <c r="G2440" t="n">
        <v>80.56</v>
      </c>
      <c r="H2440" t="n">
        <v>1.18</v>
      </c>
      <c r="I2440" t="n">
        <v>40</v>
      </c>
      <c r="J2440" t="n">
        <v>164.57</v>
      </c>
      <c r="K2440" t="n">
        <v>49.1</v>
      </c>
      <c r="L2440" t="n">
        <v>11</v>
      </c>
      <c r="M2440" t="n">
        <v>38</v>
      </c>
      <c r="N2440" t="n">
        <v>29.47</v>
      </c>
      <c r="O2440" t="n">
        <v>20530.82</v>
      </c>
      <c r="P2440" t="n">
        <v>591.83</v>
      </c>
      <c r="Q2440" t="n">
        <v>1367.22</v>
      </c>
      <c r="R2440" t="n">
        <v>143.14</v>
      </c>
      <c r="S2440" t="n">
        <v>104.26</v>
      </c>
      <c r="T2440" t="n">
        <v>18425.97</v>
      </c>
      <c r="U2440" t="n">
        <v>0.73</v>
      </c>
      <c r="V2440" t="n">
        <v>0.89</v>
      </c>
      <c r="W2440" t="n">
        <v>20.71</v>
      </c>
      <c r="X2440" t="n">
        <v>1.13</v>
      </c>
      <c r="Y2440" t="n">
        <v>1</v>
      </c>
      <c r="Z2440" t="n">
        <v>10</v>
      </c>
    </row>
    <row r="2441">
      <c r="A2441" t="n">
        <v>41</v>
      </c>
      <c r="B2441" t="n">
        <v>75</v>
      </c>
      <c r="C2441" t="inlineStr">
        <is>
          <t xml:space="preserve">CONCLUIDO	</t>
        </is>
      </c>
      <c r="D2441" t="n">
        <v>1.7498</v>
      </c>
      <c r="E2441" t="n">
        <v>57.15</v>
      </c>
      <c r="F2441" t="n">
        <v>53.68</v>
      </c>
      <c r="G2441" t="n">
        <v>82.59</v>
      </c>
      <c r="H2441" t="n">
        <v>1.21</v>
      </c>
      <c r="I2441" t="n">
        <v>39</v>
      </c>
      <c r="J2441" t="n">
        <v>164.93</v>
      </c>
      <c r="K2441" t="n">
        <v>49.1</v>
      </c>
      <c r="L2441" t="n">
        <v>11.25</v>
      </c>
      <c r="M2441" t="n">
        <v>37</v>
      </c>
      <c r="N2441" t="n">
        <v>29.58</v>
      </c>
      <c r="O2441" t="n">
        <v>20575.13</v>
      </c>
      <c r="P2441" t="n">
        <v>589.6900000000001</v>
      </c>
      <c r="Q2441" t="n">
        <v>1367.32</v>
      </c>
      <c r="R2441" t="n">
        <v>142.31</v>
      </c>
      <c r="S2441" t="n">
        <v>104.26</v>
      </c>
      <c r="T2441" t="n">
        <v>18017.08</v>
      </c>
      <c r="U2441" t="n">
        <v>0.73</v>
      </c>
      <c r="V2441" t="n">
        <v>0.89</v>
      </c>
      <c r="W2441" t="n">
        <v>20.71</v>
      </c>
      <c r="X2441" t="n">
        <v>1.1</v>
      </c>
      <c r="Y2441" t="n">
        <v>1</v>
      </c>
      <c r="Z2441" t="n">
        <v>10</v>
      </c>
    </row>
    <row r="2442">
      <c r="A2442" t="n">
        <v>42</v>
      </c>
      <c r="B2442" t="n">
        <v>75</v>
      </c>
      <c r="C2442" t="inlineStr">
        <is>
          <t xml:space="preserve">CONCLUIDO	</t>
        </is>
      </c>
      <c r="D2442" t="n">
        <v>1.7527</v>
      </c>
      <c r="E2442" t="n">
        <v>57.06</v>
      </c>
      <c r="F2442" t="n">
        <v>53.62</v>
      </c>
      <c r="G2442" t="n">
        <v>84.66</v>
      </c>
      <c r="H2442" t="n">
        <v>1.23</v>
      </c>
      <c r="I2442" t="n">
        <v>38</v>
      </c>
      <c r="J2442" t="n">
        <v>165.29</v>
      </c>
      <c r="K2442" t="n">
        <v>49.1</v>
      </c>
      <c r="L2442" t="n">
        <v>11.5</v>
      </c>
      <c r="M2442" t="n">
        <v>36</v>
      </c>
      <c r="N2442" t="n">
        <v>29.69</v>
      </c>
      <c r="O2442" t="n">
        <v>20619.48</v>
      </c>
      <c r="P2442" t="n">
        <v>587.5599999999999</v>
      </c>
      <c r="Q2442" t="n">
        <v>1367.34</v>
      </c>
      <c r="R2442" t="n">
        <v>140.45</v>
      </c>
      <c r="S2442" t="n">
        <v>104.26</v>
      </c>
      <c r="T2442" t="n">
        <v>17091.62</v>
      </c>
      <c r="U2442" t="n">
        <v>0.74</v>
      </c>
      <c r="V2442" t="n">
        <v>0.89</v>
      </c>
      <c r="W2442" t="n">
        <v>20.7</v>
      </c>
      <c r="X2442" t="n">
        <v>1.04</v>
      </c>
      <c r="Y2442" t="n">
        <v>1</v>
      </c>
      <c r="Z2442" t="n">
        <v>10</v>
      </c>
    </row>
    <row r="2443">
      <c r="A2443" t="n">
        <v>43</v>
      </c>
      <c r="B2443" t="n">
        <v>75</v>
      </c>
      <c r="C2443" t="inlineStr">
        <is>
          <t xml:space="preserve">CONCLUIDO	</t>
        </is>
      </c>
      <c r="D2443" t="n">
        <v>1.7542</v>
      </c>
      <c r="E2443" t="n">
        <v>57</v>
      </c>
      <c r="F2443" t="n">
        <v>53.6</v>
      </c>
      <c r="G2443" t="n">
        <v>86.92</v>
      </c>
      <c r="H2443" t="n">
        <v>1.26</v>
      </c>
      <c r="I2443" t="n">
        <v>37</v>
      </c>
      <c r="J2443" t="n">
        <v>165.65</v>
      </c>
      <c r="K2443" t="n">
        <v>49.1</v>
      </c>
      <c r="L2443" t="n">
        <v>11.75</v>
      </c>
      <c r="M2443" t="n">
        <v>35</v>
      </c>
      <c r="N2443" t="n">
        <v>29.8</v>
      </c>
      <c r="O2443" t="n">
        <v>20663.87</v>
      </c>
      <c r="P2443" t="n">
        <v>586.09</v>
      </c>
      <c r="Q2443" t="n">
        <v>1367.29</v>
      </c>
      <c r="R2443" t="n">
        <v>139.71</v>
      </c>
      <c r="S2443" t="n">
        <v>104.26</v>
      </c>
      <c r="T2443" t="n">
        <v>16726.35</v>
      </c>
      <c r="U2443" t="n">
        <v>0.75</v>
      </c>
      <c r="V2443" t="n">
        <v>0.89</v>
      </c>
      <c r="W2443" t="n">
        <v>20.7</v>
      </c>
      <c r="X2443" t="n">
        <v>1.02</v>
      </c>
      <c r="Y2443" t="n">
        <v>1</v>
      </c>
      <c r="Z2443" t="n">
        <v>10</v>
      </c>
    </row>
    <row r="2444">
      <c r="A2444" t="n">
        <v>44</v>
      </c>
      <c r="B2444" t="n">
        <v>75</v>
      </c>
      <c r="C2444" t="inlineStr">
        <is>
          <t xml:space="preserve">CONCLUIDO	</t>
        </is>
      </c>
      <c r="D2444" t="n">
        <v>1.756</v>
      </c>
      <c r="E2444" t="n">
        <v>56.95</v>
      </c>
      <c r="F2444" t="n">
        <v>53.57</v>
      </c>
      <c r="G2444" t="n">
        <v>89.29000000000001</v>
      </c>
      <c r="H2444" t="n">
        <v>1.28</v>
      </c>
      <c r="I2444" t="n">
        <v>36</v>
      </c>
      <c r="J2444" t="n">
        <v>166.01</v>
      </c>
      <c r="K2444" t="n">
        <v>49.1</v>
      </c>
      <c r="L2444" t="n">
        <v>12</v>
      </c>
      <c r="M2444" t="n">
        <v>34</v>
      </c>
      <c r="N2444" t="n">
        <v>29.91</v>
      </c>
      <c r="O2444" t="n">
        <v>20708.3</v>
      </c>
      <c r="P2444" t="n">
        <v>584.0599999999999</v>
      </c>
      <c r="Q2444" t="n">
        <v>1367.38</v>
      </c>
      <c r="R2444" t="n">
        <v>139.18</v>
      </c>
      <c r="S2444" t="n">
        <v>104.26</v>
      </c>
      <c r="T2444" t="n">
        <v>16467.96</v>
      </c>
      <c r="U2444" t="n">
        <v>0.75</v>
      </c>
      <c r="V2444" t="n">
        <v>0.89</v>
      </c>
      <c r="W2444" t="n">
        <v>20.69</v>
      </c>
      <c r="X2444" t="n">
        <v>0.99</v>
      </c>
      <c r="Y2444" t="n">
        <v>1</v>
      </c>
      <c r="Z2444" t="n">
        <v>10</v>
      </c>
    </row>
    <row r="2445">
      <c r="A2445" t="n">
        <v>45</v>
      </c>
      <c r="B2445" t="n">
        <v>75</v>
      </c>
      <c r="C2445" t="inlineStr">
        <is>
          <t xml:space="preserve">CONCLUIDO	</t>
        </is>
      </c>
      <c r="D2445" t="n">
        <v>1.7575</v>
      </c>
      <c r="E2445" t="n">
        <v>56.9</v>
      </c>
      <c r="F2445" t="n">
        <v>53.55</v>
      </c>
      <c r="G2445" t="n">
        <v>91.81</v>
      </c>
      <c r="H2445" t="n">
        <v>1.3</v>
      </c>
      <c r="I2445" t="n">
        <v>35</v>
      </c>
      <c r="J2445" t="n">
        <v>166.37</v>
      </c>
      <c r="K2445" t="n">
        <v>49.1</v>
      </c>
      <c r="L2445" t="n">
        <v>12.25</v>
      </c>
      <c r="M2445" t="n">
        <v>33</v>
      </c>
      <c r="N2445" t="n">
        <v>30.02</v>
      </c>
      <c r="O2445" t="n">
        <v>20752.76</v>
      </c>
      <c r="P2445" t="n">
        <v>581.89</v>
      </c>
      <c r="Q2445" t="n">
        <v>1367.29</v>
      </c>
      <c r="R2445" t="n">
        <v>138.38</v>
      </c>
      <c r="S2445" t="n">
        <v>104.26</v>
      </c>
      <c r="T2445" t="n">
        <v>16072.61</v>
      </c>
      <c r="U2445" t="n">
        <v>0.75</v>
      </c>
      <c r="V2445" t="n">
        <v>0.89</v>
      </c>
      <c r="W2445" t="n">
        <v>20.7</v>
      </c>
      <c r="X2445" t="n">
        <v>0.98</v>
      </c>
      <c r="Y2445" t="n">
        <v>1</v>
      </c>
      <c r="Z2445" t="n">
        <v>10</v>
      </c>
    </row>
    <row r="2446">
      <c r="A2446" t="n">
        <v>46</v>
      </c>
      <c r="B2446" t="n">
        <v>75</v>
      </c>
      <c r="C2446" t="inlineStr">
        <is>
          <t xml:space="preserve">CONCLUIDO	</t>
        </is>
      </c>
      <c r="D2446" t="n">
        <v>1.7564</v>
      </c>
      <c r="E2446" t="n">
        <v>56.93</v>
      </c>
      <c r="F2446" t="n">
        <v>53.59</v>
      </c>
      <c r="G2446" t="n">
        <v>91.86</v>
      </c>
      <c r="H2446" t="n">
        <v>1.33</v>
      </c>
      <c r="I2446" t="n">
        <v>35</v>
      </c>
      <c r="J2446" t="n">
        <v>166.73</v>
      </c>
      <c r="K2446" t="n">
        <v>49.1</v>
      </c>
      <c r="L2446" t="n">
        <v>12.5</v>
      </c>
      <c r="M2446" t="n">
        <v>33</v>
      </c>
      <c r="N2446" t="n">
        <v>30.13</v>
      </c>
      <c r="O2446" t="n">
        <v>20797.26</v>
      </c>
      <c r="P2446" t="n">
        <v>580.5599999999999</v>
      </c>
      <c r="Q2446" t="n">
        <v>1367.26</v>
      </c>
      <c r="R2446" t="n">
        <v>139.35</v>
      </c>
      <c r="S2446" t="n">
        <v>104.26</v>
      </c>
      <c r="T2446" t="n">
        <v>16556.54</v>
      </c>
      <c r="U2446" t="n">
        <v>0.75</v>
      </c>
      <c r="V2446" t="n">
        <v>0.89</v>
      </c>
      <c r="W2446" t="n">
        <v>20.71</v>
      </c>
      <c r="X2446" t="n">
        <v>1.01</v>
      </c>
      <c r="Y2446" t="n">
        <v>1</v>
      </c>
      <c r="Z2446" t="n">
        <v>10</v>
      </c>
    </row>
    <row r="2447">
      <c r="A2447" t="n">
        <v>47</v>
      </c>
      <c r="B2447" t="n">
        <v>75</v>
      </c>
      <c r="C2447" t="inlineStr">
        <is>
          <t xml:space="preserve">CONCLUIDO	</t>
        </is>
      </c>
      <c r="D2447" t="n">
        <v>1.7593</v>
      </c>
      <c r="E2447" t="n">
        <v>56.84</v>
      </c>
      <c r="F2447" t="n">
        <v>53.53</v>
      </c>
      <c r="G2447" t="n">
        <v>94.45999999999999</v>
      </c>
      <c r="H2447" t="n">
        <v>1.35</v>
      </c>
      <c r="I2447" t="n">
        <v>34</v>
      </c>
      <c r="J2447" t="n">
        <v>167.09</v>
      </c>
      <c r="K2447" t="n">
        <v>49.1</v>
      </c>
      <c r="L2447" t="n">
        <v>12.75</v>
      </c>
      <c r="M2447" t="n">
        <v>32</v>
      </c>
      <c r="N2447" t="n">
        <v>30.25</v>
      </c>
      <c r="O2447" t="n">
        <v>20841.8</v>
      </c>
      <c r="P2447" t="n">
        <v>578.58</v>
      </c>
      <c r="Q2447" t="n">
        <v>1367.25</v>
      </c>
      <c r="R2447" t="n">
        <v>137.54</v>
      </c>
      <c r="S2447" t="n">
        <v>104.26</v>
      </c>
      <c r="T2447" t="n">
        <v>15657.46</v>
      </c>
      <c r="U2447" t="n">
        <v>0.76</v>
      </c>
      <c r="V2447" t="n">
        <v>0.9</v>
      </c>
      <c r="W2447" t="n">
        <v>20.7</v>
      </c>
      <c r="X2447" t="n">
        <v>0.95</v>
      </c>
      <c r="Y2447" t="n">
        <v>1</v>
      </c>
      <c r="Z2447" t="n">
        <v>10</v>
      </c>
    </row>
    <row r="2448">
      <c r="A2448" t="n">
        <v>48</v>
      </c>
      <c r="B2448" t="n">
        <v>75</v>
      </c>
      <c r="C2448" t="inlineStr">
        <is>
          <t xml:space="preserve">CONCLUIDO	</t>
        </is>
      </c>
      <c r="D2448" t="n">
        <v>1.7612</v>
      </c>
      <c r="E2448" t="n">
        <v>56.78</v>
      </c>
      <c r="F2448" t="n">
        <v>53.49</v>
      </c>
      <c r="G2448" t="n">
        <v>97.26000000000001</v>
      </c>
      <c r="H2448" t="n">
        <v>1.38</v>
      </c>
      <c r="I2448" t="n">
        <v>33</v>
      </c>
      <c r="J2448" t="n">
        <v>167.45</v>
      </c>
      <c r="K2448" t="n">
        <v>49.1</v>
      </c>
      <c r="L2448" t="n">
        <v>13</v>
      </c>
      <c r="M2448" t="n">
        <v>31</v>
      </c>
      <c r="N2448" t="n">
        <v>30.36</v>
      </c>
      <c r="O2448" t="n">
        <v>20886.38</v>
      </c>
      <c r="P2448" t="n">
        <v>577.24</v>
      </c>
      <c r="Q2448" t="n">
        <v>1367.35</v>
      </c>
      <c r="R2448" t="n">
        <v>136.28</v>
      </c>
      <c r="S2448" t="n">
        <v>104.26</v>
      </c>
      <c r="T2448" t="n">
        <v>15033.19</v>
      </c>
      <c r="U2448" t="n">
        <v>0.77</v>
      </c>
      <c r="V2448" t="n">
        <v>0.9</v>
      </c>
      <c r="W2448" t="n">
        <v>20.7</v>
      </c>
      <c r="X2448" t="n">
        <v>0.92</v>
      </c>
      <c r="Y2448" t="n">
        <v>1</v>
      </c>
      <c r="Z2448" t="n">
        <v>10</v>
      </c>
    </row>
    <row r="2449">
      <c r="A2449" t="n">
        <v>49</v>
      </c>
      <c r="B2449" t="n">
        <v>75</v>
      </c>
      <c r="C2449" t="inlineStr">
        <is>
          <t xml:space="preserve">CONCLUIDO	</t>
        </is>
      </c>
      <c r="D2449" t="n">
        <v>1.7613</v>
      </c>
      <c r="E2449" t="n">
        <v>56.78</v>
      </c>
      <c r="F2449" t="n">
        <v>53.49</v>
      </c>
      <c r="G2449" t="n">
        <v>97.26000000000001</v>
      </c>
      <c r="H2449" t="n">
        <v>1.4</v>
      </c>
      <c r="I2449" t="n">
        <v>33</v>
      </c>
      <c r="J2449" t="n">
        <v>167.81</v>
      </c>
      <c r="K2449" t="n">
        <v>49.1</v>
      </c>
      <c r="L2449" t="n">
        <v>13.25</v>
      </c>
      <c r="M2449" t="n">
        <v>31</v>
      </c>
      <c r="N2449" t="n">
        <v>30.47</v>
      </c>
      <c r="O2449" t="n">
        <v>20930.99</v>
      </c>
      <c r="P2449" t="n">
        <v>575.2</v>
      </c>
      <c r="Q2449" t="n">
        <v>1367.39</v>
      </c>
      <c r="R2449" t="n">
        <v>136.16</v>
      </c>
      <c r="S2449" t="n">
        <v>104.26</v>
      </c>
      <c r="T2449" t="n">
        <v>14972.68</v>
      </c>
      <c r="U2449" t="n">
        <v>0.77</v>
      </c>
      <c r="V2449" t="n">
        <v>0.9</v>
      </c>
      <c r="W2449" t="n">
        <v>20.7</v>
      </c>
      <c r="X2449" t="n">
        <v>0.91</v>
      </c>
      <c r="Y2449" t="n">
        <v>1</v>
      </c>
      <c r="Z2449" t="n">
        <v>10</v>
      </c>
    </row>
    <row r="2450">
      <c r="A2450" t="n">
        <v>50</v>
      </c>
      <c r="B2450" t="n">
        <v>75</v>
      </c>
      <c r="C2450" t="inlineStr">
        <is>
          <t xml:space="preserve">CONCLUIDO	</t>
        </is>
      </c>
      <c r="D2450" t="n">
        <v>1.7632</v>
      </c>
      <c r="E2450" t="n">
        <v>56.71</v>
      </c>
      <c r="F2450" t="n">
        <v>53.46</v>
      </c>
      <c r="G2450" t="n">
        <v>100.24</v>
      </c>
      <c r="H2450" t="n">
        <v>1.42</v>
      </c>
      <c r="I2450" t="n">
        <v>32</v>
      </c>
      <c r="J2450" t="n">
        <v>168.18</v>
      </c>
      <c r="K2450" t="n">
        <v>49.1</v>
      </c>
      <c r="L2450" t="n">
        <v>13.5</v>
      </c>
      <c r="M2450" t="n">
        <v>30</v>
      </c>
      <c r="N2450" t="n">
        <v>30.58</v>
      </c>
      <c r="O2450" t="n">
        <v>20975.64</v>
      </c>
      <c r="P2450" t="n">
        <v>573.29</v>
      </c>
      <c r="Q2450" t="n">
        <v>1367.24</v>
      </c>
      <c r="R2450" t="n">
        <v>135.16</v>
      </c>
      <c r="S2450" t="n">
        <v>104.26</v>
      </c>
      <c r="T2450" t="n">
        <v>14478.71</v>
      </c>
      <c r="U2450" t="n">
        <v>0.77</v>
      </c>
      <c r="V2450" t="n">
        <v>0.9</v>
      </c>
      <c r="W2450" t="n">
        <v>20.7</v>
      </c>
      <c r="X2450" t="n">
        <v>0.88</v>
      </c>
      <c r="Y2450" t="n">
        <v>1</v>
      </c>
      <c r="Z2450" t="n">
        <v>10</v>
      </c>
    </row>
    <row r="2451">
      <c r="A2451" t="n">
        <v>51</v>
      </c>
      <c r="B2451" t="n">
        <v>75</v>
      </c>
      <c r="C2451" t="inlineStr">
        <is>
          <t xml:space="preserve">CONCLUIDO	</t>
        </is>
      </c>
      <c r="D2451" t="n">
        <v>1.7652</v>
      </c>
      <c r="E2451" t="n">
        <v>56.65</v>
      </c>
      <c r="F2451" t="n">
        <v>53.43</v>
      </c>
      <c r="G2451" t="n">
        <v>103.41</v>
      </c>
      <c r="H2451" t="n">
        <v>1.45</v>
      </c>
      <c r="I2451" t="n">
        <v>31</v>
      </c>
      <c r="J2451" t="n">
        <v>168.54</v>
      </c>
      <c r="K2451" t="n">
        <v>49.1</v>
      </c>
      <c r="L2451" t="n">
        <v>13.75</v>
      </c>
      <c r="M2451" t="n">
        <v>29</v>
      </c>
      <c r="N2451" t="n">
        <v>30.69</v>
      </c>
      <c r="O2451" t="n">
        <v>21020.34</v>
      </c>
      <c r="P2451" t="n">
        <v>572.17</v>
      </c>
      <c r="Q2451" t="n">
        <v>1367.21</v>
      </c>
      <c r="R2451" t="n">
        <v>134.36</v>
      </c>
      <c r="S2451" t="n">
        <v>104.26</v>
      </c>
      <c r="T2451" t="n">
        <v>14082.35</v>
      </c>
      <c r="U2451" t="n">
        <v>0.78</v>
      </c>
      <c r="V2451" t="n">
        <v>0.9</v>
      </c>
      <c r="W2451" t="n">
        <v>20.69</v>
      </c>
      <c r="X2451" t="n">
        <v>0.85</v>
      </c>
      <c r="Y2451" t="n">
        <v>1</v>
      </c>
      <c r="Z2451" t="n">
        <v>10</v>
      </c>
    </row>
    <row r="2452">
      <c r="A2452" t="n">
        <v>52</v>
      </c>
      <c r="B2452" t="n">
        <v>75</v>
      </c>
      <c r="C2452" t="inlineStr">
        <is>
          <t xml:space="preserve">CONCLUIDO	</t>
        </is>
      </c>
      <c r="D2452" t="n">
        <v>1.7647</v>
      </c>
      <c r="E2452" t="n">
        <v>56.67</v>
      </c>
      <c r="F2452" t="n">
        <v>53.44</v>
      </c>
      <c r="G2452" t="n">
        <v>103.44</v>
      </c>
      <c r="H2452" t="n">
        <v>1.47</v>
      </c>
      <c r="I2452" t="n">
        <v>31</v>
      </c>
      <c r="J2452" t="n">
        <v>168.9</v>
      </c>
      <c r="K2452" t="n">
        <v>49.1</v>
      </c>
      <c r="L2452" t="n">
        <v>14</v>
      </c>
      <c r="M2452" t="n">
        <v>29</v>
      </c>
      <c r="N2452" t="n">
        <v>30.81</v>
      </c>
      <c r="O2452" t="n">
        <v>21065.06</v>
      </c>
      <c r="P2452" t="n">
        <v>570.3099999999999</v>
      </c>
      <c r="Q2452" t="n">
        <v>1367.24</v>
      </c>
      <c r="R2452" t="n">
        <v>134.46</v>
      </c>
      <c r="S2452" t="n">
        <v>104.26</v>
      </c>
      <c r="T2452" t="n">
        <v>14133.71</v>
      </c>
      <c r="U2452" t="n">
        <v>0.78</v>
      </c>
      <c r="V2452" t="n">
        <v>0.9</v>
      </c>
      <c r="W2452" t="n">
        <v>20.7</v>
      </c>
      <c r="X2452" t="n">
        <v>0.87</v>
      </c>
      <c r="Y2452" t="n">
        <v>1</v>
      </c>
      <c r="Z2452" t="n">
        <v>10</v>
      </c>
    </row>
    <row r="2453">
      <c r="A2453" t="n">
        <v>53</v>
      </c>
      <c r="B2453" t="n">
        <v>75</v>
      </c>
      <c r="C2453" t="inlineStr">
        <is>
          <t xml:space="preserve">CONCLUIDO	</t>
        </is>
      </c>
      <c r="D2453" t="n">
        <v>1.7672</v>
      </c>
      <c r="E2453" t="n">
        <v>56.59</v>
      </c>
      <c r="F2453" t="n">
        <v>53.39</v>
      </c>
      <c r="G2453" t="n">
        <v>106.79</v>
      </c>
      <c r="H2453" t="n">
        <v>1.49</v>
      </c>
      <c r="I2453" t="n">
        <v>30</v>
      </c>
      <c r="J2453" t="n">
        <v>169.26</v>
      </c>
      <c r="K2453" t="n">
        <v>49.1</v>
      </c>
      <c r="L2453" t="n">
        <v>14.25</v>
      </c>
      <c r="M2453" t="n">
        <v>28</v>
      </c>
      <c r="N2453" t="n">
        <v>30.92</v>
      </c>
      <c r="O2453" t="n">
        <v>21109.83</v>
      </c>
      <c r="P2453" t="n">
        <v>568.74</v>
      </c>
      <c r="Q2453" t="n">
        <v>1367.31</v>
      </c>
      <c r="R2453" t="n">
        <v>133.13</v>
      </c>
      <c r="S2453" t="n">
        <v>104.26</v>
      </c>
      <c r="T2453" t="n">
        <v>13472.43</v>
      </c>
      <c r="U2453" t="n">
        <v>0.78</v>
      </c>
      <c r="V2453" t="n">
        <v>0.9</v>
      </c>
      <c r="W2453" t="n">
        <v>20.69</v>
      </c>
      <c r="X2453" t="n">
        <v>0.82</v>
      </c>
      <c r="Y2453" t="n">
        <v>1</v>
      </c>
      <c r="Z2453" t="n">
        <v>10</v>
      </c>
    </row>
    <row r="2454">
      <c r="A2454" t="n">
        <v>54</v>
      </c>
      <c r="B2454" t="n">
        <v>75</v>
      </c>
      <c r="C2454" t="inlineStr">
        <is>
          <t xml:space="preserve">CONCLUIDO	</t>
        </is>
      </c>
      <c r="D2454" t="n">
        <v>1.7691</v>
      </c>
      <c r="E2454" t="n">
        <v>56.52</v>
      </c>
      <c r="F2454" t="n">
        <v>53.36</v>
      </c>
      <c r="G2454" t="n">
        <v>110.4</v>
      </c>
      <c r="H2454" t="n">
        <v>1.52</v>
      </c>
      <c r="I2454" t="n">
        <v>29</v>
      </c>
      <c r="J2454" t="n">
        <v>169.63</v>
      </c>
      <c r="K2454" t="n">
        <v>49.1</v>
      </c>
      <c r="L2454" t="n">
        <v>14.5</v>
      </c>
      <c r="M2454" t="n">
        <v>27</v>
      </c>
      <c r="N2454" t="n">
        <v>31.03</v>
      </c>
      <c r="O2454" t="n">
        <v>21154.64</v>
      </c>
      <c r="P2454" t="n">
        <v>566.29</v>
      </c>
      <c r="Q2454" t="n">
        <v>1367.24</v>
      </c>
      <c r="R2454" t="n">
        <v>132.02</v>
      </c>
      <c r="S2454" t="n">
        <v>104.26</v>
      </c>
      <c r="T2454" t="n">
        <v>12923.25</v>
      </c>
      <c r="U2454" t="n">
        <v>0.79</v>
      </c>
      <c r="V2454" t="n">
        <v>0.9</v>
      </c>
      <c r="W2454" t="n">
        <v>20.69</v>
      </c>
      <c r="X2454" t="n">
        <v>0.79</v>
      </c>
      <c r="Y2454" t="n">
        <v>1</v>
      </c>
      <c r="Z2454" t="n">
        <v>10</v>
      </c>
    </row>
    <row r="2455">
      <c r="A2455" t="n">
        <v>55</v>
      </c>
      <c r="B2455" t="n">
        <v>75</v>
      </c>
      <c r="C2455" t="inlineStr">
        <is>
          <t xml:space="preserve">CONCLUIDO	</t>
        </is>
      </c>
      <c r="D2455" t="n">
        <v>1.7685</v>
      </c>
      <c r="E2455" t="n">
        <v>56.55</v>
      </c>
      <c r="F2455" t="n">
        <v>53.38</v>
      </c>
      <c r="G2455" t="n">
        <v>110.45</v>
      </c>
      <c r="H2455" t="n">
        <v>1.54</v>
      </c>
      <c r="I2455" t="n">
        <v>29</v>
      </c>
      <c r="J2455" t="n">
        <v>169.99</v>
      </c>
      <c r="K2455" t="n">
        <v>49.1</v>
      </c>
      <c r="L2455" t="n">
        <v>14.75</v>
      </c>
      <c r="M2455" t="n">
        <v>27</v>
      </c>
      <c r="N2455" t="n">
        <v>31.15</v>
      </c>
      <c r="O2455" t="n">
        <v>21199.48</v>
      </c>
      <c r="P2455" t="n">
        <v>565.9299999999999</v>
      </c>
      <c r="Q2455" t="n">
        <v>1367.24</v>
      </c>
      <c r="R2455" t="n">
        <v>132.6</v>
      </c>
      <c r="S2455" t="n">
        <v>104.26</v>
      </c>
      <c r="T2455" t="n">
        <v>13213.35</v>
      </c>
      <c r="U2455" t="n">
        <v>0.79</v>
      </c>
      <c r="V2455" t="n">
        <v>0.9</v>
      </c>
      <c r="W2455" t="n">
        <v>20.7</v>
      </c>
      <c r="X2455" t="n">
        <v>0.8100000000000001</v>
      </c>
      <c r="Y2455" t="n">
        <v>1</v>
      </c>
      <c r="Z2455" t="n">
        <v>10</v>
      </c>
    </row>
    <row r="2456">
      <c r="A2456" t="n">
        <v>56</v>
      </c>
      <c r="B2456" t="n">
        <v>75</v>
      </c>
      <c r="C2456" t="inlineStr">
        <is>
          <t xml:space="preserve">CONCLUIDO	</t>
        </is>
      </c>
      <c r="D2456" t="n">
        <v>1.7701</v>
      </c>
      <c r="E2456" t="n">
        <v>56.49</v>
      </c>
      <c r="F2456" t="n">
        <v>53.36</v>
      </c>
      <c r="G2456" t="n">
        <v>114.34</v>
      </c>
      <c r="H2456" t="n">
        <v>1.56</v>
      </c>
      <c r="I2456" t="n">
        <v>28</v>
      </c>
      <c r="J2456" t="n">
        <v>170.35</v>
      </c>
      <c r="K2456" t="n">
        <v>49.1</v>
      </c>
      <c r="L2456" t="n">
        <v>15</v>
      </c>
      <c r="M2456" t="n">
        <v>26</v>
      </c>
      <c r="N2456" t="n">
        <v>31.26</v>
      </c>
      <c r="O2456" t="n">
        <v>21244.37</v>
      </c>
      <c r="P2456" t="n">
        <v>563.41</v>
      </c>
      <c r="Q2456" t="n">
        <v>1367.23</v>
      </c>
      <c r="R2456" t="n">
        <v>131.99</v>
      </c>
      <c r="S2456" t="n">
        <v>104.26</v>
      </c>
      <c r="T2456" t="n">
        <v>12910.47</v>
      </c>
      <c r="U2456" t="n">
        <v>0.79</v>
      </c>
      <c r="V2456" t="n">
        <v>0.9</v>
      </c>
      <c r="W2456" t="n">
        <v>20.69</v>
      </c>
      <c r="X2456" t="n">
        <v>0.78</v>
      </c>
      <c r="Y2456" t="n">
        <v>1</v>
      </c>
      <c r="Z2456" t="n">
        <v>10</v>
      </c>
    </row>
    <row r="2457">
      <c r="A2457" t="n">
        <v>57</v>
      </c>
      <c r="B2457" t="n">
        <v>75</v>
      </c>
      <c r="C2457" t="inlineStr">
        <is>
          <t xml:space="preserve">CONCLUIDO	</t>
        </is>
      </c>
      <c r="D2457" t="n">
        <v>1.7711</v>
      </c>
      <c r="E2457" t="n">
        <v>56.46</v>
      </c>
      <c r="F2457" t="n">
        <v>53.33</v>
      </c>
      <c r="G2457" t="n">
        <v>114.28</v>
      </c>
      <c r="H2457" t="n">
        <v>1.58</v>
      </c>
      <c r="I2457" t="n">
        <v>28</v>
      </c>
      <c r="J2457" t="n">
        <v>170.72</v>
      </c>
      <c r="K2457" t="n">
        <v>49.1</v>
      </c>
      <c r="L2457" t="n">
        <v>15.25</v>
      </c>
      <c r="M2457" t="n">
        <v>26</v>
      </c>
      <c r="N2457" t="n">
        <v>31.37</v>
      </c>
      <c r="O2457" t="n">
        <v>21289.29</v>
      </c>
      <c r="P2457" t="n">
        <v>561.5700000000001</v>
      </c>
      <c r="Q2457" t="n">
        <v>1367.17</v>
      </c>
      <c r="R2457" t="n">
        <v>131.19</v>
      </c>
      <c r="S2457" t="n">
        <v>104.26</v>
      </c>
      <c r="T2457" t="n">
        <v>12512.14</v>
      </c>
      <c r="U2457" t="n">
        <v>0.79</v>
      </c>
      <c r="V2457" t="n">
        <v>0.9</v>
      </c>
      <c r="W2457" t="n">
        <v>20.68</v>
      </c>
      <c r="X2457" t="n">
        <v>0.75</v>
      </c>
      <c r="Y2457" t="n">
        <v>1</v>
      </c>
      <c r="Z2457" t="n">
        <v>10</v>
      </c>
    </row>
    <row r="2458">
      <c r="A2458" t="n">
        <v>58</v>
      </c>
      <c r="B2458" t="n">
        <v>75</v>
      </c>
      <c r="C2458" t="inlineStr">
        <is>
          <t xml:space="preserve">CONCLUIDO	</t>
        </is>
      </c>
      <c r="D2458" t="n">
        <v>1.7721</v>
      </c>
      <c r="E2458" t="n">
        <v>56.43</v>
      </c>
      <c r="F2458" t="n">
        <v>53.33</v>
      </c>
      <c r="G2458" t="n">
        <v>118.51</v>
      </c>
      <c r="H2458" t="n">
        <v>1.61</v>
      </c>
      <c r="I2458" t="n">
        <v>27</v>
      </c>
      <c r="J2458" t="n">
        <v>171.08</v>
      </c>
      <c r="K2458" t="n">
        <v>49.1</v>
      </c>
      <c r="L2458" t="n">
        <v>15.5</v>
      </c>
      <c r="M2458" t="n">
        <v>25</v>
      </c>
      <c r="N2458" t="n">
        <v>31.49</v>
      </c>
      <c r="O2458" t="n">
        <v>21334.25</v>
      </c>
      <c r="P2458" t="n">
        <v>560.03</v>
      </c>
      <c r="Q2458" t="n">
        <v>1367.24</v>
      </c>
      <c r="R2458" t="n">
        <v>130.99</v>
      </c>
      <c r="S2458" t="n">
        <v>104.26</v>
      </c>
      <c r="T2458" t="n">
        <v>12415.26</v>
      </c>
      <c r="U2458" t="n">
        <v>0.8</v>
      </c>
      <c r="V2458" t="n">
        <v>0.9</v>
      </c>
      <c r="W2458" t="n">
        <v>20.69</v>
      </c>
      <c r="X2458" t="n">
        <v>0.75</v>
      </c>
      <c r="Y2458" t="n">
        <v>1</v>
      </c>
      <c r="Z2458" t="n">
        <v>10</v>
      </c>
    </row>
    <row r="2459">
      <c r="A2459" t="n">
        <v>59</v>
      </c>
      <c r="B2459" t="n">
        <v>75</v>
      </c>
      <c r="C2459" t="inlineStr">
        <is>
          <t xml:space="preserve">CONCLUIDO	</t>
        </is>
      </c>
      <c r="D2459" t="n">
        <v>1.7724</v>
      </c>
      <c r="E2459" t="n">
        <v>56.42</v>
      </c>
      <c r="F2459" t="n">
        <v>53.32</v>
      </c>
      <c r="G2459" t="n">
        <v>118.49</v>
      </c>
      <c r="H2459" t="n">
        <v>1.63</v>
      </c>
      <c r="I2459" t="n">
        <v>27</v>
      </c>
      <c r="J2459" t="n">
        <v>171.45</v>
      </c>
      <c r="K2459" t="n">
        <v>49.1</v>
      </c>
      <c r="L2459" t="n">
        <v>15.75</v>
      </c>
      <c r="M2459" t="n">
        <v>25</v>
      </c>
      <c r="N2459" t="n">
        <v>31.6</v>
      </c>
      <c r="O2459" t="n">
        <v>21379.25</v>
      </c>
      <c r="P2459" t="n">
        <v>556.88</v>
      </c>
      <c r="Q2459" t="n">
        <v>1367.15</v>
      </c>
      <c r="R2459" t="n">
        <v>130.61</v>
      </c>
      <c r="S2459" t="n">
        <v>104.26</v>
      </c>
      <c r="T2459" t="n">
        <v>12224.68</v>
      </c>
      <c r="U2459" t="n">
        <v>0.8</v>
      </c>
      <c r="V2459" t="n">
        <v>0.9</v>
      </c>
      <c r="W2459" t="n">
        <v>20.69</v>
      </c>
      <c r="X2459" t="n">
        <v>0.75</v>
      </c>
      <c r="Y2459" t="n">
        <v>1</v>
      </c>
      <c r="Z2459" t="n">
        <v>10</v>
      </c>
    </row>
    <row r="2460">
      <c r="A2460" t="n">
        <v>60</v>
      </c>
      <c r="B2460" t="n">
        <v>75</v>
      </c>
      <c r="C2460" t="inlineStr">
        <is>
          <t xml:space="preserve">CONCLUIDO	</t>
        </is>
      </c>
      <c r="D2460" t="n">
        <v>1.7747</v>
      </c>
      <c r="E2460" t="n">
        <v>56.35</v>
      </c>
      <c r="F2460" t="n">
        <v>53.28</v>
      </c>
      <c r="G2460" t="n">
        <v>122.95</v>
      </c>
      <c r="H2460" t="n">
        <v>1.65</v>
      </c>
      <c r="I2460" t="n">
        <v>26</v>
      </c>
      <c r="J2460" t="n">
        <v>171.81</v>
      </c>
      <c r="K2460" t="n">
        <v>49.1</v>
      </c>
      <c r="L2460" t="n">
        <v>16</v>
      </c>
      <c r="M2460" t="n">
        <v>24</v>
      </c>
      <c r="N2460" t="n">
        <v>31.72</v>
      </c>
      <c r="O2460" t="n">
        <v>21424.29</v>
      </c>
      <c r="P2460" t="n">
        <v>555.21</v>
      </c>
      <c r="Q2460" t="n">
        <v>1367.27</v>
      </c>
      <c r="R2460" t="n">
        <v>129.44</v>
      </c>
      <c r="S2460" t="n">
        <v>104.26</v>
      </c>
      <c r="T2460" t="n">
        <v>11646.6</v>
      </c>
      <c r="U2460" t="n">
        <v>0.8100000000000001</v>
      </c>
      <c r="V2460" t="n">
        <v>0.9</v>
      </c>
      <c r="W2460" t="n">
        <v>20.68</v>
      </c>
      <c r="X2460" t="n">
        <v>0.7</v>
      </c>
      <c r="Y2460" t="n">
        <v>1</v>
      </c>
      <c r="Z2460" t="n">
        <v>10</v>
      </c>
    </row>
    <row r="2461">
      <c r="A2461" t="n">
        <v>61</v>
      </c>
      <c r="B2461" t="n">
        <v>75</v>
      </c>
      <c r="C2461" t="inlineStr">
        <is>
          <t xml:space="preserve">CONCLUIDO	</t>
        </is>
      </c>
      <c r="D2461" t="n">
        <v>1.7743</v>
      </c>
      <c r="E2461" t="n">
        <v>56.36</v>
      </c>
      <c r="F2461" t="n">
        <v>53.29</v>
      </c>
      <c r="G2461" t="n">
        <v>122.97</v>
      </c>
      <c r="H2461" t="n">
        <v>1.67</v>
      </c>
      <c r="I2461" t="n">
        <v>26</v>
      </c>
      <c r="J2461" t="n">
        <v>172.18</v>
      </c>
      <c r="K2461" t="n">
        <v>49.1</v>
      </c>
      <c r="L2461" t="n">
        <v>16.25</v>
      </c>
      <c r="M2461" t="n">
        <v>24</v>
      </c>
      <c r="N2461" t="n">
        <v>31.83</v>
      </c>
      <c r="O2461" t="n">
        <v>21469.36</v>
      </c>
      <c r="P2461" t="n">
        <v>555.01</v>
      </c>
      <c r="Q2461" t="n">
        <v>1367.23</v>
      </c>
      <c r="R2461" t="n">
        <v>129.57</v>
      </c>
      <c r="S2461" t="n">
        <v>104.26</v>
      </c>
      <c r="T2461" t="n">
        <v>11709.35</v>
      </c>
      <c r="U2461" t="n">
        <v>0.8</v>
      </c>
      <c r="V2461" t="n">
        <v>0.9</v>
      </c>
      <c r="W2461" t="n">
        <v>20.68</v>
      </c>
      <c r="X2461" t="n">
        <v>0.71</v>
      </c>
      <c r="Y2461" t="n">
        <v>1</v>
      </c>
      <c r="Z2461" t="n">
        <v>10</v>
      </c>
    </row>
    <row r="2462">
      <c r="A2462" t="n">
        <v>62</v>
      </c>
      <c r="B2462" t="n">
        <v>75</v>
      </c>
      <c r="C2462" t="inlineStr">
        <is>
          <t xml:space="preserve">CONCLUIDO	</t>
        </is>
      </c>
      <c r="D2462" t="n">
        <v>1.776</v>
      </c>
      <c r="E2462" t="n">
        <v>56.31</v>
      </c>
      <c r="F2462" t="n">
        <v>53.27</v>
      </c>
      <c r="G2462" t="n">
        <v>127.84</v>
      </c>
      <c r="H2462" t="n">
        <v>1.7</v>
      </c>
      <c r="I2462" t="n">
        <v>25</v>
      </c>
      <c r="J2462" t="n">
        <v>172.54</v>
      </c>
      <c r="K2462" t="n">
        <v>49.1</v>
      </c>
      <c r="L2462" t="n">
        <v>16.5</v>
      </c>
      <c r="M2462" t="n">
        <v>23</v>
      </c>
      <c r="N2462" t="n">
        <v>31.95</v>
      </c>
      <c r="O2462" t="n">
        <v>21514.48</v>
      </c>
      <c r="P2462" t="n">
        <v>551.95</v>
      </c>
      <c r="Q2462" t="n">
        <v>1367.25</v>
      </c>
      <c r="R2462" t="n">
        <v>128.88</v>
      </c>
      <c r="S2462" t="n">
        <v>104.26</v>
      </c>
      <c r="T2462" t="n">
        <v>11373.17</v>
      </c>
      <c r="U2462" t="n">
        <v>0.8100000000000001</v>
      </c>
      <c r="V2462" t="n">
        <v>0.9</v>
      </c>
      <c r="W2462" t="n">
        <v>20.68</v>
      </c>
      <c r="X2462" t="n">
        <v>0.6899999999999999</v>
      </c>
      <c r="Y2462" t="n">
        <v>1</v>
      </c>
      <c r="Z2462" t="n">
        <v>10</v>
      </c>
    </row>
    <row r="2463">
      <c r="A2463" t="n">
        <v>63</v>
      </c>
      <c r="B2463" t="n">
        <v>75</v>
      </c>
      <c r="C2463" t="inlineStr">
        <is>
          <t xml:space="preserve">CONCLUIDO	</t>
        </is>
      </c>
      <c r="D2463" t="n">
        <v>1.7758</v>
      </c>
      <c r="E2463" t="n">
        <v>56.31</v>
      </c>
      <c r="F2463" t="n">
        <v>53.27</v>
      </c>
      <c r="G2463" t="n">
        <v>127.85</v>
      </c>
      <c r="H2463" t="n">
        <v>1.72</v>
      </c>
      <c r="I2463" t="n">
        <v>25</v>
      </c>
      <c r="J2463" t="n">
        <v>172.91</v>
      </c>
      <c r="K2463" t="n">
        <v>49.1</v>
      </c>
      <c r="L2463" t="n">
        <v>16.75</v>
      </c>
      <c r="M2463" t="n">
        <v>23</v>
      </c>
      <c r="N2463" t="n">
        <v>32.07</v>
      </c>
      <c r="O2463" t="n">
        <v>21559.64</v>
      </c>
      <c r="P2463" t="n">
        <v>552.22</v>
      </c>
      <c r="Q2463" t="n">
        <v>1367.19</v>
      </c>
      <c r="R2463" t="n">
        <v>129.02</v>
      </c>
      <c r="S2463" t="n">
        <v>104.26</v>
      </c>
      <c r="T2463" t="n">
        <v>11441.21</v>
      </c>
      <c r="U2463" t="n">
        <v>0.8100000000000001</v>
      </c>
      <c r="V2463" t="n">
        <v>0.9</v>
      </c>
      <c r="W2463" t="n">
        <v>20.69</v>
      </c>
      <c r="X2463" t="n">
        <v>0.7</v>
      </c>
      <c r="Y2463" t="n">
        <v>1</v>
      </c>
      <c r="Z2463" t="n">
        <v>10</v>
      </c>
    </row>
    <row r="2464">
      <c r="A2464" t="n">
        <v>64</v>
      </c>
      <c r="B2464" t="n">
        <v>75</v>
      </c>
      <c r="C2464" t="inlineStr">
        <is>
          <t xml:space="preserve">CONCLUIDO	</t>
        </is>
      </c>
      <c r="D2464" t="n">
        <v>1.7782</v>
      </c>
      <c r="E2464" t="n">
        <v>56.24</v>
      </c>
      <c r="F2464" t="n">
        <v>53.23</v>
      </c>
      <c r="G2464" t="n">
        <v>133.07</v>
      </c>
      <c r="H2464" t="n">
        <v>1.74</v>
      </c>
      <c r="I2464" t="n">
        <v>24</v>
      </c>
      <c r="J2464" t="n">
        <v>173.28</v>
      </c>
      <c r="K2464" t="n">
        <v>49.1</v>
      </c>
      <c r="L2464" t="n">
        <v>17</v>
      </c>
      <c r="M2464" t="n">
        <v>22</v>
      </c>
      <c r="N2464" t="n">
        <v>32.18</v>
      </c>
      <c r="O2464" t="n">
        <v>21604.83</v>
      </c>
      <c r="P2464" t="n">
        <v>546.71</v>
      </c>
      <c r="Q2464" t="n">
        <v>1367.25</v>
      </c>
      <c r="R2464" t="n">
        <v>127.81</v>
      </c>
      <c r="S2464" t="n">
        <v>104.26</v>
      </c>
      <c r="T2464" t="n">
        <v>10841.82</v>
      </c>
      <c r="U2464" t="n">
        <v>0.82</v>
      </c>
      <c r="V2464" t="n">
        <v>0.9</v>
      </c>
      <c r="W2464" t="n">
        <v>20.68</v>
      </c>
      <c r="X2464" t="n">
        <v>0.65</v>
      </c>
      <c r="Y2464" t="n">
        <v>1</v>
      </c>
      <c r="Z2464" t="n">
        <v>10</v>
      </c>
    </row>
    <row r="2465">
      <c r="A2465" t="n">
        <v>65</v>
      </c>
      <c r="B2465" t="n">
        <v>75</v>
      </c>
      <c r="C2465" t="inlineStr">
        <is>
          <t xml:space="preserve">CONCLUIDO	</t>
        </is>
      </c>
      <c r="D2465" t="n">
        <v>1.7782</v>
      </c>
      <c r="E2465" t="n">
        <v>56.24</v>
      </c>
      <c r="F2465" t="n">
        <v>53.23</v>
      </c>
      <c r="G2465" t="n">
        <v>133.06</v>
      </c>
      <c r="H2465" t="n">
        <v>1.76</v>
      </c>
      <c r="I2465" t="n">
        <v>24</v>
      </c>
      <c r="J2465" t="n">
        <v>173.64</v>
      </c>
      <c r="K2465" t="n">
        <v>49.1</v>
      </c>
      <c r="L2465" t="n">
        <v>17.25</v>
      </c>
      <c r="M2465" t="n">
        <v>22</v>
      </c>
      <c r="N2465" t="n">
        <v>32.3</v>
      </c>
      <c r="O2465" t="n">
        <v>21650.07</v>
      </c>
      <c r="P2465" t="n">
        <v>547.29</v>
      </c>
      <c r="Q2465" t="n">
        <v>1367.18</v>
      </c>
      <c r="R2465" t="n">
        <v>127.46</v>
      </c>
      <c r="S2465" t="n">
        <v>104.26</v>
      </c>
      <c r="T2465" t="n">
        <v>10666.69</v>
      </c>
      <c r="U2465" t="n">
        <v>0.82</v>
      </c>
      <c r="V2465" t="n">
        <v>0.9</v>
      </c>
      <c r="W2465" t="n">
        <v>20.68</v>
      </c>
      <c r="X2465" t="n">
        <v>0.65</v>
      </c>
      <c r="Y2465" t="n">
        <v>1</v>
      </c>
      <c r="Z2465" t="n">
        <v>10</v>
      </c>
    </row>
    <row r="2466">
      <c r="A2466" t="n">
        <v>66</v>
      </c>
      <c r="B2466" t="n">
        <v>75</v>
      </c>
      <c r="C2466" t="inlineStr">
        <is>
          <t xml:space="preserve">CONCLUIDO	</t>
        </is>
      </c>
      <c r="D2466" t="n">
        <v>1.7772</v>
      </c>
      <c r="E2466" t="n">
        <v>56.27</v>
      </c>
      <c r="F2466" t="n">
        <v>53.26</v>
      </c>
      <c r="G2466" t="n">
        <v>133.15</v>
      </c>
      <c r="H2466" t="n">
        <v>1.78</v>
      </c>
      <c r="I2466" t="n">
        <v>24</v>
      </c>
      <c r="J2466" t="n">
        <v>174.01</v>
      </c>
      <c r="K2466" t="n">
        <v>49.1</v>
      </c>
      <c r="L2466" t="n">
        <v>17.5</v>
      </c>
      <c r="M2466" t="n">
        <v>22</v>
      </c>
      <c r="N2466" t="n">
        <v>32.42</v>
      </c>
      <c r="O2466" t="n">
        <v>21695.35</v>
      </c>
      <c r="P2466" t="n">
        <v>547.79</v>
      </c>
      <c r="Q2466" t="n">
        <v>1367.27</v>
      </c>
      <c r="R2466" t="n">
        <v>128.66</v>
      </c>
      <c r="S2466" t="n">
        <v>104.26</v>
      </c>
      <c r="T2466" t="n">
        <v>11265.54</v>
      </c>
      <c r="U2466" t="n">
        <v>0.8100000000000001</v>
      </c>
      <c r="V2466" t="n">
        <v>0.9</v>
      </c>
      <c r="W2466" t="n">
        <v>20.69</v>
      </c>
      <c r="X2466" t="n">
        <v>0.68</v>
      </c>
      <c r="Y2466" t="n">
        <v>1</v>
      </c>
      <c r="Z2466" t="n">
        <v>10</v>
      </c>
    </row>
    <row r="2467">
      <c r="A2467" t="n">
        <v>67</v>
      </c>
      <c r="B2467" t="n">
        <v>75</v>
      </c>
      <c r="C2467" t="inlineStr">
        <is>
          <t xml:space="preserve">CONCLUIDO	</t>
        </is>
      </c>
      <c r="D2467" t="n">
        <v>1.7797</v>
      </c>
      <c r="E2467" t="n">
        <v>56.19</v>
      </c>
      <c r="F2467" t="n">
        <v>53.21</v>
      </c>
      <c r="G2467" t="n">
        <v>138.81</v>
      </c>
      <c r="H2467" t="n">
        <v>1.8</v>
      </c>
      <c r="I2467" t="n">
        <v>23</v>
      </c>
      <c r="J2467" t="n">
        <v>174.38</v>
      </c>
      <c r="K2467" t="n">
        <v>49.1</v>
      </c>
      <c r="L2467" t="n">
        <v>17.75</v>
      </c>
      <c r="M2467" t="n">
        <v>21</v>
      </c>
      <c r="N2467" t="n">
        <v>32.53</v>
      </c>
      <c r="O2467" t="n">
        <v>21740.66</v>
      </c>
      <c r="P2467" t="n">
        <v>544.52</v>
      </c>
      <c r="Q2467" t="n">
        <v>1367.16</v>
      </c>
      <c r="R2467" t="n">
        <v>127.03</v>
      </c>
      <c r="S2467" t="n">
        <v>104.26</v>
      </c>
      <c r="T2467" t="n">
        <v>10454.43</v>
      </c>
      <c r="U2467" t="n">
        <v>0.82</v>
      </c>
      <c r="V2467" t="n">
        <v>0.9</v>
      </c>
      <c r="W2467" t="n">
        <v>20.68</v>
      </c>
      <c r="X2467" t="n">
        <v>0.63</v>
      </c>
      <c r="Y2467" t="n">
        <v>1</v>
      </c>
      <c r="Z2467" t="n">
        <v>10</v>
      </c>
    </row>
    <row r="2468">
      <c r="A2468" t="n">
        <v>68</v>
      </c>
      <c r="B2468" t="n">
        <v>75</v>
      </c>
      <c r="C2468" t="inlineStr">
        <is>
          <t xml:space="preserve">CONCLUIDO	</t>
        </is>
      </c>
      <c r="D2468" t="n">
        <v>1.7794</v>
      </c>
      <c r="E2468" t="n">
        <v>56.2</v>
      </c>
      <c r="F2468" t="n">
        <v>53.22</v>
      </c>
      <c r="G2468" t="n">
        <v>138.83</v>
      </c>
      <c r="H2468" t="n">
        <v>1.83</v>
      </c>
      <c r="I2468" t="n">
        <v>23</v>
      </c>
      <c r="J2468" t="n">
        <v>174.75</v>
      </c>
      <c r="K2468" t="n">
        <v>49.1</v>
      </c>
      <c r="L2468" t="n">
        <v>18</v>
      </c>
      <c r="M2468" t="n">
        <v>21</v>
      </c>
      <c r="N2468" t="n">
        <v>32.65</v>
      </c>
      <c r="O2468" t="n">
        <v>21786.02</v>
      </c>
      <c r="P2468" t="n">
        <v>543.33</v>
      </c>
      <c r="Q2468" t="n">
        <v>1367.19</v>
      </c>
      <c r="R2468" t="n">
        <v>127.44</v>
      </c>
      <c r="S2468" t="n">
        <v>104.26</v>
      </c>
      <c r="T2468" t="n">
        <v>10663.49</v>
      </c>
      <c r="U2468" t="n">
        <v>0.82</v>
      </c>
      <c r="V2468" t="n">
        <v>0.9</v>
      </c>
      <c r="W2468" t="n">
        <v>20.68</v>
      </c>
      <c r="X2468" t="n">
        <v>0.64</v>
      </c>
      <c r="Y2468" t="n">
        <v>1</v>
      </c>
      <c r="Z2468" t="n">
        <v>10</v>
      </c>
    </row>
    <row r="2469">
      <c r="A2469" t="n">
        <v>69</v>
      </c>
      <c r="B2469" t="n">
        <v>75</v>
      </c>
      <c r="C2469" t="inlineStr">
        <is>
          <t xml:space="preserve">CONCLUIDO	</t>
        </is>
      </c>
      <c r="D2469" t="n">
        <v>1.7791</v>
      </c>
      <c r="E2469" t="n">
        <v>56.21</v>
      </c>
      <c r="F2469" t="n">
        <v>53.23</v>
      </c>
      <c r="G2469" t="n">
        <v>138.86</v>
      </c>
      <c r="H2469" t="n">
        <v>1.85</v>
      </c>
      <c r="I2469" t="n">
        <v>23</v>
      </c>
      <c r="J2469" t="n">
        <v>175.11</v>
      </c>
      <c r="K2469" t="n">
        <v>49.1</v>
      </c>
      <c r="L2469" t="n">
        <v>18.25</v>
      </c>
      <c r="M2469" t="n">
        <v>21</v>
      </c>
      <c r="N2469" t="n">
        <v>32.77</v>
      </c>
      <c r="O2469" t="n">
        <v>21831.41</v>
      </c>
      <c r="P2469" t="n">
        <v>540.99</v>
      </c>
      <c r="Q2469" t="n">
        <v>1367.24</v>
      </c>
      <c r="R2469" t="n">
        <v>127.84</v>
      </c>
      <c r="S2469" t="n">
        <v>104.26</v>
      </c>
      <c r="T2469" t="n">
        <v>10862.5</v>
      </c>
      <c r="U2469" t="n">
        <v>0.82</v>
      </c>
      <c r="V2469" t="n">
        <v>0.9</v>
      </c>
      <c r="W2469" t="n">
        <v>20.68</v>
      </c>
      <c r="X2469" t="n">
        <v>0.65</v>
      </c>
      <c r="Y2469" t="n">
        <v>1</v>
      </c>
      <c r="Z2469" t="n">
        <v>10</v>
      </c>
    </row>
    <row r="2470">
      <c r="A2470" t="n">
        <v>70</v>
      </c>
      <c r="B2470" t="n">
        <v>75</v>
      </c>
      <c r="C2470" t="inlineStr">
        <is>
          <t xml:space="preserve">CONCLUIDO	</t>
        </is>
      </c>
      <c r="D2470" t="n">
        <v>1.7822</v>
      </c>
      <c r="E2470" t="n">
        <v>56.11</v>
      </c>
      <c r="F2470" t="n">
        <v>53.16</v>
      </c>
      <c r="G2470" t="n">
        <v>144.98</v>
      </c>
      <c r="H2470" t="n">
        <v>1.87</v>
      </c>
      <c r="I2470" t="n">
        <v>22</v>
      </c>
      <c r="J2470" t="n">
        <v>175.48</v>
      </c>
      <c r="K2470" t="n">
        <v>49.1</v>
      </c>
      <c r="L2470" t="n">
        <v>18.5</v>
      </c>
      <c r="M2470" t="n">
        <v>20</v>
      </c>
      <c r="N2470" t="n">
        <v>32.89</v>
      </c>
      <c r="O2470" t="n">
        <v>21876.85</v>
      </c>
      <c r="P2470" t="n">
        <v>539.03</v>
      </c>
      <c r="Q2470" t="n">
        <v>1367.2</v>
      </c>
      <c r="R2470" t="n">
        <v>125.45</v>
      </c>
      <c r="S2470" t="n">
        <v>104.26</v>
      </c>
      <c r="T2470" t="n">
        <v>9671.940000000001</v>
      </c>
      <c r="U2470" t="n">
        <v>0.83</v>
      </c>
      <c r="V2470" t="n">
        <v>0.9</v>
      </c>
      <c r="W2470" t="n">
        <v>20.68</v>
      </c>
      <c r="X2470" t="n">
        <v>0.58</v>
      </c>
      <c r="Y2470" t="n">
        <v>1</v>
      </c>
      <c r="Z2470" t="n">
        <v>10</v>
      </c>
    </row>
    <row r="2471">
      <c r="A2471" t="n">
        <v>71</v>
      </c>
      <c r="B2471" t="n">
        <v>75</v>
      </c>
      <c r="C2471" t="inlineStr">
        <is>
          <t xml:space="preserve">CONCLUIDO	</t>
        </is>
      </c>
      <c r="D2471" t="n">
        <v>1.7815</v>
      </c>
      <c r="E2471" t="n">
        <v>56.13</v>
      </c>
      <c r="F2471" t="n">
        <v>53.18</v>
      </c>
      <c r="G2471" t="n">
        <v>145.04</v>
      </c>
      <c r="H2471" t="n">
        <v>1.89</v>
      </c>
      <c r="I2471" t="n">
        <v>22</v>
      </c>
      <c r="J2471" t="n">
        <v>175.85</v>
      </c>
      <c r="K2471" t="n">
        <v>49.1</v>
      </c>
      <c r="L2471" t="n">
        <v>18.75</v>
      </c>
      <c r="M2471" t="n">
        <v>20</v>
      </c>
      <c r="N2471" t="n">
        <v>33.01</v>
      </c>
      <c r="O2471" t="n">
        <v>21922.32</v>
      </c>
      <c r="P2471" t="n">
        <v>537.73</v>
      </c>
      <c r="Q2471" t="n">
        <v>1367.23</v>
      </c>
      <c r="R2471" t="n">
        <v>126.05</v>
      </c>
      <c r="S2471" t="n">
        <v>104.26</v>
      </c>
      <c r="T2471" t="n">
        <v>9969.84</v>
      </c>
      <c r="U2471" t="n">
        <v>0.83</v>
      </c>
      <c r="V2471" t="n">
        <v>0.9</v>
      </c>
      <c r="W2471" t="n">
        <v>20.68</v>
      </c>
      <c r="X2471" t="n">
        <v>0.61</v>
      </c>
      <c r="Y2471" t="n">
        <v>1</v>
      </c>
      <c r="Z2471" t="n">
        <v>10</v>
      </c>
    </row>
    <row r="2472">
      <c r="A2472" t="n">
        <v>72</v>
      </c>
      <c r="B2472" t="n">
        <v>75</v>
      </c>
      <c r="C2472" t="inlineStr">
        <is>
          <t xml:space="preserve">CONCLUIDO	</t>
        </is>
      </c>
      <c r="D2472" t="n">
        <v>1.7816</v>
      </c>
      <c r="E2472" t="n">
        <v>56.13</v>
      </c>
      <c r="F2472" t="n">
        <v>53.18</v>
      </c>
      <c r="G2472" t="n">
        <v>145.04</v>
      </c>
      <c r="H2472" t="n">
        <v>1.91</v>
      </c>
      <c r="I2472" t="n">
        <v>22</v>
      </c>
      <c r="J2472" t="n">
        <v>176.22</v>
      </c>
      <c r="K2472" t="n">
        <v>49.1</v>
      </c>
      <c r="L2472" t="n">
        <v>19</v>
      </c>
      <c r="M2472" t="n">
        <v>18</v>
      </c>
      <c r="N2472" t="n">
        <v>33.13</v>
      </c>
      <c r="O2472" t="n">
        <v>21967.84</v>
      </c>
      <c r="P2472" t="n">
        <v>535.3</v>
      </c>
      <c r="Q2472" t="n">
        <v>1367.18</v>
      </c>
      <c r="R2472" t="n">
        <v>126.16</v>
      </c>
      <c r="S2472" t="n">
        <v>104.26</v>
      </c>
      <c r="T2472" t="n">
        <v>10024.92</v>
      </c>
      <c r="U2472" t="n">
        <v>0.83</v>
      </c>
      <c r="V2472" t="n">
        <v>0.9</v>
      </c>
      <c r="W2472" t="n">
        <v>20.68</v>
      </c>
      <c r="X2472" t="n">
        <v>0.6</v>
      </c>
      <c r="Y2472" t="n">
        <v>1</v>
      </c>
      <c r="Z2472" t="n">
        <v>10</v>
      </c>
    </row>
    <row r="2473">
      <c r="A2473" t="n">
        <v>73</v>
      </c>
      <c r="B2473" t="n">
        <v>75</v>
      </c>
      <c r="C2473" t="inlineStr">
        <is>
          <t xml:space="preserve">CONCLUIDO	</t>
        </is>
      </c>
      <c r="D2473" t="n">
        <v>1.7841</v>
      </c>
      <c r="E2473" t="n">
        <v>56.05</v>
      </c>
      <c r="F2473" t="n">
        <v>53.13</v>
      </c>
      <c r="G2473" t="n">
        <v>151.81</v>
      </c>
      <c r="H2473" t="n">
        <v>1.93</v>
      </c>
      <c r="I2473" t="n">
        <v>21</v>
      </c>
      <c r="J2473" t="n">
        <v>176.59</v>
      </c>
      <c r="K2473" t="n">
        <v>49.1</v>
      </c>
      <c r="L2473" t="n">
        <v>19.25</v>
      </c>
      <c r="M2473" t="n">
        <v>18</v>
      </c>
      <c r="N2473" t="n">
        <v>33.24</v>
      </c>
      <c r="O2473" t="n">
        <v>22013.39</v>
      </c>
      <c r="P2473" t="n">
        <v>532.5599999999999</v>
      </c>
      <c r="Q2473" t="n">
        <v>1367.27</v>
      </c>
      <c r="R2473" t="n">
        <v>124.65</v>
      </c>
      <c r="S2473" t="n">
        <v>104.26</v>
      </c>
      <c r="T2473" t="n">
        <v>9275.719999999999</v>
      </c>
      <c r="U2473" t="n">
        <v>0.84</v>
      </c>
      <c r="V2473" t="n">
        <v>0.9</v>
      </c>
      <c r="W2473" t="n">
        <v>20.68</v>
      </c>
      <c r="X2473" t="n">
        <v>0.5600000000000001</v>
      </c>
      <c r="Y2473" t="n">
        <v>1</v>
      </c>
      <c r="Z2473" t="n">
        <v>10</v>
      </c>
    </row>
    <row r="2474">
      <c r="A2474" t="n">
        <v>74</v>
      </c>
      <c r="B2474" t="n">
        <v>75</v>
      </c>
      <c r="C2474" t="inlineStr">
        <is>
          <t xml:space="preserve">CONCLUIDO	</t>
        </is>
      </c>
      <c r="D2474" t="n">
        <v>1.7839</v>
      </c>
      <c r="E2474" t="n">
        <v>56.06</v>
      </c>
      <c r="F2474" t="n">
        <v>53.14</v>
      </c>
      <c r="G2474" t="n">
        <v>151.83</v>
      </c>
      <c r="H2474" t="n">
        <v>1.95</v>
      </c>
      <c r="I2474" t="n">
        <v>21</v>
      </c>
      <c r="J2474" t="n">
        <v>176.96</v>
      </c>
      <c r="K2474" t="n">
        <v>49.1</v>
      </c>
      <c r="L2474" t="n">
        <v>19.5</v>
      </c>
      <c r="M2474" t="n">
        <v>19</v>
      </c>
      <c r="N2474" t="n">
        <v>33.36</v>
      </c>
      <c r="O2474" t="n">
        <v>22058.99</v>
      </c>
      <c r="P2474" t="n">
        <v>531.9400000000001</v>
      </c>
      <c r="Q2474" t="n">
        <v>1367.26</v>
      </c>
      <c r="R2474" t="n">
        <v>124.61</v>
      </c>
      <c r="S2474" t="n">
        <v>104.26</v>
      </c>
      <c r="T2474" t="n">
        <v>9254.450000000001</v>
      </c>
      <c r="U2474" t="n">
        <v>0.84</v>
      </c>
      <c r="V2474" t="n">
        <v>0.9</v>
      </c>
      <c r="W2474" t="n">
        <v>20.68</v>
      </c>
      <c r="X2474" t="n">
        <v>0.5600000000000001</v>
      </c>
      <c r="Y2474" t="n">
        <v>1</v>
      </c>
      <c r="Z2474" t="n">
        <v>10</v>
      </c>
    </row>
    <row r="2475">
      <c r="A2475" t="n">
        <v>75</v>
      </c>
      <c r="B2475" t="n">
        <v>75</v>
      </c>
      <c r="C2475" t="inlineStr">
        <is>
          <t xml:space="preserve">CONCLUIDO	</t>
        </is>
      </c>
      <c r="D2475" t="n">
        <v>1.7834</v>
      </c>
      <c r="E2475" t="n">
        <v>56.07</v>
      </c>
      <c r="F2475" t="n">
        <v>53.15</v>
      </c>
      <c r="G2475" t="n">
        <v>151.87</v>
      </c>
      <c r="H2475" t="n">
        <v>1.98</v>
      </c>
      <c r="I2475" t="n">
        <v>21</v>
      </c>
      <c r="J2475" t="n">
        <v>177.33</v>
      </c>
      <c r="K2475" t="n">
        <v>49.1</v>
      </c>
      <c r="L2475" t="n">
        <v>19.75</v>
      </c>
      <c r="M2475" t="n">
        <v>18</v>
      </c>
      <c r="N2475" t="n">
        <v>33.48</v>
      </c>
      <c r="O2475" t="n">
        <v>22104.63</v>
      </c>
      <c r="P2475" t="n">
        <v>529.46</v>
      </c>
      <c r="Q2475" t="n">
        <v>1367.22</v>
      </c>
      <c r="R2475" t="n">
        <v>125.24</v>
      </c>
      <c r="S2475" t="n">
        <v>104.26</v>
      </c>
      <c r="T2475" t="n">
        <v>9572.540000000001</v>
      </c>
      <c r="U2475" t="n">
        <v>0.83</v>
      </c>
      <c r="V2475" t="n">
        <v>0.9</v>
      </c>
      <c r="W2475" t="n">
        <v>20.68</v>
      </c>
      <c r="X2475" t="n">
        <v>0.58</v>
      </c>
      <c r="Y2475" t="n">
        <v>1</v>
      </c>
      <c r="Z2475" t="n">
        <v>10</v>
      </c>
    </row>
    <row r="2476">
      <c r="A2476" t="n">
        <v>76</v>
      </c>
      <c r="B2476" t="n">
        <v>75</v>
      </c>
      <c r="C2476" t="inlineStr">
        <is>
          <t xml:space="preserve">CONCLUIDO	</t>
        </is>
      </c>
      <c r="D2476" t="n">
        <v>1.7859</v>
      </c>
      <c r="E2476" t="n">
        <v>55.99</v>
      </c>
      <c r="F2476" t="n">
        <v>53.11</v>
      </c>
      <c r="G2476" t="n">
        <v>159.32</v>
      </c>
      <c r="H2476" t="n">
        <v>2</v>
      </c>
      <c r="I2476" t="n">
        <v>20</v>
      </c>
      <c r="J2476" t="n">
        <v>177.7</v>
      </c>
      <c r="K2476" t="n">
        <v>49.1</v>
      </c>
      <c r="L2476" t="n">
        <v>20</v>
      </c>
      <c r="M2476" t="n">
        <v>13</v>
      </c>
      <c r="N2476" t="n">
        <v>33.61</v>
      </c>
      <c r="O2476" t="n">
        <v>22150.3</v>
      </c>
      <c r="P2476" t="n">
        <v>527.84</v>
      </c>
      <c r="Q2476" t="n">
        <v>1367.25</v>
      </c>
      <c r="R2476" t="n">
        <v>123.7</v>
      </c>
      <c r="S2476" t="n">
        <v>104.26</v>
      </c>
      <c r="T2476" t="n">
        <v>8807.889999999999</v>
      </c>
      <c r="U2476" t="n">
        <v>0.84</v>
      </c>
      <c r="V2476" t="n">
        <v>0.9</v>
      </c>
      <c r="W2476" t="n">
        <v>20.68</v>
      </c>
      <c r="X2476" t="n">
        <v>0.53</v>
      </c>
      <c r="Y2476" t="n">
        <v>1</v>
      </c>
      <c r="Z2476" t="n">
        <v>10</v>
      </c>
    </row>
    <row r="2477">
      <c r="A2477" t="n">
        <v>77</v>
      </c>
      <c r="B2477" t="n">
        <v>75</v>
      </c>
      <c r="C2477" t="inlineStr">
        <is>
          <t xml:space="preserve">CONCLUIDO	</t>
        </is>
      </c>
      <c r="D2477" t="n">
        <v>1.7856</v>
      </c>
      <c r="E2477" t="n">
        <v>56</v>
      </c>
      <c r="F2477" t="n">
        <v>53.12</v>
      </c>
      <c r="G2477" t="n">
        <v>159.35</v>
      </c>
      <c r="H2477" t="n">
        <v>2.02</v>
      </c>
      <c r="I2477" t="n">
        <v>20</v>
      </c>
      <c r="J2477" t="n">
        <v>178.07</v>
      </c>
      <c r="K2477" t="n">
        <v>49.1</v>
      </c>
      <c r="L2477" t="n">
        <v>20.25</v>
      </c>
      <c r="M2477" t="n">
        <v>12</v>
      </c>
      <c r="N2477" t="n">
        <v>33.73</v>
      </c>
      <c r="O2477" t="n">
        <v>22196.02</v>
      </c>
      <c r="P2477" t="n">
        <v>529.34</v>
      </c>
      <c r="Q2477" t="n">
        <v>1367.22</v>
      </c>
      <c r="R2477" t="n">
        <v>123.99</v>
      </c>
      <c r="S2477" t="n">
        <v>104.26</v>
      </c>
      <c r="T2477" t="n">
        <v>8950.559999999999</v>
      </c>
      <c r="U2477" t="n">
        <v>0.84</v>
      </c>
      <c r="V2477" t="n">
        <v>0.9</v>
      </c>
      <c r="W2477" t="n">
        <v>20.68</v>
      </c>
      <c r="X2477" t="n">
        <v>0.54</v>
      </c>
      <c r="Y2477" t="n">
        <v>1</v>
      </c>
      <c r="Z2477" t="n">
        <v>10</v>
      </c>
    </row>
    <row r="2478">
      <c r="A2478" t="n">
        <v>78</v>
      </c>
      <c r="B2478" t="n">
        <v>75</v>
      </c>
      <c r="C2478" t="inlineStr">
        <is>
          <t xml:space="preserve">CONCLUIDO	</t>
        </is>
      </c>
      <c r="D2478" t="n">
        <v>1.7856</v>
      </c>
      <c r="E2478" t="n">
        <v>56</v>
      </c>
      <c r="F2478" t="n">
        <v>53.12</v>
      </c>
      <c r="G2478" t="n">
        <v>159.35</v>
      </c>
      <c r="H2478" t="n">
        <v>2.04</v>
      </c>
      <c r="I2478" t="n">
        <v>20</v>
      </c>
      <c r="J2478" t="n">
        <v>178.44</v>
      </c>
      <c r="K2478" t="n">
        <v>49.1</v>
      </c>
      <c r="L2478" t="n">
        <v>20.5</v>
      </c>
      <c r="M2478" t="n">
        <v>9</v>
      </c>
      <c r="N2478" t="n">
        <v>33.85</v>
      </c>
      <c r="O2478" t="n">
        <v>22241.78</v>
      </c>
      <c r="P2478" t="n">
        <v>529.99</v>
      </c>
      <c r="Q2478" t="n">
        <v>1367.24</v>
      </c>
      <c r="R2478" t="n">
        <v>123.63</v>
      </c>
      <c r="S2478" t="n">
        <v>104.26</v>
      </c>
      <c r="T2478" t="n">
        <v>8770.6</v>
      </c>
      <c r="U2478" t="n">
        <v>0.84</v>
      </c>
      <c r="V2478" t="n">
        <v>0.9</v>
      </c>
      <c r="W2478" t="n">
        <v>20.69</v>
      </c>
      <c r="X2478" t="n">
        <v>0.54</v>
      </c>
      <c r="Y2478" t="n">
        <v>1</v>
      </c>
      <c r="Z2478" t="n">
        <v>10</v>
      </c>
    </row>
    <row r="2479">
      <c r="A2479" t="n">
        <v>79</v>
      </c>
      <c r="B2479" t="n">
        <v>75</v>
      </c>
      <c r="C2479" t="inlineStr">
        <is>
          <t xml:space="preserve">CONCLUIDO	</t>
        </is>
      </c>
      <c r="D2479" t="n">
        <v>1.7858</v>
      </c>
      <c r="E2479" t="n">
        <v>56</v>
      </c>
      <c r="F2479" t="n">
        <v>53.11</v>
      </c>
      <c r="G2479" t="n">
        <v>159.33</v>
      </c>
      <c r="H2479" t="n">
        <v>2.06</v>
      </c>
      <c r="I2479" t="n">
        <v>20</v>
      </c>
      <c r="J2479" t="n">
        <v>178.81</v>
      </c>
      <c r="K2479" t="n">
        <v>49.1</v>
      </c>
      <c r="L2479" t="n">
        <v>20.75</v>
      </c>
      <c r="M2479" t="n">
        <v>8</v>
      </c>
      <c r="N2479" t="n">
        <v>33.97</v>
      </c>
      <c r="O2479" t="n">
        <v>22287.58</v>
      </c>
      <c r="P2479" t="n">
        <v>530.0599999999999</v>
      </c>
      <c r="Q2479" t="n">
        <v>1367.22</v>
      </c>
      <c r="R2479" t="n">
        <v>123.58</v>
      </c>
      <c r="S2479" t="n">
        <v>104.26</v>
      </c>
      <c r="T2479" t="n">
        <v>8744.629999999999</v>
      </c>
      <c r="U2479" t="n">
        <v>0.84</v>
      </c>
      <c r="V2479" t="n">
        <v>0.9</v>
      </c>
      <c r="W2479" t="n">
        <v>20.68</v>
      </c>
      <c r="X2479" t="n">
        <v>0.53</v>
      </c>
      <c r="Y2479" t="n">
        <v>1</v>
      </c>
      <c r="Z2479" t="n">
        <v>10</v>
      </c>
    </row>
    <row r="2480">
      <c r="A2480" t="n">
        <v>80</v>
      </c>
      <c r="B2480" t="n">
        <v>75</v>
      </c>
      <c r="C2480" t="inlineStr">
        <is>
          <t xml:space="preserve">CONCLUIDO	</t>
        </is>
      </c>
      <c r="D2480" t="n">
        <v>1.7851</v>
      </c>
      <c r="E2480" t="n">
        <v>56.02</v>
      </c>
      <c r="F2480" t="n">
        <v>53.13</v>
      </c>
      <c r="G2480" t="n">
        <v>159.39</v>
      </c>
      <c r="H2480" t="n">
        <v>2.08</v>
      </c>
      <c r="I2480" t="n">
        <v>20</v>
      </c>
      <c r="J2480" t="n">
        <v>179.18</v>
      </c>
      <c r="K2480" t="n">
        <v>49.1</v>
      </c>
      <c r="L2480" t="n">
        <v>21</v>
      </c>
      <c r="M2480" t="n">
        <v>7</v>
      </c>
      <c r="N2480" t="n">
        <v>34.09</v>
      </c>
      <c r="O2480" t="n">
        <v>22333.43</v>
      </c>
      <c r="P2480" t="n">
        <v>530.0599999999999</v>
      </c>
      <c r="Q2480" t="n">
        <v>1367.28</v>
      </c>
      <c r="R2480" t="n">
        <v>124.07</v>
      </c>
      <c r="S2480" t="n">
        <v>104.26</v>
      </c>
      <c r="T2480" t="n">
        <v>8991</v>
      </c>
      <c r="U2480" t="n">
        <v>0.84</v>
      </c>
      <c r="V2480" t="n">
        <v>0.9</v>
      </c>
      <c r="W2480" t="n">
        <v>20.69</v>
      </c>
      <c r="X2480" t="n">
        <v>0.55</v>
      </c>
      <c r="Y2480" t="n">
        <v>1</v>
      </c>
      <c r="Z2480" t="n">
        <v>10</v>
      </c>
    </row>
    <row r="2481">
      <c r="A2481" t="n">
        <v>81</v>
      </c>
      <c r="B2481" t="n">
        <v>75</v>
      </c>
      <c r="C2481" t="inlineStr">
        <is>
          <t xml:space="preserve">CONCLUIDO	</t>
        </is>
      </c>
      <c r="D2481" t="n">
        <v>1.7851</v>
      </c>
      <c r="E2481" t="n">
        <v>56.02</v>
      </c>
      <c r="F2481" t="n">
        <v>53.13</v>
      </c>
      <c r="G2481" t="n">
        <v>159.4</v>
      </c>
      <c r="H2481" t="n">
        <v>2.1</v>
      </c>
      <c r="I2481" t="n">
        <v>20</v>
      </c>
      <c r="J2481" t="n">
        <v>179.56</v>
      </c>
      <c r="K2481" t="n">
        <v>49.1</v>
      </c>
      <c r="L2481" t="n">
        <v>21.25</v>
      </c>
      <c r="M2481" t="n">
        <v>4</v>
      </c>
      <c r="N2481" t="n">
        <v>34.21</v>
      </c>
      <c r="O2481" t="n">
        <v>22379.31</v>
      </c>
      <c r="P2481" t="n">
        <v>530.5599999999999</v>
      </c>
      <c r="Q2481" t="n">
        <v>1367.22</v>
      </c>
      <c r="R2481" t="n">
        <v>123.92</v>
      </c>
      <c r="S2481" t="n">
        <v>104.26</v>
      </c>
      <c r="T2481" t="n">
        <v>8916.440000000001</v>
      </c>
      <c r="U2481" t="n">
        <v>0.84</v>
      </c>
      <c r="V2481" t="n">
        <v>0.9</v>
      </c>
      <c r="W2481" t="n">
        <v>20.7</v>
      </c>
      <c r="X2481" t="n">
        <v>0.5600000000000001</v>
      </c>
      <c r="Y2481" t="n">
        <v>1</v>
      </c>
      <c r="Z2481" t="n">
        <v>10</v>
      </c>
    </row>
    <row r="2482">
      <c r="A2482" t="n">
        <v>82</v>
      </c>
      <c r="B2482" t="n">
        <v>75</v>
      </c>
      <c r="C2482" t="inlineStr">
        <is>
          <t xml:space="preserve">CONCLUIDO	</t>
        </is>
      </c>
      <c r="D2482" t="n">
        <v>1.7849</v>
      </c>
      <c r="E2482" t="n">
        <v>56.02</v>
      </c>
      <c r="F2482" t="n">
        <v>53.14</v>
      </c>
      <c r="G2482" t="n">
        <v>159.41</v>
      </c>
      <c r="H2482" t="n">
        <v>2.12</v>
      </c>
      <c r="I2482" t="n">
        <v>20</v>
      </c>
      <c r="J2482" t="n">
        <v>179.93</v>
      </c>
      <c r="K2482" t="n">
        <v>49.1</v>
      </c>
      <c r="L2482" t="n">
        <v>21.5</v>
      </c>
      <c r="M2482" t="n">
        <v>1</v>
      </c>
      <c r="N2482" t="n">
        <v>34.33</v>
      </c>
      <c r="O2482" t="n">
        <v>22425.23</v>
      </c>
      <c r="P2482" t="n">
        <v>530.77</v>
      </c>
      <c r="Q2482" t="n">
        <v>1367.24</v>
      </c>
      <c r="R2482" t="n">
        <v>124.05</v>
      </c>
      <c r="S2482" t="n">
        <v>104.26</v>
      </c>
      <c r="T2482" t="n">
        <v>8982.790000000001</v>
      </c>
      <c r="U2482" t="n">
        <v>0.84</v>
      </c>
      <c r="V2482" t="n">
        <v>0.9</v>
      </c>
      <c r="W2482" t="n">
        <v>20.7</v>
      </c>
      <c r="X2482" t="n">
        <v>0.5600000000000001</v>
      </c>
      <c r="Y2482" t="n">
        <v>1</v>
      </c>
      <c r="Z2482" t="n">
        <v>10</v>
      </c>
    </row>
    <row r="2483">
      <c r="A2483" t="n">
        <v>83</v>
      </c>
      <c r="B2483" t="n">
        <v>75</v>
      </c>
      <c r="C2483" t="inlineStr">
        <is>
          <t xml:space="preserve">CONCLUIDO	</t>
        </is>
      </c>
      <c r="D2483" t="n">
        <v>1.7847</v>
      </c>
      <c r="E2483" t="n">
        <v>56.03</v>
      </c>
      <c r="F2483" t="n">
        <v>53.15</v>
      </c>
      <c r="G2483" t="n">
        <v>159.44</v>
      </c>
      <c r="H2483" t="n">
        <v>2.14</v>
      </c>
      <c r="I2483" t="n">
        <v>20</v>
      </c>
      <c r="J2483" t="n">
        <v>180.3</v>
      </c>
      <c r="K2483" t="n">
        <v>49.1</v>
      </c>
      <c r="L2483" t="n">
        <v>21.75</v>
      </c>
      <c r="M2483" t="n">
        <v>1</v>
      </c>
      <c r="N2483" t="n">
        <v>34.46</v>
      </c>
      <c r="O2483" t="n">
        <v>22471.2</v>
      </c>
      <c r="P2483" t="n">
        <v>531.42</v>
      </c>
      <c r="Q2483" t="n">
        <v>1367.21</v>
      </c>
      <c r="R2483" t="n">
        <v>124.23</v>
      </c>
      <c r="S2483" t="n">
        <v>104.26</v>
      </c>
      <c r="T2483" t="n">
        <v>9069.799999999999</v>
      </c>
      <c r="U2483" t="n">
        <v>0.84</v>
      </c>
      <c r="V2483" t="n">
        <v>0.9</v>
      </c>
      <c r="W2483" t="n">
        <v>20.7</v>
      </c>
      <c r="X2483" t="n">
        <v>0.57</v>
      </c>
      <c r="Y2483" t="n">
        <v>1</v>
      </c>
      <c r="Z2483" t="n">
        <v>10</v>
      </c>
    </row>
    <row r="2484">
      <c r="A2484" t="n">
        <v>84</v>
      </c>
      <c r="B2484" t="n">
        <v>75</v>
      </c>
      <c r="C2484" t="inlineStr">
        <is>
          <t xml:space="preserve">CONCLUIDO	</t>
        </is>
      </c>
      <c r="D2484" t="n">
        <v>1.7848</v>
      </c>
      <c r="E2484" t="n">
        <v>56.03</v>
      </c>
      <c r="F2484" t="n">
        <v>53.14</v>
      </c>
      <c r="G2484" t="n">
        <v>159.42</v>
      </c>
      <c r="H2484" t="n">
        <v>2.16</v>
      </c>
      <c r="I2484" t="n">
        <v>20</v>
      </c>
      <c r="J2484" t="n">
        <v>180.67</v>
      </c>
      <c r="K2484" t="n">
        <v>49.1</v>
      </c>
      <c r="L2484" t="n">
        <v>22</v>
      </c>
      <c r="M2484" t="n">
        <v>0</v>
      </c>
      <c r="N2484" t="n">
        <v>34.58</v>
      </c>
      <c r="O2484" t="n">
        <v>22517.21</v>
      </c>
      <c r="P2484" t="n">
        <v>532.3</v>
      </c>
      <c r="Q2484" t="n">
        <v>1367.32</v>
      </c>
      <c r="R2484" t="n">
        <v>123.94</v>
      </c>
      <c r="S2484" t="n">
        <v>104.26</v>
      </c>
      <c r="T2484" t="n">
        <v>8924.469999999999</v>
      </c>
      <c r="U2484" t="n">
        <v>0.84</v>
      </c>
      <c r="V2484" t="n">
        <v>0.9</v>
      </c>
      <c r="W2484" t="n">
        <v>20.7</v>
      </c>
      <c r="X2484" t="n">
        <v>0.5600000000000001</v>
      </c>
      <c r="Y2484" t="n">
        <v>1</v>
      </c>
      <c r="Z2484" t="n">
        <v>10</v>
      </c>
    </row>
    <row r="2485">
      <c r="A2485" t="n">
        <v>0</v>
      </c>
      <c r="B2485" t="n">
        <v>95</v>
      </c>
      <c r="C2485" t="inlineStr">
        <is>
          <t xml:space="preserve">CONCLUIDO	</t>
        </is>
      </c>
      <c r="D2485" t="n">
        <v>0.954</v>
      </c>
      <c r="E2485" t="n">
        <v>104.82</v>
      </c>
      <c r="F2485" t="n">
        <v>74.77</v>
      </c>
      <c r="G2485" t="n">
        <v>6.05</v>
      </c>
      <c r="H2485" t="n">
        <v>0.1</v>
      </c>
      <c r="I2485" t="n">
        <v>741</v>
      </c>
      <c r="J2485" t="n">
        <v>185.69</v>
      </c>
      <c r="K2485" t="n">
        <v>53.44</v>
      </c>
      <c r="L2485" t="n">
        <v>1</v>
      </c>
      <c r="M2485" t="n">
        <v>739</v>
      </c>
      <c r="N2485" t="n">
        <v>36.26</v>
      </c>
      <c r="O2485" t="n">
        <v>23136.14</v>
      </c>
      <c r="P2485" t="n">
        <v>1025.37</v>
      </c>
      <c r="Q2485" t="n">
        <v>1370.87</v>
      </c>
      <c r="R2485" t="n">
        <v>828.9299999999999</v>
      </c>
      <c r="S2485" t="n">
        <v>104.26</v>
      </c>
      <c r="T2485" t="n">
        <v>357818.44</v>
      </c>
      <c r="U2485" t="n">
        <v>0.13</v>
      </c>
      <c r="V2485" t="n">
        <v>0.64</v>
      </c>
      <c r="W2485" t="n">
        <v>21.88</v>
      </c>
      <c r="X2485" t="n">
        <v>22.12</v>
      </c>
      <c r="Y2485" t="n">
        <v>1</v>
      </c>
      <c r="Z2485" t="n">
        <v>10</v>
      </c>
    </row>
    <row r="2486">
      <c r="A2486" t="n">
        <v>1</v>
      </c>
      <c r="B2486" t="n">
        <v>95</v>
      </c>
      <c r="C2486" t="inlineStr">
        <is>
          <t xml:space="preserve">CONCLUIDO	</t>
        </is>
      </c>
      <c r="D2486" t="n">
        <v>1.0955</v>
      </c>
      <c r="E2486" t="n">
        <v>91.29000000000001</v>
      </c>
      <c r="F2486" t="n">
        <v>68.61</v>
      </c>
      <c r="G2486" t="n">
        <v>7.58</v>
      </c>
      <c r="H2486" t="n">
        <v>0.12</v>
      </c>
      <c r="I2486" t="n">
        <v>543</v>
      </c>
      <c r="J2486" t="n">
        <v>186.07</v>
      </c>
      <c r="K2486" t="n">
        <v>53.44</v>
      </c>
      <c r="L2486" t="n">
        <v>1.25</v>
      </c>
      <c r="M2486" t="n">
        <v>541</v>
      </c>
      <c r="N2486" t="n">
        <v>36.39</v>
      </c>
      <c r="O2486" t="n">
        <v>23182.76</v>
      </c>
      <c r="P2486" t="n">
        <v>940.59</v>
      </c>
      <c r="Q2486" t="n">
        <v>1369.62</v>
      </c>
      <c r="R2486" t="n">
        <v>628.45</v>
      </c>
      <c r="S2486" t="n">
        <v>104.26</v>
      </c>
      <c r="T2486" t="n">
        <v>258565.21</v>
      </c>
      <c r="U2486" t="n">
        <v>0.17</v>
      </c>
      <c r="V2486" t="n">
        <v>0.7</v>
      </c>
      <c r="W2486" t="n">
        <v>21.52</v>
      </c>
      <c r="X2486" t="n">
        <v>15.98</v>
      </c>
      <c r="Y2486" t="n">
        <v>1</v>
      </c>
      <c r="Z2486" t="n">
        <v>10</v>
      </c>
    </row>
    <row r="2487">
      <c r="A2487" t="n">
        <v>2</v>
      </c>
      <c r="B2487" t="n">
        <v>95</v>
      </c>
      <c r="C2487" t="inlineStr">
        <is>
          <t xml:space="preserve">CONCLUIDO	</t>
        </is>
      </c>
      <c r="D2487" t="n">
        <v>1.196</v>
      </c>
      <c r="E2487" t="n">
        <v>83.61</v>
      </c>
      <c r="F2487" t="n">
        <v>65.18000000000001</v>
      </c>
      <c r="G2487" t="n">
        <v>9.119999999999999</v>
      </c>
      <c r="H2487" t="n">
        <v>0.14</v>
      </c>
      <c r="I2487" t="n">
        <v>429</v>
      </c>
      <c r="J2487" t="n">
        <v>186.45</v>
      </c>
      <c r="K2487" t="n">
        <v>53.44</v>
      </c>
      <c r="L2487" t="n">
        <v>1.5</v>
      </c>
      <c r="M2487" t="n">
        <v>427</v>
      </c>
      <c r="N2487" t="n">
        <v>36.51</v>
      </c>
      <c r="O2487" t="n">
        <v>23229.42</v>
      </c>
      <c r="P2487" t="n">
        <v>893.01</v>
      </c>
      <c r="Q2487" t="n">
        <v>1369.16</v>
      </c>
      <c r="R2487" t="n">
        <v>515.1</v>
      </c>
      <c r="S2487" t="n">
        <v>104.26</v>
      </c>
      <c r="T2487" t="n">
        <v>202461.21</v>
      </c>
      <c r="U2487" t="n">
        <v>0.2</v>
      </c>
      <c r="V2487" t="n">
        <v>0.74</v>
      </c>
      <c r="W2487" t="n">
        <v>21.39</v>
      </c>
      <c r="X2487" t="n">
        <v>12.56</v>
      </c>
      <c r="Y2487" t="n">
        <v>1</v>
      </c>
      <c r="Z2487" t="n">
        <v>10</v>
      </c>
    </row>
    <row r="2488">
      <c r="A2488" t="n">
        <v>3</v>
      </c>
      <c r="B2488" t="n">
        <v>95</v>
      </c>
      <c r="C2488" t="inlineStr">
        <is>
          <t xml:space="preserve">CONCLUIDO	</t>
        </is>
      </c>
      <c r="D2488" t="n">
        <v>1.2721</v>
      </c>
      <c r="E2488" t="n">
        <v>78.61</v>
      </c>
      <c r="F2488" t="n">
        <v>62.93</v>
      </c>
      <c r="G2488" t="n">
        <v>10.64</v>
      </c>
      <c r="H2488" t="n">
        <v>0.17</v>
      </c>
      <c r="I2488" t="n">
        <v>355</v>
      </c>
      <c r="J2488" t="n">
        <v>186.83</v>
      </c>
      <c r="K2488" t="n">
        <v>53.44</v>
      </c>
      <c r="L2488" t="n">
        <v>1.75</v>
      </c>
      <c r="M2488" t="n">
        <v>353</v>
      </c>
      <c r="N2488" t="n">
        <v>36.64</v>
      </c>
      <c r="O2488" t="n">
        <v>23276.13</v>
      </c>
      <c r="P2488" t="n">
        <v>861.48</v>
      </c>
      <c r="Q2488" t="n">
        <v>1368.79</v>
      </c>
      <c r="R2488" t="n">
        <v>443.07</v>
      </c>
      <c r="S2488" t="n">
        <v>104.26</v>
      </c>
      <c r="T2488" t="n">
        <v>166816.11</v>
      </c>
      <c r="U2488" t="n">
        <v>0.24</v>
      </c>
      <c r="V2488" t="n">
        <v>0.76</v>
      </c>
      <c r="W2488" t="n">
        <v>21.22</v>
      </c>
      <c r="X2488" t="n">
        <v>10.32</v>
      </c>
      <c r="Y2488" t="n">
        <v>1</v>
      </c>
      <c r="Z2488" t="n">
        <v>10</v>
      </c>
    </row>
    <row r="2489">
      <c r="A2489" t="n">
        <v>4</v>
      </c>
      <c r="B2489" t="n">
        <v>95</v>
      </c>
      <c r="C2489" t="inlineStr">
        <is>
          <t xml:space="preserve">CONCLUIDO	</t>
        </is>
      </c>
      <c r="D2489" t="n">
        <v>1.3308</v>
      </c>
      <c r="E2489" t="n">
        <v>75.14</v>
      </c>
      <c r="F2489" t="n">
        <v>61.4</v>
      </c>
      <c r="G2489" t="n">
        <v>12.16</v>
      </c>
      <c r="H2489" t="n">
        <v>0.19</v>
      </c>
      <c r="I2489" t="n">
        <v>303</v>
      </c>
      <c r="J2489" t="n">
        <v>187.21</v>
      </c>
      <c r="K2489" t="n">
        <v>53.44</v>
      </c>
      <c r="L2489" t="n">
        <v>2</v>
      </c>
      <c r="M2489" t="n">
        <v>301</v>
      </c>
      <c r="N2489" t="n">
        <v>36.77</v>
      </c>
      <c r="O2489" t="n">
        <v>23322.88</v>
      </c>
      <c r="P2489" t="n">
        <v>839.64</v>
      </c>
      <c r="Q2489" t="n">
        <v>1368.69</v>
      </c>
      <c r="R2489" t="n">
        <v>393.27</v>
      </c>
      <c r="S2489" t="n">
        <v>104.26</v>
      </c>
      <c r="T2489" t="n">
        <v>142174.62</v>
      </c>
      <c r="U2489" t="n">
        <v>0.27</v>
      </c>
      <c r="V2489" t="n">
        <v>0.78</v>
      </c>
      <c r="W2489" t="n">
        <v>21.14</v>
      </c>
      <c r="X2489" t="n">
        <v>8.789999999999999</v>
      </c>
      <c r="Y2489" t="n">
        <v>1</v>
      </c>
      <c r="Z2489" t="n">
        <v>10</v>
      </c>
    </row>
    <row r="2490">
      <c r="A2490" t="n">
        <v>5</v>
      </c>
      <c r="B2490" t="n">
        <v>95</v>
      </c>
      <c r="C2490" t="inlineStr">
        <is>
          <t xml:space="preserve">CONCLUIDO	</t>
        </is>
      </c>
      <c r="D2490" t="n">
        <v>1.3787</v>
      </c>
      <c r="E2490" t="n">
        <v>72.53</v>
      </c>
      <c r="F2490" t="n">
        <v>60.24</v>
      </c>
      <c r="G2490" t="n">
        <v>13.69</v>
      </c>
      <c r="H2490" t="n">
        <v>0.21</v>
      </c>
      <c r="I2490" t="n">
        <v>264</v>
      </c>
      <c r="J2490" t="n">
        <v>187.59</v>
      </c>
      <c r="K2490" t="n">
        <v>53.44</v>
      </c>
      <c r="L2490" t="n">
        <v>2.25</v>
      </c>
      <c r="M2490" t="n">
        <v>262</v>
      </c>
      <c r="N2490" t="n">
        <v>36.9</v>
      </c>
      <c r="O2490" t="n">
        <v>23369.68</v>
      </c>
      <c r="P2490" t="n">
        <v>823.08</v>
      </c>
      <c r="Q2490" t="n">
        <v>1368.28</v>
      </c>
      <c r="R2490" t="n">
        <v>354.77</v>
      </c>
      <c r="S2490" t="n">
        <v>104.26</v>
      </c>
      <c r="T2490" t="n">
        <v>123121.86</v>
      </c>
      <c r="U2490" t="n">
        <v>0.29</v>
      </c>
      <c r="V2490" t="n">
        <v>0.8</v>
      </c>
      <c r="W2490" t="n">
        <v>21.09</v>
      </c>
      <c r="X2490" t="n">
        <v>7.64</v>
      </c>
      <c r="Y2490" t="n">
        <v>1</v>
      </c>
      <c r="Z2490" t="n">
        <v>10</v>
      </c>
    </row>
    <row r="2491">
      <c r="A2491" t="n">
        <v>6</v>
      </c>
      <c r="B2491" t="n">
        <v>95</v>
      </c>
      <c r="C2491" t="inlineStr">
        <is>
          <t xml:space="preserve">CONCLUIDO	</t>
        </is>
      </c>
      <c r="D2491" t="n">
        <v>1.4184</v>
      </c>
      <c r="E2491" t="n">
        <v>70.5</v>
      </c>
      <c r="F2491" t="n">
        <v>59.33</v>
      </c>
      <c r="G2491" t="n">
        <v>15.21</v>
      </c>
      <c r="H2491" t="n">
        <v>0.24</v>
      </c>
      <c r="I2491" t="n">
        <v>234</v>
      </c>
      <c r="J2491" t="n">
        <v>187.97</v>
      </c>
      <c r="K2491" t="n">
        <v>53.44</v>
      </c>
      <c r="L2491" t="n">
        <v>2.5</v>
      </c>
      <c r="M2491" t="n">
        <v>232</v>
      </c>
      <c r="N2491" t="n">
        <v>37.03</v>
      </c>
      <c r="O2491" t="n">
        <v>23416.52</v>
      </c>
      <c r="P2491" t="n">
        <v>809.6</v>
      </c>
      <c r="Q2491" t="n">
        <v>1367.95</v>
      </c>
      <c r="R2491" t="n">
        <v>326.05</v>
      </c>
      <c r="S2491" t="n">
        <v>104.26</v>
      </c>
      <c r="T2491" t="n">
        <v>108910.15</v>
      </c>
      <c r="U2491" t="n">
        <v>0.32</v>
      </c>
      <c r="V2491" t="n">
        <v>0.8100000000000001</v>
      </c>
      <c r="W2491" t="n">
        <v>21.02</v>
      </c>
      <c r="X2491" t="n">
        <v>6.73</v>
      </c>
      <c r="Y2491" t="n">
        <v>1</v>
      </c>
      <c r="Z2491" t="n">
        <v>10</v>
      </c>
    </row>
    <row r="2492">
      <c r="A2492" t="n">
        <v>7</v>
      </c>
      <c r="B2492" t="n">
        <v>95</v>
      </c>
      <c r="C2492" t="inlineStr">
        <is>
          <t xml:space="preserve">CONCLUIDO	</t>
        </is>
      </c>
      <c r="D2492" t="n">
        <v>1.4506</v>
      </c>
      <c r="E2492" t="n">
        <v>68.94</v>
      </c>
      <c r="F2492" t="n">
        <v>58.65</v>
      </c>
      <c r="G2492" t="n">
        <v>16.76</v>
      </c>
      <c r="H2492" t="n">
        <v>0.26</v>
      </c>
      <c r="I2492" t="n">
        <v>210</v>
      </c>
      <c r="J2492" t="n">
        <v>188.35</v>
      </c>
      <c r="K2492" t="n">
        <v>53.44</v>
      </c>
      <c r="L2492" t="n">
        <v>2.75</v>
      </c>
      <c r="M2492" t="n">
        <v>208</v>
      </c>
      <c r="N2492" t="n">
        <v>37.16</v>
      </c>
      <c r="O2492" t="n">
        <v>23463.4</v>
      </c>
      <c r="P2492" t="n">
        <v>799.51</v>
      </c>
      <c r="Q2492" t="n">
        <v>1368.06</v>
      </c>
      <c r="R2492" t="n">
        <v>303.61</v>
      </c>
      <c r="S2492" t="n">
        <v>104.26</v>
      </c>
      <c r="T2492" t="n">
        <v>97809.64999999999</v>
      </c>
      <c r="U2492" t="n">
        <v>0.34</v>
      </c>
      <c r="V2492" t="n">
        <v>0.82</v>
      </c>
      <c r="W2492" t="n">
        <v>20.99</v>
      </c>
      <c r="X2492" t="n">
        <v>6.06</v>
      </c>
      <c r="Y2492" t="n">
        <v>1</v>
      </c>
      <c r="Z2492" t="n">
        <v>10</v>
      </c>
    </row>
    <row r="2493">
      <c r="A2493" t="n">
        <v>8</v>
      </c>
      <c r="B2493" t="n">
        <v>95</v>
      </c>
      <c r="C2493" t="inlineStr">
        <is>
          <t xml:space="preserve">CONCLUIDO	</t>
        </is>
      </c>
      <c r="D2493" t="n">
        <v>1.4793</v>
      </c>
      <c r="E2493" t="n">
        <v>67.59999999999999</v>
      </c>
      <c r="F2493" t="n">
        <v>58.06</v>
      </c>
      <c r="G2493" t="n">
        <v>18.33</v>
      </c>
      <c r="H2493" t="n">
        <v>0.28</v>
      </c>
      <c r="I2493" t="n">
        <v>190</v>
      </c>
      <c r="J2493" t="n">
        <v>188.73</v>
      </c>
      <c r="K2493" t="n">
        <v>53.44</v>
      </c>
      <c r="L2493" t="n">
        <v>3</v>
      </c>
      <c r="M2493" t="n">
        <v>188</v>
      </c>
      <c r="N2493" t="n">
        <v>37.29</v>
      </c>
      <c r="O2493" t="n">
        <v>23510.33</v>
      </c>
      <c r="P2493" t="n">
        <v>790.53</v>
      </c>
      <c r="Q2493" t="n">
        <v>1368.22</v>
      </c>
      <c r="R2493" t="n">
        <v>284.9</v>
      </c>
      <c r="S2493" t="n">
        <v>104.26</v>
      </c>
      <c r="T2493" t="n">
        <v>88554.53</v>
      </c>
      <c r="U2493" t="n">
        <v>0.37</v>
      </c>
      <c r="V2493" t="n">
        <v>0.83</v>
      </c>
      <c r="W2493" t="n">
        <v>20.94</v>
      </c>
      <c r="X2493" t="n">
        <v>5.46</v>
      </c>
      <c r="Y2493" t="n">
        <v>1</v>
      </c>
      <c r="Z2493" t="n">
        <v>10</v>
      </c>
    </row>
    <row r="2494">
      <c r="A2494" t="n">
        <v>9</v>
      </c>
      <c r="B2494" t="n">
        <v>95</v>
      </c>
      <c r="C2494" t="inlineStr">
        <is>
          <t xml:space="preserve">CONCLUIDO	</t>
        </is>
      </c>
      <c r="D2494" t="n">
        <v>1.5036</v>
      </c>
      <c r="E2494" t="n">
        <v>66.51000000000001</v>
      </c>
      <c r="F2494" t="n">
        <v>57.56</v>
      </c>
      <c r="G2494" t="n">
        <v>19.85</v>
      </c>
      <c r="H2494" t="n">
        <v>0.3</v>
      </c>
      <c r="I2494" t="n">
        <v>174</v>
      </c>
      <c r="J2494" t="n">
        <v>189.11</v>
      </c>
      <c r="K2494" t="n">
        <v>53.44</v>
      </c>
      <c r="L2494" t="n">
        <v>3.25</v>
      </c>
      <c r="M2494" t="n">
        <v>172</v>
      </c>
      <c r="N2494" t="n">
        <v>37.42</v>
      </c>
      <c r="O2494" t="n">
        <v>23557.3</v>
      </c>
      <c r="P2494" t="n">
        <v>782.95</v>
      </c>
      <c r="Q2494" t="n">
        <v>1367.88</v>
      </c>
      <c r="R2494" t="n">
        <v>269.34</v>
      </c>
      <c r="S2494" t="n">
        <v>104.26</v>
      </c>
      <c r="T2494" t="n">
        <v>80855.7</v>
      </c>
      <c r="U2494" t="n">
        <v>0.39</v>
      </c>
      <c r="V2494" t="n">
        <v>0.83</v>
      </c>
      <c r="W2494" t="n">
        <v>20.9</v>
      </c>
      <c r="X2494" t="n">
        <v>4.97</v>
      </c>
      <c r="Y2494" t="n">
        <v>1</v>
      </c>
      <c r="Z2494" t="n">
        <v>10</v>
      </c>
    </row>
    <row r="2495">
      <c r="A2495" t="n">
        <v>10</v>
      </c>
      <c r="B2495" t="n">
        <v>95</v>
      </c>
      <c r="C2495" t="inlineStr">
        <is>
          <t xml:space="preserve">CONCLUIDO	</t>
        </is>
      </c>
      <c r="D2495" t="n">
        <v>1.5248</v>
      </c>
      <c r="E2495" t="n">
        <v>65.58</v>
      </c>
      <c r="F2495" t="n">
        <v>57.16</v>
      </c>
      <c r="G2495" t="n">
        <v>21.43</v>
      </c>
      <c r="H2495" t="n">
        <v>0.33</v>
      </c>
      <c r="I2495" t="n">
        <v>160</v>
      </c>
      <c r="J2495" t="n">
        <v>189.49</v>
      </c>
      <c r="K2495" t="n">
        <v>53.44</v>
      </c>
      <c r="L2495" t="n">
        <v>3.5</v>
      </c>
      <c r="M2495" t="n">
        <v>158</v>
      </c>
      <c r="N2495" t="n">
        <v>37.55</v>
      </c>
      <c r="O2495" t="n">
        <v>23604.32</v>
      </c>
      <c r="P2495" t="n">
        <v>776.46</v>
      </c>
      <c r="Q2495" t="n">
        <v>1367.81</v>
      </c>
      <c r="R2495" t="n">
        <v>255.1</v>
      </c>
      <c r="S2495" t="n">
        <v>104.26</v>
      </c>
      <c r="T2495" t="n">
        <v>73808.64</v>
      </c>
      <c r="U2495" t="n">
        <v>0.41</v>
      </c>
      <c r="V2495" t="n">
        <v>0.84</v>
      </c>
      <c r="W2495" t="n">
        <v>20.91</v>
      </c>
      <c r="X2495" t="n">
        <v>4.57</v>
      </c>
      <c r="Y2495" t="n">
        <v>1</v>
      </c>
      <c r="Z2495" t="n">
        <v>10</v>
      </c>
    </row>
    <row r="2496">
      <c r="A2496" t="n">
        <v>11</v>
      </c>
      <c r="B2496" t="n">
        <v>95</v>
      </c>
      <c r="C2496" t="inlineStr">
        <is>
          <t xml:space="preserve">CONCLUIDO	</t>
        </is>
      </c>
      <c r="D2496" t="n">
        <v>1.5416</v>
      </c>
      <c r="E2496" t="n">
        <v>64.87</v>
      </c>
      <c r="F2496" t="n">
        <v>56.85</v>
      </c>
      <c r="G2496" t="n">
        <v>22.89</v>
      </c>
      <c r="H2496" t="n">
        <v>0.35</v>
      </c>
      <c r="I2496" t="n">
        <v>149</v>
      </c>
      <c r="J2496" t="n">
        <v>189.87</v>
      </c>
      <c r="K2496" t="n">
        <v>53.44</v>
      </c>
      <c r="L2496" t="n">
        <v>3.75</v>
      </c>
      <c r="M2496" t="n">
        <v>147</v>
      </c>
      <c r="N2496" t="n">
        <v>37.69</v>
      </c>
      <c r="O2496" t="n">
        <v>23651.38</v>
      </c>
      <c r="P2496" t="n">
        <v>771.37</v>
      </c>
      <c r="Q2496" t="n">
        <v>1367.85</v>
      </c>
      <c r="R2496" t="n">
        <v>245.15</v>
      </c>
      <c r="S2496" t="n">
        <v>104.26</v>
      </c>
      <c r="T2496" t="n">
        <v>68888.06</v>
      </c>
      <c r="U2496" t="n">
        <v>0.43</v>
      </c>
      <c r="V2496" t="n">
        <v>0.84</v>
      </c>
      <c r="W2496" t="n">
        <v>20.89</v>
      </c>
      <c r="X2496" t="n">
        <v>4.26</v>
      </c>
      <c r="Y2496" t="n">
        <v>1</v>
      </c>
      <c r="Z2496" t="n">
        <v>10</v>
      </c>
    </row>
    <row r="2497">
      <c r="A2497" t="n">
        <v>12</v>
      </c>
      <c r="B2497" t="n">
        <v>95</v>
      </c>
      <c r="C2497" t="inlineStr">
        <is>
          <t xml:space="preserve">CONCLUIDO	</t>
        </is>
      </c>
      <c r="D2497" t="n">
        <v>1.5571</v>
      </c>
      <c r="E2497" t="n">
        <v>64.22</v>
      </c>
      <c r="F2497" t="n">
        <v>56.58</v>
      </c>
      <c r="G2497" t="n">
        <v>24.42</v>
      </c>
      <c r="H2497" t="n">
        <v>0.37</v>
      </c>
      <c r="I2497" t="n">
        <v>139</v>
      </c>
      <c r="J2497" t="n">
        <v>190.25</v>
      </c>
      <c r="K2497" t="n">
        <v>53.44</v>
      </c>
      <c r="L2497" t="n">
        <v>4</v>
      </c>
      <c r="M2497" t="n">
        <v>137</v>
      </c>
      <c r="N2497" t="n">
        <v>37.82</v>
      </c>
      <c r="O2497" t="n">
        <v>23698.48</v>
      </c>
      <c r="P2497" t="n">
        <v>766.79</v>
      </c>
      <c r="Q2497" t="n">
        <v>1367.87</v>
      </c>
      <c r="R2497" t="n">
        <v>236.5</v>
      </c>
      <c r="S2497" t="n">
        <v>104.26</v>
      </c>
      <c r="T2497" t="n">
        <v>64611.34</v>
      </c>
      <c r="U2497" t="n">
        <v>0.44</v>
      </c>
      <c r="V2497" t="n">
        <v>0.85</v>
      </c>
      <c r="W2497" t="n">
        <v>20.87</v>
      </c>
      <c r="X2497" t="n">
        <v>3.99</v>
      </c>
      <c r="Y2497" t="n">
        <v>1</v>
      </c>
      <c r="Z2497" t="n">
        <v>10</v>
      </c>
    </row>
    <row r="2498">
      <c r="A2498" t="n">
        <v>13</v>
      </c>
      <c r="B2498" t="n">
        <v>95</v>
      </c>
      <c r="C2498" t="inlineStr">
        <is>
          <t xml:space="preserve">CONCLUIDO	</t>
        </is>
      </c>
      <c r="D2498" t="n">
        <v>1.5714</v>
      </c>
      <c r="E2498" t="n">
        <v>63.64</v>
      </c>
      <c r="F2498" t="n">
        <v>56.33</v>
      </c>
      <c r="G2498" t="n">
        <v>26</v>
      </c>
      <c r="H2498" t="n">
        <v>0.4</v>
      </c>
      <c r="I2498" t="n">
        <v>130</v>
      </c>
      <c r="J2498" t="n">
        <v>190.63</v>
      </c>
      <c r="K2498" t="n">
        <v>53.44</v>
      </c>
      <c r="L2498" t="n">
        <v>4.25</v>
      </c>
      <c r="M2498" t="n">
        <v>128</v>
      </c>
      <c r="N2498" t="n">
        <v>37.95</v>
      </c>
      <c r="O2498" t="n">
        <v>23745.63</v>
      </c>
      <c r="P2498" t="n">
        <v>762.3099999999999</v>
      </c>
      <c r="Q2498" t="n">
        <v>1367.72</v>
      </c>
      <c r="R2498" t="n">
        <v>228.37</v>
      </c>
      <c r="S2498" t="n">
        <v>104.26</v>
      </c>
      <c r="T2498" t="n">
        <v>60593.12</v>
      </c>
      <c r="U2498" t="n">
        <v>0.46</v>
      </c>
      <c r="V2498" t="n">
        <v>0.85</v>
      </c>
      <c r="W2498" t="n">
        <v>20.85</v>
      </c>
      <c r="X2498" t="n">
        <v>3.74</v>
      </c>
      <c r="Y2498" t="n">
        <v>1</v>
      </c>
      <c r="Z2498" t="n">
        <v>10</v>
      </c>
    </row>
    <row r="2499">
      <c r="A2499" t="n">
        <v>14</v>
      </c>
      <c r="B2499" t="n">
        <v>95</v>
      </c>
      <c r="C2499" t="inlineStr">
        <is>
          <t xml:space="preserve">CONCLUIDO	</t>
        </is>
      </c>
      <c r="D2499" t="n">
        <v>1.5857</v>
      </c>
      <c r="E2499" t="n">
        <v>63.06</v>
      </c>
      <c r="F2499" t="n">
        <v>56.05</v>
      </c>
      <c r="G2499" t="n">
        <v>27.57</v>
      </c>
      <c r="H2499" t="n">
        <v>0.42</v>
      </c>
      <c r="I2499" t="n">
        <v>122</v>
      </c>
      <c r="J2499" t="n">
        <v>191.02</v>
      </c>
      <c r="K2499" t="n">
        <v>53.44</v>
      </c>
      <c r="L2499" t="n">
        <v>4.5</v>
      </c>
      <c r="M2499" t="n">
        <v>120</v>
      </c>
      <c r="N2499" t="n">
        <v>38.08</v>
      </c>
      <c r="O2499" t="n">
        <v>23792.83</v>
      </c>
      <c r="P2499" t="n">
        <v>757.61</v>
      </c>
      <c r="Q2499" t="n">
        <v>1367.64</v>
      </c>
      <c r="R2499" t="n">
        <v>219.58</v>
      </c>
      <c r="S2499" t="n">
        <v>104.26</v>
      </c>
      <c r="T2499" t="n">
        <v>56237.01</v>
      </c>
      <c r="U2499" t="n">
        <v>0.47</v>
      </c>
      <c r="V2499" t="n">
        <v>0.86</v>
      </c>
      <c r="W2499" t="n">
        <v>20.84</v>
      </c>
      <c r="X2499" t="n">
        <v>3.47</v>
      </c>
      <c r="Y2499" t="n">
        <v>1</v>
      </c>
      <c r="Z2499" t="n">
        <v>10</v>
      </c>
    </row>
    <row r="2500">
      <c r="A2500" t="n">
        <v>15</v>
      </c>
      <c r="B2500" t="n">
        <v>95</v>
      </c>
      <c r="C2500" t="inlineStr">
        <is>
          <t xml:space="preserve">CONCLUIDO	</t>
        </is>
      </c>
      <c r="D2500" t="n">
        <v>1.597</v>
      </c>
      <c r="E2500" t="n">
        <v>62.62</v>
      </c>
      <c r="F2500" t="n">
        <v>55.87</v>
      </c>
      <c r="G2500" t="n">
        <v>29.15</v>
      </c>
      <c r="H2500" t="n">
        <v>0.44</v>
      </c>
      <c r="I2500" t="n">
        <v>115</v>
      </c>
      <c r="J2500" t="n">
        <v>191.4</v>
      </c>
      <c r="K2500" t="n">
        <v>53.44</v>
      </c>
      <c r="L2500" t="n">
        <v>4.75</v>
      </c>
      <c r="M2500" t="n">
        <v>113</v>
      </c>
      <c r="N2500" t="n">
        <v>38.22</v>
      </c>
      <c r="O2500" t="n">
        <v>23840.07</v>
      </c>
      <c r="P2500" t="n">
        <v>754.15</v>
      </c>
      <c r="Q2500" t="n">
        <v>1367.65</v>
      </c>
      <c r="R2500" t="n">
        <v>213.54</v>
      </c>
      <c r="S2500" t="n">
        <v>104.26</v>
      </c>
      <c r="T2500" t="n">
        <v>53251.33</v>
      </c>
      <c r="U2500" t="n">
        <v>0.49</v>
      </c>
      <c r="V2500" t="n">
        <v>0.86</v>
      </c>
      <c r="W2500" t="n">
        <v>20.83</v>
      </c>
      <c r="X2500" t="n">
        <v>3.28</v>
      </c>
      <c r="Y2500" t="n">
        <v>1</v>
      </c>
      <c r="Z2500" t="n">
        <v>10</v>
      </c>
    </row>
    <row r="2501">
      <c r="A2501" t="n">
        <v>16</v>
      </c>
      <c r="B2501" t="n">
        <v>95</v>
      </c>
      <c r="C2501" t="inlineStr">
        <is>
          <t xml:space="preserve">CONCLUIDO	</t>
        </is>
      </c>
      <c r="D2501" t="n">
        <v>1.6077</v>
      </c>
      <c r="E2501" t="n">
        <v>62.2</v>
      </c>
      <c r="F2501" t="n">
        <v>55.68</v>
      </c>
      <c r="G2501" t="n">
        <v>30.65</v>
      </c>
      <c r="H2501" t="n">
        <v>0.46</v>
      </c>
      <c r="I2501" t="n">
        <v>109</v>
      </c>
      <c r="J2501" t="n">
        <v>191.78</v>
      </c>
      <c r="K2501" t="n">
        <v>53.44</v>
      </c>
      <c r="L2501" t="n">
        <v>5</v>
      </c>
      <c r="M2501" t="n">
        <v>107</v>
      </c>
      <c r="N2501" t="n">
        <v>38.35</v>
      </c>
      <c r="O2501" t="n">
        <v>23887.36</v>
      </c>
      <c r="P2501" t="n">
        <v>750.63</v>
      </c>
      <c r="Q2501" t="n">
        <v>1367.52</v>
      </c>
      <c r="R2501" t="n">
        <v>207.08</v>
      </c>
      <c r="S2501" t="n">
        <v>104.26</v>
      </c>
      <c r="T2501" t="n">
        <v>50050.06</v>
      </c>
      <c r="U2501" t="n">
        <v>0.5</v>
      </c>
      <c r="V2501" t="n">
        <v>0.86</v>
      </c>
      <c r="W2501" t="n">
        <v>20.82</v>
      </c>
      <c r="X2501" t="n">
        <v>3.09</v>
      </c>
      <c r="Y2501" t="n">
        <v>1</v>
      </c>
      <c r="Z2501" t="n">
        <v>10</v>
      </c>
    </row>
    <row r="2502">
      <c r="A2502" t="n">
        <v>17</v>
      </c>
      <c r="B2502" t="n">
        <v>95</v>
      </c>
      <c r="C2502" t="inlineStr">
        <is>
          <t xml:space="preserve">CONCLUIDO	</t>
        </is>
      </c>
      <c r="D2502" t="n">
        <v>1.6178</v>
      </c>
      <c r="E2502" t="n">
        <v>61.81</v>
      </c>
      <c r="F2502" t="n">
        <v>55.51</v>
      </c>
      <c r="G2502" t="n">
        <v>32.34</v>
      </c>
      <c r="H2502" t="n">
        <v>0.48</v>
      </c>
      <c r="I2502" t="n">
        <v>103</v>
      </c>
      <c r="J2502" t="n">
        <v>192.17</v>
      </c>
      <c r="K2502" t="n">
        <v>53.44</v>
      </c>
      <c r="L2502" t="n">
        <v>5.25</v>
      </c>
      <c r="M2502" t="n">
        <v>101</v>
      </c>
      <c r="N2502" t="n">
        <v>38.48</v>
      </c>
      <c r="O2502" t="n">
        <v>23934.69</v>
      </c>
      <c r="P2502" t="n">
        <v>747.5700000000001</v>
      </c>
      <c r="Q2502" t="n">
        <v>1367.59</v>
      </c>
      <c r="R2502" t="n">
        <v>201.56</v>
      </c>
      <c r="S2502" t="n">
        <v>104.26</v>
      </c>
      <c r="T2502" t="n">
        <v>47320.19</v>
      </c>
      <c r="U2502" t="n">
        <v>0.52</v>
      </c>
      <c r="V2502" t="n">
        <v>0.86</v>
      </c>
      <c r="W2502" t="n">
        <v>20.82</v>
      </c>
      <c r="X2502" t="n">
        <v>2.93</v>
      </c>
      <c r="Y2502" t="n">
        <v>1</v>
      </c>
      <c r="Z2502" t="n">
        <v>10</v>
      </c>
    </row>
    <row r="2503">
      <c r="A2503" t="n">
        <v>18</v>
      </c>
      <c r="B2503" t="n">
        <v>95</v>
      </c>
      <c r="C2503" t="inlineStr">
        <is>
          <t xml:space="preserve">CONCLUIDO	</t>
        </is>
      </c>
      <c r="D2503" t="n">
        <v>1.6263</v>
      </c>
      <c r="E2503" t="n">
        <v>61.49</v>
      </c>
      <c r="F2503" t="n">
        <v>55.37</v>
      </c>
      <c r="G2503" t="n">
        <v>33.9</v>
      </c>
      <c r="H2503" t="n">
        <v>0.51</v>
      </c>
      <c r="I2503" t="n">
        <v>98</v>
      </c>
      <c r="J2503" t="n">
        <v>192.55</v>
      </c>
      <c r="K2503" t="n">
        <v>53.44</v>
      </c>
      <c r="L2503" t="n">
        <v>5.5</v>
      </c>
      <c r="M2503" t="n">
        <v>96</v>
      </c>
      <c r="N2503" t="n">
        <v>38.62</v>
      </c>
      <c r="O2503" t="n">
        <v>23982.06</v>
      </c>
      <c r="P2503" t="n">
        <v>744.6799999999999</v>
      </c>
      <c r="Q2503" t="n">
        <v>1367.58</v>
      </c>
      <c r="R2503" t="n">
        <v>197.33</v>
      </c>
      <c r="S2503" t="n">
        <v>104.26</v>
      </c>
      <c r="T2503" t="n">
        <v>45231.96</v>
      </c>
      <c r="U2503" t="n">
        <v>0.53</v>
      </c>
      <c r="V2503" t="n">
        <v>0.87</v>
      </c>
      <c r="W2503" t="n">
        <v>20.8</v>
      </c>
      <c r="X2503" t="n">
        <v>2.79</v>
      </c>
      <c r="Y2503" t="n">
        <v>1</v>
      </c>
      <c r="Z2503" t="n">
        <v>10</v>
      </c>
    </row>
    <row r="2504">
      <c r="A2504" t="n">
        <v>19</v>
      </c>
      <c r="B2504" t="n">
        <v>95</v>
      </c>
      <c r="C2504" t="inlineStr">
        <is>
          <t xml:space="preserve">CONCLUIDO	</t>
        </is>
      </c>
      <c r="D2504" t="n">
        <v>1.6327</v>
      </c>
      <c r="E2504" t="n">
        <v>61.25</v>
      </c>
      <c r="F2504" t="n">
        <v>55.28</v>
      </c>
      <c r="G2504" t="n">
        <v>35.29</v>
      </c>
      <c r="H2504" t="n">
        <v>0.53</v>
      </c>
      <c r="I2504" t="n">
        <v>94</v>
      </c>
      <c r="J2504" t="n">
        <v>192.94</v>
      </c>
      <c r="K2504" t="n">
        <v>53.44</v>
      </c>
      <c r="L2504" t="n">
        <v>5.75</v>
      </c>
      <c r="M2504" t="n">
        <v>92</v>
      </c>
      <c r="N2504" t="n">
        <v>38.75</v>
      </c>
      <c r="O2504" t="n">
        <v>24029.48</v>
      </c>
      <c r="P2504" t="n">
        <v>742.6</v>
      </c>
      <c r="Q2504" t="n">
        <v>1367.57</v>
      </c>
      <c r="R2504" t="n">
        <v>193.98</v>
      </c>
      <c r="S2504" t="n">
        <v>104.26</v>
      </c>
      <c r="T2504" t="n">
        <v>43574.54</v>
      </c>
      <c r="U2504" t="n">
        <v>0.54</v>
      </c>
      <c r="V2504" t="n">
        <v>0.87</v>
      </c>
      <c r="W2504" t="n">
        <v>20.81</v>
      </c>
      <c r="X2504" t="n">
        <v>2.7</v>
      </c>
      <c r="Y2504" t="n">
        <v>1</v>
      </c>
      <c r="Z2504" t="n">
        <v>10</v>
      </c>
    </row>
    <row r="2505">
      <c r="A2505" t="n">
        <v>20</v>
      </c>
      <c r="B2505" t="n">
        <v>95</v>
      </c>
      <c r="C2505" t="inlineStr">
        <is>
          <t xml:space="preserve">CONCLUIDO	</t>
        </is>
      </c>
      <c r="D2505" t="n">
        <v>1.6405</v>
      </c>
      <c r="E2505" t="n">
        <v>60.96</v>
      </c>
      <c r="F2505" t="n">
        <v>55.14</v>
      </c>
      <c r="G2505" t="n">
        <v>36.76</v>
      </c>
      <c r="H2505" t="n">
        <v>0.55</v>
      </c>
      <c r="I2505" t="n">
        <v>90</v>
      </c>
      <c r="J2505" t="n">
        <v>193.32</v>
      </c>
      <c r="K2505" t="n">
        <v>53.44</v>
      </c>
      <c r="L2505" t="n">
        <v>6</v>
      </c>
      <c r="M2505" t="n">
        <v>88</v>
      </c>
      <c r="N2505" t="n">
        <v>38.89</v>
      </c>
      <c r="O2505" t="n">
        <v>24076.95</v>
      </c>
      <c r="P2505" t="n">
        <v>739.64</v>
      </c>
      <c r="Q2505" t="n">
        <v>1367.63</v>
      </c>
      <c r="R2505" t="n">
        <v>189.39</v>
      </c>
      <c r="S2505" t="n">
        <v>104.26</v>
      </c>
      <c r="T2505" t="n">
        <v>41299.3</v>
      </c>
      <c r="U2505" t="n">
        <v>0.55</v>
      </c>
      <c r="V2505" t="n">
        <v>0.87</v>
      </c>
      <c r="W2505" t="n">
        <v>20.8</v>
      </c>
      <c r="X2505" t="n">
        <v>2.56</v>
      </c>
      <c r="Y2505" t="n">
        <v>1</v>
      </c>
      <c r="Z2505" t="n">
        <v>10</v>
      </c>
    </row>
    <row r="2506">
      <c r="A2506" t="n">
        <v>21</v>
      </c>
      <c r="B2506" t="n">
        <v>95</v>
      </c>
      <c r="C2506" t="inlineStr">
        <is>
          <t xml:space="preserve">CONCLUIDO	</t>
        </is>
      </c>
      <c r="D2506" t="n">
        <v>1.6478</v>
      </c>
      <c r="E2506" t="n">
        <v>60.69</v>
      </c>
      <c r="F2506" t="n">
        <v>55.02</v>
      </c>
      <c r="G2506" t="n">
        <v>38.39</v>
      </c>
      <c r="H2506" t="n">
        <v>0.57</v>
      </c>
      <c r="I2506" t="n">
        <v>86</v>
      </c>
      <c r="J2506" t="n">
        <v>193.71</v>
      </c>
      <c r="K2506" t="n">
        <v>53.44</v>
      </c>
      <c r="L2506" t="n">
        <v>6.25</v>
      </c>
      <c r="M2506" t="n">
        <v>84</v>
      </c>
      <c r="N2506" t="n">
        <v>39.02</v>
      </c>
      <c r="O2506" t="n">
        <v>24124.47</v>
      </c>
      <c r="P2506" t="n">
        <v>736.89</v>
      </c>
      <c r="Q2506" t="n">
        <v>1367.56</v>
      </c>
      <c r="R2506" t="n">
        <v>185.68</v>
      </c>
      <c r="S2506" t="n">
        <v>104.26</v>
      </c>
      <c r="T2506" t="n">
        <v>39464.09</v>
      </c>
      <c r="U2506" t="n">
        <v>0.5600000000000001</v>
      </c>
      <c r="V2506" t="n">
        <v>0.87</v>
      </c>
      <c r="W2506" t="n">
        <v>20.78</v>
      </c>
      <c r="X2506" t="n">
        <v>2.44</v>
      </c>
      <c r="Y2506" t="n">
        <v>1</v>
      </c>
      <c r="Z2506" t="n">
        <v>10</v>
      </c>
    </row>
    <row r="2507">
      <c r="A2507" t="n">
        <v>22</v>
      </c>
      <c r="B2507" t="n">
        <v>95</v>
      </c>
      <c r="C2507" t="inlineStr">
        <is>
          <t xml:space="preserve">CONCLUIDO	</t>
        </is>
      </c>
      <c r="D2507" t="n">
        <v>1.6545</v>
      </c>
      <c r="E2507" t="n">
        <v>60.44</v>
      </c>
      <c r="F2507" t="n">
        <v>54.92</v>
      </c>
      <c r="G2507" t="n">
        <v>40.19</v>
      </c>
      <c r="H2507" t="n">
        <v>0.59</v>
      </c>
      <c r="I2507" t="n">
        <v>82</v>
      </c>
      <c r="J2507" t="n">
        <v>194.09</v>
      </c>
      <c r="K2507" t="n">
        <v>53.44</v>
      </c>
      <c r="L2507" t="n">
        <v>6.5</v>
      </c>
      <c r="M2507" t="n">
        <v>80</v>
      </c>
      <c r="N2507" t="n">
        <v>39.16</v>
      </c>
      <c r="O2507" t="n">
        <v>24172.03</v>
      </c>
      <c r="P2507" t="n">
        <v>734.6900000000001</v>
      </c>
      <c r="Q2507" t="n">
        <v>1367.52</v>
      </c>
      <c r="R2507" t="n">
        <v>182.53</v>
      </c>
      <c r="S2507" t="n">
        <v>104.26</v>
      </c>
      <c r="T2507" t="n">
        <v>37910.52</v>
      </c>
      <c r="U2507" t="n">
        <v>0.57</v>
      </c>
      <c r="V2507" t="n">
        <v>0.87</v>
      </c>
      <c r="W2507" t="n">
        <v>20.78</v>
      </c>
      <c r="X2507" t="n">
        <v>2.34</v>
      </c>
      <c r="Y2507" t="n">
        <v>1</v>
      </c>
      <c r="Z2507" t="n">
        <v>10</v>
      </c>
    </row>
    <row r="2508">
      <c r="A2508" t="n">
        <v>23</v>
      </c>
      <c r="B2508" t="n">
        <v>95</v>
      </c>
      <c r="C2508" t="inlineStr">
        <is>
          <t xml:space="preserve">CONCLUIDO	</t>
        </is>
      </c>
      <c r="D2508" t="n">
        <v>1.6606</v>
      </c>
      <c r="E2508" t="n">
        <v>60.22</v>
      </c>
      <c r="F2508" t="n">
        <v>54.81</v>
      </c>
      <c r="G2508" t="n">
        <v>41.63</v>
      </c>
      <c r="H2508" t="n">
        <v>0.62</v>
      </c>
      <c r="I2508" t="n">
        <v>79</v>
      </c>
      <c r="J2508" t="n">
        <v>194.48</v>
      </c>
      <c r="K2508" t="n">
        <v>53.44</v>
      </c>
      <c r="L2508" t="n">
        <v>6.75</v>
      </c>
      <c r="M2508" t="n">
        <v>77</v>
      </c>
      <c r="N2508" t="n">
        <v>39.29</v>
      </c>
      <c r="O2508" t="n">
        <v>24219.63</v>
      </c>
      <c r="P2508" t="n">
        <v>732.3</v>
      </c>
      <c r="Q2508" t="n">
        <v>1367.42</v>
      </c>
      <c r="R2508" t="n">
        <v>179.06</v>
      </c>
      <c r="S2508" t="n">
        <v>104.26</v>
      </c>
      <c r="T2508" t="n">
        <v>36189.12</v>
      </c>
      <c r="U2508" t="n">
        <v>0.58</v>
      </c>
      <c r="V2508" t="n">
        <v>0.87</v>
      </c>
      <c r="W2508" t="n">
        <v>20.77</v>
      </c>
      <c r="X2508" t="n">
        <v>2.23</v>
      </c>
      <c r="Y2508" t="n">
        <v>1</v>
      </c>
      <c r="Z2508" t="n">
        <v>10</v>
      </c>
    </row>
    <row r="2509">
      <c r="A2509" t="n">
        <v>24</v>
      </c>
      <c r="B2509" t="n">
        <v>95</v>
      </c>
      <c r="C2509" t="inlineStr">
        <is>
          <t xml:space="preserve">CONCLUIDO	</t>
        </is>
      </c>
      <c r="D2509" t="n">
        <v>1.6659</v>
      </c>
      <c r="E2509" t="n">
        <v>60.03</v>
      </c>
      <c r="F2509" t="n">
        <v>54.73</v>
      </c>
      <c r="G2509" t="n">
        <v>43.21</v>
      </c>
      <c r="H2509" t="n">
        <v>0.64</v>
      </c>
      <c r="I2509" t="n">
        <v>76</v>
      </c>
      <c r="J2509" t="n">
        <v>194.86</v>
      </c>
      <c r="K2509" t="n">
        <v>53.44</v>
      </c>
      <c r="L2509" t="n">
        <v>7</v>
      </c>
      <c r="M2509" t="n">
        <v>74</v>
      </c>
      <c r="N2509" t="n">
        <v>39.43</v>
      </c>
      <c r="O2509" t="n">
        <v>24267.28</v>
      </c>
      <c r="P2509" t="n">
        <v>730.21</v>
      </c>
      <c r="Q2509" t="n">
        <v>1367.39</v>
      </c>
      <c r="R2509" t="n">
        <v>176.14</v>
      </c>
      <c r="S2509" t="n">
        <v>104.26</v>
      </c>
      <c r="T2509" t="n">
        <v>34746.74</v>
      </c>
      <c r="U2509" t="n">
        <v>0.59</v>
      </c>
      <c r="V2509" t="n">
        <v>0.88</v>
      </c>
      <c r="W2509" t="n">
        <v>20.78</v>
      </c>
      <c r="X2509" t="n">
        <v>2.15</v>
      </c>
      <c r="Y2509" t="n">
        <v>1</v>
      </c>
      <c r="Z2509" t="n">
        <v>10</v>
      </c>
    </row>
    <row r="2510">
      <c r="A2510" t="n">
        <v>25</v>
      </c>
      <c r="B2510" t="n">
        <v>95</v>
      </c>
      <c r="C2510" t="inlineStr">
        <is>
          <t xml:space="preserve">CONCLUIDO	</t>
        </is>
      </c>
      <c r="D2510" t="n">
        <v>1.6713</v>
      </c>
      <c r="E2510" t="n">
        <v>59.83</v>
      </c>
      <c r="F2510" t="n">
        <v>54.65</v>
      </c>
      <c r="G2510" t="n">
        <v>44.92</v>
      </c>
      <c r="H2510" t="n">
        <v>0.66</v>
      </c>
      <c r="I2510" t="n">
        <v>73</v>
      </c>
      <c r="J2510" t="n">
        <v>195.25</v>
      </c>
      <c r="K2510" t="n">
        <v>53.44</v>
      </c>
      <c r="L2510" t="n">
        <v>7.25</v>
      </c>
      <c r="M2510" t="n">
        <v>71</v>
      </c>
      <c r="N2510" t="n">
        <v>39.57</v>
      </c>
      <c r="O2510" t="n">
        <v>24314.98</v>
      </c>
      <c r="P2510" t="n">
        <v>727.86</v>
      </c>
      <c r="Q2510" t="n">
        <v>1367.49</v>
      </c>
      <c r="R2510" t="n">
        <v>173.37</v>
      </c>
      <c r="S2510" t="n">
        <v>104.26</v>
      </c>
      <c r="T2510" t="n">
        <v>33375.03</v>
      </c>
      <c r="U2510" t="n">
        <v>0.6</v>
      </c>
      <c r="V2510" t="n">
        <v>0.88</v>
      </c>
      <c r="W2510" t="n">
        <v>20.77</v>
      </c>
      <c r="X2510" t="n">
        <v>2.06</v>
      </c>
      <c r="Y2510" t="n">
        <v>1</v>
      </c>
      <c r="Z2510" t="n">
        <v>10</v>
      </c>
    </row>
    <row r="2511">
      <c r="A2511" t="n">
        <v>26</v>
      </c>
      <c r="B2511" t="n">
        <v>95</v>
      </c>
      <c r="C2511" t="inlineStr">
        <is>
          <t xml:space="preserve">CONCLUIDO	</t>
        </is>
      </c>
      <c r="D2511" t="n">
        <v>1.6749</v>
      </c>
      <c r="E2511" t="n">
        <v>59.7</v>
      </c>
      <c r="F2511" t="n">
        <v>54.59</v>
      </c>
      <c r="G2511" t="n">
        <v>46.13</v>
      </c>
      <c r="H2511" t="n">
        <v>0.68</v>
      </c>
      <c r="I2511" t="n">
        <v>71</v>
      </c>
      <c r="J2511" t="n">
        <v>195.64</v>
      </c>
      <c r="K2511" t="n">
        <v>53.44</v>
      </c>
      <c r="L2511" t="n">
        <v>7.5</v>
      </c>
      <c r="M2511" t="n">
        <v>69</v>
      </c>
      <c r="N2511" t="n">
        <v>39.7</v>
      </c>
      <c r="O2511" t="n">
        <v>24362.73</v>
      </c>
      <c r="P2511" t="n">
        <v>726.61</v>
      </c>
      <c r="Q2511" t="n">
        <v>1367.54</v>
      </c>
      <c r="R2511" t="n">
        <v>171.61</v>
      </c>
      <c r="S2511" t="n">
        <v>104.26</v>
      </c>
      <c r="T2511" t="n">
        <v>32508.24</v>
      </c>
      <c r="U2511" t="n">
        <v>0.61</v>
      </c>
      <c r="V2511" t="n">
        <v>0.88</v>
      </c>
      <c r="W2511" t="n">
        <v>20.77</v>
      </c>
      <c r="X2511" t="n">
        <v>2.01</v>
      </c>
      <c r="Y2511" t="n">
        <v>1</v>
      </c>
      <c r="Z2511" t="n">
        <v>10</v>
      </c>
    </row>
    <row r="2512">
      <c r="A2512" t="n">
        <v>27</v>
      </c>
      <c r="B2512" t="n">
        <v>95</v>
      </c>
      <c r="C2512" t="inlineStr">
        <is>
          <t xml:space="preserve">CONCLUIDO	</t>
        </is>
      </c>
      <c r="D2512" t="n">
        <v>1.6803</v>
      </c>
      <c r="E2512" t="n">
        <v>59.51</v>
      </c>
      <c r="F2512" t="n">
        <v>54.51</v>
      </c>
      <c r="G2512" t="n">
        <v>48.1</v>
      </c>
      <c r="H2512" t="n">
        <v>0.7</v>
      </c>
      <c r="I2512" t="n">
        <v>68</v>
      </c>
      <c r="J2512" t="n">
        <v>196.03</v>
      </c>
      <c r="K2512" t="n">
        <v>53.44</v>
      </c>
      <c r="L2512" t="n">
        <v>7.75</v>
      </c>
      <c r="M2512" t="n">
        <v>66</v>
      </c>
      <c r="N2512" t="n">
        <v>39.84</v>
      </c>
      <c r="O2512" t="n">
        <v>24410.52</v>
      </c>
      <c r="P2512" t="n">
        <v>724.4400000000001</v>
      </c>
      <c r="Q2512" t="n">
        <v>1367.41</v>
      </c>
      <c r="R2512" t="n">
        <v>169.55</v>
      </c>
      <c r="S2512" t="n">
        <v>104.26</v>
      </c>
      <c r="T2512" t="n">
        <v>31491.04</v>
      </c>
      <c r="U2512" t="n">
        <v>0.61</v>
      </c>
      <c r="V2512" t="n">
        <v>0.88</v>
      </c>
      <c r="W2512" t="n">
        <v>20.75</v>
      </c>
      <c r="X2512" t="n">
        <v>1.93</v>
      </c>
      <c r="Y2512" t="n">
        <v>1</v>
      </c>
      <c r="Z2512" t="n">
        <v>10</v>
      </c>
    </row>
    <row r="2513">
      <c r="A2513" t="n">
        <v>28</v>
      </c>
      <c r="B2513" t="n">
        <v>95</v>
      </c>
      <c r="C2513" t="inlineStr">
        <is>
          <t xml:space="preserve">CONCLUIDO	</t>
        </is>
      </c>
      <c r="D2513" t="n">
        <v>1.6844</v>
      </c>
      <c r="E2513" t="n">
        <v>59.37</v>
      </c>
      <c r="F2513" t="n">
        <v>54.44</v>
      </c>
      <c r="G2513" t="n">
        <v>49.49</v>
      </c>
      <c r="H2513" t="n">
        <v>0.72</v>
      </c>
      <c r="I2513" t="n">
        <v>66</v>
      </c>
      <c r="J2513" t="n">
        <v>196.41</v>
      </c>
      <c r="K2513" t="n">
        <v>53.44</v>
      </c>
      <c r="L2513" t="n">
        <v>8</v>
      </c>
      <c r="M2513" t="n">
        <v>64</v>
      </c>
      <c r="N2513" t="n">
        <v>39.98</v>
      </c>
      <c r="O2513" t="n">
        <v>24458.36</v>
      </c>
      <c r="P2513" t="n">
        <v>722.39</v>
      </c>
      <c r="Q2513" t="n">
        <v>1367.38</v>
      </c>
      <c r="R2513" t="n">
        <v>167.23</v>
      </c>
      <c r="S2513" t="n">
        <v>104.26</v>
      </c>
      <c r="T2513" t="n">
        <v>30341.1</v>
      </c>
      <c r="U2513" t="n">
        <v>0.62</v>
      </c>
      <c r="V2513" t="n">
        <v>0.88</v>
      </c>
      <c r="W2513" t="n">
        <v>20.75</v>
      </c>
      <c r="X2513" t="n">
        <v>1.86</v>
      </c>
      <c r="Y2513" t="n">
        <v>1</v>
      </c>
      <c r="Z2513" t="n">
        <v>10</v>
      </c>
    </row>
    <row r="2514">
      <c r="A2514" t="n">
        <v>29</v>
      </c>
      <c r="B2514" t="n">
        <v>95</v>
      </c>
      <c r="C2514" t="inlineStr">
        <is>
          <t xml:space="preserve">CONCLUIDO	</t>
        </is>
      </c>
      <c r="D2514" t="n">
        <v>1.689</v>
      </c>
      <c r="E2514" t="n">
        <v>59.21</v>
      </c>
      <c r="F2514" t="n">
        <v>54.36</v>
      </c>
      <c r="G2514" t="n">
        <v>50.96</v>
      </c>
      <c r="H2514" t="n">
        <v>0.74</v>
      </c>
      <c r="I2514" t="n">
        <v>64</v>
      </c>
      <c r="J2514" t="n">
        <v>196.8</v>
      </c>
      <c r="K2514" t="n">
        <v>53.44</v>
      </c>
      <c r="L2514" t="n">
        <v>8.25</v>
      </c>
      <c r="M2514" t="n">
        <v>62</v>
      </c>
      <c r="N2514" t="n">
        <v>40.12</v>
      </c>
      <c r="O2514" t="n">
        <v>24506.24</v>
      </c>
      <c r="P2514" t="n">
        <v>720.37</v>
      </c>
      <c r="Q2514" t="n">
        <v>1367.4</v>
      </c>
      <c r="R2514" t="n">
        <v>164.4</v>
      </c>
      <c r="S2514" t="n">
        <v>104.26</v>
      </c>
      <c r="T2514" t="n">
        <v>28934.88</v>
      </c>
      <c r="U2514" t="n">
        <v>0.63</v>
      </c>
      <c r="V2514" t="n">
        <v>0.88</v>
      </c>
      <c r="W2514" t="n">
        <v>20.74</v>
      </c>
      <c r="X2514" t="n">
        <v>1.77</v>
      </c>
      <c r="Y2514" t="n">
        <v>1</v>
      </c>
      <c r="Z2514" t="n">
        <v>10</v>
      </c>
    </row>
    <row r="2515">
      <c r="A2515" t="n">
        <v>30</v>
      </c>
      <c r="B2515" t="n">
        <v>95</v>
      </c>
      <c r="C2515" t="inlineStr">
        <is>
          <t xml:space="preserve">CONCLUIDO	</t>
        </is>
      </c>
      <c r="D2515" t="n">
        <v>1.6917</v>
      </c>
      <c r="E2515" t="n">
        <v>59.11</v>
      </c>
      <c r="F2515" t="n">
        <v>54.34</v>
      </c>
      <c r="G2515" t="n">
        <v>52.58</v>
      </c>
      <c r="H2515" t="n">
        <v>0.77</v>
      </c>
      <c r="I2515" t="n">
        <v>62</v>
      </c>
      <c r="J2515" t="n">
        <v>197.19</v>
      </c>
      <c r="K2515" t="n">
        <v>53.44</v>
      </c>
      <c r="L2515" t="n">
        <v>8.5</v>
      </c>
      <c r="M2515" t="n">
        <v>60</v>
      </c>
      <c r="N2515" t="n">
        <v>40.26</v>
      </c>
      <c r="O2515" t="n">
        <v>24554.18</v>
      </c>
      <c r="P2515" t="n">
        <v>719.36</v>
      </c>
      <c r="Q2515" t="n">
        <v>1367.37</v>
      </c>
      <c r="R2515" t="n">
        <v>163.72</v>
      </c>
      <c r="S2515" t="n">
        <v>104.26</v>
      </c>
      <c r="T2515" t="n">
        <v>28607.24</v>
      </c>
      <c r="U2515" t="n">
        <v>0.64</v>
      </c>
      <c r="V2515" t="n">
        <v>0.88</v>
      </c>
      <c r="W2515" t="n">
        <v>20.74</v>
      </c>
      <c r="X2515" t="n">
        <v>1.76</v>
      </c>
      <c r="Y2515" t="n">
        <v>1</v>
      </c>
      <c r="Z2515" t="n">
        <v>10</v>
      </c>
    </row>
    <row r="2516">
      <c r="A2516" t="n">
        <v>31</v>
      </c>
      <c r="B2516" t="n">
        <v>95</v>
      </c>
      <c r="C2516" t="inlineStr">
        <is>
          <t xml:space="preserve">CONCLUIDO	</t>
        </is>
      </c>
      <c r="D2516" t="n">
        <v>1.6956</v>
      </c>
      <c r="E2516" t="n">
        <v>58.98</v>
      </c>
      <c r="F2516" t="n">
        <v>54.28</v>
      </c>
      <c r="G2516" t="n">
        <v>54.28</v>
      </c>
      <c r="H2516" t="n">
        <v>0.79</v>
      </c>
      <c r="I2516" t="n">
        <v>60</v>
      </c>
      <c r="J2516" t="n">
        <v>197.58</v>
      </c>
      <c r="K2516" t="n">
        <v>53.44</v>
      </c>
      <c r="L2516" t="n">
        <v>8.75</v>
      </c>
      <c r="M2516" t="n">
        <v>58</v>
      </c>
      <c r="N2516" t="n">
        <v>40.39</v>
      </c>
      <c r="O2516" t="n">
        <v>24602.15</v>
      </c>
      <c r="P2516" t="n">
        <v>717.8099999999999</v>
      </c>
      <c r="Q2516" t="n">
        <v>1367.33</v>
      </c>
      <c r="R2516" t="n">
        <v>161.46</v>
      </c>
      <c r="S2516" t="n">
        <v>104.26</v>
      </c>
      <c r="T2516" t="n">
        <v>27484.76</v>
      </c>
      <c r="U2516" t="n">
        <v>0.65</v>
      </c>
      <c r="V2516" t="n">
        <v>0.88</v>
      </c>
      <c r="W2516" t="n">
        <v>20.75</v>
      </c>
      <c r="X2516" t="n">
        <v>1.7</v>
      </c>
      <c r="Y2516" t="n">
        <v>1</v>
      </c>
      <c r="Z2516" t="n">
        <v>10</v>
      </c>
    </row>
    <row r="2517">
      <c r="A2517" t="n">
        <v>32</v>
      </c>
      <c r="B2517" t="n">
        <v>95</v>
      </c>
      <c r="C2517" t="inlineStr">
        <is>
          <t xml:space="preserve">CONCLUIDO	</t>
        </is>
      </c>
      <c r="D2517" t="n">
        <v>1.6997</v>
      </c>
      <c r="E2517" t="n">
        <v>58.84</v>
      </c>
      <c r="F2517" t="n">
        <v>54.21</v>
      </c>
      <c r="G2517" t="n">
        <v>56.08</v>
      </c>
      <c r="H2517" t="n">
        <v>0.8100000000000001</v>
      </c>
      <c r="I2517" t="n">
        <v>58</v>
      </c>
      <c r="J2517" t="n">
        <v>197.97</v>
      </c>
      <c r="K2517" t="n">
        <v>53.44</v>
      </c>
      <c r="L2517" t="n">
        <v>9</v>
      </c>
      <c r="M2517" t="n">
        <v>56</v>
      </c>
      <c r="N2517" t="n">
        <v>40.53</v>
      </c>
      <c r="O2517" t="n">
        <v>24650.18</v>
      </c>
      <c r="P2517" t="n">
        <v>715.8200000000001</v>
      </c>
      <c r="Q2517" t="n">
        <v>1367.32</v>
      </c>
      <c r="R2517" t="n">
        <v>159.44</v>
      </c>
      <c r="S2517" t="n">
        <v>104.26</v>
      </c>
      <c r="T2517" t="n">
        <v>26486.61</v>
      </c>
      <c r="U2517" t="n">
        <v>0.65</v>
      </c>
      <c r="V2517" t="n">
        <v>0.88</v>
      </c>
      <c r="W2517" t="n">
        <v>20.74</v>
      </c>
      <c r="X2517" t="n">
        <v>1.63</v>
      </c>
      <c r="Y2517" t="n">
        <v>1</v>
      </c>
      <c r="Z2517" t="n">
        <v>10</v>
      </c>
    </row>
    <row r="2518">
      <c r="A2518" t="n">
        <v>33</v>
      </c>
      <c r="B2518" t="n">
        <v>95</v>
      </c>
      <c r="C2518" t="inlineStr">
        <is>
          <t xml:space="preserve">CONCLUIDO	</t>
        </is>
      </c>
      <c r="D2518" t="n">
        <v>1.7008</v>
      </c>
      <c r="E2518" t="n">
        <v>58.8</v>
      </c>
      <c r="F2518" t="n">
        <v>54.21</v>
      </c>
      <c r="G2518" t="n">
        <v>57.06</v>
      </c>
      <c r="H2518" t="n">
        <v>0.83</v>
      </c>
      <c r="I2518" t="n">
        <v>57</v>
      </c>
      <c r="J2518" t="n">
        <v>198.36</v>
      </c>
      <c r="K2518" t="n">
        <v>53.44</v>
      </c>
      <c r="L2518" t="n">
        <v>9.25</v>
      </c>
      <c r="M2518" t="n">
        <v>55</v>
      </c>
      <c r="N2518" t="n">
        <v>40.67</v>
      </c>
      <c r="O2518" t="n">
        <v>24698.26</v>
      </c>
      <c r="P2518" t="n">
        <v>714.22</v>
      </c>
      <c r="Q2518" t="n">
        <v>1367.31</v>
      </c>
      <c r="R2518" t="n">
        <v>159.55</v>
      </c>
      <c r="S2518" t="n">
        <v>104.26</v>
      </c>
      <c r="T2518" t="n">
        <v>26547.06</v>
      </c>
      <c r="U2518" t="n">
        <v>0.65</v>
      </c>
      <c r="V2518" t="n">
        <v>0.88</v>
      </c>
      <c r="W2518" t="n">
        <v>20.74</v>
      </c>
      <c r="X2518" t="n">
        <v>1.63</v>
      </c>
      <c r="Y2518" t="n">
        <v>1</v>
      </c>
      <c r="Z2518" t="n">
        <v>10</v>
      </c>
    </row>
    <row r="2519">
      <c r="A2519" t="n">
        <v>34</v>
      </c>
      <c r="B2519" t="n">
        <v>95</v>
      </c>
      <c r="C2519" t="inlineStr">
        <is>
          <t xml:space="preserve">CONCLUIDO	</t>
        </is>
      </c>
      <c r="D2519" t="n">
        <v>1.7054</v>
      </c>
      <c r="E2519" t="n">
        <v>58.64</v>
      </c>
      <c r="F2519" t="n">
        <v>54.12</v>
      </c>
      <c r="G2519" t="n">
        <v>59.04</v>
      </c>
      <c r="H2519" t="n">
        <v>0.85</v>
      </c>
      <c r="I2519" t="n">
        <v>55</v>
      </c>
      <c r="J2519" t="n">
        <v>198.75</v>
      </c>
      <c r="K2519" t="n">
        <v>53.44</v>
      </c>
      <c r="L2519" t="n">
        <v>9.5</v>
      </c>
      <c r="M2519" t="n">
        <v>53</v>
      </c>
      <c r="N2519" t="n">
        <v>40.81</v>
      </c>
      <c r="O2519" t="n">
        <v>24746.38</v>
      </c>
      <c r="P2519" t="n">
        <v>712.88</v>
      </c>
      <c r="Q2519" t="n">
        <v>1367.36</v>
      </c>
      <c r="R2519" t="n">
        <v>156.8</v>
      </c>
      <c r="S2519" t="n">
        <v>104.26</v>
      </c>
      <c r="T2519" t="n">
        <v>25183.73</v>
      </c>
      <c r="U2519" t="n">
        <v>0.66</v>
      </c>
      <c r="V2519" t="n">
        <v>0.89</v>
      </c>
      <c r="W2519" t="n">
        <v>20.73</v>
      </c>
      <c r="X2519" t="n">
        <v>1.54</v>
      </c>
      <c r="Y2519" t="n">
        <v>1</v>
      </c>
      <c r="Z2519" t="n">
        <v>10</v>
      </c>
    </row>
    <row r="2520">
      <c r="A2520" t="n">
        <v>35</v>
      </c>
      <c r="B2520" t="n">
        <v>95</v>
      </c>
      <c r="C2520" t="inlineStr">
        <is>
          <t xml:space="preserve">CONCLUIDO	</t>
        </is>
      </c>
      <c r="D2520" t="n">
        <v>1.7072</v>
      </c>
      <c r="E2520" t="n">
        <v>58.58</v>
      </c>
      <c r="F2520" t="n">
        <v>54.1</v>
      </c>
      <c r="G2520" t="n">
        <v>60.11</v>
      </c>
      <c r="H2520" t="n">
        <v>0.87</v>
      </c>
      <c r="I2520" t="n">
        <v>54</v>
      </c>
      <c r="J2520" t="n">
        <v>199.14</v>
      </c>
      <c r="K2520" t="n">
        <v>53.44</v>
      </c>
      <c r="L2520" t="n">
        <v>9.75</v>
      </c>
      <c r="M2520" t="n">
        <v>52</v>
      </c>
      <c r="N2520" t="n">
        <v>40.95</v>
      </c>
      <c r="O2520" t="n">
        <v>24794.55</v>
      </c>
      <c r="P2520" t="n">
        <v>711.22</v>
      </c>
      <c r="Q2520" t="n">
        <v>1367.43</v>
      </c>
      <c r="R2520" t="n">
        <v>155.57</v>
      </c>
      <c r="S2520" t="n">
        <v>104.26</v>
      </c>
      <c r="T2520" t="n">
        <v>24573.64</v>
      </c>
      <c r="U2520" t="n">
        <v>0.67</v>
      </c>
      <c r="V2520" t="n">
        <v>0.89</v>
      </c>
      <c r="W2520" t="n">
        <v>20.74</v>
      </c>
      <c r="X2520" t="n">
        <v>1.52</v>
      </c>
      <c r="Y2520" t="n">
        <v>1</v>
      </c>
      <c r="Z2520" t="n">
        <v>10</v>
      </c>
    </row>
    <row r="2521">
      <c r="A2521" t="n">
        <v>36</v>
      </c>
      <c r="B2521" t="n">
        <v>95</v>
      </c>
      <c r="C2521" t="inlineStr">
        <is>
          <t xml:space="preserve">CONCLUIDO	</t>
        </is>
      </c>
      <c r="D2521" t="n">
        <v>1.7112</v>
      </c>
      <c r="E2521" t="n">
        <v>58.44</v>
      </c>
      <c r="F2521" t="n">
        <v>54.03</v>
      </c>
      <c r="G2521" t="n">
        <v>62.35</v>
      </c>
      <c r="H2521" t="n">
        <v>0.89</v>
      </c>
      <c r="I2521" t="n">
        <v>52</v>
      </c>
      <c r="J2521" t="n">
        <v>199.53</v>
      </c>
      <c r="K2521" t="n">
        <v>53.44</v>
      </c>
      <c r="L2521" t="n">
        <v>10</v>
      </c>
      <c r="M2521" t="n">
        <v>50</v>
      </c>
      <c r="N2521" t="n">
        <v>41.1</v>
      </c>
      <c r="O2521" t="n">
        <v>24842.77</v>
      </c>
      <c r="P2521" t="n">
        <v>709.58</v>
      </c>
      <c r="Q2521" t="n">
        <v>1367.34</v>
      </c>
      <c r="R2521" t="n">
        <v>154.08</v>
      </c>
      <c r="S2521" t="n">
        <v>104.26</v>
      </c>
      <c r="T2521" t="n">
        <v>23837.2</v>
      </c>
      <c r="U2521" t="n">
        <v>0.68</v>
      </c>
      <c r="V2521" t="n">
        <v>0.89</v>
      </c>
      <c r="W2521" t="n">
        <v>20.72</v>
      </c>
      <c r="X2521" t="n">
        <v>1.45</v>
      </c>
      <c r="Y2521" t="n">
        <v>1</v>
      </c>
      <c r="Z2521" t="n">
        <v>10</v>
      </c>
    </row>
    <row r="2522">
      <c r="A2522" t="n">
        <v>37</v>
      </c>
      <c r="B2522" t="n">
        <v>95</v>
      </c>
      <c r="C2522" t="inlineStr">
        <is>
          <t xml:space="preserve">CONCLUIDO	</t>
        </is>
      </c>
      <c r="D2522" t="n">
        <v>1.7125</v>
      </c>
      <c r="E2522" t="n">
        <v>58.39</v>
      </c>
      <c r="F2522" t="n">
        <v>54.03</v>
      </c>
      <c r="G2522" t="n">
        <v>63.56</v>
      </c>
      <c r="H2522" t="n">
        <v>0.91</v>
      </c>
      <c r="I2522" t="n">
        <v>51</v>
      </c>
      <c r="J2522" t="n">
        <v>199.92</v>
      </c>
      <c r="K2522" t="n">
        <v>53.44</v>
      </c>
      <c r="L2522" t="n">
        <v>10.25</v>
      </c>
      <c r="M2522" t="n">
        <v>49</v>
      </c>
      <c r="N2522" t="n">
        <v>41.24</v>
      </c>
      <c r="O2522" t="n">
        <v>24891.03</v>
      </c>
      <c r="P2522" t="n">
        <v>708.1900000000001</v>
      </c>
      <c r="Q2522" t="n">
        <v>1367.26</v>
      </c>
      <c r="R2522" t="n">
        <v>153.62</v>
      </c>
      <c r="S2522" t="n">
        <v>104.26</v>
      </c>
      <c r="T2522" t="n">
        <v>23612.92</v>
      </c>
      <c r="U2522" t="n">
        <v>0.68</v>
      </c>
      <c r="V2522" t="n">
        <v>0.89</v>
      </c>
      <c r="W2522" t="n">
        <v>20.73</v>
      </c>
      <c r="X2522" t="n">
        <v>1.45</v>
      </c>
      <c r="Y2522" t="n">
        <v>1</v>
      </c>
      <c r="Z2522" t="n">
        <v>10</v>
      </c>
    </row>
    <row r="2523">
      <c r="A2523" t="n">
        <v>38</v>
      </c>
      <c r="B2523" t="n">
        <v>95</v>
      </c>
      <c r="C2523" t="inlineStr">
        <is>
          <t xml:space="preserve">CONCLUIDO	</t>
        </is>
      </c>
      <c r="D2523" t="n">
        <v>1.7142</v>
      </c>
      <c r="E2523" t="n">
        <v>58.34</v>
      </c>
      <c r="F2523" t="n">
        <v>54.01</v>
      </c>
      <c r="G2523" t="n">
        <v>64.81</v>
      </c>
      <c r="H2523" t="n">
        <v>0.93</v>
      </c>
      <c r="I2523" t="n">
        <v>50</v>
      </c>
      <c r="J2523" t="n">
        <v>200.31</v>
      </c>
      <c r="K2523" t="n">
        <v>53.44</v>
      </c>
      <c r="L2523" t="n">
        <v>10.5</v>
      </c>
      <c r="M2523" t="n">
        <v>48</v>
      </c>
      <c r="N2523" t="n">
        <v>41.38</v>
      </c>
      <c r="O2523" t="n">
        <v>24939.35</v>
      </c>
      <c r="P2523" t="n">
        <v>707.51</v>
      </c>
      <c r="Q2523" t="n">
        <v>1367.21</v>
      </c>
      <c r="R2523" t="n">
        <v>152.92</v>
      </c>
      <c r="S2523" t="n">
        <v>104.26</v>
      </c>
      <c r="T2523" t="n">
        <v>23268.68</v>
      </c>
      <c r="U2523" t="n">
        <v>0.68</v>
      </c>
      <c r="V2523" t="n">
        <v>0.89</v>
      </c>
      <c r="W2523" t="n">
        <v>20.73</v>
      </c>
      <c r="X2523" t="n">
        <v>1.43</v>
      </c>
      <c r="Y2523" t="n">
        <v>1</v>
      </c>
      <c r="Z2523" t="n">
        <v>10</v>
      </c>
    </row>
    <row r="2524">
      <c r="A2524" t="n">
        <v>39</v>
      </c>
      <c r="B2524" t="n">
        <v>95</v>
      </c>
      <c r="C2524" t="inlineStr">
        <is>
          <t xml:space="preserve">CONCLUIDO	</t>
        </is>
      </c>
      <c r="D2524" t="n">
        <v>1.7187</v>
      </c>
      <c r="E2524" t="n">
        <v>58.18</v>
      </c>
      <c r="F2524" t="n">
        <v>53.93</v>
      </c>
      <c r="G2524" t="n">
        <v>67.41</v>
      </c>
      <c r="H2524" t="n">
        <v>0.95</v>
      </c>
      <c r="I2524" t="n">
        <v>48</v>
      </c>
      <c r="J2524" t="n">
        <v>200.71</v>
      </c>
      <c r="K2524" t="n">
        <v>53.44</v>
      </c>
      <c r="L2524" t="n">
        <v>10.75</v>
      </c>
      <c r="M2524" t="n">
        <v>46</v>
      </c>
      <c r="N2524" t="n">
        <v>41.52</v>
      </c>
      <c r="O2524" t="n">
        <v>24987.71</v>
      </c>
      <c r="P2524" t="n">
        <v>705.0700000000001</v>
      </c>
      <c r="Q2524" t="n">
        <v>1367.29</v>
      </c>
      <c r="R2524" t="n">
        <v>150.09</v>
      </c>
      <c r="S2524" t="n">
        <v>104.26</v>
      </c>
      <c r="T2524" t="n">
        <v>21860.86</v>
      </c>
      <c r="U2524" t="n">
        <v>0.6899999999999999</v>
      </c>
      <c r="V2524" t="n">
        <v>0.89</v>
      </c>
      <c r="W2524" t="n">
        <v>20.73</v>
      </c>
      <c r="X2524" t="n">
        <v>1.35</v>
      </c>
      <c r="Y2524" t="n">
        <v>1</v>
      </c>
      <c r="Z2524" t="n">
        <v>10</v>
      </c>
    </row>
    <row r="2525">
      <c r="A2525" t="n">
        <v>40</v>
      </c>
      <c r="B2525" t="n">
        <v>95</v>
      </c>
      <c r="C2525" t="inlineStr">
        <is>
          <t xml:space="preserve">CONCLUIDO	</t>
        </is>
      </c>
      <c r="D2525" t="n">
        <v>1.7206</v>
      </c>
      <c r="E2525" t="n">
        <v>58.12</v>
      </c>
      <c r="F2525" t="n">
        <v>53.9</v>
      </c>
      <c r="G2525" t="n">
        <v>68.81</v>
      </c>
      <c r="H2525" t="n">
        <v>0.97</v>
      </c>
      <c r="I2525" t="n">
        <v>47</v>
      </c>
      <c r="J2525" t="n">
        <v>201.1</v>
      </c>
      <c r="K2525" t="n">
        <v>53.44</v>
      </c>
      <c r="L2525" t="n">
        <v>11</v>
      </c>
      <c r="M2525" t="n">
        <v>45</v>
      </c>
      <c r="N2525" t="n">
        <v>41.66</v>
      </c>
      <c r="O2525" t="n">
        <v>25036.12</v>
      </c>
      <c r="P2525" t="n">
        <v>703.67</v>
      </c>
      <c r="Q2525" t="n">
        <v>1367.3</v>
      </c>
      <c r="R2525" t="n">
        <v>149.56</v>
      </c>
      <c r="S2525" t="n">
        <v>104.26</v>
      </c>
      <c r="T2525" t="n">
        <v>21599.91</v>
      </c>
      <c r="U2525" t="n">
        <v>0.7</v>
      </c>
      <c r="V2525" t="n">
        <v>0.89</v>
      </c>
      <c r="W2525" t="n">
        <v>20.72</v>
      </c>
      <c r="X2525" t="n">
        <v>1.32</v>
      </c>
      <c r="Y2525" t="n">
        <v>1</v>
      </c>
      <c r="Z2525" t="n">
        <v>10</v>
      </c>
    </row>
    <row r="2526">
      <c r="A2526" t="n">
        <v>41</v>
      </c>
      <c r="B2526" t="n">
        <v>95</v>
      </c>
      <c r="C2526" t="inlineStr">
        <is>
          <t xml:space="preserve">CONCLUIDO	</t>
        </is>
      </c>
      <c r="D2526" t="n">
        <v>1.7225</v>
      </c>
      <c r="E2526" t="n">
        <v>58.05</v>
      </c>
      <c r="F2526" t="n">
        <v>53.87</v>
      </c>
      <c r="G2526" t="n">
        <v>70.27</v>
      </c>
      <c r="H2526" t="n">
        <v>0.99</v>
      </c>
      <c r="I2526" t="n">
        <v>46</v>
      </c>
      <c r="J2526" t="n">
        <v>201.49</v>
      </c>
      <c r="K2526" t="n">
        <v>53.44</v>
      </c>
      <c r="L2526" t="n">
        <v>11.25</v>
      </c>
      <c r="M2526" t="n">
        <v>44</v>
      </c>
      <c r="N2526" t="n">
        <v>41.81</v>
      </c>
      <c r="O2526" t="n">
        <v>25084.58</v>
      </c>
      <c r="P2526" t="n">
        <v>702.53</v>
      </c>
      <c r="Q2526" t="n">
        <v>1367.37</v>
      </c>
      <c r="R2526" t="n">
        <v>149.02</v>
      </c>
      <c r="S2526" t="n">
        <v>104.26</v>
      </c>
      <c r="T2526" t="n">
        <v>21334.51</v>
      </c>
      <c r="U2526" t="n">
        <v>0.7</v>
      </c>
      <c r="V2526" t="n">
        <v>0.89</v>
      </c>
      <c r="W2526" t="n">
        <v>20.71</v>
      </c>
      <c r="X2526" t="n">
        <v>1.29</v>
      </c>
      <c r="Y2526" t="n">
        <v>1</v>
      </c>
      <c r="Z2526" t="n">
        <v>10</v>
      </c>
    </row>
    <row r="2527">
      <c r="A2527" t="n">
        <v>42</v>
      </c>
      <c r="B2527" t="n">
        <v>95</v>
      </c>
      <c r="C2527" t="inlineStr">
        <is>
          <t xml:space="preserve">CONCLUIDO	</t>
        </is>
      </c>
      <c r="D2527" t="n">
        <v>1.7247</v>
      </c>
      <c r="E2527" t="n">
        <v>57.98</v>
      </c>
      <c r="F2527" t="n">
        <v>53.84</v>
      </c>
      <c r="G2527" t="n">
        <v>71.78</v>
      </c>
      <c r="H2527" t="n">
        <v>1.01</v>
      </c>
      <c r="I2527" t="n">
        <v>45</v>
      </c>
      <c r="J2527" t="n">
        <v>201.88</v>
      </c>
      <c r="K2527" t="n">
        <v>53.44</v>
      </c>
      <c r="L2527" t="n">
        <v>11.5</v>
      </c>
      <c r="M2527" t="n">
        <v>43</v>
      </c>
      <c r="N2527" t="n">
        <v>41.95</v>
      </c>
      <c r="O2527" t="n">
        <v>25133.09</v>
      </c>
      <c r="P2527" t="n">
        <v>701.0599999999999</v>
      </c>
      <c r="Q2527" t="n">
        <v>1367.28</v>
      </c>
      <c r="R2527" t="n">
        <v>147.76</v>
      </c>
      <c r="S2527" t="n">
        <v>104.26</v>
      </c>
      <c r="T2527" t="n">
        <v>20713.28</v>
      </c>
      <c r="U2527" t="n">
        <v>0.71</v>
      </c>
      <c r="V2527" t="n">
        <v>0.89</v>
      </c>
      <c r="W2527" t="n">
        <v>20.71</v>
      </c>
      <c r="X2527" t="n">
        <v>1.26</v>
      </c>
      <c r="Y2527" t="n">
        <v>1</v>
      </c>
      <c r="Z2527" t="n">
        <v>10</v>
      </c>
    </row>
    <row r="2528">
      <c r="A2528" t="n">
        <v>43</v>
      </c>
      <c r="B2528" t="n">
        <v>95</v>
      </c>
      <c r="C2528" t="inlineStr">
        <is>
          <t xml:space="preserve">CONCLUIDO	</t>
        </is>
      </c>
      <c r="D2528" t="n">
        <v>1.726</v>
      </c>
      <c r="E2528" t="n">
        <v>57.94</v>
      </c>
      <c r="F2528" t="n">
        <v>53.83</v>
      </c>
      <c r="G2528" t="n">
        <v>73.41</v>
      </c>
      <c r="H2528" t="n">
        <v>1.03</v>
      </c>
      <c r="I2528" t="n">
        <v>44</v>
      </c>
      <c r="J2528" t="n">
        <v>202.28</v>
      </c>
      <c r="K2528" t="n">
        <v>53.44</v>
      </c>
      <c r="L2528" t="n">
        <v>11.75</v>
      </c>
      <c r="M2528" t="n">
        <v>42</v>
      </c>
      <c r="N2528" t="n">
        <v>42.09</v>
      </c>
      <c r="O2528" t="n">
        <v>25181.64</v>
      </c>
      <c r="P2528" t="n">
        <v>700.14</v>
      </c>
      <c r="Q2528" t="n">
        <v>1367.31</v>
      </c>
      <c r="R2528" t="n">
        <v>147.15</v>
      </c>
      <c r="S2528" t="n">
        <v>104.26</v>
      </c>
      <c r="T2528" t="n">
        <v>20410.83</v>
      </c>
      <c r="U2528" t="n">
        <v>0.71</v>
      </c>
      <c r="V2528" t="n">
        <v>0.89</v>
      </c>
      <c r="W2528" t="n">
        <v>20.72</v>
      </c>
      <c r="X2528" t="n">
        <v>1.25</v>
      </c>
      <c r="Y2528" t="n">
        <v>1</v>
      </c>
      <c r="Z2528" t="n">
        <v>10</v>
      </c>
    </row>
    <row r="2529">
      <c r="A2529" t="n">
        <v>44</v>
      </c>
      <c r="B2529" t="n">
        <v>95</v>
      </c>
      <c r="C2529" t="inlineStr">
        <is>
          <t xml:space="preserve">CONCLUIDO	</t>
        </is>
      </c>
      <c r="D2529" t="n">
        <v>1.7286</v>
      </c>
      <c r="E2529" t="n">
        <v>57.85</v>
      </c>
      <c r="F2529" t="n">
        <v>53.78</v>
      </c>
      <c r="G2529" t="n">
        <v>75.04000000000001</v>
      </c>
      <c r="H2529" t="n">
        <v>1.05</v>
      </c>
      <c r="I2529" t="n">
        <v>43</v>
      </c>
      <c r="J2529" t="n">
        <v>202.67</v>
      </c>
      <c r="K2529" t="n">
        <v>53.44</v>
      </c>
      <c r="L2529" t="n">
        <v>12</v>
      </c>
      <c r="M2529" t="n">
        <v>41</v>
      </c>
      <c r="N2529" t="n">
        <v>42.24</v>
      </c>
      <c r="O2529" t="n">
        <v>25230.25</v>
      </c>
      <c r="P2529" t="n">
        <v>698.62</v>
      </c>
      <c r="Q2529" t="n">
        <v>1367.26</v>
      </c>
      <c r="R2529" t="n">
        <v>145.15</v>
      </c>
      <c r="S2529" t="n">
        <v>104.26</v>
      </c>
      <c r="T2529" t="n">
        <v>19415.29</v>
      </c>
      <c r="U2529" t="n">
        <v>0.72</v>
      </c>
      <c r="V2529" t="n">
        <v>0.89</v>
      </c>
      <c r="W2529" t="n">
        <v>20.73</v>
      </c>
      <c r="X2529" t="n">
        <v>1.2</v>
      </c>
      <c r="Y2529" t="n">
        <v>1</v>
      </c>
      <c r="Z2529" t="n">
        <v>10</v>
      </c>
    </row>
    <row r="2530">
      <c r="A2530" t="n">
        <v>45</v>
      </c>
      <c r="B2530" t="n">
        <v>95</v>
      </c>
      <c r="C2530" t="inlineStr">
        <is>
          <t xml:space="preserve">CONCLUIDO	</t>
        </is>
      </c>
      <c r="D2530" t="n">
        <v>1.7307</v>
      </c>
      <c r="E2530" t="n">
        <v>57.78</v>
      </c>
      <c r="F2530" t="n">
        <v>53.75</v>
      </c>
      <c r="G2530" t="n">
        <v>76.78</v>
      </c>
      <c r="H2530" t="n">
        <v>1.07</v>
      </c>
      <c r="I2530" t="n">
        <v>42</v>
      </c>
      <c r="J2530" t="n">
        <v>203.07</v>
      </c>
      <c r="K2530" t="n">
        <v>53.44</v>
      </c>
      <c r="L2530" t="n">
        <v>12.25</v>
      </c>
      <c r="M2530" t="n">
        <v>40</v>
      </c>
      <c r="N2530" t="n">
        <v>42.38</v>
      </c>
      <c r="O2530" t="n">
        <v>25279.03</v>
      </c>
      <c r="P2530" t="n">
        <v>696.9</v>
      </c>
      <c r="Q2530" t="n">
        <v>1367.29</v>
      </c>
      <c r="R2530" t="n">
        <v>144.47</v>
      </c>
      <c r="S2530" t="n">
        <v>104.26</v>
      </c>
      <c r="T2530" t="n">
        <v>19083.42</v>
      </c>
      <c r="U2530" t="n">
        <v>0.72</v>
      </c>
      <c r="V2530" t="n">
        <v>0.89</v>
      </c>
      <c r="W2530" t="n">
        <v>20.71</v>
      </c>
      <c r="X2530" t="n">
        <v>1.17</v>
      </c>
      <c r="Y2530" t="n">
        <v>1</v>
      </c>
      <c r="Z2530" t="n">
        <v>10</v>
      </c>
    </row>
    <row r="2531">
      <c r="A2531" t="n">
        <v>46</v>
      </c>
      <c r="B2531" t="n">
        <v>95</v>
      </c>
      <c r="C2531" t="inlineStr">
        <is>
          <t xml:space="preserve">CONCLUIDO	</t>
        </is>
      </c>
      <c r="D2531" t="n">
        <v>1.7325</v>
      </c>
      <c r="E2531" t="n">
        <v>57.72</v>
      </c>
      <c r="F2531" t="n">
        <v>53.73</v>
      </c>
      <c r="G2531" t="n">
        <v>78.62</v>
      </c>
      <c r="H2531" t="n">
        <v>1.09</v>
      </c>
      <c r="I2531" t="n">
        <v>41</v>
      </c>
      <c r="J2531" t="n">
        <v>203.46</v>
      </c>
      <c r="K2531" t="n">
        <v>53.44</v>
      </c>
      <c r="L2531" t="n">
        <v>12.5</v>
      </c>
      <c r="M2531" t="n">
        <v>39</v>
      </c>
      <c r="N2531" t="n">
        <v>42.53</v>
      </c>
      <c r="O2531" t="n">
        <v>25327.74</v>
      </c>
      <c r="P2531" t="n">
        <v>695.3099999999999</v>
      </c>
      <c r="Q2531" t="n">
        <v>1367.29</v>
      </c>
      <c r="R2531" t="n">
        <v>144</v>
      </c>
      <c r="S2531" t="n">
        <v>104.26</v>
      </c>
      <c r="T2531" t="n">
        <v>18851.33</v>
      </c>
      <c r="U2531" t="n">
        <v>0.72</v>
      </c>
      <c r="V2531" t="n">
        <v>0.89</v>
      </c>
      <c r="W2531" t="n">
        <v>20.71</v>
      </c>
      <c r="X2531" t="n">
        <v>1.15</v>
      </c>
      <c r="Y2531" t="n">
        <v>1</v>
      </c>
      <c r="Z2531" t="n">
        <v>10</v>
      </c>
    </row>
    <row r="2532">
      <c r="A2532" t="n">
        <v>47</v>
      </c>
      <c r="B2532" t="n">
        <v>95</v>
      </c>
      <c r="C2532" t="inlineStr">
        <is>
          <t xml:space="preserve">CONCLUIDO	</t>
        </is>
      </c>
      <c r="D2532" t="n">
        <v>1.735</v>
      </c>
      <c r="E2532" t="n">
        <v>57.64</v>
      </c>
      <c r="F2532" t="n">
        <v>53.68</v>
      </c>
      <c r="G2532" t="n">
        <v>80.52</v>
      </c>
      <c r="H2532" t="n">
        <v>1.11</v>
      </c>
      <c r="I2532" t="n">
        <v>40</v>
      </c>
      <c r="J2532" t="n">
        <v>203.86</v>
      </c>
      <c r="K2532" t="n">
        <v>53.44</v>
      </c>
      <c r="L2532" t="n">
        <v>12.75</v>
      </c>
      <c r="M2532" t="n">
        <v>38</v>
      </c>
      <c r="N2532" t="n">
        <v>42.67</v>
      </c>
      <c r="O2532" t="n">
        <v>25376.49</v>
      </c>
      <c r="P2532" t="n">
        <v>694.13</v>
      </c>
      <c r="Q2532" t="n">
        <v>1367.31</v>
      </c>
      <c r="R2532" t="n">
        <v>141.84</v>
      </c>
      <c r="S2532" t="n">
        <v>104.26</v>
      </c>
      <c r="T2532" t="n">
        <v>17775.09</v>
      </c>
      <c r="U2532" t="n">
        <v>0.74</v>
      </c>
      <c r="V2532" t="n">
        <v>0.89</v>
      </c>
      <c r="W2532" t="n">
        <v>20.72</v>
      </c>
      <c r="X2532" t="n">
        <v>1.1</v>
      </c>
      <c r="Y2532" t="n">
        <v>1</v>
      </c>
      <c r="Z2532" t="n">
        <v>10</v>
      </c>
    </row>
    <row r="2533">
      <c r="A2533" t="n">
        <v>48</v>
      </c>
      <c r="B2533" t="n">
        <v>95</v>
      </c>
      <c r="C2533" t="inlineStr">
        <is>
          <t xml:space="preserve">CONCLUIDO	</t>
        </is>
      </c>
      <c r="D2533" t="n">
        <v>1.7347</v>
      </c>
      <c r="E2533" t="n">
        <v>57.65</v>
      </c>
      <c r="F2533" t="n">
        <v>53.69</v>
      </c>
      <c r="G2533" t="n">
        <v>80.53</v>
      </c>
      <c r="H2533" t="n">
        <v>1.13</v>
      </c>
      <c r="I2533" t="n">
        <v>40</v>
      </c>
      <c r="J2533" t="n">
        <v>204.25</v>
      </c>
      <c r="K2533" t="n">
        <v>53.44</v>
      </c>
      <c r="L2533" t="n">
        <v>13</v>
      </c>
      <c r="M2533" t="n">
        <v>38</v>
      </c>
      <c r="N2533" t="n">
        <v>42.82</v>
      </c>
      <c r="O2533" t="n">
        <v>25425.3</v>
      </c>
      <c r="P2533" t="n">
        <v>692.9</v>
      </c>
      <c r="Q2533" t="n">
        <v>1367.21</v>
      </c>
      <c r="R2533" t="n">
        <v>142.7</v>
      </c>
      <c r="S2533" t="n">
        <v>104.26</v>
      </c>
      <c r="T2533" t="n">
        <v>18207.12</v>
      </c>
      <c r="U2533" t="n">
        <v>0.73</v>
      </c>
      <c r="V2533" t="n">
        <v>0.89</v>
      </c>
      <c r="W2533" t="n">
        <v>20.71</v>
      </c>
      <c r="X2533" t="n">
        <v>1.11</v>
      </c>
      <c r="Y2533" t="n">
        <v>1</v>
      </c>
      <c r="Z2533" t="n">
        <v>10</v>
      </c>
    </row>
    <row r="2534">
      <c r="A2534" t="n">
        <v>49</v>
      </c>
      <c r="B2534" t="n">
        <v>95</v>
      </c>
      <c r="C2534" t="inlineStr">
        <is>
          <t xml:space="preserve">CONCLUIDO	</t>
        </is>
      </c>
      <c r="D2534" t="n">
        <v>1.7365</v>
      </c>
      <c r="E2534" t="n">
        <v>57.59</v>
      </c>
      <c r="F2534" t="n">
        <v>53.67</v>
      </c>
      <c r="G2534" t="n">
        <v>82.56999999999999</v>
      </c>
      <c r="H2534" t="n">
        <v>1.15</v>
      </c>
      <c r="I2534" t="n">
        <v>39</v>
      </c>
      <c r="J2534" t="n">
        <v>204.65</v>
      </c>
      <c r="K2534" t="n">
        <v>53.44</v>
      </c>
      <c r="L2534" t="n">
        <v>13.25</v>
      </c>
      <c r="M2534" t="n">
        <v>37</v>
      </c>
      <c r="N2534" t="n">
        <v>42.96</v>
      </c>
      <c r="O2534" t="n">
        <v>25474.16</v>
      </c>
      <c r="P2534" t="n">
        <v>692.4400000000001</v>
      </c>
      <c r="Q2534" t="n">
        <v>1367.28</v>
      </c>
      <c r="R2534" t="n">
        <v>142.05</v>
      </c>
      <c r="S2534" t="n">
        <v>104.26</v>
      </c>
      <c r="T2534" t="n">
        <v>17888.56</v>
      </c>
      <c r="U2534" t="n">
        <v>0.73</v>
      </c>
      <c r="V2534" t="n">
        <v>0.89</v>
      </c>
      <c r="W2534" t="n">
        <v>20.71</v>
      </c>
      <c r="X2534" t="n">
        <v>1.09</v>
      </c>
      <c r="Y2534" t="n">
        <v>1</v>
      </c>
      <c r="Z2534" t="n">
        <v>10</v>
      </c>
    </row>
    <row r="2535">
      <c r="A2535" t="n">
        <v>50</v>
      </c>
      <c r="B2535" t="n">
        <v>95</v>
      </c>
      <c r="C2535" t="inlineStr">
        <is>
          <t xml:space="preserve">CONCLUIDO	</t>
        </is>
      </c>
      <c r="D2535" t="n">
        <v>1.7392</v>
      </c>
      <c r="E2535" t="n">
        <v>57.5</v>
      </c>
      <c r="F2535" t="n">
        <v>53.61</v>
      </c>
      <c r="G2535" t="n">
        <v>84.65000000000001</v>
      </c>
      <c r="H2535" t="n">
        <v>1.17</v>
      </c>
      <c r="I2535" t="n">
        <v>38</v>
      </c>
      <c r="J2535" t="n">
        <v>205.05</v>
      </c>
      <c r="K2535" t="n">
        <v>53.44</v>
      </c>
      <c r="L2535" t="n">
        <v>13.5</v>
      </c>
      <c r="M2535" t="n">
        <v>36</v>
      </c>
      <c r="N2535" t="n">
        <v>43.11</v>
      </c>
      <c r="O2535" t="n">
        <v>25523.06</v>
      </c>
      <c r="P2535" t="n">
        <v>690.17</v>
      </c>
      <c r="Q2535" t="n">
        <v>1367.35</v>
      </c>
      <c r="R2535" t="n">
        <v>140.32</v>
      </c>
      <c r="S2535" t="n">
        <v>104.26</v>
      </c>
      <c r="T2535" t="n">
        <v>17027</v>
      </c>
      <c r="U2535" t="n">
        <v>0.74</v>
      </c>
      <c r="V2535" t="n">
        <v>0.89</v>
      </c>
      <c r="W2535" t="n">
        <v>20.7</v>
      </c>
      <c r="X2535" t="n">
        <v>1.04</v>
      </c>
      <c r="Y2535" t="n">
        <v>1</v>
      </c>
      <c r="Z2535" t="n">
        <v>10</v>
      </c>
    </row>
    <row r="2536">
      <c r="A2536" t="n">
        <v>51</v>
      </c>
      <c r="B2536" t="n">
        <v>95</v>
      </c>
      <c r="C2536" t="inlineStr">
        <is>
          <t xml:space="preserve">CONCLUIDO	</t>
        </is>
      </c>
      <c r="D2536" t="n">
        <v>1.7407</v>
      </c>
      <c r="E2536" t="n">
        <v>57.45</v>
      </c>
      <c r="F2536" t="n">
        <v>53.6</v>
      </c>
      <c r="G2536" t="n">
        <v>86.92</v>
      </c>
      <c r="H2536" t="n">
        <v>1.19</v>
      </c>
      <c r="I2536" t="n">
        <v>37</v>
      </c>
      <c r="J2536" t="n">
        <v>205.44</v>
      </c>
      <c r="K2536" t="n">
        <v>53.44</v>
      </c>
      <c r="L2536" t="n">
        <v>13.75</v>
      </c>
      <c r="M2536" t="n">
        <v>35</v>
      </c>
      <c r="N2536" t="n">
        <v>43.26</v>
      </c>
      <c r="O2536" t="n">
        <v>25572.02</v>
      </c>
      <c r="P2536" t="n">
        <v>688.92</v>
      </c>
      <c r="Q2536" t="n">
        <v>1367.3</v>
      </c>
      <c r="R2536" t="n">
        <v>139.68</v>
      </c>
      <c r="S2536" t="n">
        <v>104.26</v>
      </c>
      <c r="T2536" t="n">
        <v>16711.99</v>
      </c>
      <c r="U2536" t="n">
        <v>0.75</v>
      </c>
      <c r="V2536" t="n">
        <v>0.89</v>
      </c>
      <c r="W2536" t="n">
        <v>20.7</v>
      </c>
      <c r="X2536" t="n">
        <v>1.02</v>
      </c>
      <c r="Y2536" t="n">
        <v>1</v>
      </c>
      <c r="Z2536" t="n">
        <v>10</v>
      </c>
    </row>
    <row r="2537">
      <c r="A2537" t="n">
        <v>52</v>
      </c>
      <c r="B2537" t="n">
        <v>95</v>
      </c>
      <c r="C2537" t="inlineStr">
        <is>
          <t xml:space="preserve">CONCLUIDO	</t>
        </is>
      </c>
      <c r="D2537" t="n">
        <v>1.7402</v>
      </c>
      <c r="E2537" t="n">
        <v>57.46</v>
      </c>
      <c r="F2537" t="n">
        <v>53.62</v>
      </c>
      <c r="G2537" t="n">
        <v>86.95</v>
      </c>
      <c r="H2537" t="n">
        <v>1.21</v>
      </c>
      <c r="I2537" t="n">
        <v>37</v>
      </c>
      <c r="J2537" t="n">
        <v>205.84</v>
      </c>
      <c r="K2537" t="n">
        <v>53.44</v>
      </c>
      <c r="L2537" t="n">
        <v>14</v>
      </c>
      <c r="M2537" t="n">
        <v>35</v>
      </c>
      <c r="N2537" t="n">
        <v>43.4</v>
      </c>
      <c r="O2537" t="n">
        <v>25621.03</v>
      </c>
      <c r="P2537" t="n">
        <v>688.76</v>
      </c>
      <c r="Q2537" t="n">
        <v>1367.23</v>
      </c>
      <c r="R2537" t="n">
        <v>140.31</v>
      </c>
      <c r="S2537" t="n">
        <v>104.26</v>
      </c>
      <c r="T2537" t="n">
        <v>17028.35</v>
      </c>
      <c r="U2537" t="n">
        <v>0.74</v>
      </c>
      <c r="V2537" t="n">
        <v>0.89</v>
      </c>
      <c r="W2537" t="n">
        <v>20.71</v>
      </c>
      <c r="X2537" t="n">
        <v>1.04</v>
      </c>
      <c r="Y2537" t="n">
        <v>1</v>
      </c>
      <c r="Z2537" t="n">
        <v>10</v>
      </c>
    </row>
    <row r="2538">
      <c r="A2538" t="n">
        <v>53</v>
      </c>
      <c r="B2538" t="n">
        <v>95</v>
      </c>
      <c r="C2538" t="inlineStr">
        <is>
          <t xml:space="preserve">CONCLUIDO	</t>
        </is>
      </c>
      <c r="D2538" t="n">
        <v>1.7428</v>
      </c>
      <c r="E2538" t="n">
        <v>57.38</v>
      </c>
      <c r="F2538" t="n">
        <v>53.57</v>
      </c>
      <c r="G2538" t="n">
        <v>89.29000000000001</v>
      </c>
      <c r="H2538" t="n">
        <v>1.23</v>
      </c>
      <c r="I2538" t="n">
        <v>36</v>
      </c>
      <c r="J2538" t="n">
        <v>206.24</v>
      </c>
      <c r="K2538" t="n">
        <v>53.44</v>
      </c>
      <c r="L2538" t="n">
        <v>14.25</v>
      </c>
      <c r="M2538" t="n">
        <v>34</v>
      </c>
      <c r="N2538" t="n">
        <v>43.55</v>
      </c>
      <c r="O2538" t="n">
        <v>25670.09</v>
      </c>
      <c r="P2538" t="n">
        <v>686.76</v>
      </c>
      <c r="Q2538" t="n">
        <v>1367.43</v>
      </c>
      <c r="R2538" t="n">
        <v>138.79</v>
      </c>
      <c r="S2538" t="n">
        <v>104.26</v>
      </c>
      <c r="T2538" t="n">
        <v>16271.67</v>
      </c>
      <c r="U2538" t="n">
        <v>0.75</v>
      </c>
      <c r="V2538" t="n">
        <v>0.89</v>
      </c>
      <c r="W2538" t="n">
        <v>20.7</v>
      </c>
      <c r="X2538" t="n">
        <v>0.99</v>
      </c>
      <c r="Y2538" t="n">
        <v>1</v>
      </c>
      <c r="Z2538" t="n">
        <v>10</v>
      </c>
    </row>
    <row r="2539">
      <c r="A2539" t="n">
        <v>54</v>
      </c>
      <c r="B2539" t="n">
        <v>95</v>
      </c>
      <c r="C2539" t="inlineStr">
        <is>
          <t xml:space="preserve">CONCLUIDO	</t>
        </is>
      </c>
      <c r="D2539" t="n">
        <v>1.7445</v>
      </c>
      <c r="E2539" t="n">
        <v>57.32</v>
      </c>
      <c r="F2539" t="n">
        <v>53.55</v>
      </c>
      <c r="G2539" t="n">
        <v>91.8</v>
      </c>
      <c r="H2539" t="n">
        <v>1.25</v>
      </c>
      <c r="I2539" t="n">
        <v>35</v>
      </c>
      <c r="J2539" t="n">
        <v>206.64</v>
      </c>
      <c r="K2539" t="n">
        <v>53.44</v>
      </c>
      <c r="L2539" t="n">
        <v>14.5</v>
      </c>
      <c r="M2539" t="n">
        <v>33</v>
      </c>
      <c r="N2539" t="n">
        <v>43.7</v>
      </c>
      <c r="O2539" t="n">
        <v>25719.19</v>
      </c>
      <c r="P2539" t="n">
        <v>684.6900000000001</v>
      </c>
      <c r="Q2539" t="n">
        <v>1367.32</v>
      </c>
      <c r="R2539" t="n">
        <v>138.25</v>
      </c>
      <c r="S2539" t="n">
        <v>104.26</v>
      </c>
      <c r="T2539" t="n">
        <v>16006.83</v>
      </c>
      <c r="U2539" t="n">
        <v>0.75</v>
      </c>
      <c r="V2539" t="n">
        <v>0.89</v>
      </c>
      <c r="W2539" t="n">
        <v>20.7</v>
      </c>
      <c r="X2539" t="n">
        <v>0.97</v>
      </c>
      <c r="Y2539" t="n">
        <v>1</v>
      </c>
      <c r="Z2539" t="n">
        <v>10</v>
      </c>
    </row>
    <row r="2540">
      <c r="A2540" t="n">
        <v>55</v>
      </c>
      <c r="B2540" t="n">
        <v>95</v>
      </c>
      <c r="C2540" t="inlineStr">
        <is>
          <t xml:space="preserve">CONCLUIDO	</t>
        </is>
      </c>
      <c r="D2540" t="n">
        <v>1.7435</v>
      </c>
      <c r="E2540" t="n">
        <v>57.36</v>
      </c>
      <c r="F2540" t="n">
        <v>53.59</v>
      </c>
      <c r="G2540" t="n">
        <v>91.86</v>
      </c>
      <c r="H2540" t="n">
        <v>1.27</v>
      </c>
      <c r="I2540" t="n">
        <v>35</v>
      </c>
      <c r="J2540" t="n">
        <v>207.03</v>
      </c>
      <c r="K2540" t="n">
        <v>53.44</v>
      </c>
      <c r="L2540" t="n">
        <v>14.75</v>
      </c>
      <c r="M2540" t="n">
        <v>33</v>
      </c>
      <c r="N2540" t="n">
        <v>43.85</v>
      </c>
      <c r="O2540" t="n">
        <v>25768.35</v>
      </c>
      <c r="P2540" t="n">
        <v>684.5</v>
      </c>
      <c r="Q2540" t="n">
        <v>1367.37</v>
      </c>
      <c r="R2540" t="n">
        <v>139.34</v>
      </c>
      <c r="S2540" t="n">
        <v>104.26</v>
      </c>
      <c r="T2540" t="n">
        <v>16553.71</v>
      </c>
      <c r="U2540" t="n">
        <v>0.75</v>
      </c>
      <c r="V2540" t="n">
        <v>0.89</v>
      </c>
      <c r="W2540" t="n">
        <v>20.7</v>
      </c>
      <c r="X2540" t="n">
        <v>1.01</v>
      </c>
      <c r="Y2540" t="n">
        <v>1</v>
      </c>
      <c r="Z2540" t="n">
        <v>10</v>
      </c>
    </row>
    <row r="2541">
      <c r="A2541" t="n">
        <v>56</v>
      </c>
      <c r="B2541" t="n">
        <v>95</v>
      </c>
      <c r="C2541" t="inlineStr">
        <is>
          <t xml:space="preserve">CONCLUIDO	</t>
        </is>
      </c>
      <c r="D2541" t="n">
        <v>1.7465</v>
      </c>
      <c r="E2541" t="n">
        <v>57.26</v>
      </c>
      <c r="F2541" t="n">
        <v>53.52</v>
      </c>
      <c r="G2541" t="n">
        <v>94.45</v>
      </c>
      <c r="H2541" t="n">
        <v>1.28</v>
      </c>
      <c r="I2541" t="n">
        <v>34</v>
      </c>
      <c r="J2541" t="n">
        <v>207.43</v>
      </c>
      <c r="K2541" t="n">
        <v>53.44</v>
      </c>
      <c r="L2541" t="n">
        <v>15</v>
      </c>
      <c r="M2541" t="n">
        <v>32</v>
      </c>
      <c r="N2541" t="n">
        <v>44</v>
      </c>
      <c r="O2541" t="n">
        <v>25817.56</v>
      </c>
      <c r="P2541" t="n">
        <v>682.5599999999999</v>
      </c>
      <c r="Q2541" t="n">
        <v>1367.22</v>
      </c>
      <c r="R2541" t="n">
        <v>137.29</v>
      </c>
      <c r="S2541" t="n">
        <v>104.26</v>
      </c>
      <c r="T2541" t="n">
        <v>15529.68</v>
      </c>
      <c r="U2541" t="n">
        <v>0.76</v>
      </c>
      <c r="V2541" t="n">
        <v>0.9</v>
      </c>
      <c r="W2541" t="n">
        <v>20.7</v>
      </c>
      <c r="X2541" t="n">
        <v>0.95</v>
      </c>
      <c r="Y2541" t="n">
        <v>1</v>
      </c>
      <c r="Z2541" t="n">
        <v>10</v>
      </c>
    </row>
    <row r="2542">
      <c r="A2542" t="n">
        <v>57</v>
      </c>
      <c r="B2542" t="n">
        <v>95</v>
      </c>
      <c r="C2542" t="inlineStr">
        <is>
          <t xml:space="preserve">CONCLUIDO	</t>
        </is>
      </c>
      <c r="D2542" t="n">
        <v>1.7481</v>
      </c>
      <c r="E2542" t="n">
        <v>57.2</v>
      </c>
      <c r="F2542" t="n">
        <v>53.51</v>
      </c>
      <c r="G2542" t="n">
        <v>97.29000000000001</v>
      </c>
      <c r="H2542" t="n">
        <v>1.3</v>
      </c>
      <c r="I2542" t="n">
        <v>33</v>
      </c>
      <c r="J2542" t="n">
        <v>207.83</v>
      </c>
      <c r="K2542" t="n">
        <v>53.44</v>
      </c>
      <c r="L2542" t="n">
        <v>15.25</v>
      </c>
      <c r="M2542" t="n">
        <v>31</v>
      </c>
      <c r="N2542" t="n">
        <v>44.15</v>
      </c>
      <c r="O2542" t="n">
        <v>25866.82</v>
      </c>
      <c r="P2542" t="n">
        <v>681.78</v>
      </c>
      <c r="Q2542" t="n">
        <v>1367.25</v>
      </c>
      <c r="R2542" t="n">
        <v>136.81</v>
      </c>
      <c r="S2542" t="n">
        <v>104.26</v>
      </c>
      <c r="T2542" t="n">
        <v>15298.43</v>
      </c>
      <c r="U2542" t="n">
        <v>0.76</v>
      </c>
      <c r="V2542" t="n">
        <v>0.9</v>
      </c>
      <c r="W2542" t="n">
        <v>20.7</v>
      </c>
      <c r="X2542" t="n">
        <v>0.93</v>
      </c>
      <c r="Y2542" t="n">
        <v>1</v>
      </c>
      <c r="Z2542" t="n">
        <v>10</v>
      </c>
    </row>
    <row r="2543">
      <c r="A2543" t="n">
        <v>58</v>
      </c>
      <c r="B2543" t="n">
        <v>95</v>
      </c>
      <c r="C2543" t="inlineStr">
        <is>
          <t xml:space="preserve">CONCLUIDO	</t>
        </is>
      </c>
      <c r="D2543" t="n">
        <v>1.7491</v>
      </c>
      <c r="E2543" t="n">
        <v>57.17</v>
      </c>
      <c r="F2543" t="n">
        <v>53.48</v>
      </c>
      <c r="G2543" t="n">
        <v>97.23</v>
      </c>
      <c r="H2543" t="n">
        <v>1.32</v>
      </c>
      <c r="I2543" t="n">
        <v>33</v>
      </c>
      <c r="J2543" t="n">
        <v>208.23</v>
      </c>
      <c r="K2543" t="n">
        <v>53.44</v>
      </c>
      <c r="L2543" t="n">
        <v>15.5</v>
      </c>
      <c r="M2543" t="n">
        <v>31</v>
      </c>
      <c r="N2543" t="n">
        <v>44.3</v>
      </c>
      <c r="O2543" t="n">
        <v>25916.13</v>
      </c>
      <c r="P2543" t="n">
        <v>681.01</v>
      </c>
      <c r="Q2543" t="n">
        <v>1367.21</v>
      </c>
      <c r="R2543" t="n">
        <v>135.86</v>
      </c>
      <c r="S2543" t="n">
        <v>104.26</v>
      </c>
      <c r="T2543" t="n">
        <v>14823.14</v>
      </c>
      <c r="U2543" t="n">
        <v>0.77</v>
      </c>
      <c r="V2543" t="n">
        <v>0.9</v>
      </c>
      <c r="W2543" t="n">
        <v>20.69</v>
      </c>
      <c r="X2543" t="n">
        <v>0.9</v>
      </c>
      <c r="Y2543" t="n">
        <v>1</v>
      </c>
      <c r="Z2543" t="n">
        <v>10</v>
      </c>
    </row>
    <row r="2544">
      <c r="A2544" t="n">
        <v>59</v>
      </c>
      <c r="B2544" t="n">
        <v>95</v>
      </c>
      <c r="C2544" t="inlineStr">
        <is>
          <t xml:space="preserve">CONCLUIDO	</t>
        </is>
      </c>
      <c r="D2544" t="n">
        <v>1.7506</v>
      </c>
      <c r="E2544" t="n">
        <v>57.12</v>
      </c>
      <c r="F2544" t="n">
        <v>53.46</v>
      </c>
      <c r="G2544" t="n">
        <v>100.24</v>
      </c>
      <c r="H2544" t="n">
        <v>1.34</v>
      </c>
      <c r="I2544" t="n">
        <v>32</v>
      </c>
      <c r="J2544" t="n">
        <v>208.63</v>
      </c>
      <c r="K2544" t="n">
        <v>53.44</v>
      </c>
      <c r="L2544" t="n">
        <v>15.75</v>
      </c>
      <c r="M2544" t="n">
        <v>30</v>
      </c>
      <c r="N2544" t="n">
        <v>44.45</v>
      </c>
      <c r="O2544" t="n">
        <v>25965.5</v>
      </c>
      <c r="P2544" t="n">
        <v>679.59</v>
      </c>
      <c r="Q2544" t="n">
        <v>1367.26</v>
      </c>
      <c r="R2544" t="n">
        <v>135.51</v>
      </c>
      <c r="S2544" t="n">
        <v>104.26</v>
      </c>
      <c r="T2544" t="n">
        <v>14650.68</v>
      </c>
      <c r="U2544" t="n">
        <v>0.77</v>
      </c>
      <c r="V2544" t="n">
        <v>0.9</v>
      </c>
      <c r="W2544" t="n">
        <v>20.69</v>
      </c>
      <c r="X2544" t="n">
        <v>0.88</v>
      </c>
      <c r="Y2544" t="n">
        <v>1</v>
      </c>
      <c r="Z2544" t="n">
        <v>10</v>
      </c>
    </row>
    <row r="2545">
      <c r="A2545" t="n">
        <v>60</v>
      </c>
      <c r="B2545" t="n">
        <v>95</v>
      </c>
      <c r="C2545" t="inlineStr">
        <is>
          <t xml:space="preserve">CONCLUIDO	</t>
        </is>
      </c>
      <c r="D2545" t="n">
        <v>1.7507</v>
      </c>
      <c r="E2545" t="n">
        <v>57.12</v>
      </c>
      <c r="F2545" t="n">
        <v>53.46</v>
      </c>
      <c r="G2545" t="n">
        <v>100.24</v>
      </c>
      <c r="H2545" t="n">
        <v>1.36</v>
      </c>
      <c r="I2545" t="n">
        <v>32</v>
      </c>
      <c r="J2545" t="n">
        <v>209.03</v>
      </c>
      <c r="K2545" t="n">
        <v>53.44</v>
      </c>
      <c r="L2545" t="n">
        <v>16</v>
      </c>
      <c r="M2545" t="n">
        <v>30</v>
      </c>
      <c r="N2545" t="n">
        <v>44.6</v>
      </c>
      <c r="O2545" t="n">
        <v>26014.91</v>
      </c>
      <c r="P2545" t="n">
        <v>678.03</v>
      </c>
      <c r="Q2545" t="n">
        <v>1367.23</v>
      </c>
      <c r="R2545" t="n">
        <v>135.22</v>
      </c>
      <c r="S2545" t="n">
        <v>104.26</v>
      </c>
      <c r="T2545" t="n">
        <v>14505.92</v>
      </c>
      <c r="U2545" t="n">
        <v>0.77</v>
      </c>
      <c r="V2545" t="n">
        <v>0.9</v>
      </c>
      <c r="W2545" t="n">
        <v>20.7</v>
      </c>
      <c r="X2545" t="n">
        <v>0.88</v>
      </c>
      <c r="Y2545" t="n">
        <v>1</v>
      </c>
      <c r="Z2545" t="n">
        <v>10</v>
      </c>
    </row>
    <row r="2546">
      <c r="A2546" t="n">
        <v>61</v>
      </c>
      <c r="B2546" t="n">
        <v>95</v>
      </c>
      <c r="C2546" t="inlineStr">
        <is>
          <t xml:space="preserve">CONCLUIDO	</t>
        </is>
      </c>
      <c r="D2546" t="n">
        <v>1.7523</v>
      </c>
      <c r="E2546" t="n">
        <v>57.07</v>
      </c>
      <c r="F2546" t="n">
        <v>53.44</v>
      </c>
      <c r="G2546" t="n">
        <v>103.44</v>
      </c>
      <c r="H2546" t="n">
        <v>1.38</v>
      </c>
      <c r="I2546" t="n">
        <v>31</v>
      </c>
      <c r="J2546" t="n">
        <v>209.43</v>
      </c>
      <c r="K2546" t="n">
        <v>53.44</v>
      </c>
      <c r="L2546" t="n">
        <v>16.25</v>
      </c>
      <c r="M2546" t="n">
        <v>29</v>
      </c>
      <c r="N2546" t="n">
        <v>44.75</v>
      </c>
      <c r="O2546" t="n">
        <v>26064.38</v>
      </c>
      <c r="P2546" t="n">
        <v>677.64</v>
      </c>
      <c r="Q2546" t="n">
        <v>1367.37</v>
      </c>
      <c r="R2546" t="n">
        <v>134.7</v>
      </c>
      <c r="S2546" t="n">
        <v>104.26</v>
      </c>
      <c r="T2546" t="n">
        <v>14251.27</v>
      </c>
      <c r="U2546" t="n">
        <v>0.77</v>
      </c>
      <c r="V2546" t="n">
        <v>0.9</v>
      </c>
      <c r="W2546" t="n">
        <v>20.69</v>
      </c>
      <c r="X2546" t="n">
        <v>0.87</v>
      </c>
      <c r="Y2546" t="n">
        <v>1</v>
      </c>
      <c r="Z2546" t="n">
        <v>10</v>
      </c>
    </row>
    <row r="2547">
      <c r="A2547" t="n">
        <v>62</v>
      </c>
      <c r="B2547" t="n">
        <v>95</v>
      </c>
      <c r="C2547" t="inlineStr">
        <is>
          <t xml:space="preserve">CONCLUIDO	</t>
        </is>
      </c>
      <c r="D2547" t="n">
        <v>1.7526</v>
      </c>
      <c r="E2547" t="n">
        <v>57.06</v>
      </c>
      <c r="F2547" t="n">
        <v>53.44</v>
      </c>
      <c r="G2547" t="n">
        <v>103.42</v>
      </c>
      <c r="H2547" t="n">
        <v>1.4</v>
      </c>
      <c r="I2547" t="n">
        <v>31</v>
      </c>
      <c r="J2547" t="n">
        <v>209.84</v>
      </c>
      <c r="K2547" t="n">
        <v>53.44</v>
      </c>
      <c r="L2547" t="n">
        <v>16.5</v>
      </c>
      <c r="M2547" t="n">
        <v>29</v>
      </c>
      <c r="N2547" t="n">
        <v>44.9</v>
      </c>
      <c r="O2547" t="n">
        <v>26113.9</v>
      </c>
      <c r="P2547" t="n">
        <v>676.58</v>
      </c>
      <c r="Q2547" t="n">
        <v>1367.23</v>
      </c>
      <c r="R2547" t="n">
        <v>134.33</v>
      </c>
      <c r="S2547" t="n">
        <v>104.26</v>
      </c>
      <c r="T2547" t="n">
        <v>14065.15</v>
      </c>
      <c r="U2547" t="n">
        <v>0.78</v>
      </c>
      <c r="V2547" t="n">
        <v>0.9</v>
      </c>
      <c r="W2547" t="n">
        <v>20.7</v>
      </c>
      <c r="X2547" t="n">
        <v>0.86</v>
      </c>
      <c r="Y2547" t="n">
        <v>1</v>
      </c>
      <c r="Z2547" t="n">
        <v>10</v>
      </c>
    </row>
    <row r="2548">
      <c r="A2548" t="n">
        <v>63</v>
      </c>
      <c r="B2548" t="n">
        <v>95</v>
      </c>
      <c r="C2548" t="inlineStr">
        <is>
          <t xml:space="preserve">CONCLUIDO	</t>
        </is>
      </c>
      <c r="D2548" t="n">
        <v>1.7548</v>
      </c>
      <c r="E2548" t="n">
        <v>56.99</v>
      </c>
      <c r="F2548" t="n">
        <v>53.4</v>
      </c>
      <c r="G2548" t="n">
        <v>106.8</v>
      </c>
      <c r="H2548" t="n">
        <v>1.42</v>
      </c>
      <c r="I2548" t="n">
        <v>30</v>
      </c>
      <c r="J2548" t="n">
        <v>210.24</v>
      </c>
      <c r="K2548" t="n">
        <v>53.44</v>
      </c>
      <c r="L2548" t="n">
        <v>16.75</v>
      </c>
      <c r="M2548" t="n">
        <v>28</v>
      </c>
      <c r="N2548" t="n">
        <v>45.05</v>
      </c>
      <c r="O2548" t="n">
        <v>26163.47</v>
      </c>
      <c r="P2548" t="n">
        <v>674.53</v>
      </c>
      <c r="Q2548" t="n">
        <v>1367.22</v>
      </c>
      <c r="R2548" t="n">
        <v>133.32</v>
      </c>
      <c r="S2548" t="n">
        <v>104.26</v>
      </c>
      <c r="T2548" t="n">
        <v>13563.75</v>
      </c>
      <c r="U2548" t="n">
        <v>0.78</v>
      </c>
      <c r="V2548" t="n">
        <v>0.9</v>
      </c>
      <c r="W2548" t="n">
        <v>20.69</v>
      </c>
      <c r="X2548" t="n">
        <v>0.83</v>
      </c>
      <c r="Y2548" t="n">
        <v>1</v>
      </c>
      <c r="Z2548" t="n">
        <v>10</v>
      </c>
    </row>
    <row r="2549">
      <c r="A2549" t="n">
        <v>64</v>
      </c>
      <c r="B2549" t="n">
        <v>95</v>
      </c>
      <c r="C2549" t="inlineStr">
        <is>
          <t xml:space="preserve">CONCLUIDO	</t>
        </is>
      </c>
      <c r="D2549" t="n">
        <v>1.7549</v>
      </c>
      <c r="E2549" t="n">
        <v>56.98</v>
      </c>
      <c r="F2549" t="n">
        <v>53.4</v>
      </c>
      <c r="G2549" t="n">
        <v>106.8</v>
      </c>
      <c r="H2549" t="n">
        <v>1.43</v>
      </c>
      <c r="I2549" t="n">
        <v>30</v>
      </c>
      <c r="J2549" t="n">
        <v>210.64</v>
      </c>
      <c r="K2549" t="n">
        <v>53.44</v>
      </c>
      <c r="L2549" t="n">
        <v>17</v>
      </c>
      <c r="M2549" t="n">
        <v>28</v>
      </c>
      <c r="N2549" t="n">
        <v>45.21</v>
      </c>
      <c r="O2549" t="n">
        <v>26213.09</v>
      </c>
      <c r="P2549" t="n">
        <v>673.8200000000001</v>
      </c>
      <c r="Q2549" t="n">
        <v>1367.3</v>
      </c>
      <c r="R2549" t="n">
        <v>133.54</v>
      </c>
      <c r="S2549" t="n">
        <v>104.26</v>
      </c>
      <c r="T2549" t="n">
        <v>13676.64</v>
      </c>
      <c r="U2549" t="n">
        <v>0.78</v>
      </c>
      <c r="V2549" t="n">
        <v>0.9</v>
      </c>
      <c r="W2549" t="n">
        <v>20.68</v>
      </c>
      <c r="X2549" t="n">
        <v>0.82</v>
      </c>
      <c r="Y2549" t="n">
        <v>1</v>
      </c>
      <c r="Z2549" t="n">
        <v>10</v>
      </c>
    </row>
    <row r="2550">
      <c r="A2550" t="n">
        <v>65</v>
      </c>
      <c r="B2550" t="n">
        <v>95</v>
      </c>
      <c r="C2550" t="inlineStr">
        <is>
          <t xml:space="preserve">CONCLUIDO	</t>
        </is>
      </c>
      <c r="D2550" t="n">
        <v>1.7569</v>
      </c>
      <c r="E2550" t="n">
        <v>56.92</v>
      </c>
      <c r="F2550" t="n">
        <v>53.37</v>
      </c>
      <c r="G2550" t="n">
        <v>110.42</v>
      </c>
      <c r="H2550" t="n">
        <v>1.45</v>
      </c>
      <c r="I2550" t="n">
        <v>29</v>
      </c>
      <c r="J2550" t="n">
        <v>211.04</v>
      </c>
      <c r="K2550" t="n">
        <v>53.44</v>
      </c>
      <c r="L2550" t="n">
        <v>17.25</v>
      </c>
      <c r="M2550" t="n">
        <v>27</v>
      </c>
      <c r="N2550" t="n">
        <v>45.36</v>
      </c>
      <c r="O2550" t="n">
        <v>26262.77</v>
      </c>
      <c r="P2550" t="n">
        <v>672.33</v>
      </c>
      <c r="Q2550" t="n">
        <v>1367.19</v>
      </c>
      <c r="R2550" t="n">
        <v>132.36</v>
      </c>
      <c r="S2550" t="n">
        <v>104.26</v>
      </c>
      <c r="T2550" t="n">
        <v>13091.3</v>
      </c>
      <c r="U2550" t="n">
        <v>0.79</v>
      </c>
      <c r="V2550" t="n">
        <v>0.9</v>
      </c>
      <c r="W2550" t="n">
        <v>20.69</v>
      </c>
      <c r="X2550" t="n">
        <v>0.8</v>
      </c>
      <c r="Y2550" t="n">
        <v>1</v>
      </c>
      <c r="Z2550" t="n">
        <v>10</v>
      </c>
    </row>
    <row r="2551">
      <c r="A2551" t="n">
        <v>66</v>
      </c>
      <c r="B2551" t="n">
        <v>95</v>
      </c>
      <c r="C2551" t="inlineStr">
        <is>
          <t xml:space="preserve">CONCLUIDO	</t>
        </is>
      </c>
      <c r="D2551" t="n">
        <v>1.7567</v>
      </c>
      <c r="E2551" t="n">
        <v>56.92</v>
      </c>
      <c r="F2551" t="n">
        <v>53.38</v>
      </c>
      <c r="G2551" t="n">
        <v>110.43</v>
      </c>
      <c r="H2551" t="n">
        <v>1.47</v>
      </c>
      <c r="I2551" t="n">
        <v>29</v>
      </c>
      <c r="J2551" t="n">
        <v>211.45</v>
      </c>
      <c r="K2551" t="n">
        <v>53.44</v>
      </c>
      <c r="L2551" t="n">
        <v>17.5</v>
      </c>
      <c r="M2551" t="n">
        <v>27</v>
      </c>
      <c r="N2551" t="n">
        <v>45.51</v>
      </c>
      <c r="O2551" t="n">
        <v>26312.5</v>
      </c>
      <c r="P2551" t="n">
        <v>671.9</v>
      </c>
      <c r="Q2551" t="n">
        <v>1367.21</v>
      </c>
      <c r="R2551" t="n">
        <v>132.63</v>
      </c>
      <c r="S2551" t="n">
        <v>104.26</v>
      </c>
      <c r="T2551" t="n">
        <v>13224.24</v>
      </c>
      <c r="U2551" t="n">
        <v>0.79</v>
      </c>
      <c r="V2551" t="n">
        <v>0.9</v>
      </c>
      <c r="W2551" t="n">
        <v>20.69</v>
      </c>
      <c r="X2551" t="n">
        <v>0.8</v>
      </c>
      <c r="Y2551" t="n">
        <v>1</v>
      </c>
      <c r="Z2551" t="n">
        <v>10</v>
      </c>
    </row>
    <row r="2552">
      <c r="A2552" t="n">
        <v>67</v>
      </c>
      <c r="B2552" t="n">
        <v>95</v>
      </c>
      <c r="C2552" t="inlineStr">
        <is>
          <t xml:space="preserve">CONCLUIDO	</t>
        </is>
      </c>
      <c r="D2552" t="n">
        <v>1.7583</v>
      </c>
      <c r="E2552" t="n">
        <v>56.87</v>
      </c>
      <c r="F2552" t="n">
        <v>53.36</v>
      </c>
      <c r="G2552" t="n">
        <v>114.35</v>
      </c>
      <c r="H2552" t="n">
        <v>1.49</v>
      </c>
      <c r="I2552" t="n">
        <v>28</v>
      </c>
      <c r="J2552" t="n">
        <v>211.85</v>
      </c>
      <c r="K2552" t="n">
        <v>53.44</v>
      </c>
      <c r="L2552" t="n">
        <v>17.75</v>
      </c>
      <c r="M2552" t="n">
        <v>26</v>
      </c>
      <c r="N2552" t="n">
        <v>45.67</v>
      </c>
      <c r="O2552" t="n">
        <v>26362.28</v>
      </c>
      <c r="P2552" t="n">
        <v>669.67</v>
      </c>
      <c r="Q2552" t="n">
        <v>1367.21</v>
      </c>
      <c r="R2552" t="n">
        <v>131.93</v>
      </c>
      <c r="S2552" t="n">
        <v>104.26</v>
      </c>
      <c r="T2552" t="n">
        <v>12881.69</v>
      </c>
      <c r="U2552" t="n">
        <v>0.79</v>
      </c>
      <c r="V2552" t="n">
        <v>0.9</v>
      </c>
      <c r="W2552" t="n">
        <v>20.69</v>
      </c>
      <c r="X2552" t="n">
        <v>0.78</v>
      </c>
      <c r="Y2552" t="n">
        <v>1</v>
      </c>
      <c r="Z2552" t="n">
        <v>10</v>
      </c>
    </row>
    <row r="2553">
      <c r="A2553" t="n">
        <v>68</v>
      </c>
      <c r="B2553" t="n">
        <v>95</v>
      </c>
      <c r="C2553" t="inlineStr">
        <is>
          <t xml:space="preserve">CONCLUIDO	</t>
        </is>
      </c>
      <c r="D2553" t="n">
        <v>1.7589</v>
      </c>
      <c r="E2553" t="n">
        <v>56.85</v>
      </c>
      <c r="F2553" t="n">
        <v>53.34</v>
      </c>
      <c r="G2553" t="n">
        <v>114.31</v>
      </c>
      <c r="H2553" t="n">
        <v>1.51</v>
      </c>
      <c r="I2553" t="n">
        <v>28</v>
      </c>
      <c r="J2553" t="n">
        <v>212.25</v>
      </c>
      <c r="K2553" t="n">
        <v>53.44</v>
      </c>
      <c r="L2553" t="n">
        <v>18</v>
      </c>
      <c r="M2553" t="n">
        <v>26</v>
      </c>
      <c r="N2553" t="n">
        <v>45.82</v>
      </c>
      <c r="O2553" t="n">
        <v>26412.11</v>
      </c>
      <c r="P2553" t="n">
        <v>668.98</v>
      </c>
      <c r="Q2553" t="n">
        <v>1367.15</v>
      </c>
      <c r="R2553" t="n">
        <v>131.77</v>
      </c>
      <c r="S2553" t="n">
        <v>104.26</v>
      </c>
      <c r="T2553" t="n">
        <v>12803.37</v>
      </c>
      <c r="U2553" t="n">
        <v>0.79</v>
      </c>
      <c r="V2553" t="n">
        <v>0.9</v>
      </c>
      <c r="W2553" t="n">
        <v>20.68</v>
      </c>
      <c r="X2553" t="n">
        <v>0.77</v>
      </c>
      <c r="Y2553" t="n">
        <v>1</v>
      </c>
      <c r="Z2553" t="n">
        <v>10</v>
      </c>
    </row>
    <row r="2554">
      <c r="A2554" t="n">
        <v>69</v>
      </c>
      <c r="B2554" t="n">
        <v>95</v>
      </c>
      <c r="C2554" t="inlineStr">
        <is>
          <t xml:space="preserve">CONCLUIDO	</t>
        </is>
      </c>
      <c r="D2554" t="n">
        <v>1.7587</v>
      </c>
      <c r="E2554" t="n">
        <v>56.86</v>
      </c>
      <c r="F2554" t="n">
        <v>53.35</v>
      </c>
      <c r="G2554" t="n">
        <v>114.32</v>
      </c>
      <c r="H2554" t="n">
        <v>1.52</v>
      </c>
      <c r="I2554" t="n">
        <v>28</v>
      </c>
      <c r="J2554" t="n">
        <v>212.66</v>
      </c>
      <c r="K2554" t="n">
        <v>53.44</v>
      </c>
      <c r="L2554" t="n">
        <v>18.25</v>
      </c>
      <c r="M2554" t="n">
        <v>26</v>
      </c>
      <c r="N2554" t="n">
        <v>45.97</v>
      </c>
      <c r="O2554" t="n">
        <v>26462</v>
      </c>
      <c r="P2554" t="n">
        <v>667.62</v>
      </c>
      <c r="Q2554" t="n">
        <v>1367.25</v>
      </c>
      <c r="R2554" t="n">
        <v>131.57</v>
      </c>
      <c r="S2554" t="n">
        <v>104.26</v>
      </c>
      <c r="T2554" t="n">
        <v>12703.71</v>
      </c>
      <c r="U2554" t="n">
        <v>0.79</v>
      </c>
      <c r="V2554" t="n">
        <v>0.9</v>
      </c>
      <c r="W2554" t="n">
        <v>20.69</v>
      </c>
      <c r="X2554" t="n">
        <v>0.77</v>
      </c>
      <c r="Y2554" t="n">
        <v>1</v>
      </c>
      <c r="Z2554" t="n">
        <v>10</v>
      </c>
    </row>
    <row r="2555">
      <c r="A2555" t="n">
        <v>70</v>
      </c>
      <c r="B2555" t="n">
        <v>95</v>
      </c>
      <c r="C2555" t="inlineStr">
        <is>
          <t xml:space="preserve">CONCLUIDO	</t>
        </is>
      </c>
      <c r="D2555" t="n">
        <v>1.76</v>
      </c>
      <c r="E2555" t="n">
        <v>56.82</v>
      </c>
      <c r="F2555" t="n">
        <v>53.34</v>
      </c>
      <c r="G2555" t="n">
        <v>118.54</v>
      </c>
      <c r="H2555" t="n">
        <v>1.54</v>
      </c>
      <c r="I2555" t="n">
        <v>27</v>
      </c>
      <c r="J2555" t="n">
        <v>213.06</v>
      </c>
      <c r="K2555" t="n">
        <v>53.44</v>
      </c>
      <c r="L2555" t="n">
        <v>18.5</v>
      </c>
      <c r="M2555" t="n">
        <v>25</v>
      </c>
      <c r="N2555" t="n">
        <v>46.13</v>
      </c>
      <c r="O2555" t="n">
        <v>26511.94</v>
      </c>
      <c r="P2555" t="n">
        <v>667.11</v>
      </c>
      <c r="Q2555" t="n">
        <v>1367.15</v>
      </c>
      <c r="R2555" t="n">
        <v>131.29</v>
      </c>
      <c r="S2555" t="n">
        <v>104.26</v>
      </c>
      <c r="T2555" t="n">
        <v>12564.33</v>
      </c>
      <c r="U2555" t="n">
        <v>0.79</v>
      </c>
      <c r="V2555" t="n">
        <v>0.9</v>
      </c>
      <c r="W2555" t="n">
        <v>20.7</v>
      </c>
      <c r="X2555" t="n">
        <v>0.77</v>
      </c>
      <c r="Y2555" t="n">
        <v>1</v>
      </c>
      <c r="Z2555" t="n">
        <v>10</v>
      </c>
    </row>
    <row r="2556">
      <c r="A2556" t="n">
        <v>71</v>
      </c>
      <c r="B2556" t="n">
        <v>95</v>
      </c>
      <c r="C2556" t="inlineStr">
        <is>
          <t xml:space="preserve">CONCLUIDO	</t>
        </is>
      </c>
      <c r="D2556" t="n">
        <v>1.7604</v>
      </c>
      <c r="E2556" t="n">
        <v>56.81</v>
      </c>
      <c r="F2556" t="n">
        <v>53.33</v>
      </c>
      <c r="G2556" t="n">
        <v>118.52</v>
      </c>
      <c r="H2556" t="n">
        <v>1.56</v>
      </c>
      <c r="I2556" t="n">
        <v>27</v>
      </c>
      <c r="J2556" t="n">
        <v>213.47</v>
      </c>
      <c r="K2556" t="n">
        <v>53.44</v>
      </c>
      <c r="L2556" t="n">
        <v>18.75</v>
      </c>
      <c r="M2556" t="n">
        <v>25</v>
      </c>
      <c r="N2556" t="n">
        <v>46.28</v>
      </c>
      <c r="O2556" t="n">
        <v>26561.93</v>
      </c>
      <c r="P2556" t="n">
        <v>664.51</v>
      </c>
      <c r="Q2556" t="n">
        <v>1367.2</v>
      </c>
      <c r="R2556" t="n">
        <v>130.92</v>
      </c>
      <c r="S2556" t="n">
        <v>104.26</v>
      </c>
      <c r="T2556" t="n">
        <v>12379.32</v>
      </c>
      <c r="U2556" t="n">
        <v>0.8</v>
      </c>
      <c r="V2556" t="n">
        <v>0.9</v>
      </c>
      <c r="W2556" t="n">
        <v>20.69</v>
      </c>
      <c r="X2556" t="n">
        <v>0.76</v>
      </c>
      <c r="Y2556" t="n">
        <v>1</v>
      </c>
      <c r="Z2556" t="n">
        <v>10</v>
      </c>
    </row>
    <row r="2557">
      <c r="A2557" t="n">
        <v>72</v>
      </c>
      <c r="B2557" t="n">
        <v>95</v>
      </c>
      <c r="C2557" t="inlineStr">
        <is>
          <t xml:space="preserve">CONCLUIDO	</t>
        </is>
      </c>
      <c r="D2557" t="n">
        <v>1.7627</v>
      </c>
      <c r="E2557" t="n">
        <v>56.73</v>
      </c>
      <c r="F2557" t="n">
        <v>53.29</v>
      </c>
      <c r="G2557" t="n">
        <v>122.99</v>
      </c>
      <c r="H2557" t="n">
        <v>1.58</v>
      </c>
      <c r="I2557" t="n">
        <v>26</v>
      </c>
      <c r="J2557" t="n">
        <v>213.87</v>
      </c>
      <c r="K2557" t="n">
        <v>53.44</v>
      </c>
      <c r="L2557" t="n">
        <v>19</v>
      </c>
      <c r="M2557" t="n">
        <v>24</v>
      </c>
      <c r="N2557" t="n">
        <v>46.44</v>
      </c>
      <c r="O2557" t="n">
        <v>26611.98</v>
      </c>
      <c r="P2557" t="n">
        <v>662.28</v>
      </c>
      <c r="Q2557" t="n">
        <v>1367.19</v>
      </c>
      <c r="R2557" t="n">
        <v>129.8</v>
      </c>
      <c r="S2557" t="n">
        <v>104.26</v>
      </c>
      <c r="T2557" t="n">
        <v>11828.42</v>
      </c>
      <c r="U2557" t="n">
        <v>0.8</v>
      </c>
      <c r="V2557" t="n">
        <v>0.9</v>
      </c>
      <c r="W2557" t="n">
        <v>20.69</v>
      </c>
      <c r="X2557" t="n">
        <v>0.72</v>
      </c>
      <c r="Y2557" t="n">
        <v>1</v>
      </c>
      <c r="Z2557" t="n">
        <v>10</v>
      </c>
    </row>
    <row r="2558">
      <c r="A2558" t="n">
        <v>73</v>
      </c>
      <c r="B2558" t="n">
        <v>95</v>
      </c>
      <c r="C2558" t="inlineStr">
        <is>
          <t xml:space="preserve">CONCLUIDO	</t>
        </is>
      </c>
      <c r="D2558" t="n">
        <v>1.7628</v>
      </c>
      <c r="E2558" t="n">
        <v>56.73</v>
      </c>
      <c r="F2558" t="n">
        <v>53.29</v>
      </c>
      <c r="G2558" t="n">
        <v>122.98</v>
      </c>
      <c r="H2558" t="n">
        <v>1.6</v>
      </c>
      <c r="I2558" t="n">
        <v>26</v>
      </c>
      <c r="J2558" t="n">
        <v>214.28</v>
      </c>
      <c r="K2558" t="n">
        <v>53.44</v>
      </c>
      <c r="L2558" t="n">
        <v>19.25</v>
      </c>
      <c r="M2558" t="n">
        <v>24</v>
      </c>
      <c r="N2558" t="n">
        <v>46.6</v>
      </c>
      <c r="O2558" t="n">
        <v>26662.08</v>
      </c>
      <c r="P2558" t="n">
        <v>663.66</v>
      </c>
      <c r="Q2558" t="n">
        <v>1367.22</v>
      </c>
      <c r="R2558" t="n">
        <v>129.61</v>
      </c>
      <c r="S2558" t="n">
        <v>104.26</v>
      </c>
      <c r="T2558" t="n">
        <v>11729.76</v>
      </c>
      <c r="U2558" t="n">
        <v>0.8</v>
      </c>
      <c r="V2558" t="n">
        <v>0.9</v>
      </c>
      <c r="W2558" t="n">
        <v>20.69</v>
      </c>
      <c r="X2558" t="n">
        <v>0.72</v>
      </c>
      <c r="Y2558" t="n">
        <v>1</v>
      </c>
      <c r="Z2558" t="n">
        <v>10</v>
      </c>
    </row>
    <row r="2559">
      <c r="A2559" t="n">
        <v>74</v>
      </c>
      <c r="B2559" t="n">
        <v>95</v>
      </c>
      <c r="C2559" t="inlineStr">
        <is>
          <t xml:space="preserve">CONCLUIDO	</t>
        </is>
      </c>
      <c r="D2559" t="n">
        <v>1.7631</v>
      </c>
      <c r="E2559" t="n">
        <v>56.72</v>
      </c>
      <c r="F2559" t="n">
        <v>53.28</v>
      </c>
      <c r="G2559" t="n">
        <v>122.96</v>
      </c>
      <c r="H2559" t="n">
        <v>1.61</v>
      </c>
      <c r="I2559" t="n">
        <v>26</v>
      </c>
      <c r="J2559" t="n">
        <v>214.69</v>
      </c>
      <c r="K2559" t="n">
        <v>53.44</v>
      </c>
      <c r="L2559" t="n">
        <v>19.5</v>
      </c>
      <c r="M2559" t="n">
        <v>24</v>
      </c>
      <c r="N2559" t="n">
        <v>46.75</v>
      </c>
      <c r="O2559" t="n">
        <v>26712.23</v>
      </c>
      <c r="P2559" t="n">
        <v>661.92</v>
      </c>
      <c r="Q2559" t="n">
        <v>1367.21</v>
      </c>
      <c r="R2559" t="n">
        <v>129.57</v>
      </c>
      <c r="S2559" t="n">
        <v>104.26</v>
      </c>
      <c r="T2559" t="n">
        <v>11713.34</v>
      </c>
      <c r="U2559" t="n">
        <v>0.8</v>
      </c>
      <c r="V2559" t="n">
        <v>0.9</v>
      </c>
      <c r="W2559" t="n">
        <v>20.68</v>
      </c>
      <c r="X2559" t="n">
        <v>0.71</v>
      </c>
      <c r="Y2559" t="n">
        <v>1</v>
      </c>
      <c r="Z2559" t="n">
        <v>10</v>
      </c>
    </row>
    <row r="2560">
      <c r="A2560" t="n">
        <v>75</v>
      </c>
      <c r="B2560" t="n">
        <v>95</v>
      </c>
      <c r="C2560" t="inlineStr">
        <is>
          <t xml:space="preserve">CONCLUIDO	</t>
        </is>
      </c>
      <c r="D2560" t="n">
        <v>1.7649</v>
      </c>
      <c r="E2560" t="n">
        <v>56.66</v>
      </c>
      <c r="F2560" t="n">
        <v>53.26</v>
      </c>
      <c r="G2560" t="n">
        <v>127.83</v>
      </c>
      <c r="H2560" t="n">
        <v>1.63</v>
      </c>
      <c r="I2560" t="n">
        <v>25</v>
      </c>
      <c r="J2560" t="n">
        <v>215.09</v>
      </c>
      <c r="K2560" t="n">
        <v>53.44</v>
      </c>
      <c r="L2560" t="n">
        <v>19.75</v>
      </c>
      <c r="M2560" t="n">
        <v>23</v>
      </c>
      <c r="N2560" t="n">
        <v>46.91</v>
      </c>
      <c r="O2560" t="n">
        <v>26762.44</v>
      </c>
      <c r="P2560" t="n">
        <v>659.98</v>
      </c>
      <c r="Q2560" t="n">
        <v>1367.24</v>
      </c>
      <c r="R2560" t="n">
        <v>128.87</v>
      </c>
      <c r="S2560" t="n">
        <v>104.26</v>
      </c>
      <c r="T2560" t="n">
        <v>11367.16</v>
      </c>
      <c r="U2560" t="n">
        <v>0.8100000000000001</v>
      </c>
      <c r="V2560" t="n">
        <v>0.9</v>
      </c>
      <c r="W2560" t="n">
        <v>20.68</v>
      </c>
      <c r="X2560" t="n">
        <v>0.6899999999999999</v>
      </c>
      <c r="Y2560" t="n">
        <v>1</v>
      </c>
      <c r="Z2560" t="n">
        <v>10</v>
      </c>
    </row>
    <row r="2561">
      <c r="A2561" t="n">
        <v>76</v>
      </c>
      <c r="B2561" t="n">
        <v>95</v>
      </c>
      <c r="C2561" t="inlineStr">
        <is>
          <t xml:space="preserve">CONCLUIDO	</t>
        </is>
      </c>
      <c r="D2561" t="n">
        <v>1.7646</v>
      </c>
      <c r="E2561" t="n">
        <v>56.67</v>
      </c>
      <c r="F2561" t="n">
        <v>53.27</v>
      </c>
      <c r="G2561" t="n">
        <v>127.85</v>
      </c>
      <c r="H2561" t="n">
        <v>1.65</v>
      </c>
      <c r="I2561" t="n">
        <v>25</v>
      </c>
      <c r="J2561" t="n">
        <v>215.5</v>
      </c>
      <c r="K2561" t="n">
        <v>53.44</v>
      </c>
      <c r="L2561" t="n">
        <v>20</v>
      </c>
      <c r="M2561" t="n">
        <v>23</v>
      </c>
      <c r="N2561" t="n">
        <v>47.07</v>
      </c>
      <c r="O2561" t="n">
        <v>26812.71</v>
      </c>
      <c r="P2561" t="n">
        <v>660.03</v>
      </c>
      <c r="Q2561" t="n">
        <v>1367.2</v>
      </c>
      <c r="R2561" t="n">
        <v>129.07</v>
      </c>
      <c r="S2561" t="n">
        <v>104.26</v>
      </c>
      <c r="T2561" t="n">
        <v>11463.9</v>
      </c>
      <c r="U2561" t="n">
        <v>0.8100000000000001</v>
      </c>
      <c r="V2561" t="n">
        <v>0.9</v>
      </c>
      <c r="W2561" t="n">
        <v>20.69</v>
      </c>
      <c r="X2561" t="n">
        <v>0.6899999999999999</v>
      </c>
      <c r="Y2561" t="n">
        <v>1</v>
      </c>
      <c r="Z2561" t="n">
        <v>10</v>
      </c>
    </row>
    <row r="2562">
      <c r="A2562" t="n">
        <v>77</v>
      </c>
      <c r="B2562" t="n">
        <v>95</v>
      </c>
      <c r="C2562" t="inlineStr">
        <is>
          <t xml:space="preserve">CONCLUIDO	</t>
        </is>
      </c>
      <c r="D2562" t="n">
        <v>1.7647</v>
      </c>
      <c r="E2562" t="n">
        <v>56.67</v>
      </c>
      <c r="F2562" t="n">
        <v>53.27</v>
      </c>
      <c r="G2562" t="n">
        <v>127.85</v>
      </c>
      <c r="H2562" t="n">
        <v>1.67</v>
      </c>
      <c r="I2562" t="n">
        <v>25</v>
      </c>
      <c r="J2562" t="n">
        <v>215.91</v>
      </c>
      <c r="K2562" t="n">
        <v>53.44</v>
      </c>
      <c r="L2562" t="n">
        <v>20.25</v>
      </c>
      <c r="M2562" t="n">
        <v>23</v>
      </c>
      <c r="N2562" t="n">
        <v>47.23</v>
      </c>
      <c r="O2562" t="n">
        <v>26863.02</v>
      </c>
      <c r="P2562" t="n">
        <v>657.9</v>
      </c>
      <c r="Q2562" t="n">
        <v>1367.22</v>
      </c>
      <c r="R2562" t="n">
        <v>129.08</v>
      </c>
      <c r="S2562" t="n">
        <v>104.26</v>
      </c>
      <c r="T2562" t="n">
        <v>11470.16</v>
      </c>
      <c r="U2562" t="n">
        <v>0.8100000000000001</v>
      </c>
      <c r="V2562" t="n">
        <v>0.9</v>
      </c>
      <c r="W2562" t="n">
        <v>20.68</v>
      </c>
      <c r="X2562" t="n">
        <v>0.6899999999999999</v>
      </c>
      <c r="Y2562" t="n">
        <v>1</v>
      </c>
      <c r="Z2562" t="n">
        <v>10</v>
      </c>
    </row>
    <row r="2563">
      <c r="A2563" t="n">
        <v>78</v>
      </c>
      <c r="B2563" t="n">
        <v>95</v>
      </c>
      <c r="C2563" t="inlineStr">
        <is>
          <t xml:space="preserve">CONCLUIDO	</t>
        </is>
      </c>
      <c r="D2563" t="n">
        <v>1.7674</v>
      </c>
      <c r="E2563" t="n">
        <v>56.58</v>
      </c>
      <c r="F2563" t="n">
        <v>53.22</v>
      </c>
      <c r="G2563" t="n">
        <v>133.04</v>
      </c>
      <c r="H2563" t="n">
        <v>1.68</v>
      </c>
      <c r="I2563" t="n">
        <v>24</v>
      </c>
      <c r="J2563" t="n">
        <v>216.32</v>
      </c>
      <c r="K2563" t="n">
        <v>53.44</v>
      </c>
      <c r="L2563" t="n">
        <v>20.5</v>
      </c>
      <c r="M2563" t="n">
        <v>22</v>
      </c>
      <c r="N2563" t="n">
        <v>47.38</v>
      </c>
      <c r="O2563" t="n">
        <v>26913.4</v>
      </c>
      <c r="P2563" t="n">
        <v>655.75</v>
      </c>
      <c r="Q2563" t="n">
        <v>1367.24</v>
      </c>
      <c r="R2563" t="n">
        <v>127.45</v>
      </c>
      <c r="S2563" t="n">
        <v>104.26</v>
      </c>
      <c r="T2563" t="n">
        <v>10659.98</v>
      </c>
      <c r="U2563" t="n">
        <v>0.82</v>
      </c>
      <c r="V2563" t="n">
        <v>0.9</v>
      </c>
      <c r="W2563" t="n">
        <v>20.68</v>
      </c>
      <c r="X2563" t="n">
        <v>0.64</v>
      </c>
      <c r="Y2563" t="n">
        <v>1</v>
      </c>
      <c r="Z2563" t="n">
        <v>10</v>
      </c>
    </row>
    <row r="2564">
      <c r="A2564" t="n">
        <v>79</v>
      </c>
      <c r="B2564" t="n">
        <v>95</v>
      </c>
      <c r="C2564" t="inlineStr">
        <is>
          <t xml:space="preserve">CONCLUIDO	</t>
        </is>
      </c>
      <c r="D2564" t="n">
        <v>1.7669</v>
      </c>
      <c r="E2564" t="n">
        <v>56.6</v>
      </c>
      <c r="F2564" t="n">
        <v>53.24</v>
      </c>
      <c r="G2564" t="n">
        <v>133.09</v>
      </c>
      <c r="H2564" t="n">
        <v>1.7</v>
      </c>
      <c r="I2564" t="n">
        <v>24</v>
      </c>
      <c r="J2564" t="n">
        <v>216.73</v>
      </c>
      <c r="K2564" t="n">
        <v>53.44</v>
      </c>
      <c r="L2564" t="n">
        <v>20.75</v>
      </c>
      <c r="M2564" t="n">
        <v>22</v>
      </c>
      <c r="N2564" t="n">
        <v>47.54</v>
      </c>
      <c r="O2564" t="n">
        <v>26963.82</v>
      </c>
      <c r="P2564" t="n">
        <v>656.42</v>
      </c>
      <c r="Q2564" t="n">
        <v>1367.26</v>
      </c>
      <c r="R2564" t="n">
        <v>127.93</v>
      </c>
      <c r="S2564" t="n">
        <v>104.26</v>
      </c>
      <c r="T2564" t="n">
        <v>10901.75</v>
      </c>
      <c r="U2564" t="n">
        <v>0.8100000000000001</v>
      </c>
      <c r="V2564" t="n">
        <v>0.9</v>
      </c>
      <c r="W2564" t="n">
        <v>20.68</v>
      </c>
      <c r="X2564" t="n">
        <v>0.66</v>
      </c>
      <c r="Y2564" t="n">
        <v>1</v>
      </c>
      <c r="Z2564" t="n">
        <v>10</v>
      </c>
    </row>
    <row r="2565">
      <c r="A2565" t="n">
        <v>80</v>
      </c>
      <c r="B2565" t="n">
        <v>95</v>
      </c>
      <c r="C2565" t="inlineStr">
        <is>
          <t xml:space="preserve">CONCLUIDO	</t>
        </is>
      </c>
      <c r="D2565" t="n">
        <v>1.7663</v>
      </c>
      <c r="E2565" t="n">
        <v>56.61</v>
      </c>
      <c r="F2565" t="n">
        <v>53.25</v>
      </c>
      <c r="G2565" t="n">
        <v>133.13</v>
      </c>
      <c r="H2565" t="n">
        <v>1.72</v>
      </c>
      <c r="I2565" t="n">
        <v>24</v>
      </c>
      <c r="J2565" t="n">
        <v>217.14</v>
      </c>
      <c r="K2565" t="n">
        <v>53.44</v>
      </c>
      <c r="L2565" t="n">
        <v>21</v>
      </c>
      <c r="M2565" t="n">
        <v>22</v>
      </c>
      <c r="N2565" t="n">
        <v>47.7</v>
      </c>
      <c r="O2565" t="n">
        <v>27014.3</v>
      </c>
      <c r="P2565" t="n">
        <v>656.65</v>
      </c>
      <c r="Q2565" t="n">
        <v>1367.28</v>
      </c>
      <c r="R2565" t="n">
        <v>128.58</v>
      </c>
      <c r="S2565" t="n">
        <v>104.26</v>
      </c>
      <c r="T2565" t="n">
        <v>11224.92</v>
      </c>
      <c r="U2565" t="n">
        <v>0.8100000000000001</v>
      </c>
      <c r="V2565" t="n">
        <v>0.9</v>
      </c>
      <c r="W2565" t="n">
        <v>20.68</v>
      </c>
      <c r="X2565" t="n">
        <v>0.68</v>
      </c>
      <c r="Y2565" t="n">
        <v>1</v>
      </c>
      <c r="Z2565" t="n">
        <v>10</v>
      </c>
    </row>
    <row r="2566">
      <c r="A2566" t="n">
        <v>81</v>
      </c>
      <c r="B2566" t="n">
        <v>95</v>
      </c>
      <c r="C2566" t="inlineStr">
        <is>
          <t xml:space="preserve">CONCLUIDO	</t>
        </is>
      </c>
      <c r="D2566" t="n">
        <v>1.7691</v>
      </c>
      <c r="E2566" t="n">
        <v>56.53</v>
      </c>
      <c r="F2566" t="n">
        <v>53.2</v>
      </c>
      <c r="G2566" t="n">
        <v>138.79</v>
      </c>
      <c r="H2566" t="n">
        <v>1.74</v>
      </c>
      <c r="I2566" t="n">
        <v>23</v>
      </c>
      <c r="J2566" t="n">
        <v>217.55</v>
      </c>
      <c r="K2566" t="n">
        <v>53.44</v>
      </c>
      <c r="L2566" t="n">
        <v>21.25</v>
      </c>
      <c r="M2566" t="n">
        <v>21</v>
      </c>
      <c r="N2566" t="n">
        <v>47.86</v>
      </c>
      <c r="O2566" t="n">
        <v>27064.84</v>
      </c>
      <c r="P2566" t="n">
        <v>653.33</v>
      </c>
      <c r="Q2566" t="n">
        <v>1367.26</v>
      </c>
      <c r="R2566" t="n">
        <v>126.95</v>
      </c>
      <c r="S2566" t="n">
        <v>104.26</v>
      </c>
      <c r="T2566" t="n">
        <v>10418.67</v>
      </c>
      <c r="U2566" t="n">
        <v>0.82</v>
      </c>
      <c r="V2566" t="n">
        <v>0.9</v>
      </c>
      <c r="W2566" t="n">
        <v>20.68</v>
      </c>
      <c r="X2566" t="n">
        <v>0.62</v>
      </c>
      <c r="Y2566" t="n">
        <v>1</v>
      </c>
      <c r="Z2566" t="n">
        <v>10</v>
      </c>
    </row>
    <row r="2567">
      <c r="A2567" t="n">
        <v>82</v>
      </c>
      <c r="B2567" t="n">
        <v>95</v>
      </c>
      <c r="C2567" t="inlineStr">
        <is>
          <t xml:space="preserve">CONCLUIDO	</t>
        </is>
      </c>
      <c r="D2567" t="n">
        <v>1.7688</v>
      </c>
      <c r="E2567" t="n">
        <v>56.53</v>
      </c>
      <c r="F2567" t="n">
        <v>53.21</v>
      </c>
      <c r="G2567" t="n">
        <v>138.81</v>
      </c>
      <c r="H2567" t="n">
        <v>1.75</v>
      </c>
      <c r="I2567" t="n">
        <v>23</v>
      </c>
      <c r="J2567" t="n">
        <v>217.96</v>
      </c>
      <c r="K2567" t="n">
        <v>53.44</v>
      </c>
      <c r="L2567" t="n">
        <v>21.5</v>
      </c>
      <c r="M2567" t="n">
        <v>21</v>
      </c>
      <c r="N2567" t="n">
        <v>48.02</v>
      </c>
      <c r="O2567" t="n">
        <v>27115.43</v>
      </c>
      <c r="P2567" t="n">
        <v>653.8200000000001</v>
      </c>
      <c r="Q2567" t="n">
        <v>1367.19</v>
      </c>
      <c r="R2567" t="n">
        <v>127.2</v>
      </c>
      <c r="S2567" t="n">
        <v>104.26</v>
      </c>
      <c r="T2567" t="n">
        <v>10543.58</v>
      </c>
      <c r="U2567" t="n">
        <v>0.82</v>
      </c>
      <c r="V2567" t="n">
        <v>0.9</v>
      </c>
      <c r="W2567" t="n">
        <v>20.68</v>
      </c>
      <c r="X2567" t="n">
        <v>0.63</v>
      </c>
      <c r="Y2567" t="n">
        <v>1</v>
      </c>
      <c r="Z2567" t="n">
        <v>10</v>
      </c>
    </row>
    <row r="2568">
      <c r="A2568" t="n">
        <v>83</v>
      </c>
      <c r="B2568" t="n">
        <v>95</v>
      </c>
      <c r="C2568" t="inlineStr">
        <is>
          <t xml:space="preserve">CONCLUIDO	</t>
        </is>
      </c>
      <c r="D2568" t="n">
        <v>1.7692</v>
      </c>
      <c r="E2568" t="n">
        <v>56.52</v>
      </c>
      <c r="F2568" t="n">
        <v>53.2</v>
      </c>
      <c r="G2568" t="n">
        <v>138.78</v>
      </c>
      <c r="H2568" t="n">
        <v>1.77</v>
      </c>
      <c r="I2568" t="n">
        <v>23</v>
      </c>
      <c r="J2568" t="n">
        <v>218.37</v>
      </c>
      <c r="K2568" t="n">
        <v>53.44</v>
      </c>
      <c r="L2568" t="n">
        <v>21.75</v>
      </c>
      <c r="M2568" t="n">
        <v>21</v>
      </c>
      <c r="N2568" t="n">
        <v>48.18</v>
      </c>
      <c r="O2568" t="n">
        <v>27166.08</v>
      </c>
      <c r="P2568" t="n">
        <v>652.4</v>
      </c>
      <c r="Q2568" t="n">
        <v>1367.2</v>
      </c>
      <c r="R2568" t="n">
        <v>126.73</v>
      </c>
      <c r="S2568" t="n">
        <v>104.26</v>
      </c>
      <c r="T2568" t="n">
        <v>10304.5</v>
      </c>
      <c r="U2568" t="n">
        <v>0.82</v>
      </c>
      <c r="V2568" t="n">
        <v>0.9</v>
      </c>
      <c r="W2568" t="n">
        <v>20.68</v>
      </c>
      <c r="X2568" t="n">
        <v>0.62</v>
      </c>
      <c r="Y2568" t="n">
        <v>1</v>
      </c>
      <c r="Z2568" t="n">
        <v>10</v>
      </c>
    </row>
    <row r="2569">
      <c r="A2569" t="n">
        <v>84</v>
      </c>
      <c r="B2569" t="n">
        <v>95</v>
      </c>
      <c r="C2569" t="inlineStr">
        <is>
          <t xml:space="preserve">CONCLUIDO	</t>
        </is>
      </c>
      <c r="D2569" t="n">
        <v>1.7683</v>
      </c>
      <c r="E2569" t="n">
        <v>56.55</v>
      </c>
      <c r="F2569" t="n">
        <v>53.23</v>
      </c>
      <c r="G2569" t="n">
        <v>138.86</v>
      </c>
      <c r="H2569" t="n">
        <v>1.79</v>
      </c>
      <c r="I2569" t="n">
        <v>23</v>
      </c>
      <c r="J2569" t="n">
        <v>218.78</v>
      </c>
      <c r="K2569" t="n">
        <v>53.44</v>
      </c>
      <c r="L2569" t="n">
        <v>22</v>
      </c>
      <c r="M2569" t="n">
        <v>21</v>
      </c>
      <c r="N2569" t="n">
        <v>48.34</v>
      </c>
      <c r="O2569" t="n">
        <v>27216.79</v>
      </c>
      <c r="P2569" t="n">
        <v>650.62</v>
      </c>
      <c r="Q2569" t="n">
        <v>1367.22</v>
      </c>
      <c r="R2569" t="n">
        <v>127.92</v>
      </c>
      <c r="S2569" t="n">
        <v>104.26</v>
      </c>
      <c r="T2569" t="n">
        <v>10899.12</v>
      </c>
      <c r="U2569" t="n">
        <v>0.82</v>
      </c>
      <c r="V2569" t="n">
        <v>0.9</v>
      </c>
      <c r="W2569" t="n">
        <v>20.68</v>
      </c>
      <c r="X2569" t="n">
        <v>0.65</v>
      </c>
      <c r="Y2569" t="n">
        <v>1</v>
      </c>
      <c r="Z2569" t="n">
        <v>10</v>
      </c>
    </row>
    <row r="2570">
      <c r="A2570" t="n">
        <v>85</v>
      </c>
      <c r="B2570" t="n">
        <v>95</v>
      </c>
      <c r="C2570" t="inlineStr">
        <is>
          <t xml:space="preserve">CONCLUIDO	</t>
        </is>
      </c>
      <c r="D2570" t="n">
        <v>1.7713</v>
      </c>
      <c r="E2570" t="n">
        <v>56.46</v>
      </c>
      <c r="F2570" t="n">
        <v>53.17</v>
      </c>
      <c r="G2570" t="n">
        <v>145.01</v>
      </c>
      <c r="H2570" t="n">
        <v>1.8</v>
      </c>
      <c r="I2570" t="n">
        <v>22</v>
      </c>
      <c r="J2570" t="n">
        <v>219.19</v>
      </c>
      <c r="K2570" t="n">
        <v>53.44</v>
      </c>
      <c r="L2570" t="n">
        <v>22.25</v>
      </c>
      <c r="M2570" t="n">
        <v>20</v>
      </c>
      <c r="N2570" t="n">
        <v>48.51</v>
      </c>
      <c r="O2570" t="n">
        <v>27267.55</v>
      </c>
      <c r="P2570" t="n">
        <v>649.4400000000001</v>
      </c>
      <c r="Q2570" t="n">
        <v>1367.17</v>
      </c>
      <c r="R2570" t="n">
        <v>125.77</v>
      </c>
      <c r="S2570" t="n">
        <v>104.26</v>
      </c>
      <c r="T2570" t="n">
        <v>9832.690000000001</v>
      </c>
      <c r="U2570" t="n">
        <v>0.83</v>
      </c>
      <c r="V2570" t="n">
        <v>0.9</v>
      </c>
      <c r="W2570" t="n">
        <v>20.68</v>
      </c>
      <c r="X2570" t="n">
        <v>0.59</v>
      </c>
      <c r="Y2570" t="n">
        <v>1</v>
      </c>
      <c r="Z2570" t="n">
        <v>10</v>
      </c>
    </row>
    <row r="2571">
      <c r="A2571" t="n">
        <v>86</v>
      </c>
      <c r="B2571" t="n">
        <v>95</v>
      </c>
      <c r="C2571" t="inlineStr">
        <is>
          <t xml:space="preserve">CONCLUIDO	</t>
        </is>
      </c>
      <c r="D2571" t="n">
        <v>1.7714</v>
      </c>
      <c r="E2571" t="n">
        <v>56.45</v>
      </c>
      <c r="F2571" t="n">
        <v>53.17</v>
      </c>
      <c r="G2571" t="n">
        <v>145</v>
      </c>
      <c r="H2571" t="n">
        <v>1.82</v>
      </c>
      <c r="I2571" t="n">
        <v>22</v>
      </c>
      <c r="J2571" t="n">
        <v>219.6</v>
      </c>
      <c r="K2571" t="n">
        <v>53.44</v>
      </c>
      <c r="L2571" t="n">
        <v>22.5</v>
      </c>
      <c r="M2571" t="n">
        <v>20</v>
      </c>
      <c r="N2571" t="n">
        <v>48.67</v>
      </c>
      <c r="O2571" t="n">
        <v>27318.36</v>
      </c>
      <c r="P2571" t="n">
        <v>649.01</v>
      </c>
      <c r="Q2571" t="n">
        <v>1367.18</v>
      </c>
      <c r="R2571" t="n">
        <v>125.67</v>
      </c>
      <c r="S2571" t="n">
        <v>104.26</v>
      </c>
      <c r="T2571" t="n">
        <v>9780.48</v>
      </c>
      <c r="U2571" t="n">
        <v>0.83</v>
      </c>
      <c r="V2571" t="n">
        <v>0.9</v>
      </c>
      <c r="W2571" t="n">
        <v>20.68</v>
      </c>
      <c r="X2571" t="n">
        <v>0.59</v>
      </c>
      <c r="Y2571" t="n">
        <v>1</v>
      </c>
      <c r="Z2571" t="n">
        <v>10</v>
      </c>
    </row>
    <row r="2572">
      <c r="A2572" t="n">
        <v>87</v>
      </c>
      <c r="B2572" t="n">
        <v>95</v>
      </c>
      <c r="C2572" t="inlineStr">
        <is>
          <t xml:space="preserve">CONCLUIDO	</t>
        </is>
      </c>
      <c r="D2572" t="n">
        <v>1.771</v>
      </c>
      <c r="E2572" t="n">
        <v>56.47</v>
      </c>
      <c r="F2572" t="n">
        <v>53.18</v>
      </c>
      <c r="G2572" t="n">
        <v>145.03</v>
      </c>
      <c r="H2572" t="n">
        <v>1.84</v>
      </c>
      <c r="I2572" t="n">
        <v>22</v>
      </c>
      <c r="J2572" t="n">
        <v>220.01</v>
      </c>
      <c r="K2572" t="n">
        <v>53.44</v>
      </c>
      <c r="L2572" t="n">
        <v>22.75</v>
      </c>
      <c r="M2572" t="n">
        <v>20</v>
      </c>
      <c r="N2572" t="n">
        <v>48.83</v>
      </c>
      <c r="O2572" t="n">
        <v>27369.23</v>
      </c>
      <c r="P2572" t="n">
        <v>648.1799999999999</v>
      </c>
      <c r="Q2572" t="n">
        <v>1367.2</v>
      </c>
      <c r="R2572" t="n">
        <v>125.95</v>
      </c>
      <c r="S2572" t="n">
        <v>104.26</v>
      </c>
      <c r="T2572" t="n">
        <v>9922.040000000001</v>
      </c>
      <c r="U2572" t="n">
        <v>0.83</v>
      </c>
      <c r="V2572" t="n">
        <v>0.9</v>
      </c>
      <c r="W2572" t="n">
        <v>20.68</v>
      </c>
      <c r="X2572" t="n">
        <v>0.6</v>
      </c>
      <c r="Y2572" t="n">
        <v>1</v>
      </c>
      <c r="Z2572" t="n">
        <v>10</v>
      </c>
    </row>
    <row r="2573">
      <c r="A2573" t="n">
        <v>88</v>
      </c>
      <c r="B2573" t="n">
        <v>95</v>
      </c>
      <c r="C2573" t="inlineStr">
        <is>
          <t xml:space="preserve">CONCLUIDO	</t>
        </is>
      </c>
      <c r="D2573" t="n">
        <v>1.7709</v>
      </c>
      <c r="E2573" t="n">
        <v>56.47</v>
      </c>
      <c r="F2573" t="n">
        <v>53.18</v>
      </c>
      <c r="G2573" t="n">
        <v>145.04</v>
      </c>
      <c r="H2573" t="n">
        <v>1.85</v>
      </c>
      <c r="I2573" t="n">
        <v>22</v>
      </c>
      <c r="J2573" t="n">
        <v>220.43</v>
      </c>
      <c r="K2573" t="n">
        <v>53.44</v>
      </c>
      <c r="L2573" t="n">
        <v>23</v>
      </c>
      <c r="M2573" t="n">
        <v>20</v>
      </c>
      <c r="N2573" t="n">
        <v>48.99</v>
      </c>
      <c r="O2573" t="n">
        <v>27420.16</v>
      </c>
      <c r="P2573" t="n">
        <v>645.5700000000001</v>
      </c>
      <c r="Q2573" t="n">
        <v>1367.25</v>
      </c>
      <c r="R2573" t="n">
        <v>126.25</v>
      </c>
      <c r="S2573" t="n">
        <v>104.26</v>
      </c>
      <c r="T2573" t="n">
        <v>10071.89</v>
      </c>
      <c r="U2573" t="n">
        <v>0.83</v>
      </c>
      <c r="V2573" t="n">
        <v>0.9</v>
      </c>
      <c r="W2573" t="n">
        <v>20.68</v>
      </c>
      <c r="X2573" t="n">
        <v>0.6</v>
      </c>
      <c r="Y2573" t="n">
        <v>1</v>
      </c>
      <c r="Z2573" t="n">
        <v>10</v>
      </c>
    </row>
    <row r="2574">
      <c r="A2574" t="n">
        <v>89</v>
      </c>
      <c r="B2574" t="n">
        <v>95</v>
      </c>
      <c r="C2574" t="inlineStr">
        <is>
          <t xml:space="preserve">CONCLUIDO	</t>
        </is>
      </c>
      <c r="D2574" t="n">
        <v>1.7735</v>
      </c>
      <c r="E2574" t="n">
        <v>56.39</v>
      </c>
      <c r="F2574" t="n">
        <v>53.13</v>
      </c>
      <c r="G2574" t="n">
        <v>151.81</v>
      </c>
      <c r="H2574" t="n">
        <v>1.87</v>
      </c>
      <c r="I2574" t="n">
        <v>21</v>
      </c>
      <c r="J2574" t="n">
        <v>220.84</v>
      </c>
      <c r="K2574" t="n">
        <v>53.44</v>
      </c>
      <c r="L2574" t="n">
        <v>23.25</v>
      </c>
      <c r="M2574" t="n">
        <v>19</v>
      </c>
      <c r="N2574" t="n">
        <v>49.16</v>
      </c>
      <c r="O2574" t="n">
        <v>27471.15</v>
      </c>
      <c r="P2574" t="n">
        <v>644.01</v>
      </c>
      <c r="Q2574" t="n">
        <v>1367.21</v>
      </c>
      <c r="R2574" t="n">
        <v>124.55</v>
      </c>
      <c r="S2574" t="n">
        <v>104.26</v>
      </c>
      <c r="T2574" t="n">
        <v>9226.959999999999</v>
      </c>
      <c r="U2574" t="n">
        <v>0.84</v>
      </c>
      <c r="V2574" t="n">
        <v>0.9</v>
      </c>
      <c r="W2574" t="n">
        <v>20.68</v>
      </c>
      <c r="X2574" t="n">
        <v>0.5600000000000001</v>
      </c>
      <c r="Y2574" t="n">
        <v>1</v>
      </c>
      <c r="Z2574" t="n">
        <v>10</v>
      </c>
    </row>
    <row r="2575">
      <c r="A2575" t="n">
        <v>90</v>
      </c>
      <c r="B2575" t="n">
        <v>95</v>
      </c>
      <c r="C2575" t="inlineStr">
        <is>
          <t xml:space="preserve">CONCLUIDO	</t>
        </is>
      </c>
      <c r="D2575" t="n">
        <v>1.7734</v>
      </c>
      <c r="E2575" t="n">
        <v>56.39</v>
      </c>
      <c r="F2575" t="n">
        <v>53.14</v>
      </c>
      <c r="G2575" t="n">
        <v>151.82</v>
      </c>
      <c r="H2575" t="n">
        <v>1.89</v>
      </c>
      <c r="I2575" t="n">
        <v>21</v>
      </c>
      <c r="J2575" t="n">
        <v>221.25</v>
      </c>
      <c r="K2575" t="n">
        <v>53.44</v>
      </c>
      <c r="L2575" t="n">
        <v>23.5</v>
      </c>
      <c r="M2575" t="n">
        <v>19</v>
      </c>
      <c r="N2575" t="n">
        <v>49.32</v>
      </c>
      <c r="O2575" t="n">
        <v>27522.19</v>
      </c>
      <c r="P2575" t="n">
        <v>644.52</v>
      </c>
      <c r="Q2575" t="n">
        <v>1367.22</v>
      </c>
      <c r="R2575" t="n">
        <v>124.74</v>
      </c>
      <c r="S2575" t="n">
        <v>104.26</v>
      </c>
      <c r="T2575" t="n">
        <v>9322.5</v>
      </c>
      <c r="U2575" t="n">
        <v>0.84</v>
      </c>
      <c r="V2575" t="n">
        <v>0.9</v>
      </c>
      <c r="W2575" t="n">
        <v>20.68</v>
      </c>
      <c r="X2575" t="n">
        <v>0.5600000000000001</v>
      </c>
      <c r="Y2575" t="n">
        <v>1</v>
      </c>
      <c r="Z2575" t="n">
        <v>10</v>
      </c>
    </row>
    <row r="2576">
      <c r="A2576" t="n">
        <v>91</v>
      </c>
      <c r="B2576" t="n">
        <v>95</v>
      </c>
      <c r="C2576" t="inlineStr">
        <is>
          <t xml:space="preserve">CONCLUIDO	</t>
        </is>
      </c>
      <c r="D2576" t="n">
        <v>1.7733</v>
      </c>
      <c r="E2576" t="n">
        <v>56.39</v>
      </c>
      <c r="F2576" t="n">
        <v>53.14</v>
      </c>
      <c r="G2576" t="n">
        <v>151.83</v>
      </c>
      <c r="H2576" t="n">
        <v>1.9</v>
      </c>
      <c r="I2576" t="n">
        <v>21</v>
      </c>
      <c r="J2576" t="n">
        <v>221.67</v>
      </c>
      <c r="K2576" t="n">
        <v>53.44</v>
      </c>
      <c r="L2576" t="n">
        <v>23.75</v>
      </c>
      <c r="M2576" t="n">
        <v>19</v>
      </c>
      <c r="N2576" t="n">
        <v>49.48</v>
      </c>
      <c r="O2576" t="n">
        <v>27573.29</v>
      </c>
      <c r="P2576" t="n">
        <v>642.72</v>
      </c>
      <c r="Q2576" t="n">
        <v>1367.27</v>
      </c>
      <c r="R2576" t="n">
        <v>124.96</v>
      </c>
      <c r="S2576" t="n">
        <v>104.26</v>
      </c>
      <c r="T2576" t="n">
        <v>9431.57</v>
      </c>
      <c r="U2576" t="n">
        <v>0.83</v>
      </c>
      <c r="V2576" t="n">
        <v>0.9</v>
      </c>
      <c r="W2576" t="n">
        <v>20.68</v>
      </c>
      <c r="X2576" t="n">
        <v>0.57</v>
      </c>
      <c r="Y2576" t="n">
        <v>1</v>
      </c>
      <c r="Z2576" t="n">
        <v>10</v>
      </c>
    </row>
    <row r="2577">
      <c r="A2577" t="n">
        <v>92</v>
      </c>
      <c r="B2577" t="n">
        <v>95</v>
      </c>
      <c r="C2577" t="inlineStr">
        <is>
          <t xml:space="preserve">CONCLUIDO	</t>
        </is>
      </c>
      <c r="D2577" t="n">
        <v>1.7734</v>
      </c>
      <c r="E2577" t="n">
        <v>56.39</v>
      </c>
      <c r="F2577" t="n">
        <v>53.14</v>
      </c>
      <c r="G2577" t="n">
        <v>151.82</v>
      </c>
      <c r="H2577" t="n">
        <v>1.92</v>
      </c>
      <c r="I2577" t="n">
        <v>21</v>
      </c>
      <c r="J2577" t="n">
        <v>222.08</v>
      </c>
      <c r="K2577" t="n">
        <v>53.44</v>
      </c>
      <c r="L2577" t="n">
        <v>24</v>
      </c>
      <c r="M2577" t="n">
        <v>19</v>
      </c>
      <c r="N2577" t="n">
        <v>49.65</v>
      </c>
      <c r="O2577" t="n">
        <v>27624.44</v>
      </c>
      <c r="P2577" t="n">
        <v>639.61</v>
      </c>
      <c r="Q2577" t="n">
        <v>1367.13</v>
      </c>
      <c r="R2577" t="n">
        <v>124.83</v>
      </c>
      <c r="S2577" t="n">
        <v>104.26</v>
      </c>
      <c r="T2577" t="n">
        <v>9365.57</v>
      </c>
      <c r="U2577" t="n">
        <v>0.84</v>
      </c>
      <c r="V2577" t="n">
        <v>0.9</v>
      </c>
      <c r="W2577" t="n">
        <v>20.68</v>
      </c>
      <c r="X2577" t="n">
        <v>0.5600000000000001</v>
      </c>
      <c r="Y2577" t="n">
        <v>1</v>
      </c>
      <c r="Z2577" t="n">
        <v>10</v>
      </c>
    </row>
    <row r="2578">
      <c r="A2578" t="n">
        <v>93</v>
      </c>
      <c r="B2578" t="n">
        <v>95</v>
      </c>
      <c r="C2578" t="inlineStr">
        <is>
          <t xml:space="preserve">CONCLUIDO	</t>
        </is>
      </c>
      <c r="D2578" t="n">
        <v>1.7755</v>
      </c>
      <c r="E2578" t="n">
        <v>56.32</v>
      </c>
      <c r="F2578" t="n">
        <v>53.11</v>
      </c>
      <c r="G2578" t="n">
        <v>159.33</v>
      </c>
      <c r="H2578" t="n">
        <v>1.94</v>
      </c>
      <c r="I2578" t="n">
        <v>20</v>
      </c>
      <c r="J2578" t="n">
        <v>222.5</v>
      </c>
      <c r="K2578" t="n">
        <v>53.44</v>
      </c>
      <c r="L2578" t="n">
        <v>24.25</v>
      </c>
      <c r="M2578" t="n">
        <v>18</v>
      </c>
      <c r="N2578" t="n">
        <v>49.81</v>
      </c>
      <c r="O2578" t="n">
        <v>27675.78</v>
      </c>
      <c r="P2578" t="n">
        <v>640.0700000000001</v>
      </c>
      <c r="Q2578" t="n">
        <v>1367.25</v>
      </c>
      <c r="R2578" t="n">
        <v>123.81</v>
      </c>
      <c r="S2578" t="n">
        <v>104.26</v>
      </c>
      <c r="T2578" t="n">
        <v>8860.690000000001</v>
      </c>
      <c r="U2578" t="n">
        <v>0.84</v>
      </c>
      <c r="V2578" t="n">
        <v>0.9</v>
      </c>
      <c r="W2578" t="n">
        <v>20.68</v>
      </c>
      <c r="X2578" t="n">
        <v>0.54</v>
      </c>
      <c r="Y2578" t="n">
        <v>1</v>
      </c>
      <c r="Z2578" t="n">
        <v>10</v>
      </c>
    </row>
    <row r="2579">
      <c r="A2579" t="n">
        <v>94</v>
      </c>
      <c r="B2579" t="n">
        <v>95</v>
      </c>
      <c r="C2579" t="inlineStr">
        <is>
          <t xml:space="preserve">CONCLUIDO	</t>
        </is>
      </c>
      <c r="D2579" t="n">
        <v>1.7756</v>
      </c>
      <c r="E2579" t="n">
        <v>56.32</v>
      </c>
      <c r="F2579" t="n">
        <v>53.1</v>
      </c>
      <c r="G2579" t="n">
        <v>159.31</v>
      </c>
      <c r="H2579" t="n">
        <v>1.95</v>
      </c>
      <c r="I2579" t="n">
        <v>20</v>
      </c>
      <c r="J2579" t="n">
        <v>222.92</v>
      </c>
      <c r="K2579" t="n">
        <v>53.44</v>
      </c>
      <c r="L2579" t="n">
        <v>24.5</v>
      </c>
      <c r="M2579" t="n">
        <v>18</v>
      </c>
      <c r="N2579" t="n">
        <v>49.98</v>
      </c>
      <c r="O2579" t="n">
        <v>27727.05</v>
      </c>
      <c r="P2579" t="n">
        <v>641.33</v>
      </c>
      <c r="Q2579" t="n">
        <v>1367.2</v>
      </c>
      <c r="R2579" t="n">
        <v>123.79</v>
      </c>
      <c r="S2579" t="n">
        <v>104.26</v>
      </c>
      <c r="T2579" t="n">
        <v>8853.67</v>
      </c>
      <c r="U2579" t="n">
        <v>0.84</v>
      </c>
      <c r="V2579" t="n">
        <v>0.9</v>
      </c>
      <c r="W2579" t="n">
        <v>20.67</v>
      </c>
      <c r="X2579" t="n">
        <v>0.53</v>
      </c>
      <c r="Y2579" t="n">
        <v>1</v>
      </c>
      <c r="Z2579" t="n">
        <v>10</v>
      </c>
    </row>
    <row r="2580">
      <c r="A2580" t="n">
        <v>95</v>
      </c>
      <c r="B2580" t="n">
        <v>95</v>
      </c>
      <c r="C2580" t="inlineStr">
        <is>
          <t xml:space="preserve">CONCLUIDO	</t>
        </is>
      </c>
      <c r="D2580" t="n">
        <v>1.7754</v>
      </c>
      <c r="E2580" t="n">
        <v>56.32</v>
      </c>
      <c r="F2580" t="n">
        <v>53.11</v>
      </c>
      <c r="G2580" t="n">
        <v>159.33</v>
      </c>
      <c r="H2580" t="n">
        <v>1.97</v>
      </c>
      <c r="I2580" t="n">
        <v>20</v>
      </c>
      <c r="J2580" t="n">
        <v>223.33</v>
      </c>
      <c r="K2580" t="n">
        <v>53.44</v>
      </c>
      <c r="L2580" t="n">
        <v>24.75</v>
      </c>
      <c r="M2580" t="n">
        <v>18</v>
      </c>
      <c r="N2580" t="n">
        <v>50.15</v>
      </c>
      <c r="O2580" t="n">
        <v>27778.39</v>
      </c>
      <c r="P2580" t="n">
        <v>640.55</v>
      </c>
      <c r="Q2580" t="n">
        <v>1367.23</v>
      </c>
      <c r="R2580" t="n">
        <v>123.95</v>
      </c>
      <c r="S2580" t="n">
        <v>104.26</v>
      </c>
      <c r="T2580" t="n">
        <v>8933.610000000001</v>
      </c>
      <c r="U2580" t="n">
        <v>0.84</v>
      </c>
      <c r="V2580" t="n">
        <v>0.9</v>
      </c>
      <c r="W2580" t="n">
        <v>20.67</v>
      </c>
      <c r="X2580" t="n">
        <v>0.53</v>
      </c>
      <c r="Y2580" t="n">
        <v>1</v>
      </c>
      <c r="Z2580" t="n">
        <v>10</v>
      </c>
    </row>
    <row r="2581">
      <c r="A2581" t="n">
        <v>96</v>
      </c>
      <c r="B2581" t="n">
        <v>95</v>
      </c>
      <c r="C2581" t="inlineStr">
        <is>
          <t xml:space="preserve">CONCLUIDO	</t>
        </is>
      </c>
      <c r="D2581" t="n">
        <v>1.7753</v>
      </c>
      <c r="E2581" t="n">
        <v>56.33</v>
      </c>
      <c r="F2581" t="n">
        <v>53.12</v>
      </c>
      <c r="G2581" t="n">
        <v>159.35</v>
      </c>
      <c r="H2581" t="n">
        <v>1.99</v>
      </c>
      <c r="I2581" t="n">
        <v>20</v>
      </c>
      <c r="J2581" t="n">
        <v>223.75</v>
      </c>
      <c r="K2581" t="n">
        <v>53.44</v>
      </c>
      <c r="L2581" t="n">
        <v>25</v>
      </c>
      <c r="M2581" t="n">
        <v>18</v>
      </c>
      <c r="N2581" t="n">
        <v>50.31</v>
      </c>
      <c r="O2581" t="n">
        <v>27829.77</v>
      </c>
      <c r="P2581" t="n">
        <v>638.64</v>
      </c>
      <c r="Q2581" t="n">
        <v>1367.32</v>
      </c>
      <c r="R2581" t="n">
        <v>124.01</v>
      </c>
      <c r="S2581" t="n">
        <v>104.26</v>
      </c>
      <c r="T2581" t="n">
        <v>8960.32</v>
      </c>
      <c r="U2581" t="n">
        <v>0.84</v>
      </c>
      <c r="V2581" t="n">
        <v>0.9</v>
      </c>
      <c r="W2581" t="n">
        <v>20.67</v>
      </c>
      <c r="X2581" t="n">
        <v>0.54</v>
      </c>
      <c r="Y2581" t="n">
        <v>1</v>
      </c>
      <c r="Z2581" t="n">
        <v>10</v>
      </c>
    </row>
    <row r="2582">
      <c r="A2582" t="n">
        <v>97</v>
      </c>
      <c r="B2582" t="n">
        <v>95</v>
      </c>
      <c r="C2582" t="inlineStr">
        <is>
          <t xml:space="preserve">CONCLUIDO	</t>
        </is>
      </c>
      <c r="D2582" t="n">
        <v>1.7772</v>
      </c>
      <c r="E2582" t="n">
        <v>56.27</v>
      </c>
      <c r="F2582" t="n">
        <v>53.09</v>
      </c>
      <c r="G2582" t="n">
        <v>167.66</v>
      </c>
      <c r="H2582" t="n">
        <v>2</v>
      </c>
      <c r="I2582" t="n">
        <v>19</v>
      </c>
      <c r="J2582" t="n">
        <v>224.17</v>
      </c>
      <c r="K2582" t="n">
        <v>53.44</v>
      </c>
      <c r="L2582" t="n">
        <v>25.25</v>
      </c>
      <c r="M2582" t="n">
        <v>17</v>
      </c>
      <c r="N2582" t="n">
        <v>50.48</v>
      </c>
      <c r="O2582" t="n">
        <v>27881.22</v>
      </c>
      <c r="P2582" t="n">
        <v>633.83</v>
      </c>
      <c r="Q2582" t="n">
        <v>1367.2</v>
      </c>
      <c r="R2582" t="n">
        <v>123.26</v>
      </c>
      <c r="S2582" t="n">
        <v>104.26</v>
      </c>
      <c r="T2582" t="n">
        <v>8588.82</v>
      </c>
      <c r="U2582" t="n">
        <v>0.85</v>
      </c>
      <c r="V2582" t="n">
        <v>0.9</v>
      </c>
      <c r="W2582" t="n">
        <v>20.68</v>
      </c>
      <c r="X2582" t="n">
        <v>0.52</v>
      </c>
      <c r="Y2582" t="n">
        <v>1</v>
      </c>
      <c r="Z2582" t="n">
        <v>10</v>
      </c>
    </row>
    <row r="2583">
      <c r="A2583" t="n">
        <v>98</v>
      </c>
      <c r="B2583" t="n">
        <v>95</v>
      </c>
      <c r="C2583" t="inlineStr">
        <is>
          <t xml:space="preserve">CONCLUIDO	</t>
        </is>
      </c>
      <c r="D2583" t="n">
        <v>1.7771</v>
      </c>
      <c r="E2583" t="n">
        <v>56.27</v>
      </c>
      <c r="F2583" t="n">
        <v>53.09</v>
      </c>
      <c r="G2583" t="n">
        <v>167.67</v>
      </c>
      <c r="H2583" t="n">
        <v>2.02</v>
      </c>
      <c r="I2583" t="n">
        <v>19</v>
      </c>
      <c r="J2583" t="n">
        <v>224.58</v>
      </c>
      <c r="K2583" t="n">
        <v>53.44</v>
      </c>
      <c r="L2583" t="n">
        <v>25.5</v>
      </c>
      <c r="M2583" t="n">
        <v>17</v>
      </c>
      <c r="N2583" t="n">
        <v>50.65</v>
      </c>
      <c r="O2583" t="n">
        <v>27932.73</v>
      </c>
      <c r="P2583" t="n">
        <v>634.25</v>
      </c>
      <c r="Q2583" t="n">
        <v>1367.26</v>
      </c>
      <c r="R2583" t="n">
        <v>123.39</v>
      </c>
      <c r="S2583" t="n">
        <v>104.26</v>
      </c>
      <c r="T2583" t="n">
        <v>8656.66</v>
      </c>
      <c r="U2583" t="n">
        <v>0.84</v>
      </c>
      <c r="V2583" t="n">
        <v>0.9</v>
      </c>
      <c r="W2583" t="n">
        <v>20.67</v>
      </c>
      <c r="X2583" t="n">
        <v>0.52</v>
      </c>
      <c r="Y2583" t="n">
        <v>1</v>
      </c>
      <c r="Z2583" t="n">
        <v>10</v>
      </c>
    </row>
    <row r="2584">
      <c r="A2584" t="n">
        <v>99</v>
      </c>
      <c r="B2584" t="n">
        <v>95</v>
      </c>
      <c r="C2584" t="inlineStr">
        <is>
          <t xml:space="preserve">CONCLUIDO	</t>
        </is>
      </c>
      <c r="D2584" t="n">
        <v>1.7772</v>
      </c>
      <c r="E2584" t="n">
        <v>56.27</v>
      </c>
      <c r="F2584" t="n">
        <v>53.09</v>
      </c>
      <c r="G2584" t="n">
        <v>167.66</v>
      </c>
      <c r="H2584" t="n">
        <v>2.03</v>
      </c>
      <c r="I2584" t="n">
        <v>19</v>
      </c>
      <c r="J2584" t="n">
        <v>225</v>
      </c>
      <c r="K2584" t="n">
        <v>53.44</v>
      </c>
      <c r="L2584" t="n">
        <v>25.75</v>
      </c>
      <c r="M2584" t="n">
        <v>17</v>
      </c>
      <c r="N2584" t="n">
        <v>50.82</v>
      </c>
      <c r="O2584" t="n">
        <v>27984.29</v>
      </c>
      <c r="P2584" t="n">
        <v>634.02</v>
      </c>
      <c r="Q2584" t="n">
        <v>1367.19</v>
      </c>
      <c r="R2584" t="n">
        <v>123.25</v>
      </c>
      <c r="S2584" t="n">
        <v>104.26</v>
      </c>
      <c r="T2584" t="n">
        <v>8588.299999999999</v>
      </c>
      <c r="U2584" t="n">
        <v>0.85</v>
      </c>
      <c r="V2584" t="n">
        <v>0.9</v>
      </c>
      <c r="W2584" t="n">
        <v>20.67</v>
      </c>
      <c r="X2584" t="n">
        <v>0.52</v>
      </c>
      <c r="Y2584" t="n">
        <v>1</v>
      </c>
      <c r="Z2584" t="n">
        <v>10</v>
      </c>
    </row>
    <row r="2585">
      <c r="A2585" t="n">
        <v>100</v>
      </c>
      <c r="B2585" t="n">
        <v>95</v>
      </c>
      <c r="C2585" t="inlineStr">
        <is>
          <t xml:space="preserve">CONCLUIDO	</t>
        </is>
      </c>
      <c r="D2585" t="n">
        <v>1.7773</v>
      </c>
      <c r="E2585" t="n">
        <v>56.26</v>
      </c>
      <c r="F2585" t="n">
        <v>53.09</v>
      </c>
      <c r="G2585" t="n">
        <v>167.65</v>
      </c>
      <c r="H2585" t="n">
        <v>2.05</v>
      </c>
      <c r="I2585" t="n">
        <v>19</v>
      </c>
      <c r="J2585" t="n">
        <v>225.42</v>
      </c>
      <c r="K2585" t="n">
        <v>53.44</v>
      </c>
      <c r="L2585" t="n">
        <v>26</v>
      </c>
      <c r="M2585" t="n">
        <v>17</v>
      </c>
      <c r="N2585" t="n">
        <v>50.98</v>
      </c>
      <c r="O2585" t="n">
        <v>28035.92</v>
      </c>
      <c r="P2585" t="n">
        <v>632.29</v>
      </c>
      <c r="Q2585" t="n">
        <v>1367.27</v>
      </c>
      <c r="R2585" t="n">
        <v>122.99</v>
      </c>
      <c r="S2585" t="n">
        <v>104.26</v>
      </c>
      <c r="T2585" t="n">
        <v>8454.73</v>
      </c>
      <c r="U2585" t="n">
        <v>0.85</v>
      </c>
      <c r="V2585" t="n">
        <v>0.9</v>
      </c>
      <c r="W2585" t="n">
        <v>20.68</v>
      </c>
      <c r="X2585" t="n">
        <v>0.51</v>
      </c>
      <c r="Y2585" t="n">
        <v>1</v>
      </c>
      <c r="Z2585" t="n">
        <v>10</v>
      </c>
    </row>
    <row r="2586">
      <c r="A2586" t="n">
        <v>101</v>
      </c>
      <c r="B2586" t="n">
        <v>95</v>
      </c>
      <c r="C2586" t="inlineStr">
        <is>
          <t xml:space="preserve">CONCLUIDO	</t>
        </is>
      </c>
      <c r="D2586" t="n">
        <v>1.7771</v>
      </c>
      <c r="E2586" t="n">
        <v>56.27</v>
      </c>
      <c r="F2586" t="n">
        <v>53.1</v>
      </c>
      <c r="G2586" t="n">
        <v>167.67</v>
      </c>
      <c r="H2586" t="n">
        <v>2.07</v>
      </c>
      <c r="I2586" t="n">
        <v>19</v>
      </c>
      <c r="J2586" t="n">
        <v>225.84</v>
      </c>
      <c r="K2586" t="n">
        <v>53.44</v>
      </c>
      <c r="L2586" t="n">
        <v>26.25</v>
      </c>
      <c r="M2586" t="n">
        <v>17</v>
      </c>
      <c r="N2586" t="n">
        <v>51.15</v>
      </c>
      <c r="O2586" t="n">
        <v>28087.6</v>
      </c>
      <c r="P2586" t="n">
        <v>630.63</v>
      </c>
      <c r="Q2586" t="n">
        <v>1367.19</v>
      </c>
      <c r="R2586" t="n">
        <v>123.35</v>
      </c>
      <c r="S2586" t="n">
        <v>104.26</v>
      </c>
      <c r="T2586" t="n">
        <v>8635.889999999999</v>
      </c>
      <c r="U2586" t="n">
        <v>0.85</v>
      </c>
      <c r="V2586" t="n">
        <v>0.9</v>
      </c>
      <c r="W2586" t="n">
        <v>20.68</v>
      </c>
      <c r="X2586" t="n">
        <v>0.52</v>
      </c>
      <c r="Y2586" t="n">
        <v>1</v>
      </c>
      <c r="Z2586" t="n">
        <v>10</v>
      </c>
    </row>
    <row r="2587">
      <c r="A2587" t="n">
        <v>102</v>
      </c>
      <c r="B2587" t="n">
        <v>95</v>
      </c>
      <c r="C2587" t="inlineStr">
        <is>
          <t xml:space="preserve">CONCLUIDO	</t>
        </is>
      </c>
      <c r="D2587" t="n">
        <v>1.7796</v>
      </c>
      <c r="E2587" t="n">
        <v>56.19</v>
      </c>
      <c r="F2587" t="n">
        <v>53.05</v>
      </c>
      <c r="G2587" t="n">
        <v>176.84</v>
      </c>
      <c r="H2587" t="n">
        <v>2.08</v>
      </c>
      <c r="I2587" t="n">
        <v>18</v>
      </c>
      <c r="J2587" t="n">
        <v>226.26</v>
      </c>
      <c r="K2587" t="n">
        <v>53.44</v>
      </c>
      <c r="L2587" t="n">
        <v>26.5</v>
      </c>
      <c r="M2587" t="n">
        <v>16</v>
      </c>
      <c r="N2587" t="n">
        <v>51.32</v>
      </c>
      <c r="O2587" t="n">
        <v>28139.34</v>
      </c>
      <c r="P2587" t="n">
        <v>628.53</v>
      </c>
      <c r="Q2587" t="n">
        <v>1367.22</v>
      </c>
      <c r="R2587" t="n">
        <v>121.9</v>
      </c>
      <c r="S2587" t="n">
        <v>104.26</v>
      </c>
      <c r="T2587" t="n">
        <v>7916.9</v>
      </c>
      <c r="U2587" t="n">
        <v>0.86</v>
      </c>
      <c r="V2587" t="n">
        <v>0.9</v>
      </c>
      <c r="W2587" t="n">
        <v>20.67</v>
      </c>
      <c r="X2587" t="n">
        <v>0.48</v>
      </c>
      <c r="Y2587" t="n">
        <v>1</v>
      </c>
      <c r="Z2587" t="n">
        <v>10</v>
      </c>
    </row>
    <row r="2588">
      <c r="A2588" t="n">
        <v>103</v>
      </c>
      <c r="B2588" t="n">
        <v>95</v>
      </c>
      <c r="C2588" t="inlineStr">
        <is>
          <t xml:space="preserve">CONCLUIDO	</t>
        </is>
      </c>
      <c r="D2588" t="n">
        <v>1.7792</v>
      </c>
      <c r="E2588" t="n">
        <v>56.2</v>
      </c>
      <c r="F2588" t="n">
        <v>53.07</v>
      </c>
      <c r="G2588" t="n">
        <v>176.89</v>
      </c>
      <c r="H2588" t="n">
        <v>2.1</v>
      </c>
      <c r="I2588" t="n">
        <v>18</v>
      </c>
      <c r="J2588" t="n">
        <v>226.68</v>
      </c>
      <c r="K2588" t="n">
        <v>53.44</v>
      </c>
      <c r="L2588" t="n">
        <v>26.75</v>
      </c>
      <c r="M2588" t="n">
        <v>16</v>
      </c>
      <c r="N2588" t="n">
        <v>51.49</v>
      </c>
      <c r="O2588" t="n">
        <v>28191.14</v>
      </c>
      <c r="P2588" t="n">
        <v>629.35</v>
      </c>
      <c r="Q2588" t="n">
        <v>1367.19</v>
      </c>
      <c r="R2588" t="n">
        <v>122.61</v>
      </c>
      <c r="S2588" t="n">
        <v>104.26</v>
      </c>
      <c r="T2588" t="n">
        <v>8270.889999999999</v>
      </c>
      <c r="U2588" t="n">
        <v>0.85</v>
      </c>
      <c r="V2588" t="n">
        <v>0.9</v>
      </c>
      <c r="W2588" t="n">
        <v>20.67</v>
      </c>
      <c r="X2588" t="n">
        <v>0.49</v>
      </c>
      <c r="Y2588" t="n">
        <v>1</v>
      </c>
      <c r="Z2588" t="n">
        <v>10</v>
      </c>
    </row>
    <row r="2589">
      <c r="A2589" t="n">
        <v>104</v>
      </c>
      <c r="B2589" t="n">
        <v>95</v>
      </c>
      <c r="C2589" t="inlineStr">
        <is>
          <t xml:space="preserve">CONCLUIDO	</t>
        </is>
      </c>
      <c r="D2589" t="n">
        <v>1.7789</v>
      </c>
      <c r="E2589" t="n">
        <v>56.21</v>
      </c>
      <c r="F2589" t="n">
        <v>53.08</v>
      </c>
      <c r="G2589" t="n">
        <v>176.92</v>
      </c>
      <c r="H2589" t="n">
        <v>2.11</v>
      </c>
      <c r="I2589" t="n">
        <v>18</v>
      </c>
      <c r="J2589" t="n">
        <v>227.1</v>
      </c>
      <c r="K2589" t="n">
        <v>53.44</v>
      </c>
      <c r="L2589" t="n">
        <v>27</v>
      </c>
      <c r="M2589" t="n">
        <v>16</v>
      </c>
      <c r="N2589" t="n">
        <v>51.66</v>
      </c>
      <c r="O2589" t="n">
        <v>28243</v>
      </c>
      <c r="P2589" t="n">
        <v>628.63</v>
      </c>
      <c r="Q2589" t="n">
        <v>1367.19</v>
      </c>
      <c r="R2589" t="n">
        <v>122.87</v>
      </c>
      <c r="S2589" t="n">
        <v>104.26</v>
      </c>
      <c r="T2589" t="n">
        <v>8401.41</v>
      </c>
      <c r="U2589" t="n">
        <v>0.85</v>
      </c>
      <c r="V2589" t="n">
        <v>0.9</v>
      </c>
      <c r="W2589" t="n">
        <v>20.67</v>
      </c>
      <c r="X2589" t="n">
        <v>0.5</v>
      </c>
      <c r="Y2589" t="n">
        <v>1</v>
      </c>
      <c r="Z2589" t="n">
        <v>10</v>
      </c>
    </row>
    <row r="2590">
      <c r="A2590" t="n">
        <v>105</v>
      </c>
      <c r="B2590" t="n">
        <v>95</v>
      </c>
      <c r="C2590" t="inlineStr">
        <is>
          <t xml:space="preserve">CONCLUIDO	</t>
        </is>
      </c>
      <c r="D2590" t="n">
        <v>1.7793</v>
      </c>
      <c r="E2590" t="n">
        <v>56.2</v>
      </c>
      <c r="F2590" t="n">
        <v>53.06</v>
      </c>
      <c r="G2590" t="n">
        <v>176.88</v>
      </c>
      <c r="H2590" t="n">
        <v>2.13</v>
      </c>
      <c r="I2590" t="n">
        <v>18</v>
      </c>
      <c r="J2590" t="n">
        <v>227.52</v>
      </c>
      <c r="K2590" t="n">
        <v>53.44</v>
      </c>
      <c r="L2590" t="n">
        <v>27.25</v>
      </c>
      <c r="M2590" t="n">
        <v>16</v>
      </c>
      <c r="N2590" t="n">
        <v>51.83</v>
      </c>
      <c r="O2590" t="n">
        <v>28294.92</v>
      </c>
      <c r="P2590" t="n">
        <v>628.41</v>
      </c>
      <c r="Q2590" t="n">
        <v>1367.21</v>
      </c>
      <c r="R2590" t="n">
        <v>122.45</v>
      </c>
      <c r="S2590" t="n">
        <v>104.26</v>
      </c>
      <c r="T2590" t="n">
        <v>8189.94</v>
      </c>
      <c r="U2590" t="n">
        <v>0.85</v>
      </c>
      <c r="V2590" t="n">
        <v>0.9</v>
      </c>
      <c r="W2590" t="n">
        <v>20.67</v>
      </c>
      <c r="X2590" t="n">
        <v>0.49</v>
      </c>
      <c r="Y2590" t="n">
        <v>1</v>
      </c>
      <c r="Z2590" t="n">
        <v>10</v>
      </c>
    </row>
    <row r="2591">
      <c r="A2591" t="n">
        <v>106</v>
      </c>
      <c r="B2591" t="n">
        <v>95</v>
      </c>
      <c r="C2591" t="inlineStr">
        <is>
          <t xml:space="preserve">CONCLUIDO	</t>
        </is>
      </c>
      <c r="D2591" t="n">
        <v>1.7794</v>
      </c>
      <c r="E2591" t="n">
        <v>56.2</v>
      </c>
      <c r="F2591" t="n">
        <v>53.06</v>
      </c>
      <c r="G2591" t="n">
        <v>176.87</v>
      </c>
      <c r="H2591" t="n">
        <v>2.14</v>
      </c>
      <c r="I2591" t="n">
        <v>18</v>
      </c>
      <c r="J2591" t="n">
        <v>227.94</v>
      </c>
      <c r="K2591" t="n">
        <v>53.44</v>
      </c>
      <c r="L2591" t="n">
        <v>27.5</v>
      </c>
      <c r="M2591" t="n">
        <v>16</v>
      </c>
      <c r="N2591" t="n">
        <v>52.01</v>
      </c>
      <c r="O2591" t="n">
        <v>28346.9</v>
      </c>
      <c r="P2591" t="n">
        <v>625.74</v>
      </c>
      <c r="Q2591" t="n">
        <v>1367.19</v>
      </c>
      <c r="R2591" t="n">
        <v>122.27</v>
      </c>
      <c r="S2591" t="n">
        <v>104.26</v>
      </c>
      <c r="T2591" t="n">
        <v>8101.15</v>
      </c>
      <c r="U2591" t="n">
        <v>0.85</v>
      </c>
      <c r="V2591" t="n">
        <v>0.9</v>
      </c>
      <c r="W2591" t="n">
        <v>20.67</v>
      </c>
      <c r="X2591" t="n">
        <v>0.48</v>
      </c>
      <c r="Y2591" t="n">
        <v>1</v>
      </c>
      <c r="Z2591" t="n">
        <v>10</v>
      </c>
    </row>
    <row r="2592">
      <c r="A2592" t="n">
        <v>107</v>
      </c>
      <c r="B2592" t="n">
        <v>95</v>
      </c>
      <c r="C2592" t="inlineStr">
        <is>
          <t xml:space="preserve">CONCLUIDO	</t>
        </is>
      </c>
      <c r="D2592" t="n">
        <v>1.7789</v>
      </c>
      <c r="E2592" t="n">
        <v>56.21</v>
      </c>
      <c r="F2592" t="n">
        <v>53.08</v>
      </c>
      <c r="G2592" t="n">
        <v>176.92</v>
      </c>
      <c r="H2592" t="n">
        <v>2.16</v>
      </c>
      <c r="I2592" t="n">
        <v>18</v>
      </c>
      <c r="J2592" t="n">
        <v>228.36</v>
      </c>
      <c r="K2592" t="n">
        <v>53.44</v>
      </c>
      <c r="L2592" t="n">
        <v>27.75</v>
      </c>
      <c r="M2592" t="n">
        <v>16</v>
      </c>
      <c r="N2592" t="n">
        <v>52.18</v>
      </c>
      <c r="O2592" t="n">
        <v>28398.94</v>
      </c>
      <c r="P2592" t="n">
        <v>624.22</v>
      </c>
      <c r="Q2592" t="n">
        <v>1367.22</v>
      </c>
      <c r="R2592" t="n">
        <v>122.85</v>
      </c>
      <c r="S2592" t="n">
        <v>104.26</v>
      </c>
      <c r="T2592" t="n">
        <v>8391.219999999999</v>
      </c>
      <c r="U2592" t="n">
        <v>0.85</v>
      </c>
      <c r="V2592" t="n">
        <v>0.9</v>
      </c>
      <c r="W2592" t="n">
        <v>20.67</v>
      </c>
      <c r="X2592" t="n">
        <v>0.5</v>
      </c>
      <c r="Y2592" t="n">
        <v>1</v>
      </c>
      <c r="Z2592" t="n">
        <v>10</v>
      </c>
    </row>
    <row r="2593">
      <c r="A2593" t="n">
        <v>108</v>
      </c>
      <c r="B2593" t="n">
        <v>95</v>
      </c>
      <c r="C2593" t="inlineStr">
        <is>
          <t xml:space="preserve">CONCLUIDO	</t>
        </is>
      </c>
      <c r="D2593" t="n">
        <v>1.7814</v>
      </c>
      <c r="E2593" t="n">
        <v>56.13</v>
      </c>
      <c r="F2593" t="n">
        <v>53.03</v>
      </c>
      <c r="G2593" t="n">
        <v>187.18</v>
      </c>
      <c r="H2593" t="n">
        <v>2.18</v>
      </c>
      <c r="I2593" t="n">
        <v>17</v>
      </c>
      <c r="J2593" t="n">
        <v>228.79</v>
      </c>
      <c r="K2593" t="n">
        <v>53.44</v>
      </c>
      <c r="L2593" t="n">
        <v>28</v>
      </c>
      <c r="M2593" t="n">
        <v>15</v>
      </c>
      <c r="N2593" t="n">
        <v>52.35</v>
      </c>
      <c r="O2593" t="n">
        <v>28451.04</v>
      </c>
      <c r="P2593" t="n">
        <v>622.6799999999999</v>
      </c>
      <c r="Q2593" t="n">
        <v>1367.22</v>
      </c>
      <c r="R2593" t="n">
        <v>121.51</v>
      </c>
      <c r="S2593" t="n">
        <v>104.26</v>
      </c>
      <c r="T2593" t="n">
        <v>7725.57</v>
      </c>
      <c r="U2593" t="n">
        <v>0.86</v>
      </c>
      <c r="V2593" t="n">
        <v>0.9</v>
      </c>
      <c r="W2593" t="n">
        <v>20.67</v>
      </c>
      <c r="X2593" t="n">
        <v>0.46</v>
      </c>
      <c r="Y2593" t="n">
        <v>1</v>
      </c>
      <c r="Z2593" t="n">
        <v>10</v>
      </c>
    </row>
    <row r="2594">
      <c r="A2594" t="n">
        <v>109</v>
      </c>
      <c r="B2594" t="n">
        <v>95</v>
      </c>
      <c r="C2594" t="inlineStr">
        <is>
          <t xml:space="preserve">CONCLUIDO	</t>
        </is>
      </c>
      <c r="D2594" t="n">
        <v>1.7818</v>
      </c>
      <c r="E2594" t="n">
        <v>56.12</v>
      </c>
      <c r="F2594" t="n">
        <v>53.02</v>
      </c>
      <c r="G2594" t="n">
        <v>187.13</v>
      </c>
      <c r="H2594" t="n">
        <v>2.19</v>
      </c>
      <c r="I2594" t="n">
        <v>17</v>
      </c>
      <c r="J2594" t="n">
        <v>229.21</v>
      </c>
      <c r="K2594" t="n">
        <v>53.44</v>
      </c>
      <c r="L2594" t="n">
        <v>28.25</v>
      </c>
      <c r="M2594" t="n">
        <v>15</v>
      </c>
      <c r="N2594" t="n">
        <v>52.52</v>
      </c>
      <c r="O2594" t="n">
        <v>28503.21</v>
      </c>
      <c r="P2594" t="n">
        <v>622.39</v>
      </c>
      <c r="Q2594" t="n">
        <v>1367.21</v>
      </c>
      <c r="R2594" t="n">
        <v>121.05</v>
      </c>
      <c r="S2594" t="n">
        <v>104.26</v>
      </c>
      <c r="T2594" t="n">
        <v>7497.35</v>
      </c>
      <c r="U2594" t="n">
        <v>0.86</v>
      </c>
      <c r="V2594" t="n">
        <v>0.9</v>
      </c>
      <c r="W2594" t="n">
        <v>20.67</v>
      </c>
      <c r="X2594" t="n">
        <v>0.45</v>
      </c>
      <c r="Y2594" t="n">
        <v>1</v>
      </c>
      <c r="Z2594" t="n">
        <v>10</v>
      </c>
    </row>
    <row r="2595">
      <c r="A2595" t="n">
        <v>110</v>
      </c>
      <c r="B2595" t="n">
        <v>95</v>
      </c>
      <c r="C2595" t="inlineStr">
        <is>
          <t xml:space="preserve">CONCLUIDO	</t>
        </is>
      </c>
      <c r="D2595" t="n">
        <v>1.7817</v>
      </c>
      <c r="E2595" t="n">
        <v>56.13</v>
      </c>
      <c r="F2595" t="n">
        <v>53.03</v>
      </c>
      <c r="G2595" t="n">
        <v>187.15</v>
      </c>
      <c r="H2595" t="n">
        <v>2.21</v>
      </c>
      <c r="I2595" t="n">
        <v>17</v>
      </c>
      <c r="J2595" t="n">
        <v>229.63</v>
      </c>
      <c r="K2595" t="n">
        <v>53.44</v>
      </c>
      <c r="L2595" t="n">
        <v>28.5</v>
      </c>
      <c r="M2595" t="n">
        <v>15</v>
      </c>
      <c r="N2595" t="n">
        <v>52.7</v>
      </c>
      <c r="O2595" t="n">
        <v>28555.43</v>
      </c>
      <c r="P2595" t="n">
        <v>622.04</v>
      </c>
      <c r="Q2595" t="n">
        <v>1367.19</v>
      </c>
      <c r="R2595" t="n">
        <v>121.05</v>
      </c>
      <c r="S2595" t="n">
        <v>104.26</v>
      </c>
      <c r="T2595" t="n">
        <v>7498.49</v>
      </c>
      <c r="U2595" t="n">
        <v>0.86</v>
      </c>
      <c r="V2595" t="n">
        <v>0.9</v>
      </c>
      <c r="W2595" t="n">
        <v>20.67</v>
      </c>
      <c r="X2595" t="n">
        <v>0.45</v>
      </c>
      <c r="Y2595" t="n">
        <v>1</v>
      </c>
      <c r="Z2595" t="n">
        <v>10</v>
      </c>
    </row>
    <row r="2596">
      <c r="A2596" t="n">
        <v>111</v>
      </c>
      <c r="B2596" t="n">
        <v>95</v>
      </c>
      <c r="C2596" t="inlineStr">
        <is>
          <t xml:space="preserve">CONCLUIDO	</t>
        </is>
      </c>
      <c r="D2596" t="n">
        <v>1.7812</v>
      </c>
      <c r="E2596" t="n">
        <v>56.14</v>
      </c>
      <c r="F2596" t="n">
        <v>53.04</v>
      </c>
      <c r="G2596" t="n">
        <v>187.2</v>
      </c>
      <c r="H2596" t="n">
        <v>2.22</v>
      </c>
      <c r="I2596" t="n">
        <v>17</v>
      </c>
      <c r="J2596" t="n">
        <v>230.06</v>
      </c>
      <c r="K2596" t="n">
        <v>53.44</v>
      </c>
      <c r="L2596" t="n">
        <v>28.75</v>
      </c>
      <c r="M2596" t="n">
        <v>13</v>
      </c>
      <c r="N2596" t="n">
        <v>52.87</v>
      </c>
      <c r="O2596" t="n">
        <v>28607.71</v>
      </c>
      <c r="P2596" t="n">
        <v>621.48</v>
      </c>
      <c r="Q2596" t="n">
        <v>1367.2</v>
      </c>
      <c r="R2596" t="n">
        <v>121.56</v>
      </c>
      <c r="S2596" t="n">
        <v>104.26</v>
      </c>
      <c r="T2596" t="n">
        <v>7750.31</v>
      </c>
      <c r="U2596" t="n">
        <v>0.86</v>
      </c>
      <c r="V2596" t="n">
        <v>0.9</v>
      </c>
      <c r="W2596" t="n">
        <v>20.67</v>
      </c>
      <c r="X2596" t="n">
        <v>0.47</v>
      </c>
      <c r="Y2596" t="n">
        <v>1</v>
      </c>
      <c r="Z2596" t="n">
        <v>10</v>
      </c>
    </row>
    <row r="2597">
      <c r="A2597" t="n">
        <v>112</v>
      </c>
      <c r="B2597" t="n">
        <v>95</v>
      </c>
      <c r="C2597" t="inlineStr">
        <is>
          <t xml:space="preserve">CONCLUIDO	</t>
        </is>
      </c>
      <c r="D2597" t="n">
        <v>1.7812</v>
      </c>
      <c r="E2597" t="n">
        <v>56.14</v>
      </c>
      <c r="F2597" t="n">
        <v>53.04</v>
      </c>
      <c r="G2597" t="n">
        <v>187.2</v>
      </c>
      <c r="H2597" t="n">
        <v>2.24</v>
      </c>
      <c r="I2597" t="n">
        <v>17</v>
      </c>
      <c r="J2597" t="n">
        <v>230.48</v>
      </c>
      <c r="K2597" t="n">
        <v>53.44</v>
      </c>
      <c r="L2597" t="n">
        <v>29</v>
      </c>
      <c r="M2597" t="n">
        <v>13</v>
      </c>
      <c r="N2597" t="n">
        <v>53.05</v>
      </c>
      <c r="O2597" t="n">
        <v>28660.06</v>
      </c>
      <c r="P2597" t="n">
        <v>618.96</v>
      </c>
      <c r="Q2597" t="n">
        <v>1367.23</v>
      </c>
      <c r="R2597" t="n">
        <v>121.55</v>
      </c>
      <c r="S2597" t="n">
        <v>104.26</v>
      </c>
      <c r="T2597" t="n">
        <v>7745.58</v>
      </c>
      <c r="U2597" t="n">
        <v>0.86</v>
      </c>
      <c r="V2597" t="n">
        <v>0.9</v>
      </c>
      <c r="W2597" t="n">
        <v>20.67</v>
      </c>
      <c r="X2597" t="n">
        <v>0.46</v>
      </c>
      <c r="Y2597" t="n">
        <v>1</v>
      </c>
      <c r="Z2597" t="n">
        <v>10</v>
      </c>
    </row>
    <row r="2598">
      <c r="A2598" t="n">
        <v>113</v>
      </c>
      <c r="B2598" t="n">
        <v>95</v>
      </c>
      <c r="C2598" t="inlineStr">
        <is>
          <t xml:space="preserve">CONCLUIDO	</t>
        </is>
      </c>
      <c r="D2598" t="n">
        <v>1.7813</v>
      </c>
      <c r="E2598" t="n">
        <v>56.14</v>
      </c>
      <c r="F2598" t="n">
        <v>53.04</v>
      </c>
      <c r="G2598" t="n">
        <v>187.19</v>
      </c>
      <c r="H2598" t="n">
        <v>2.25</v>
      </c>
      <c r="I2598" t="n">
        <v>17</v>
      </c>
      <c r="J2598" t="n">
        <v>230.91</v>
      </c>
      <c r="K2598" t="n">
        <v>53.44</v>
      </c>
      <c r="L2598" t="n">
        <v>29.25</v>
      </c>
      <c r="M2598" t="n">
        <v>13</v>
      </c>
      <c r="N2598" t="n">
        <v>53.22</v>
      </c>
      <c r="O2598" t="n">
        <v>28712.46</v>
      </c>
      <c r="P2598" t="n">
        <v>616.87</v>
      </c>
      <c r="Q2598" t="n">
        <v>1367.14</v>
      </c>
      <c r="R2598" t="n">
        <v>121.49</v>
      </c>
      <c r="S2598" t="n">
        <v>104.26</v>
      </c>
      <c r="T2598" t="n">
        <v>7716.04</v>
      </c>
      <c r="U2598" t="n">
        <v>0.86</v>
      </c>
      <c r="V2598" t="n">
        <v>0.9</v>
      </c>
      <c r="W2598" t="n">
        <v>20.67</v>
      </c>
      <c r="X2598" t="n">
        <v>0.46</v>
      </c>
      <c r="Y2598" t="n">
        <v>1</v>
      </c>
      <c r="Z2598" t="n">
        <v>10</v>
      </c>
    </row>
    <row r="2599">
      <c r="A2599" t="n">
        <v>114</v>
      </c>
      <c r="B2599" t="n">
        <v>95</v>
      </c>
      <c r="C2599" t="inlineStr">
        <is>
          <t xml:space="preserve">CONCLUIDO	</t>
        </is>
      </c>
      <c r="D2599" t="n">
        <v>1.7834</v>
      </c>
      <c r="E2599" t="n">
        <v>56.07</v>
      </c>
      <c r="F2599" t="n">
        <v>53.01</v>
      </c>
      <c r="G2599" t="n">
        <v>198.78</v>
      </c>
      <c r="H2599" t="n">
        <v>2.27</v>
      </c>
      <c r="I2599" t="n">
        <v>16</v>
      </c>
      <c r="J2599" t="n">
        <v>231.33</v>
      </c>
      <c r="K2599" t="n">
        <v>53.44</v>
      </c>
      <c r="L2599" t="n">
        <v>29.5</v>
      </c>
      <c r="M2599" t="n">
        <v>9</v>
      </c>
      <c r="N2599" t="n">
        <v>53.4</v>
      </c>
      <c r="O2599" t="n">
        <v>28764.93</v>
      </c>
      <c r="P2599" t="n">
        <v>615.51</v>
      </c>
      <c r="Q2599" t="n">
        <v>1367.18</v>
      </c>
      <c r="R2599" t="n">
        <v>120.42</v>
      </c>
      <c r="S2599" t="n">
        <v>104.26</v>
      </c>
      <c r="T2599" t="n">
        <v>7188.3</v>
      </c>
      <c r="U2599" t="n">
        <v>0.87</v>
      </c>
      <c r="V2599" t="n">
        <v>0.9</v>
      </c>
      <c r="W2599" t="n">
        <v>20.67</v>
      </c>
      <c r="X2599" t="n">
        <v>0.43</v>
      </c>
      <c r="Y2599" t="n">
        <v>1</v>
      </c>
      <c r="Z2599" t="n">
        <v>10</v>
      </c>
    </row>
    <row r="2600">
      <c r="A2600" t="n">
        <v>115</v>
      </c>
      <c r="B2600" t="n">
        <v>95</v>
      </c>
      <c r="C2600" t="inlineStr">
        <is>
          <t xml:space="preserve">CONCLUIDO	</t>
        </is>
      </c>
      <c r="D2600" t="n">
        <v>1.7831</v>
      </c>
      <c r="E2600" t="n">
        <v>56.08</v>
      </c>
      <c r="F2600" t="n">
        <v>53.02</v>
      </c>
      <c r="G2600" t="n">
        <v>198.81</v>
      </c>
      <c r="H2600" t="n">
        <v>2.28</v>
      </c>
      <c r="I2600" t="n">
        <v>16</v>
      </c>
      <c r="J2600" t="n">
        <v>231.76</v>
      </c>
      <c r="K2600" t="n">
        <v>53.44</v>
      </c>
      <c r="L2600" t="n">
        <v>29.75</v>
      </c>
      <c r="M2600" t="n">
        <v>10</v>
      </c>
      <c r="N2600" t="n">
        <v>53.57</v>
      </c>
      <c r="O2600" t="n">
        <v>28817.46</v>
      </c>
      <c r="P2600" t="n">
        <v>616.97</v>
      </c>
      <c r="Q2600" t="n">
        <v>1367.24</v>
      </c>
      <c r="R2600" t="n">
        <v>120.67</v>
      </c>
      <c r="S2600" t="n">
        <v>104.26</v>
      </c>
      <c r="T2600" t="n">
        <v>7312.6</v>
      </c>
      <c r="U2600" t="n">
        <v>0.86</v>
      </c>
      <c r="V2600" t="n">
        <v>0.9</v>
      </c>
      <c r="W2600" t="n">
        <v>20.68</v>
      </c>
      <c r="X2600" t="n">
        <v>0.44</v>
      </c>
      <c r="Y2600" t="n">
        <v>1</v>
      </c>
      <c r="Z2600" t="n">
        <v>10</v>
      </c>
    </row>
    <row r="2601">
      <c r="A2601" t="n">
        <v>116</v>
      </c>
      <c r="B2601" t="n">
        <v>95</v>
      </c>
      <c r="C2601" t="inlineStr">
        <is>
          <t xml:space="preserve">CONCLUIDO	</t>
        </is>
      </c>
      <c r="D2601" t="n">
        <v>1.7834</v>
      </c>
      <c r="E2601" t="n">
        <v>56.07</v>
      </c>
      <c r="F2601" t="n">
        <v>53.01</v>
      </c>
      <c r="G2601" t="n">
        <v>198.78</v>
      </c>
      <c r="H2601" t="n">
        <v>2.3</v>
      </c>
      <c r="I2601" t="n">
        <v>16</v>
      </c>
      <c r="J2601" t="n">
        <v>232.18</v>
      </c>
      <c r="K2601" t="n">
        <v>53.44</v>
      </c>
      <c r="L2601" t="n">
        <v>30</v>
      </c>
      <c r="M2601" t="n">
        <v>10</v>
      </c>
      <c r="N2601" t="n">
        <v>53.75</v>
      </c>
      <c r="O2601" t="n">
        <v>28870.05</v>
      </c>
      <c r="P2601" t="n">
        <v>616.49</v>
      </c>
      <c r="Q2601" t="n">
        <v>1367.23</v>
      </c>
      <c r="R2601" t="n">
        <v>120.42</v>
      </c>
      <c r="S2601" t="n">
        <v>104.26</v>
      </c>
      <c r="T2601" t="n">
        <v>7187.59</v>
      </c>
      <c r="U2601" t="n">
        <v>0.87</v>
      </c>
      <c r="V2601" t="n">
        <v>0.9</v>
      </c>
      <c r="W2601" t="n">
        <v>20.67</v>
      </c>
      <c r="X2601" t="n">
        <v>0.43</v>
      </c>
      <c r="Y2601" t="n">
        <v>1</v>
      </c>
      <c r="Z2601" t="n">
        <v>10</v>
      </c>
    </row>
    <row r="2602">
      <c r="A2602" t="n">
        <v>117</v>
      </c>
      <c r="B2602" t="n">
        <v>95</v>
      </c>
      <c r="C2602" t="inlineStr">
        <is>
          <t xml:space="preserve">CONCLUIDO	</t>
        </is>
      </c>
      <c r="D2602" t="n">
        <v>1.7831</v>
      </c>
      <c r="E2602" t="n">
        <v>56.08</v>
      </c>
      <c r="F2602" t="n">
        <v>53.02</v>
      </c>
      <c r="G2602" t="n">
        <v>198.82</v>
      </c>
      <c r="H2602" t="n">
        <v>2.31</v>
      </c>
      <c r="I2602" t="n">
        <v>16</v>
      </c>
      <c r="J2602" t="n">
        <v>232.61</v>
      </c>
      <c r="K2602" t="n">
        <v>53.44</v>
      </c>
      <c r="L2602" t="n">
        <v>30.25</v>
      </c>
      <c r="M2602" t="n">
        <v>7</v>
      </c>
      <c r="N2602" t="n">
        <v>53.93</v>
      </c>
      <c r="O2602" t="n">
        <v>28922.71</v>
      </c>
      <c r="P2602" t="n">
        <v>617</v>
      </c>
      <c r="Q2602" t="n">
        <v>1367.21</v>
      </c>
      <c r="R2602" t="n">
        <v>120.56</v>
      </c>
      <c r="S2602" t="n">
        <v>104.26</v>
      </c>
      <c r="T2602" t="n">
        <v>7257.83</v>
      </c>
      <c r="U2602" t="n">
        <v>0.86</v>
      </c>
      <c r="V2602" t="n">
        <v>0.9</v>
      </c>
      <c r="W2602" t="n">
        <v>20.68</v>
      </c>
      <c r="X2602" t="n">
        <v>0.44</v>
      </c>
      <c r="Y2602" t="n">
        <v>1</v>
      </c>
      <c r="Z2602" t="n">
        <v>10</v>
      </c>
    </row>
    <row r="2603">
      <c r="A2603" t="n">
        <v>118</v>
      </c>
      <c r="B2603" t="n">
        <v>95</v>
      </c>
      <c r="C2603" t="inlineStr">
        <is>
          <t xml:space="preserve">CONCLUIDO	</t>
        </is>
      </c>
      <c r="D2603" t="n">
        <v>1.7829</v>
      </c>
      <c r="E2603" t="n">
        <v>56.09</v>
      </c>
      <c r="F2603" t="n">
        <v>53.02</v>
      </c>
      <c r="G2603" t="n">
        <v>198.84</v>
      </c>
      <c r="H2603" t="n">
        <v>2.33</v>
      </c>
      <c r="I2603" t="n">
        <v>16</v>
      </c>
      <c r="J2603" t="n">
        <v>233.04</v>
      </c>
      <c r="K2603" t="n">
        <v>53.44</v>
      </c>
      <c r="L2603" t="n">
        <v>30.5</v>
      </c>
      <c r="M2603" t="n">
        <v>5</v>
      </c>
      <c r="N2603" t="n">
        <v>54.1</v>
      </c>
      <c r="O2603" t="n">
        <v>28975.43</v>
      </c>
      <c r="P2603" t="n">
        <v>617.23</v>
      </c>
      <c r="Q2603" t="n">
        <v>1367.2</v>
      </c>
      <c r="R2603" t="n">
        <v>120.71</v>
      </c>
      <c r="S2603" t="n">
        <v>104.26</v>
      </c>
      <c r="T2603" t="n">
        <v>7329.96</v>
      </c>
      <c r="U2603" t="n">
        <v>0.86</v>
      </c>
      <c r="V2603" t="n">
        <v>0.9</v>
      </c>
      <c r="W2603" t="n">
        <v>20.68</v>
      </c>
      <c r="X2603" t="n">
        <v>0.45</v>
      </c>
      <c r="Y2603" t="n">
        <v>1</v>
      </c>
      <c r="Z2603" t="n">
        <v>10</v>
      </c>
    </row>
    <row r="2604">
      <c r="A2604" t="n">
        <v>119</v>
      </c>
      <c r="B2604" t="n">
        <v>95</v>
      </c>
      <c r="C2604" t="inlineStr">
        <is>
          <t xml:space="preserve">CONCLUIDO	</t>
        </is>
      </c>
      <c r="D2604" t="n">
        <v>1.7831</v>
      </c>
      <c r="E2604" t="n">
        <v>56.08</v>
      </c>
      <c r="F2604" t="n">
        <v>53.02</v>
      </c>
      <c r="G2604" t="n">
        <v>198.82</v>
      </c>
      <c r="H2604" t="n">
        <v>2.34</v>
      </c>
      <c r="I2604" t="n">
        <v>16</v>
      </c>
      <c r="J2604" t="n">
        <v>233.47</v>
      </c>
      <c r="K2604" t="n">
        <v>53.44</v>
      </c>
      <c r="L2604" t="n">
        <v>30.75</v>
      </c>
      <c r="M2604" t="n">
        <v>5</v>
      </c>
      <c r="N2604" t="n">
        <v>54.28</v>
      </c>
      <c r="O2604" t="n">
        <v>29028.21</v>
      </c>
      <c r="P2604" t="n">
        <v>617.87</v>
      </c>
      <c r="Q2604" t="n">
        <v>1367.18</v>
      </c>
      <c r="R2604" t="n">
        <v>120.66</v>
      </c>
      <c r="S2604" t="n">
        <v>104.26</v>
      </c>
      <c r="T2604" t="n">
        <v>7308.33</v>
      </c>
      <c r="U2604" t="n">
        <v>0.86</v>
      </c>
      <c r="V2604" t="n">
        <v>0.9</v>
      </c>
      <c r="W2604" t="n">
        <v>20.68</v>
      </c>
      <c r="X2604" t="n">
        <v>0.44</v>
      </c>
      <c r="Y2604" t="n">
        <v>1</v>
      </c>
      <c r="Z2604" t="n">
        <v>10</v>
      </c>
    </row>
    <row r="2605">
      <c r="A2605" t="n">
        <v>120</v>
      </c>
      <c r="B2605" t="n">
        <v>95</v>
      </c>
      <c r="C2605" t="inlineStr">
        <is>
          <t xml:space="preserve">CONCLUIDO	</t>
        </is>
      </c>
      <c r="D2605" t="n">
        <v>1.7828</v>
      </c>
      <c r="E2605" t="n">
        <v>56.09</v>
      </c>
      <c r="F2605" t="n">
        <v>53.03</v>
      </c>
      <c r="G2605" t="n">
        <v>198.85</v>
      </c>
      <c r="H2605" t="n">
        <v>2.36</v>
      </c>
      <c r="I2605" t="n">
        <v>16</v>
      </c>
      <c r="J2605" t="n">
        <v>233.89</v>
      </c>
      <c r="K2605" t="n">
        <v>53.44</v>
      </c>
      <c r="L2605" t="n">
        <v>31</v>
      </c>
      <c r="M2605" t="n">
        <v>4</v>
      </c>
      <c r="N2605" t="n">
        <v>54.46</v>
      </c>
      <c r="O2605" t="n">
        <v>29081.05</v>
      </c>
      <c r="P2605" t="n">
        <v>618.39</v>
      </c>
      <c r="Q2605" t="n">
        <v>1367.22</v>
      </c>
      <c r="R2605" t="n">
        <v>120.7</v>
      </c>
      <c r="S2605" t="n">
        <v>104.26</v>
      </c>
      <c r="T2605" t="n">
        <v>7327.34</v>
      </c>
      <c r="U2605" t="n">
        <v>0.86</v>
      </c>
      <c r="V2605" t="n">
        <v>0.9</v>
      </c>
      <c r="W2605" t="n">
        <v>20.69</v>
      </c>
      <c r="X2605" t="n">
        <v>0.45</v>
      </c>
      <c r="Y2605" t="n">
        <v>1</v>
      </c>
      <c r="Z2605" t="n">
        <v>10</v>
      </c>
    </row>
    <row r="2606">
      <c r="A2606" t="n">
        <v>121</v>
      </c>
      <c r="B2606" t="n">
        <v>95</v>
      </c>
      <c r="C2606" t="inlineStr">
        <is>
          <t xml:space="preserve">CONCLUIDO	</t>
        </is>
      </c>
      <c r="D2606" t="n">
        <v>1.7825</v>
      </c>
      <c r="E2606" t="n">
        <v>56.1</v>
      </c>
      <c r="F2606" t="n">
        <v>53.04</v>
      </c>
      <c r="G2606" t="n">
        <v>198.89</v>
      </c>
      <c r="H2606" t="n">
        <v>2.37</v>
      </c>
      <c r="I2606" t="n">
        <v>16</v>
      </c>
      <c r="J2606" t="n">
        <v>234.32</v>
      </c>
      <c r="K2606" t="n">
        <v>53.44</v>
      </c>
      <c r="L2606" t="n">
        <v>31.25</v>
      </c>
      <c r="M2606" t="n">
        <v>2</v>
      </c>
      <c r="N2606" t="n">
        <v>54.64</v>
      </c>
      <c r="O2606" t="n">
        <v>29133.96</v>
      </c>
      <c r="P2606" t="n">
        <v>618.75</v>
      </c>
      <c r="Q2606" t="n">
        <v>1367.23</v>
      </c>
      <c r="R2606" t="n">
        <v>121.17</v>
      </c>
      <c r="S2606" t="n">
        <v>104.26</v>
      </c>
      <c r="T2606" t="n">
        <v>7561.81</v>
      </c>
      <c r="U2606" t="n">
        <v>0.86</v>
      </c>
      <c r="V2606" t="n">
        <v>0.9</v>
      </c>
      <c r="W2606" t="n">
        <v>20.68</v>
      </c>
      <c r="X2606" t="n">
        <v>0.46</v>
      </c>
      <c r="Y2606" t="n">
        <v>1</v>
      </c>
      <c r="Z2606" t="n">
        <v>10</v>
      </c>
    </row>
    <row r="2607">
      <c r="A2607" t="n">
        <v>122</v>
      </c>
      <c r="B2607" t="n">
        <v>95</v>
      </c>
      <c r="C2607" t="inlineStr">
        <is>
          <t xml:space="preserve">CONCLUIDO	</t>
        </is>
      </c>
      <c r="D2607" t="n">
        <v>1.7822</v>
      </c>
      <c r="E2607" t="n">
        <v>56.11</v>
      </c>
      <c r="F2607" t="n">
        <v>53.05</v>
      </c>
      <c r="G2607" t="n">
        <v>198.92</v>
      </c>
      <c r="H2607" t="n">
        <v>2.39</v>
      </c>
      <c r="I2607" t="n">
        <v>16</v>
      </c>
      <c r="J2607" t="n">
        <v>234.75</v>
      </c>
      <c r="K2607" t="n">
        <v>53.44</v>
      </c>
      <c r="L2607" t="n">
        <v>31.5</v>
      </c>
      <c r="M2607" t="n">
        <v>2</v>
      </c>
      <c r="N2607" t="n">
        <v>54.82</v>
      </c>
      <c r="O2607" t="n">
        <v>29186.93</v>
      </c>
      <c r="P2607" t="n">
        <v>619.39</v>
      </c>
      <c r="Q2607" t="n">
        <v>1367.22</v>
      </c>
      <c r="R2607" t="n">
        <v>121.22</v>
      </c>
      <c r="S2607" t="n">
        <v>104.26</v>
      </c>
      <c r="T2607" t="n">
        <v>7585.05</v>
      </c>
      <c r="U2607" t="n">
        <v>0.86</v>
      </c>
      <c r="V2607" t="n">
        <v>0.9</v>
      </c>
      <c r="W2607" t="n">
        <v>20.69</v>
      </c>
      <c r="X2607" t="n">
        <v>0.47</v>
      </c>
      <c r="Y2607" t="n">
        <v>1</v>
      </c>
      <c r="Z2607" t="n">
        <v>10</v>
      </c>
    </row>
    <row r="2608">
      <c r="A2608" t="n">
        <v>123</v>
      </c>
      <c r="B2608" t="n">
        <v>95</v>
      </c>
      <c r="C2608" t="inlineStr">
        <is>
          <t xml:space="preserve">CONCLUIDO	</t>
        </is>
      </c>
      <c r="D2608" t="n">
        <v>1.7824</v>
      </c>
      <c r="E2608" t="n">
        <v>56.1</v>
      </c>
      <c r="F2608" t="n">
        <v>53.04</v>
      </c>
      <c r="G2608" t="n">
        <v>198.9</v>
      </c>
      <c r="H2608" t="n">
        <v>2.4</v>
      </c>
      <c r="I2608" t="n">
        <v>16</v>
      </c>
      <c r="J2608" t="n">
        <v>235.18</v>
      </c>
      <c r="K2608" t="n">
        <v>53.44</v>
      </c>
      <c r="L2608" t="n">
        <v>31.75</v>
      </c>
      <c r="M2608" t="n">
        <v>1</v>
      </c>
      <c r="N2608" t="n">
        <v>55</v>
      </c>
      <c r="O2608" t="n">
        <v>29239.96</v>
      </c>
      <c r="P2608" t="n">
        <v>620.0599999999999</v>
      </c>
      <c r="Q2608" t="n">
        <v>1367.26</v>
      </c>
      <c r="R2608" t="n">
        <v>121.14</v>
      </c>
      <c r="S2608" t="n">
        <v>104.26</v>
      </c>
      <c r="T2608" t="n">
        <v>7547.97</v>
      </c>
      <c r="U2608" t="n">
        <v>0.86</v>
      </c>
      <c r="V2608" t="n">
        <v>0.9</v>
      </c>
      <c r="W2608" t="n">
        <v>20.69</v>
      </c>
      <c r="X2608" t="n">
        <v>0.46</v>
      </c>
      <c r="Y2608" t="n">
        <v>1</v>
      </c>
      <c r="Z2608" t="n">
        <v>10</v>
      </c>
    </row>
    <row r="2609">
      <c r="A2609" t="n">
        <v>124</v>
      </c>
      <c r="B2609" t="n">
        <v>95</v>
      </c>
      <c r="C2609" t="inlineStr">
        <is>
          <t xml:space="preserve">CONCLUIDO	</t>
        </is>
      </c>
      <c r="D2609" t="n">
        <v>1.7825</v>
      </c>
      <c r="E2609" t="n">
        <v>56.1</v>
      </c>
      <c r="F2609" t="n">
        <v>53.04</v>
      </c>
      <c r="G2609" t="n">
        <v>198.88</v>
      </c>
      <c r="H2609" t="n">
        <v>2.41</v>
      </c>
      <c r="I2609" t="n">
        <v>16</v>
      </c>
      <c r="J2609" t="n">
        <v>235.61</v>
      </c>
      <c r="K2609" t="n">
        <v>53.44</v>
      </c>
      <c r="L2609" t="n">
        <v>32</v>
      </c>
      <c r="M2609" t="n">
        <v>1</v>
      </c>
      <c r="N2609" t="n">
        <v>55.18</v>
      </c>
      <c r="O2609" t="n">
        <v>29293.06</v>
      </c>
      <c r="P2609" t="n">
        <v>620.73</v>
      </c>
      <c r="Q2609" t="n">
        <v>1367.31</v>
      </c>
      <c r="R2609" t="n">
        <v>120.91</v>
      </c>
      <c r="S2609" t="n">
        <v>104.26</v>
      </c>
      <c r="T2609" t="n">
        <v>7431.93</v>
      </c>
      <c r="U2609" t="n">
        <v>0.86</v>
      </c>
      <c r="V2609" t="n">
        <v>0.9</v>
      </c>
      <c r="W2609" t="n">
        <v>20.69</v>
      </c>
      <c r="X2609" t="n">
        <v>0.46</v>
      </c>
      <c r="Y2609" t="n">
        <v>1</v>
      </c>
      <c r="Z2609" t="n">
        <v>10</v>
      </c>
    </row>
    <row r="2610">
      <c r="A2610" t="n">
        <v>125</v>
      </c>
      <c r="B2610" t="n">
        <v>95</v>
      </c>
      <c r="C2610" t="inlineStr">
        <is>
          <t xml:space="preserve">CONCLUIDO	</t>
        </is>
      </c>
      <c r="D2610" t="n">
        <v>1.7825</v>
      </c>
      <c r="E2610" t="n">
        <v>56.1</v>
      </c>
      <c r="F2610" t="n">
        <v>53.04</v>
      </c>
      <c r="G2610" t="n">
        <v>198.89</v>
      </c>
      <c r="H2610" t="n">
        <v>2.43</v>
      </c>
      <c r="I2610" t="n">
        <v>16</v>
      </c>
      <c r="J2610" t="n">
        <v>236.04</v>
      </c>
      <c r="K2610" t="n">
        <v>53.44</v>
      </c>
      <c r="L2610" t="n">
        <v>32.25</v>
      </c>
      <c r="M2610" t="n">
        <v>0</v>
      </c>
      <c r="N2610" t="n">
        <v>55.36</v>
      </c>
      <c r="O2610" t="n">
        <v>29346.22</v>
      </c>
      <c r="P2610" t="n">
        <v>621.67</v>
      </c>
      <c r="Q2610" t="n">
        <v>1367.27</v>
      </c>
      <c r="R2610" t="n">
        <v>120.96</v>
      </c>
      <c r="S2610" t="n">
        <v>104.26</v>
      </c>
      <c r="T2610" t="n">
        <v>7457.4</v>
      </c>
      <c r="U2610" t="n">
        <v>0.86</v>
      </c>
      <c r="V2610" t="n">
        <v>0.9</v>
      </c>
      <c r="W2610" t="n">
        <v>20.69</v>
      </c>
      <c r="X2610" t="n">
        <v>0.46</v>
      </c>
      <c r="Y2610" t="n">
        <v>1</v>
      </c>
      <c r="Z2610" t="n">
        <v>10</v>
      </c>
    </row>
    <row r="2611">
      <c r="A2611" t="n">
        <v>0</v>
      </c>
      <c r="B2611" t="n">
        <v>55</v>
      </c>
      <c r="C2611" t="inlineStr">
        <is>
          <t xml:space="preserve">CONCLUIDO	</t>
        </is>
      </c>
      <c r="D2611" t="n">
        <v>1.239</v>
      </c>
      <c r="E2611" t="n">
        <v>80.70999999999999</v>
      </c>
      <c r="F2611" t="n">
        <v>66.97</v>
      </c>
      <c r="G2611" t="n">
        <v>8.23</v>
      </c>
      <c r="H2611" t="n">
        <v>0.15</v>
      </c>
      <c r="I2611" t="n">
        <v>488</v>
      </c>
      <c r="J2611" t="n">
        <v>116.05</v>
      </c>
      <c r="K2611" t="n">
        <v>43.4</v>
      </c>
      <c r="L2611" t="n">
        <v>1</v>
      </c>
      <c r="M2611" t="n">
        <v>486</v>
      </c>
      <c r="N2611" t="n">
        <v>16.65</v>
      </c>
      <c r="O2611" t="n">
        <v>14546.17</v>
      </c>
      <c r="P2611" t="n">
        <v>676.12</v>
      </c>
      <c r="Q2611" t="n">
        <v>1369.44</v>
      </c>
      <c r="R2611" t="n">
        <v>574.34</v>
      </c>
      <c r="S2611" t="n">
        <v>104.26</v>
      </c>
      <c r="T2611" t="n">
        <v>231787.98</v>
      </c>
      <c r="U2611" t="n">
        <v>0.18</v>
      </c>
      <c r="V2611" t="n">
        <v>0.72</v>
      </c>
      <c r="W2611" t="n">
        <v>21.45</v>
      </c>
      <c r="X2611" t="n">
        <v>14.34</v>
      </c>
      <c r="Y2611" t="n">
        <v>1</v>
      </c>
      <c r="Z2611" t="n">
        <v>10</v>
      </c>
    </row>
    <row r="2612">
      <c r="A2612" t="n">
        <v>1</v>
      </c>
      <c r="B2612" t="n">
        <v>55</v>
      </c>
      <c r="C2612" t="inlineStr">
        <is>
          <t xml:space="preserve">CONCLUIDO	</t>
        </is>
      </c>
      <c r="D2612" t="n">
        <v>1.3481</v>
      </c>
      <c r="E2612" t="n">
        <v>74.18000000000001</v>
      </c>
      <c r="F2612" t="n">
        <v>63.3</v>
      </c>
      <c r="G2612" t="n">
        <v>10.32</v>
      </c>
      <c r="H2612" t="n">
        <v>0.19</v>
      </c>
      <c r="I2612" t="n">
        <v>368</v>
      </c>
      <c r="J2612" t="n">
        <v>116.37</v>
      </c>
      <c r="K2612" t="n">
        <v>43.4</v>
      </c>
      <c r="L2612" t="n">
        <v>1.25</v>
      </c>
      <c r="M2612" t="n">
        <v>366</v>
      </c>
      <c r="N2612" t="n">
        <v>16.72</v>
      </c>
      <c r="O2612" t="n">
        <v>14585.96</v>
      </c>
      <c r="P2612" t="n">
        <v>637.59</v>
      </c>
      <c r="Q2612" t="n">
        <v>1368.75</v>
      </c>
      <c r="R2612" t="n">
        <v>455.2</v>
      </c>
      <c r="S2612" t="n">
        <v>104.26</v>
      </c>
      <c r="T2612" t="n">
        <v>172818.33</v>
      </c>
      <c r="U2612" t="n">
        <v>0.23</v>
      </c>
      <c r="V2612" t="n">
        <v>0.76</v>
      </c>
      <c r="W2612" t="n">
        <v>21.24</v>
      </c>
      <c r="X2612" t="n">
        <v>10.69</v>
      </c>
      <c r="Y2612" t="n">
        <v>1</v>
      </c>
      <c r="Z2612" t="n">
        <v>10</v>
      </c>
    </row>
    <row r="2613">
      <c r="A2613" t="n">
        <v>2</v>
      </c>
      <c r="B2613" t="n">
        <v>55</v>
      </c>
      <c r="C2613" t="inlineStr">
        <is>
          <t xml:space="preserve">CONCLUIDO	</t>
        </is>
      </c>
      <c r="D2613" t="n">
        <v>1.4231</v>
      </c>
      <c r="E2613" t="n">
        <v>70.27</v>
      </c>
      <c r="F2613" t="n">
        <v>61.14</v>
      </c>
      <c r="G2613" t="n">
        <v>12.43</v>
      </c>
      <c r="H2613" t="n">
        <v>0.23</v>
      </c>
      <c r="I2613" t="n">
        <v>295</v>
      </c>
      <c r="J2613" t="n">
        <v>116.69</v>
      </c>
      <c r="K2613" t="n">
        <v>43.4</v>
      </c>
      <c r="L2613" t="n">
        <v>1.5</v>
      </c>
      <c r="M2613" t="n">
        <v>293</v>
      </c>
      <c r="N2613" t="n">
        <v>16.79</v>
      </c>
      <c r="O2613" t="n">
        <v>14625.77</v>
      </c>
      <c r="P2613" t="n">
        <v>614.03</v>
      </c>
      <c r="Q2613" t="n">
        <v>1368.79</v>
      </c>
      <c r="R2613" t="n">
        <v>384.47</v>
      </c>
      <c r="S2613" t="n">
        <v>104.26</v>
      </c>
      <c r="T2613" t="n">
        <v>137814.37</v>
      </c>
      <c r="U2613" t="n">
        <v>0.27</v>
      </c>
      <c r="V2613" t="n">
        <v>0.78</v>
      </c>
      <c r="W2613" t="n">
        <v>21.13</v>
      </c>
      <c r="X2613" t="n">
        <v>8.529999999999999</v>
      </c>
      <c r="Y2613" t="n">
        <v>1</v>
      </c>
      <c r="Z2613" t="n">
        <v>10</v>
      </c>
    </row>
    <row r="2614">
      <c r="A2614" t="n">
        <v>3</v>
      </c>
      <c r="B2614" t="n">
        <v>55</v>
      </c>
      <c r="C2614" t="inlineStr">
        <is>
          <t xml:space="preserve">CONCLUIDO	</t>
        </is>
      </c>
      <c r="D2614" t="n">
        <v>1.4765</v>
      </c>
      <c r="E2614" t="n">
        <v>67.73</v>
      </c>
      <c r="F2614" t="n">
        <v>59.74</v>
      </c>
      <c r="G2614" t="n">
        <v>14.51</v>
      </c>
      <c r="H2614" t="n">
        <v>0.26</v>
      </c>
      <c r="I2614" t="n">
        <v>247</v>
      </c>
      <c r="J2614" t="n">
        <v>117.01</v>
      </c>
      <c r="K2614" t="n">
        <v>43.4</v>
      </c>
      <c r="L2614" t="n">
        <v>1.75</v>
      </c>
      <c r="M2614" t="n">
        <v>245</v>
      </c>
      <c r="N2614" t="n">
        <v>16.86</v>
      </c>
      <c r="O2614" t="n">
        <v>14665.62</v>
      </c>
      <c r="P2614" t="n">
        <v>598.16</v>
      </c>
      <c r="Q2614" t="n">
        <v>1368.27</v>
      </c>
      <c r="R2614" t="n">
        <v>338.77</v>
      </c>
      <c r="S2614" t="n">
        <v>104.26</v>
      </c>
      <c r="T2614" t="n">
        <v>115208.53</v>
      </c>
      <c r="U2614" t="n">
        <v>0.31</v>
      </c>
      <c r="V2614" t="n">
        <v>0.8</v>
      </c>
      <c r="W2614" t="n">
        <v>21.06</v>
      </c>
      <c r="X2614" t="n">
        <v>7.15</v>
      </c>
      <c r="Y2614" t="n">
        <v>1</v>
      </c>
      <c r="Z2614" t="n">
        <v>10</v>
      </c>
    </row>
    <row r="2615">
      <c r="A2615" t="n">
        <v>4</v>
      </c>
      <c r="B2615" t="n">
        <v>55</v>
      </c>
      <c r="C2615" t="inlineStr">
        <is>
          <t xml:space="preserve">CONCLUIDO	</t>
        </is>
      </c>
      <c r="D2615" t="n">
        <v>1.5203</v>
      </c>
      <c r="E2615" t="n">
        <v>65.78</v>
      </c>
      <c r="F2615" t="n">
        <v>58.65</v>
      </c>
      <c r="G2615" t="n">
        <v>16.68</v>
      </c>
      <c r="H2615" t="n">
        <v>0.3</v>
      </c>
      <c r="I2615" t="n">
        <v>211</v>
      </c>
      <c r="J2615" t="n">
        <v>117.34</v>
      </c>
      <c r="K2615" t="n">
        <v>43.4</v>
      </c>
      <c r="L2615" t="n">
        <v>2</v>
      </c>
      <c r="M2615" t="n">
        <v>209</v>
      </c>
      <c r="N2615" t="n">
        <v>16.94</v>
      </c>
      <c r="O2615" t="n">
        <v>14705.49</v>
      </c>
      <c r="P2615" t="n">
        <v>585.45</v>
      </c>
      <c r="Q2615" t="n">
        <v>1367.96</v>
      </c>
      <c r="R2615" t="n">
        <v>304.44</v>
      </c>
      <c r="S2615" t="n">
        <v>104.26</v>
      </c>
      <c r="T2615" t="n">
        <v>98222.48</v>
      </c>
      <c r="U2615" t="n">
        <v>0.34</v>
      </c>
      <c r="V2615" t="n">
        <v>0.82</v>
      </c>
      <c r="W2615" t="n">
        <v>20.97</v>
      </c>
      <c r="X2615" t="n">
        <v>6.06</v>
      </c>
      <c r="Y2615" t="n">
        <v>1</v>
      </c>
      <c r="Z2615" t="n">
        <v>10</v>
      </c>
    </row>
    <row r="2616">
      <c r="A2616" t="n">
        <v>5</v>
      </c>
      <c r="B2616" t="n">
        <v>55</v>
      </c>
      <c r="C2616" t="inlineStr">
        <is>
          <t xml:space="preserve">CONCLUIDO	</t>
        </is>
      </c>
      <c r="D2616" t="n">
        <v>1.5522</v>
      </c>
      <c r="E2616" t="n">
        <v>64.43000000000001</v>
      </c>
      <c r="F2616" t="n">
        <v>57.92</v>
      </c>
      <c r="G2616" t="n">
        <v>18.79</v>
      </c>
      <c r="H2616" t="n">
        <v>0.34</v>
      </c>
      <c r="I2616" t="n">
        <v>185</v>
      </c>
      <c r="J2616" t="n">
        <v>117.66</v>
      </c>
      <c r="K2616" t="n">
        <v>43.4</v>
      </c>
      <c r="L2616" t="n">
        <v>2.25</v>
      </c>
      <c r="M2616" t="n">
        <v>183</v>
      </c>
      <c r="N2616" t="n">
        <v>17.01</v>
      </c>
      <c r="O2616" t="n">
        <v>14745.39</v>
      </c>
      <c r="P2616" t="n">
        <v>576.25</v>
      </c>
      <c r="Q2616" t="n">
        <v>1367.81</v>
      </c>
      <c r="R2616" t="n">
        <v>279.68</v>
      </c>
      <c r="S2616" t="n">
        <v>104.26</v>
      </c>
      <c r="T2616" t="n">
        <v>85972.47</v>
      </c>
      <c r="U2616" t="n">
        <v>0.37</v>
      </c>
      <c r="V2616" t="n">
        <v>0.83</v>
      </c>
      <c r="W2616" t="n">
        <v>20.96</v>
      </c>
      <c r="X2616" t="n">
        <v>5.33</v>
      </c>
      <c r="Y2616" t="n">
        <v>1</v>
      </c>
      <c r="Z2616" t="n">
        <v>10</v>
      </c>
    </row>
    <row r="2617">
      <c r="A2617" t="n">
        <v>6</v>
      </c>
      <c r="B2617" t="n">
        <v>55</v>
      </c>
      <c r="C2617" t="inlineStr">
        <is>
          <t xml:space="preserve">CONCLUIDO	</t>
        </is>
      </c>
      <c r="D2617" t="n">
        <v>1.5795</v>
      </c>
      <c r="E2617" t="n">
        <v>63.31</v>
      </c>
      <c r="F2617" t="n">
        <v>57.31</v>
      </c>
      <c r="G2617" t="n">
        <v>20.97</v>
      </c>
      <c r="H2617" t="n">
        <v>0.37</v>
      </c>
      <c r="I2617" t="n">
        <v>164</v>
      </c>
      <c r="J2617" t="n">
        <v>117.98</v>
      </c>
      <c r="K2617" t="n">
        <v>43.4</v>
      </c>
      <c r="L2617" t="n">
        <v>2.5</v>
      </c>
      <c r="M2617" t="n">
        <v>162</v>
      </c>
      <c r="N2617" t="n">
        <v>17.08</v>
      </c>
      <c r="O2617" t="n">
        <v>14785.31</v>
      </c>
      <c r="P2617" t="n">
        <v>568.28</v>
      </c>
      <c r="Q2617" t="n">
        <v>1368.01</v>
      </c>
      <c r="R2617" t="n">
        <v>259.54</v>
      </c>
      <c r="S2617" t="n">
        <v>104.26</v>
      </c>
      <c r="T2617" t="n">
        <v>76006.64999999999</v>
      </c>
      <c r="U2617" t="n">
        <v>0.4</v>
      </c>
      <c r="V2617" t="n">
        <v>0.84</v>
      </c>
      <c r="W2617" t="n">
        <v>20.93</v>
      </c>
      <c r="X2617" t="n">
        <v>4.72</v>
      </c>
      <c r="Y2617" t="n">
        <v>1</v>
      </c>
      <c r="Z2617" t="n">
        <v>10</v>
      </c>
    </row>
    <row r="2618">
      <c r="A2618" t="n">
        <v>7</v>
      </c>
      <c r="B2618" t="n">
        <v>55</v>
      </c>
      <c r="C2618" t="inlineStr">
        <is>
          <t xml:space="preserve">CONCLUIDO	</t>
        </is>
      </c>
      <c r="D2618" t="n">
        <v>1.6019</v>
      </c>
      <c r="E2618" t="n">
        <v>62.43</v>
      </c>
      <c r="F2618" t="n">
        <v>56.81</v>
      </c>
      <c r="G2618" t="n">
        <v>23.03</v>
      </c>
      <c r="H2618" t="n">
        <v>0.41</v>
      </c>
      <c r="I2618" t="n">
        <v>148</v>
      </c>
      <c r="J2618" t="n">
        <v>118.31</v>
      </c>
      <c r="K2618" t="n">
        <v>43.4</v>
      </c>
      <c r="L2618" t="n">
        <v>2.75</v>
      </c>
      <c r="M2618" t="n">
        <v>146</v>
      </c>
      <c r="N2618" t="n">
        <v>17.16</v>
      </c>
      <c r="O2618" t="n">
        <v>14825.26</v>
      </c>
      <c r="P2618" t="n">
        <v>561.51</v>
      </c>
      <c r="Q2618" t="n">
        <v>1367.83</v>
      </c>
      <c r="R2618" t="n">
        <v>243.68</v>
      </c>
      <c r="S2618" t="n">
        <v>104.26</v>
      </c>
      <c r="T2618" t="n">
        <v>68156.13</v>
      </c>
      <c r="U2618" t="n">
        <v>0.43</v>
      </c>
      <c r="V2618" t="n">
        <v>0.84</v>
      </c>
      <c r="W2618" t="n">
        <v>20.89</v>
      </c>
      <c r="X2618" t="n">
        <v>4.22</v>
      </c>
      <c r="Y2618" t="n">
        <v>1</v>
      </c>
      <c r="Z2618" t="n">
        <v>10</v>
      </c>
    </row>
    <row r="2619">
      <c r="A2619" t="n">
        <v>8</v>
      </c>
      <c r="B2619" t="n">
        <v>55</v>
      </c>
      <c r="C2619" t="inlineStr">
        <is>
          <t xml:space="preserve">CONCLUIDO	</t>
        </is>
      </c>
      <c r="D2619" t="n">
        <v>1.6208</v>
      </c>
      <c r="E2619" t="n">
        <v>61.7</v>
      </c>
      <c r="F2619" t="n">
        <v>56.41</v>
      </c>
      <c r="G2619" t="n">
        <v>25.26</v>
      </c>
      <c r="H2619" t="n">
        <v>0.45</v>
      </c>
      <c r="I2619" t="n">
        <v>134</v>
      </c>
      <c r="J2619" t="n">
        <v>118.63</v>
      </c>
      <c r="K2619" t="n">
        <v>43.4</v>
      </c>
      <c r="L2619" t="n">
        <v>3</v>
      </c>
      <c r="M2619" t="n">
        <v>132</v>
      </c>
      <c r="N2619" t="n">
        <v>17.23</v>
      </c>
      <c r="O2619" t="n">
        <v>14865.24</v>
      </c>
      <c r="P2619" t="n">
        <v>555.6</v>
      </c>
      <c r="Q2619" t="n">
        <v>1367.62</v>
      </c>
      <c r="R2619" t="n">
        <v>231.24</v>
      </c>
      <c r="S2619" t="n">
        <v>104.26</v>
      </c>
      <c r="T2619" t="n">
        <v>62005.22</v>
      </c>
      <c r="U2619" t="n">
        <v>0.45</v>
      </c>
      <c r="V2619" t="n">
        <v>0.85</v>
      </c>
      <c r="W2619" t="n">
        <v>20.86</v>
      </c>
      <c r="X2619" t="n">
        <v>3.83</v>
      </c>
      <c r="Y2619" t="n">
        <v>1</v>
      </c>
      <c r="Z2619" t="n">
        <v>10</v>
      </c>
    </row>
    <row r="2620">
      <c r="A2620" t="n">
        <v>9</v>
      </c>
      <c r="B2620" t="n">
        <v>55</v>
      </c>
      <c r="C2620" t="inlineStr">
        <is>
          <t xml:space="preserve">CONCLUIDO	</t>
        </is>
      </c>
      <c r="D2620" t="n">
        <v>1.6367</v>
      </c>
      <c r="E2620" t="n">
        <v>61.1</v>
      </c>
      <c r="F2620" t="n">
        <v>56.08</v>
      </c>
      <c r="G2620" t="n">
        <v>27.35</v>
      </c>
      <c r="H2620" t="n">
        <v>0.48</v>
      </c>
      <c r="I2620" t="n">
        <v>123</v>
      </c>
      <c r="J2620" t="n">
        <v>118.96</v>
      </c>
      <c r="K2620" t="n">
        <v>43.4</v>
      </c>
      <c r="L2620" t="n">
        <v>3.25</v>
      </c>
      <c r="M2620" t="n">
        <v>121</v>
      </c>
      <c r="N2620" t="n">
        <v>17.31</v>
      </c>
      <c r="O2620" t="n">
        <v>14905.25</v>
      </c>
      <c r="P2620" t="n">
        <v>550.5</v>
      </c>
      <c r="Q2620" t="n">
        <v>1367.84</v>
      </c>
      <c r="R2620" t="n">
        <v>220.1</v>
      </c>
      <c r="S2620" t="n">
        <v>104.26</v>
      </c>
      <c r="T2620" t="n">
        <v>56490.3</v>
      </c>
      <c r="U2620" t="n">
        <v>0.47</v>
      </c>
      <c r="V2620" t="n">
        <v>0.85</v>
      </c>
      <c r="W2620" t="n">
        <v>20.85</v>
      </c>
      <c r="X2620" t="n">
        <v>3.49</v>
      </c>
      <c r="Y2620" t="n">
        <v>1</v>
      </c>
      <c r="Z2620" t="n">
        <v>10</v>
      </c>
    </row>
    <row r="2621">
      <c r="A2621" t="n">
        <v>10</v>
      </c>
      <c r="B2621" t="n">
        <v>55</v>
      </c>
      <c r="C2621" t="inlineStr">
        <is>
          <t xml:space="preserve">CONCLUIDO	</t>
        </is>
      </c>
      <c r="D2621" t="n">
        <v>1.6497</v>
      </c>
      <c r="E2621" t="n">
        <v>60.62</v>
      </c>
      <c r="F2621" t="n">
        <v>55.83</v>
      </c>
      <c r="G2621" t="n">
        <v>29.65</v>
      </c>
      <c r="H2621" t="n">
        <v>0.52</v>
      </c>
      <c r="I2621" t="n">
        <v>113</v>
      </c>
      <c r="J2621" t="n">
        <v>119.28</v>
      </c>
      <c r="K2621" t="n">
        <v>43.4</v>
      </c>
      <c r="L2621" t="n">
        <v>3.5</v>
      </c>
      <c r="M2621" t="n">
        <v>111</v>
      </c>
      <c r="N2621" t="n">
        <v>17.38</v>
      </c>
      <c r="O2621" t="n">
        <v>14945.29</v>
      </c>
      <c r="P2621" t="n">
        <v>546.35</v>
      </c>
      <c r="Q2621" t="n">
        <v>1367.64</v>
      </c>
      <c r="R2621" t="n">
        <v>211.9</v>
      </c>
      <c r="S2621" t="n">
        <v>104.26</v>
      </c>
      <c r="T2621" t="n">
        <v>52441.92</v>
      </c>
      <c r="U2621" t="n">
        <v>0.49</v>
      </c>
      <c r="V2621" t="n">
        <v>0.86</v>
      </c>
      <c r="W2621" t="n">
        <v>20.84</v>
      </c>
      <c r="X2621" t="n">
        <v>3.25</v>
      </c>
      <c r="Y2621" t="n">
        <v>1</v>
      </c>
      <c r="Z2621" t="n">
        <v>10</v>
      </c>
    </row>
    <row r="2622">
      <c r="A2622" t="n">
        <v>11</v>
      </c>
      <c r="B2622" t="n">
        <v>55</v>
      </c>
      <c r="C2622" t="inlineStr">
        <is>
          <t xml:space="preserve">CONCLUIDO	</t>
        </is>
      </c>
      <c r="D2622" t="n">
        <v>1.662</v>
      </c>
      <c r="E2622" t="n">
        <v>60.17</v>
      </c>
      <c r="F2622" t="n">
        <v>55.57</v>
      </c>
      <c r="G2622" t="n">
        <v>31.76</v>
      </c>
      <c r="H2622" t="n">
        <v>0.55</v>
      </c>
      <c r="I2622" t="n">
        <v>105</v>
      </c>
      <c r="J2622" t="n">
        <v>119.61</v>
      </c>
      <c r="K2622" t="n">
        <v>43.4</v>
      </c>
      <c r="L2622" t="n">
        <v>3.75</v>
      </c>
      <c r="M2622" t="n">
        <v>103</v>
      </c>
      <c r="N2622" t="n">
        <v>17.46</v>
      </c>
      <c r="O2622" t="n">
        <v>14985.35</v>
      </c>
      <c r="P2622" t="n">
        <v>541.66</v>
      </c>
      <c r="Q2622" t="n">
        <v>1367.73</v>
      </c>
      <c r="R2622" t="n">
        <v>203.74</v>
      </c>
      <c r="S2622" t="n">
        <v>104.26</v>
      </c>
      <c r="T2622" t="n">
        <v>48401.91</v>
      </c>
      <c r="U2622" t="n">
        <v>0.51</v>
      </c>
      <c r="V2622" t="n">
        <v>0.86</v>
      </c>
      <c r="W2622" t="n">
        <v>20.82</v>
      </c>
      <c r="X2622" t="n">
        <v>2.99</v>
      </c>
      <c r="Y2622" t="n">
        <v>1</v>
      </c>
      <c r="Z2622" t="n">
        <v>10</v>
      </c>
    </row>
    <row r="2623">
      <c r="A2623" t="n">
        <v>12</v>
      </c>
      <c r="B2623" t="n">
        <v>55</v>
      </c>
      <c r="C2623" t="inlineStr">
        <is>
          <t xml:space="preserve">CONCLUIDO	</t>
        </is>
      </c>
      <c r="D2623" t="n">
        <v>1.672</v>
      </c>
      <c r="E2623" t="n">
        <v>59.81</v>
      </c>
      <c r="F2623" t="n">
        <v>55.38</v>
      </c>
      <c r="G2623" t="n">
        <v>33.91</v>
      </c>
      <c r="H2623" t="n">
        <v>0.59</v>
      </c>
      <c r="I2623" t="n">
        <v>98</v>
      </c>
      <c r="J2623" t="n">
        <v>119.93</v>
      </c>
      <c r="K2623" t="n">
        <v>43.4</v>
      </c>
      <c r="L2623" t="n">
        <v>4</v>
      </c>
      <c r="M2623" t="n">
        <v>96</v>
      </c>
      <c r="N2623" t="n">
        <v>17.53</v>
      </c>
      <c r="O2623" t="n">
        <v>15025.44</v>
      </c>
      <c r="P2623" t="n">
        <v>537.83</v>
      </c>
      <c r="Q2623" t="n">
        <v>1367.46</v>
      </c>
      <c r="R2623" t="n">
        <v>197.34</v>
      </c>
      <c r="S2623" t="n">
        <v>104.26</v>
      </c>
      <c r="T2623" t="n">
        <v>45237.5</v>
      </c>
      <c r="U2623" t="n">
        <v>0.53</v>
      </c>
      <c r="V2623" t="n">
        <v>0.87</v>
      </c>
      <c r="W2623" t="n">
        <v>20.81</v>
      </c>
      <c r="X2623" t="n">
        <v>2.8</v>
      </c>
      <c r="Y2623" t="n">
        <v>1</v>
      </c>
      <c r="Z2623" t="n">
        <v>10</v>
      </c>
    </row>
    <row r="2624">
      <c r="A2624" t="n">
        <v>13</v>
      </c>
      <c r="B2624" t="n">
        <v>55</v>
      </c>
      <c r="C2624" t="inlineStr">
        <is>
          <t xml:space="preserve">CONCLUIDO	</t>
        </is>
      </c>
      <c r="D2624" t="n">
        <v>1.6828</v>
      </c>
      <c r="E2624" t="n">
        <v>59.42</v>
      </c>
      <c r="F2624" t="n">
        <v>55.16</v>
      </c>
      <c r="G2624" t="n">
        <v>36.37</v>
      </c>
      <c r="H2624" t="n">
        <v>0.62</v>
      </c>
      <c r="I2624" t="n">
        <v>91</v>
      </c>
      <c r="J2624" t="n">
        <v>120.26</v>
      </c>
      <c r="K2624" t="n">
        <v>43.4</v>
      </c>
      <c r="L2624" t="n">
        <v>4.25</v>
      </c>
      <c r="M2624" t="n">
        <v>89</v>
      </c>
      <c r="N2624" t="n">
        <v>17.61</v>
      </c>
      <c r="O2624" t="n">
        <v>15065.56</v>
      </c>
      <c r="P2624" t="n">
        <v>533.58</v>
      </c>
      <c r="Q2624" t="n">
        <v>1367.44</v>
      </c>
      <c r="R2624" t="n">
        <v>190.62</v>
      </c>
      <c r="S2624" t="n">
        <v>104.26</v>
      </c>
      <c r="T2624" t="n">
        <v>41909.1</v>
      </c>
      <c r="U2624" t="n">
        <v>0.55</v>
      </c>
      <c r="V2624" t="n">
        <v>0.87</v>
      </c>
      <c r="W2624" t="n">
        <v>20.79</v>
      </c>
      <c r="X2624" t="n">
        <v>2.58</v>
      </c>
      <c r="Y2624" t="n">
        <v>1</v>
      </c>
      <c r="Z2624" t="n">
        <v>10</v>
      </c>
    </row>
    <row r="2625">
      <c r="A2625" t="n">
        <v>14</v>
      </c>
      <c r="B2625" t="n">
        <v>55</v>
      </c>
      <c r="C2625" t="inlineStr">
        <is>
          <t xml:space="preserve">CONCLUIDO	</t>
        </is>
      </c>
      <c r="D2625" t="n">
        <v>1.6905</v>
      </c>
      <c r="E2625" t="n">
        <v>59.15</v>
      </c>
      <c r="F2625" t="n">
        <v>55.02</v>
      </c>
      <c r="G2625" t="n">
        <v>38.38</v>
      </c>
      <c r="H2625" t="n">
        <v>0.66</v>
      </c>
      <c r="I2625" t="n">
        <v>86</v>
      </c>
      <c r="J2625" t="n">
        <v>120.58</v>
      </c>
      <c r="K2625" t="n">
        <v>43.4</v>
      </c>
      <c r="L2625" t="n">
        <v>4.5</v>
      </c>
      <c r="M2625" t="n">
        <v>84</v>
      </c>
      <c r="N2625" t="n">
        <v>17.68</v>
      </c>
      <c r="O2625" t="n">
        <v>15105.7</v>
      </c>
      <c r="P2625" t="n">
        <v>530.4</v>
      </c>
      <c r="Q2625" t="n">
        <v>1367.69</v>
      </c>
      <c r="R2625" t="n">
        <v>185.6</v>
      </c>
      <c r="S2625" t="n">
        <v>104.26</v>
      </c>
      <c r="T2625" t="n">
        <v>39427.83</v>
      </c>
      <c r="U2625" t="n">
        <v>0.5600000000000001</v>
      </c>
      <c r="V2625" t="n">
        <v>0.87</v>
      </c>
      <c r="W2625" t="n">
        <v>20.79</v>
      </c>
      <c r="X2625" t="n">
        <v>2.43</v>
      </c>
      <c r="Y2625" t="n">
        <v>1</v>
      </c>
      <c r="Z2625" t="n">
        <v>10</v>
      </c>
    </row>
    <row r="2626">
      <c r="A2626" t="n">
        <v>15</v>
      </c>
      <c r="B2626" t="n">
        <v>55</v>
      </c>
      <c r="C2626" t="inlineStr">
        <is>
          <t xml:space="preserve">CONCLUIDO	</t>
        </is>
      </c>
      <c r="D2626" t="n">
        <v>1.6982</v>
      </c>
      <c r="E2626" t="n">
        <v>58.88</v>
      </c>
      <c r="F2626" t="n">
        <v>54.87</v>
      </c>
      <c r="G2626" t="n">
        <v>40.64</v>
      </c>
      <c r="H2626" t="n">
        <v>0.6899999999999999</v>
      </c>
      <c r="I2626" t="n">
        <v>81</v>
      </c>
      <c r="J2626" t="n">
        <v>120.91</v>
      </c>
      <c r="K2626" t="n">
        <v>43.4</v>
      </c>
      <c r="L2626" t="n">
        <v>4.75</v>
      </c>
      <c r="M2626" t="n">
        <v>79</v>
      </c>
      <c r="N2626" t="n">
        <v>17.76</v>
      </c>
      <c r="O2626" t="n">
        <v>15145.88</v>
      </c>
      <c r="P2626" t="n">
        <v>526.89</v>
      </c>
      <c r="Q2626" t="n">
        <v>1367.5</v>
      </c>
      <c r="R2626" t="n">
        <v>180.84</v>
      </c>
      <c r="S2626" t="n">
        <v>104.26</v>
      </c>
      <c r="T2626" t="n">
        <v>37070.77</v>
      </c>
      <c r="U2626" t="n">
        <v>0.58</v>
      </c>
      <c r="V2626" t="n">
        <v>0.87</v>
      </c>
      <c r="W2626" t="n">
        <v>20.77</v>
      </c>
      <c r="X2626" t="n">
        <v>2.28</v>
      </c>
      <c r="Y2626" t="n">
        <v>1</v>
      </c>
      <c r="Z2626" t="n">
        <v>10</v>
      </c>
    </row>
    <row r="2627">
      <c r="A2627" t="n">
        <v>16</v>
      </c>
      <c r="B2627" t="n">
        <v>55</v>
      </c>
      <c r="C2627" t="inlineStr">
        <is>
          <t xml:space="preserve">CONCLUIDO	</t>
        </is>
      </c>
      <c r="D2627" t="n">
        <v>1.7048</v>
      </c>
      <c r="E2627" t="n">
        <v>58.66</v>
      </c>
      <c r="F2627" t="n">
        <v>54.76</v>
      </c>
      <c r="G2627" t="n">
        <v>43.23</v>
      </c>
      <c r="H2627" t="n">
        <v>0.73</v>
      </c>
      <c r="I2627" t="n">
        <v>76</v>
      </c>
      <c r="J2627" t="n">
        <v>121.23</v>
      </c>
      <c r="K2627" t="n">
        <v>43.4</v>
      </c>
      <c r="L2627" t="n">
        <v>5</v>
      </c>
      <c r="M2627" t="n">
        <v>74</v>
      </c>
      <c r="N2627" t="n">
        <v>17.83</v>
      </c>
      <c r="O2627" t="n">
        <v>15186.08</v>
      </c>
      <c r="P2627" t="n">
        <v>523.6</v>
      </c>
      <c r="Q2627" t="n">
        <v>1367.35</v>
      </c>
      <c r="R2627" t="n">
        <v>177.31</v>
      </c>
      <c r="S2627" t="n">
        <v>104.26</v>
      </c>
      <c r="T2627" t="n">
        <v>35329.75</v>
      </c>
      <c r="U2627" t="n">
        <v>0.59</v>
      </c>
      <c r="V2627" t="n">
        <v>0.88</v>
      </c>
      <c r="W2627" t="n">
        <v>20.78</v>
      </c>
      <c r="X2627" t="n">
        <v>2.18</v>
      </c>
      <c r="Y2627" t="n">
        <v>1</v>
      </c>
      <c r="Z2627" t="n">
        <v>10</v>
      </c>
    </row>
    <row r="2628">
      <c r="A2628" t="n">
        <v>17</v>
      </c>
      <c r="B2628" t="n">
        <v>55</v>
      </c>
      <c r="C2628" t="inlineStr">
        <is>
          <t xml:space="preserve">CONCLUIDO	</t>
        </is>
      </c>
      <c r="D2628" t="n">
        <v>1.7114</v>
      </c>
      <c r="E2628" t="n">
        <v>58.43</v>
      </c>
      <c r="F2628" t="n">
        <v>54.63</v>
      </c>
      <c r="G2628" t="n">
        <v>45.52</v>
      </c>
      <c r="H2628" t="n">
        <v>0.76</v>
      </c>
      <c r="I2628" t="n">
        <v>72</v>
      </c>
      <c r="J2628" t="n">
        <v>121.56</v>
      </c>
      <c r="K2628" t="n">
        <v>43.4</v>
      </c>
      <c r="L2628" t="n">
        <v>5.25</v>
      </c>
      <c r="M2628" t="n">
        <v>70</v>
      </c>
      <c r="N2628" t="n">
        <v>17.91</v>
      </c>
      <c r="O2628" t="n">
        <v>15226.31</v>
      </c>
      <c r="P2628" t="n">
        <v>520.48</v>
      </c>
      <c r="Q2628" t="n">
        <v>1367.37</v>
      </c>
      <c r="R2628" t="n">
        <v>173.05</v>
      </c>
      <c r="S2628" t="n">
        <v>104.26</v>
      </c>
      <c r="T2628" t="n">
        <v>33220.48</v>
      </c>
      <c r="U2628" t="n">
        <v>0.6</v>
      </c>
      <c r="V2628" t="n">
        <v>0.88</v>
      </c>
      <c r="W2628" t="n">
        <v>20.76</v>
      </c>
      <c r="X2628" t="n">
        <v>2.05</v>
      </c>
      <c r="Y2628" t="n">
        <v>1</v>
      </c>
      <c r="Z2628" t="n">
        <v>10</v>
      </c>
    </row>
    <row r="2629">
      <c r="A2629" t="n">
        <v>18</v>
      </c>
      <c r="B2629" t="n">
        <v>55</v>
      </c>
      <c r="C2629" t="inlineStr">
        <is>
          <t xml:space="preserve">CONCLUIDO	</t>
        </is>
      </c>
      <c r="D2629" t="n">
        <v>1.7158</v>
      </c>
      <c r="E2629" t="n">
        <v>58.28</v>
      </c>
      <c r="F2629" t="n">
        <v>54.55</v>
      </c>
      <c r="G2629" t="n">
        <v>47.43</v>
      </c>
      <c r="H2629" t="n">
        <v>0.8</v>
      </c>
      <c r="I2629" t="n">
        <v>69</v>
      </c>
      <c r="J2629" t="n">
        <v>121.89</v>
      </c>
      <c r="K2629" t="n">
        <v>43.4</v>
      </c>
      <c r="L2629" t="n">
        <v>5.5</v>
      </c>
      <c r="M2629" t="n">
        <v>67</v>
      </c>
      <c r="N2629" t="n">
        <v>17.99</v>
      </c>
      <c r="O2629" t="n">
        <v>15266.56</v>
      </c>
      <c r="P2629" t="n">
        <v>517.72</v>
      </c>
      <c r="Q2629" t="n">
        <v>1367.45</v>
      </c>
      <c r="R2629" t="n">
        <v>170.52</v>
      </c>
      <c r="S2629" t="n">
        <v>104.26</v>
      </c>
      <c r="T2629" t="n">
        <v>31970.65</v>
      </c>
      <c r="U2629" t="n">
        <v>0.61</v>
      </c>
      <c r="V2629" t="n">
        <v>0.88</v>
      </c>
      <c r="W2629" t="n">
        <v>20.76</v>
      </c>
      <c r="X2629" t="n">
        <v>1.97</v>
      </c>
      <c r="Y2629" t="n">
        <v>1</v>
      </c>
      <c r="Z2629" t="n">
        <v>10</v>
      </c>
    </row>
    <row r="2630">
      <c r="A2630" t="n">
        <v>19</v>
      </c>
      <c r="B2630" t="n">
        <v>55</v>
      </c>
      <c r="C2630" t="inlineStr">
        <is>
          <t xml:space="preserve">CONCLUIDO	</t>
        </is>
      </c>
      <c r="D2630" t="n">
        <v>1.7204</v>
      </c>
      <c r="E2630" t="n">
        <v>58.13</v>
      </c>
      <c r="F2630" t="n">
        <v>54.47</v>
      </c>
      <c r="G2630" t="n">
        <v>49.51</v>
      </c>
      <c r="H2630" t="n">
        <v>0.83</v>
      </c>
      <c r="I2630" t="n">
        <v>66</v>
      </c>
      <c r="J2630" t="n">
        <v>122.21</v>
      </c>
      <c r="K2630" t="n">
        <v>43.4</v>
      </c>
      <c r="L2630" t="n">
        <v>5.75</v>
      </c>
      <c r="M2630" t="n">
        <v>64</v>
      </c>
      <c r="N2630" t="n">
        <v>18.06</v>
      </c>
      <c r="O2630" t="n">
        <v>15306.85</v>
      </c>
      <c r="P2630" t="n">
        <v>515.21</v>
      </c>
      <c r="Q2630" t="n">
        <v>1367.62</v>
      </c>
      <c r="R2630" t="n">
        <v>167.62</v>
      </c>
      <c r="S2630" t="n">
        <v>104.26</v>
      </c>
      <c r="T2630" t="n">
        <v>30537.15</v>
      </c>
      <c r="U2630" t="n">
        <v>0.62</v>
      </c>
      <c r="V2630" t="n">
        <v>0.88</v>
      </c>
      <c r="W2630" t="n">
        <v>20.76</v>
      </c>
      <c r="X2630" t="n">
        <v>1.88</v>
      </c>
      <c r="Y2630" t="n">
        <v>1</v>
      </c>
      <c r="Z2630" t="n">
        <v>10</v>
      </c>
    </row>
    <row r="2631">
      <c r="A2631" t="n">
        <v>20</v>
      </c>
      <c r="B2631" t="n">
        <v>55</v>
      </c>
      <c r="C2631" t="inlineStr">
        <is>
          <t xml:space="preserve">CONCLUIDO	</t>
        </is>
      </c>
      <c r="D2631" t="n">
        <v>1.7254</v>
      </c>
      <c r="E2631" t="n">
        <v>57.96</v>
      </c>
      <c r="F2631" t="n">
        <v>54.37</v>
      </c>
      <c r="G2631" t="n">
        <v>51.78</v>
      </c>
      <c r="H2631" t="n">
        <v>0.86</v>
      </c>
      <c r="I2631" t="n">
        <v>63</v>
      </c>
      <c r="J2631" t="n">
        <v>122.54</v>
      </c>
      <c r="K2631" t="n">
        <v>43.4</v>
      </c>
      <c r="L2631" t="n">
        <v>6</v>
      </c>
      <c r="M2631" t="n">
        <v>61</v>
      </c>
      <c r="N2631" t="n">
        <v>18.14</v>
      </c>
      <c r="O2631" t="n">
        <v>15347.16</v>
      </c>
      <c r="P2631" t="n">
        <v>511.93</v>
      </c>
      <c r="Q2631" t="n">
        <v>1367.41</v>
      </c>
      <c r="R2631" t="n">
        <v>164.6</v>
      </c>
      <c r="S2631" t="n">
        <v>104.26</v>
      </c>
      <c r="T2631" t="n">
        <v>29039.25</v>
      </c>
      <c r="U2631" t="n">
        <v>0.63</v>
      </c>
      <c r="V2631" t="n">
        <v>0.88</v>
      </c>
      <c r="W2631" t="n">
        <v>20.75</v>
      </c>
      <c r="X2631" t="n">
        <v>1.79</v>
      </c>
      <c r="Y2631" t="n">
        <v>1</v>
      </c>
      <c r="Z2631" t="n">
        <v>10</v>
      </c>
    </row>
    <row r="2632">
      <c r="A2632" t="n">
        <v>21</v>
      </c>
      <c r="B2632" t="n">
        <v>55</v>
      </c>
      <c r="C2632" t="inlineStr">
        <is>
          <t xml:space="preserve">CONCLUIDO	</t>
        </is>
      </c>
      <c r="D2632" t="n">
        <v>1.7307</v>
      </c>
      <c r="E2632" t="n">
        <v>57.78</v>
      </c>
      <c r="F2632" t="n">
        <v>54.26</v>
      </c>
      <c r="G2632" t="n">
        <v>54.26</v>
      </c>
      <c r="H2632" t="n">
        <v>0.9</v>
      </c>
      <c r="I2632" t="n">
        <v>60</v>
      </c>
      <c r="J2632" t="n">
        <v>122.87</v>
      </c>
      <c r="K2632" t="n">
        <v>43.4</v>
      </c>
      <c r="L2632" t="n">
        <v>6.25</v>
      </c>
      <c r="M2632" t="n">
        <v>58</v>
      </c>
      <c r="N2632" t="n">
        <v>18.22</v>
      </c>
      <c r="O2632" t="n">
        <v>15387.5</v>
      </c>
      <c r="P2632" t="n">
        <v>508.8</v>
      </c>
      <c r="Q2632" t="n">
        <v>1367.36</v>
      </c>
      <c r="R2632" t="n">
        <v>161.41</v>
      </c>
      <c r="S2632" t="n">
        <v>104.26</v>
      </c>
      <c r="T2632" t="n">
        <v>27461.92</v>
      </c>
      <c r="U2632" t="n">
        <v>0.65</v>
      </c>
      <c r="V2632" t="n">
        <v>0.88</v>
      </c>
      <c r="W2632" t="n">
        <v>20.74</v>
      </c>
      <c r="X2632" t="n">
        <v>1.68</v>
      </c>
      <c r="Y2632" t="n">
        <v>1</v>
      </c>
      <c r="Z2632" t="n">
        <v>10</v>
      </c>
    </row>
    <row r="2633">
      <c r="A2633" t="n">
        <v>22</v>
      </c>
      <c r="B2633" t="n">
        <v>55</v>
      </c>
      <c r="C2633" t="inlineStr">
        <is>
          <t xml:space="preserve">CONCLUIDO	</t>
        </is>
      </c>
      <c r="D2633" t="n">
        <v>1.7356</v>
      </c>
      <c r="E2633" t="n">
        <v>57.62</v>
      </c>
      <c r="F2633" t="n">
        <v>54.17</v>
      </c>
      <c r="G2633" t="n">
        <v>57.02</v>
      </c>
      <c r="H2633" t="n">
        <v>0.93</v>
      </c>
      <c r="I2633" t="n">
        <v>57</v>
      </c>
      <c r="J2633" t="n">
        <v>123.19</v>
      </c>
      <c r="K2633" t="n">
        <v>43.4</v>
      </c>
      <c r="L2633" t="n">
        <v>6.5</v>
      </c>
      <c r="M2633" t="n">
        <v>55</v>
      </c>
      <c r="N2633" t="n">
        <v>18.29</v>
      </c>
      <c r="O2633" t="n">
        <v>15427.87</v>
      </c>
      <c r="P2633" t="n">
        <v>506.68</v>
      </c>
      <c r="Q2633" t="n">
        <v>1367.45</v>
      </c>
      <c r="R2633" t="n">
        <v>158.24</v>
      </c>
      <c r="S2633" t="n">
        <v>104.26</v>
      </c>
      <c r="T2633" t="n">
        <v>25890.64</v>
      </c>
      <c r="U2633" t="n">
        <v>0.66</v>
      </c>
      <c r="V2633" t="n">
        <v>0.88</v>
      </c>
      <c r="W2633" t="n">
        <v>20.74</v>
      </c>
      <c r="X2633" t="n">
        <v>1.59</v>
      </c>
      <c r="Y2633" t="n">
        <v>1</v>
      </c>
      <c r="Z2633" t="n">
        <v>10</v>
      </c>
    </row>
    <row r="2634">
      <c r="A2634" t="n">
        <v>23</v>
      </c>
      <c r="B2634" t="n">
        <v>55</v>
      </c>
      <c r="C2634" t="inlineStr">
        <is>
          <t xml:space="preserve">CONCLUIDO	</t>
        </is>
      </c>
      <c r="D2634" t="n">
        <v>1.7387</v>
      </c>
      <c r="E2634" t="n">
        <v>57.52</v>
      </c>
      <c r="F2634" t="n">
        <v>54.12</v>
      </c>
      <c r="G2634" t="n">
        <v>59.04</v>
      </c>
      <c r="H2634" t="n">
        <v>0.96</v>
      </c>
      <c r="I2634" t="n">
        <v>55</v>
      </c>
      <c r="J2634" t="n">
        <v>123.52</v>
      </c>
      <c r="K2634" t="n">
        <v>43.4</v>
      </c>
      <c r="L2634" t="n">
        <v>6.75</v>
      </c>
      <c r="M2634" t="n">
        <v>53</v>
      </c>
      <c r="N2634" t="n">
        <v>18.37</v>
      </c>
      <c r="O2634" t="n">
        <v>15468.27</v>
      </c>
      <c r="P2634" t="n">
        <v>503.51</v>
      </c>
      <c r="Q2634" t="n">
        <v>1367.37</v>
      </c>
      <c r="R2634" t="n">
        <v>156.54</v>
      </c>
      <c r="S2634" t="n">
        <v>104.26</v>
      </c>
      <c r="T2634" t="n">
        <v>25048.99</v>
      </c>
      <c r="U2634" t="n">
        <v>0.67</v>
      </c>
      <c r="V2634" t="n">
        <v>0.89</v>
      </c>
      <c r="W2634" t="n">
        <v>20.73</v>
      </c>
      <c r="X2634" t="n">
        <v>1.54</v>
      </c>
      <c r="Y2634" t="n">
        <v>1</v>
      </c>
      <c r="Z2634" t="n">
        <v>10</v>
      </c>
    </row>
    <row r="2635">
      <c r="A2635" t="n">
        <v>24</v>
      </c>
      <c r="B2635" t="n">
        <v>55</v>
      </c>
      <c r="C2635" t="inlineStr">
        <is>
          <t xml:space="preserve">CONCLUIDO	</t>
        </is>
      </c>
      <c r="D2635" t="n">
        <v>1.7419</v>
      </c>
      <c r="E2635" t="n">
        <v>57.41</v>
      </c>
      <c r="F2635" t="n">
        <v>54.06</v>
      </c>
      <c r="G2635" t="n">
        <v>61.2</v>
      </c>
      <c r="H2635" t="n">
        <v>1</v>
      </c>
      <c r="I2635" t="n">
        <v>53</v>
      </c>
      <c r="J2635" t="n">
        <v>123.85</v>
      </c>
      <c r="K2635" t="n">
        <v>43.4</v>
      </c>
      <c r="L2635" t="n">
        <v>7</v>
      </c>
      <c r="M2635" t="n">
        <v>51</v>
      </c>
      <c r="N2635" t="n">
        <v>18.45</v>
      </c>
      <c r="O2635" t="n">
        <v>15508.69</v>
      </c>
      <c r="P2635" t="n">
        <v>500.47</v>
      </c>
      <c r="Q2635" t="n">
        <v>1367.31</v>
      </c>
      <c r="R2635" t="n">
        <v>154.79</v>
      </c>
      <c r="S2635" t="n">
        <v>104.26</v>
      </c>
      <c r="T2635" t="n">
        <v>24186.1</v>
      </c>
      <c r="U2635" t="n">
        <v>0.67</v>
      </c>
      <c r="V2635" t="n">
        <v>0.89</v>
      </c>
      <c r="W2635" t="n">
        <v>20.73</v>
      </c>
      <c r="X2635" t="n">
        <v>1.48</v>
      </c>
      <c r="Y2635" t="n">
        <v>1</v>
      </c>
      <c r="Z2635" t="n">
        <v>10</v>
      </c>
    </row>
    <row r="2636">
      <c r="A2636" t="n">
        <v>25</v>
      </c>
      <c r="B2636" t="n">
        <v>55</v>
      </c>
      <c r="C2636" t="inlineStr">
        <is>
          <t xml:space="preserve">CONCLUIDO	</t>
        </is>
      </c>
      <c r="D2636" t="n">
        <v>1.7448</v>
      </c>
      <c r="E2636" t="n">
        <v>57.31</v>
      </c>
      <c r="F2636" t="n">
        <v>54.01</v>
      </c>
      <c r="G2636" t="n">
        <v>63.54</v>
      </c>
      <c r="H2636" t="n">
        <v>1.03</v>
      </c>
      <c r="I2636" t="n">
        <v>51</v>
      </c>
      <c r="J2636" t="n">
        <v>124.18</v>
      </c>
      <c r="K2636" t="n">
        <v>43.4</v>
      </c>
      <c r="L2636" t="n">
        <v>7.25</v>
      </c>
      <c r="M2636" t="n">
        <v>49</v>
      </c>
      <c r="N2636" t="n">
        <v>18.53</v>
      </c>
      <c r="O2636" t="n">
        <v>15549.15</v>
      </c>
      <c r="P2636" t="n">
        <v>498.46</v>
      </c>
      <c r="Q2636" t="n">
        <v>1367.35</v>
      </c>
      <c r="R2636" t="n">
        <v>153.21</v>
      </c>
      <c r="S2636" t="n">
        <v>104.26</v>
      </c>
      <c r="T2636" t="n">
        <v>23406.43</v>
      </c>
      <c r="U2636" t="n">
        <v>0.68</v>
      </c>
      <c r="V2636" t="n">
        <v>0.89</v>
      </c>
      <c r="W2636" t="n">
        <v>20.72</v>
      </c>
      <c r="X2636" t="n">
        <v>1.43</v>
      </c>
      <c r="Y2636" t="n">
        <v>1</v>
      </c>
      <c r="Z2636" t="n">
        <v>10</v>
      </c>
    </row>
    <row r="2637">
      <c r="A2637" t="n">
        <v>26</v>
      </c>
      <c r="B2637" t="n">
        <v>55</v>
      </c>
      <c r="C2637" t="inlineStr">
        <is>
          <t xml:space="preserve">CONCLUIDO	</t>
        </is>
      </c>
      <c r="D2637" t="n">
        <v>1.748</v>
      </c>
      <c r="E2637" t="n">
        <v>57.21</v>
      </c>
      <c r="F2637" t="n">
        <v>53.95</v>
      </c>
      <c r="G2637" t="n">
        <v>66.06</v>
      </c>
      <c r="H2637" t="n">
        <v>1.06</v>
      </c>
      <c r="I2637" t="n">
        <v>49</v>
      </c>
      <c r="J2637" t="n">
        <v>124.51</v>
      </c>
      <c r="K2637" t="n">
        <v>43.4</v>
      </c>
      <c r="L2637" t="n">
        <v>7.5</v>
      </c>
      <c r="M2637" t="n">
        <v>47</v>
      </c>
      <c r="N2637" t="n">
        <v>18.61</v>
      </c>
      <c r="O2637" t="n">
        <v>15589.63</v>
      </c>
      <c r="P2637" t="n">
        <v>495.6</v>
      </c>
      <c r="Q2637" t="n">
        <v>1367.36</v>
      </c>
      <c r="R2637" t="n">
        <v>151.06</v>
      </c>
      <c r="S2637" t="n">
        <v>104.26</v>
      </c>
      <c r="T2637" t="n">
        <v>22339.42</v>
      </c>
      <c r="U2637" t="n">
        <v>0.6899999999999999</v>
      </c>
      <c r="V2637" t="n">
        <v>0.89</v>
      </c>
      <c r="W2637" t="n">
        <v>20.73</v>
      </c>
      <c r="X2637" t="n">
        <v>1.37</v>
      </c>
      <c r="Y2637" t="n">
        <v>1</v>
      </c>
      <c r="Z2637" t="n">
        <v>10</v>
      </c>
    </row>
    <row r="2638">
      <c r="A2638" t="n">
        <v>27</v>
      </c>
      <c r="B2638" t="n">
        <v>55</v>
      </c>
      <c r="C2638" t="inlineStr">
        <is>
          <t xml:space="preserve">CONCLUIDO	</t>
        </is>
      </c>
      <c r="D2638" t="n">
        <v>1.7516</v>
      </c>
      <c r="E2638" t="n">
        <v>57.09</v>
      </c>
      <c r="F2638" t="n">
        <v>53.88</v>
      </c>
      <c r="G2638" t="n">
        <v>68.79000000000001</v>
      </c>
      <c r="H2638" t="n">
        <v>1.1</v>
      </c>
      <c r="I2638" t="n">
        <v>47</v>
      </c>
      <c r="J2638" t="n">
        <v>124.83</v>
      </c>
      <c r="K2638" t="n">
        <v>43.4</v>
      </c>
      <c r="L2638" t="n">
        <v>7.75</v>
      </c>
      <c r="M2638" t="n">
        <v>45</v>
      </c>
      <c r="N2638" t="n">
        <v>18.68</v>
      </c>
      <c r="O2638" t="n">
        <v>15630.14</v>
      </c>
      <c r="P2638" t="n">
        <v>492.69</v>
      </c>
      <c r="Q2638" t="n">
        <v>1367.31</v>
      </c>
      <c r="R2638" t="n">
        <v>148.9</v>
      </c>
      <c r="S2638" t="n">
        <v>104.26</v>
      </c>
      <c r="T2638" t="n">
        <v>21271.33</v>
      </c>
      <c r="U2638" t="n">
        <v>0.7</v>
      </c>
      <c r="V2638" t="n">
        <v>0.89</v>
      </c>
      <c r="W2638" t="n">
        <v>20.72</v>
      </c>
      <c r="X2638" t="n">
        <v>1.3</v>
      </c>
      <c r="Y2638" t="n">
        <v>1</v>
      </c>
      <c r="Z2638" t="n">
        <v>10</v>
      </c>
    </row>
    <row r="2639">
      <c r="A2639" t="n">
        <v>28</v>
      </c>
      <c r="B2639" t="n">
        <v>55</v>
      </c>
      <c r="C2639" t="inlineStr">
        <is>
          <t xml:space="preserve">CONCLUIDO	</t>
        </is>
      </c>
      <c r="D2639" t="n">
        <v>1.7547</v>
      </c>
      <c r="E2639" t="n">
        <v>56.99</v>
      </c>
      <c r="F2639" t="n">
        <v>53.83</v>
      </c>
      <c r="G2639" t="n">
        <v>71.77</v>
      </c>
      <c r="H2639" t="n">
        <v>1.13</v>
      </c>
      <c r="I2639" t="n">
        <v>45</v>
      </c>
      <c r="J2639" t="n">
        <v>125.16</v>
      </c>
      <c r="K2639" t="n">
        <v>43.4</v>
      </c>
      <c r="L2639" t="n">
        <v>8</v>
      </c>
      <c r="M2639" t="n">
        <v>43</v>
      </c>
      <c r="N2639" t="n">
        <v>18.76</v>
      </c>
      <c r="O2639" t="n">
        <v>15670.68</v>
      </c>
      <c r="P2639" t="n">
        <v>490.53</v>
      </c>
      <c r="Q2639" t="n">
        <v>1367.43</v>
      </c>
      <c r="R2639" t="n">
        <v>146.97</v>
      </c>
      <c r="S2639" t="n">
        <v>104.26</v>
      </c>
      <c r="T2639" t="n">
        <v>20317.12</v>
      </c>
      <c r="U2639" t="n">
        <v>0.71</v>
      </c>
      <c r="V2639" t="n">
        <v>0.89</v>
      </c>
      <c r="W2639" t="n">
        <v>20.72</v>
      </c>
      <c r="X2639" t="n">
        <v>1.25</v>
      </c>
      <c r="Y2639" t="n">
        <v>1</v>
      </c>
      <c r="Z2639" t="n">
        <v>10</v>
      </c>
    </row>
    <row r="2640">
      <c r="A2640" t="n">
        <v>29</v>
      </c>
      <c r="B2640" t="n">
        <v>55</v>
      </c>
      <c r="C2640" t="inlineStr">
        <is>
          <t xml:space="preserve">CONCLUIDO	</t>
        </is>
      </c>
      <c r="D2640" t="n">
        <v>1.7555</v>
      </c>
      <c r="E2640" t="n">
        <v>56.97</v>
      </c>
      <c r="F2640" t="n">
        <v>53.83</v>
      </c>
      <c r="G2640" t="n">
        <v>73.40000000000001</v>
      </c>
      <c r="H2640" t="n">
        <v>1.16</v>
      </c>
      <c r="I2640" t="n">
        <v>44</v>
      </c>
      <c r="J2640" t="n">
        <v>125.49</v>
      </c>
      <c r="K2640" t="n">
        <v>43.4</v>
      </c>
      <c r="L2640" t="n">
        <v>8.25</v>
      </c>
      <c r="M2640" t="n">
        <v>42</v>
      </c>
      <c r="N2640" t="n">
        <v>18.84</v>
      </c>
      <c r="O2640" t="n">
        <v>15711.24</v>
      </c>
      <c r="P2640" t="n">
        <v>488.1</v>
      </c>
      <c r="Q2640" t="n">
        <v>1367.25</v>
      </c>
      <c r="R2640" t="n">
        <v>147.35</v>
      </c>
      <c r="S2640" t="n">
        <v>104.26</v>
      </c>
      <c r="T2640" t="n">
        <v>20509.83</v>
      </c>
      <c r="U2640" t="n">
        <v>0.71</v>
      </c>
      <c r="V2640" t="n">
        <v>0.89</v>
      </c>
      <c r="W2640" t="n">
        <v>20.71</v>
      </c>
      <c r="X2640" t="n">
        <v>1.25</v>
      </c>
      <c r="Y2640" t="n">
        <v>1</v>
      </c>
      <c r="Z2640" t="n">
        <v>10</v>
      </c>
    </row>
    <row r="2641">
      <c r="A2641" t="n">
        <v>30</v>
      </c>
      <c r="B2641" t="n">
        <v>55</v>
      </c>
      <c r="C2641" t="inlineStr">
        <is>
          <t xml:space="preserve">CONCLUIDO	</t>
        </is>
      </c>
      <c r="D2641" t="n">
        <v>1.7593</v>
      </c>
      <c r="E2641" t="n">
        <v>56.84</v>
      </c>
      <c r="F2641" t="n">
        <v>53.75</v>
      </c>
      <c r="G2641" t="n">
        <v>76.79000000000001</v>
      </c>
      <c r="H2641" t="n">
        <v>1.19</v>
      </c>
      <c r="I2641" t="n">
        <v>42</v>
      </c>
      <c r="J2641" t="n">
        <v>125.82</v>
      </c>
      <c r="K2641" t="n">
        <v>43.4</v>
      </c>
      <c r="L2641" t="n">
        <v>8.5</v>
      </c>
      <c r="M2641" t="n">
        <v>40</v>
      </c>
      <c r="N2641" t="n">
        <v>18.92</v>
      </c>
      <c r="O2641" t="n">
        <v>15751.84</v>
      </c>
      <c r="P2641" t="n">
        <v>484.95</v>
      </c>
      <c r="Q2641" t="n">
        <v>1367.3</v>
      </c>
      <c r="R2641" t="n">
        <v>144.36</v>
      </c>
      <c r="S2641" t="n">
        <v>104.26</v>
      </c>
      <c r="T2641" t="n">
        <v>19028.62</v>
      </c>
      <c r="U2641" t="n">
        <v>0.72</v>
      </c>
      <c r="V2641" t="n">
        <v>0.89</v>
      </c>
      <c r="W2641" t="n">
        <v>20.72</v>
      </c>
      <c r="X2641" t="n">
        <v>1.18</v>
      </c>
      <c r="Y2641" t="n">
        <v>1</v>
      </c>
      <c r="Z2641" t="n">
        <v>10</v>
      </c>
    </row>
    <row r="2642">
      <c r="A2642" t="n">
        <v>31</v>
      </c>
      <c r="B2642" t="n">
        <v>55</v>
      </c>
      <c r="C2642" t="inlineStr">
        <is>
          <t xml:space="preserve">CONCLUIDO	</t>
        </is>
      </c>
      <c r="D2642" t="n">
        <v>1.7614</v>
      </c>
      <c r="E2642" t="n">
        <v>56.77</v>
      </c>
      <c r="F2642" t="n">
        <v>53.71</v>
      </c>
      <c r="G2642" t="n">
        <v>78.59999999999999</v>
      </c>
      <c r="H2642" t="n">
        <v>1.22</v>
      </c>
      <c r="I2642" t="n">
        <v>41</v>
      </c>
      <c r="J2642" t="n">
        <v>126.15</v>
      </c>
      <c r="K2642" t="n">
        <v>43.4</v>
      </c>
      <c r="L2642" t="n">
        <v>8.75</v>
      </c>
      <c r="M2642" t="n">
        <v>39</v>
      </c>
      <c r="N2642" t="n">
        <v>19</v>
      </c>
      <c r="O2642" t="n">
        <v>15792.46</v>
      </c>
      <c r="P2642" t="n">
        <v>482.44</v>
      </c>
      <c r="Q2642" t="n">
        <v>1367.24</v>
      </c>
      <c r="R2642" t="n">
        <v>143.14</v>
      </c>
      <c r="S2642" t="n">
        <v>104.26</v>
      </c>
      <c r="T2642" t="n">
        <v>18422.05</v>
      </c>
      <c r="U2642" t="n">
        <v>0.73</v>
      </c>
      <c r="V2642" t="n">
        <v>0.89</v>
      </c>
      <c r="W2642" t="n">
        <v>20.72</v>
      </c>
      <c r="X2642" t="n">
        <v>1.13</v>
      </c>
      <c r="Y2642" t="n">
        <v>1</v>
      </c>
      <c r="Z2642" t="n">
        <v>10</v>
      </c>
    </row>
    <row r="2643">
      <c r="A2643" t="n">
        <v>32</v>
      </c>
      <c r="B2643" t="n">
        <v>55</v>
      </c>
      <c r="C2643" t="inlineStr">
        <is>
          <t xml:space="preserve">CONCLUIDO	</t>
        </is>
      </c>
      <c r="D2643" t="n">
        <v>1.7631</v>
      </c>
      <c r="E2643" t="n">
        <v>56.72</v>
      </c>
      <c r="F2643" t="n">
        <v>53.68</v>
      </c>
      <c r="G2643" t="n">
        <v>80.52</v>
      </c>
      <c r="H2643" t="n">
        <v>1.26</v>
      </c>
      <c r="I2643" t="n">
        <v>40</v>
      </c>
      <c r="J2643" t="n">
        <v>126.48</v>
      </c>
      <c r="K2643" t="n">
        <v>43.4</v>
      </c>
      <c r="L2643" t="n">
        <v>9</v>
      </c>
      <c r="M2643" t="n">
        <v>38</v>
      </c>
      <c r="N2643" t="n">
        <v>19.08</v>
      </c>
      <c r="O2643" t="n">
        <v>15833.12</v>
      </c>
      <c r="P2643" t="n">
        <v>479.66</v>
      </c>
      <c r="Q2643" t="n">
        <v>1367.46</v>
      </c>
      <c r="R2643" t="n">
        <v>142.71</v>
      </c>
      <c r="S2643" t="n">
        <v>104.26</v>
      </c>
      <c r="T2643" t="n">
        <v>18213.41</v>
      </c>
      <c r="U2643" t="n">
        <v>0.73</v>
      </c>
      <c r="V2643" t="n">
        <v>0.89</v>
      </c>
      <c r="W2643" t="n">
        <v>20.7</v>
      </c>
      <c r="X2643" t="n">
        <v>1.1</v>
      </c>
      <c r="Y2643" t="n">
        <v>1</v>
      </c>
      <c r="Z2643" t="n">
        <v>10</v>
      </c>
    </row>
    <row r="2644">
      <c r="A2644" t="n">
        <v>33</v>
      </c>
      <c r="B2644" t="n">
        <v>55</v>
      </c>
      <c r="C2644" t="inlineStr">
        <is>
          <t xml:space="preserve">CONCLUIDO	</t>
        </is>
      </c>
      <c r="D2644" t="n">
        <v>1.7657</v>
      </c>
      <c r="E2644" t="n">
        <v>56.64</v>
      </c>
      <c r="F2644" t="n">
        <v>53.64</v>
      </c>
      <c r="G2644" t="n">
        <v>84.7</v>
      </c>
      <c r="H2644" t="n">
        <v>1.29</v>
      </c>
      <c r="I2644" t="n">
        <v>38</v>
      </c>
      <c r="J2644" t="n">
        <v>126.81</v>
      </c>
      <c r="K2644" t="n">
        <v>43.4</v>
      </c>
      <c r="L2644" t="n">
        <v>9.25</v>
      </c>
      <c r="M2644" t="n">
        <v>36</v>
      </c>
      <c r="N2644" t="n">
        <v>19.16</v>
      </c>
      <c r="O2644" t="n">
        <v>15873.8</v>
      </c>
      <c r="P2644" t="n">
        <v>477.52</v>
      </c>
      <c r="Q2644" t="n">
        <v>1367.22</v>
      </c>
      <c r="R2644" t="n">
        <v>141.05</v>
      </c>
      <c r="S2644" t="n">
        <v>104.26</v>
      </c>
      <c r="T2644" t="n">
        <v>17393.61</v>
      </c>
      <c r="U2644" t="n">
        <v>0.74</v>
      </c>
      <c r="V2644" t="n">
        <v>0.89</v>
      </c>
      <c r="W2644" t="n">
        <v>20.71</v>
      </c>
      <c r="X2644" t="n">
        <v>1.07</v>
      </c>
      <c r="Y2644" t="n">
        <v>1</v>
      </c>
      <c r="Z2644" t="n">
        <v>10</v>
      </c>
    </row>
    <row r="2645">
      <c r="A2645" t="n">
        <v>34</v>
      </c>
      <c r="B2645" t="n">
        <v>55</v>
      </c>
      <c r="C2645" t="inlineStr">
        <is>
          <t xml:space="preserve">CONCLUIDO	</t>
        </is>
      </c>
      <c r="D2645" t="n">
        <v>1.7679</v>
      </c>
      <c r="E2645" t="n">
        <v>56.56</v>
      </c>
      <c r="F2645" t="n">
        <v>53.59</v>
      </c>
      <c r="G2645" t="n">
        <v>86.91</v>
      </c>
      <c r="H2645" t="n">
        <v>1.32</v>
      </c>
      <c r="I2645" t="n">
        <v>37</v>
      </c>
      <c r="J2645" t="n">
        <v>127.14</v>
      </c>
      <c r="K2645" t="n">
        <v>43.4</v>
      </c>
      <c r="L2645" t="n">
        <v>9.5</v>
      </c>
      <c r="M2645" t="n">
        <v>35</v>
      </c>
      <c r="N2645" t="n">
        <v>19.24</v>
      </c>
      <c r="O2645" t="n">
        <v>15914.51</v>
      </c>
      <c r="P2645" t="n">
        <v>475</v>
      </c>
      <c r="Q2645" t="n">
        <v>1367.29</v>
      </c>
      <c r="R2645" t="n">
        <v>139.62</v>
      </c>
      <c r="S2645" t="n">
        <v>104.26</v>
      </c>
      <c r="T2645" t="n">
        <v>16682.8</v>
      </c>
      <c r="U2645" t="n">
        <v>0.75</v>
      </c>
      <c r="V2645" t="n">
        <v>0.89</v>
      </c>
      <c r="W2645" t="n">
        <v>20.7</v>
      </c>
      <c r="X2645" t="n">
        <v>1.02</v>
      </c>
      <c r="Y2645" t="n">
        <v>1</v>
      </c>
      <c r="Z2645" t="n">
        <v>10</v>
      </c>
    </row>
    <row r="2646">
      <c r="A2646" t="n">
        <v>35</v>
      </c>
      <c r="B2646" t="n">
        <v>55</v>
      </c>
      <c r="C2646" t="inlineStr">
        <is>
          <t xml:space="preserve">CONCLUIDO	</t>
        </is>
      </c>
      <c r="D2646" t="n">
        <v>1.7694</v>
      </c>
      <c r="E2646" t="n">
        <v>56.52</v>
      </c>
      <c r="F2646" t="n">
        <v>53.57</v>
      </c>
      <c r="G2646" t="n">
        <v>89.29000000000001</v>
      </c>
      <c r="H2646" t="n">
        <v>1.35</v>
      </c>
      <c r="I2646" t="n">
        <v>36</v>
      </c>
      <c r="J2646" t="n">
        <v>127.47</v>
      </c>
      <c r="K2646" t="n">
        <v>43.4</v>
      </c>
      <c r="L2646" t="n">
        <v>9.75</v>
      </c>
      <c r="M2646" t="n">
        <v>34</v>
      </c>
      <c r="N2646" t="n">
        <v>19.32</v>
      </c>
      <c r="O2646" t="n">
        <v>15955.25</v>
      </c>
      <c r="P2646" t="n">
        <v>472.41</v>
      </c>
      <c r="Q2646" t="n">
        <v>1367.3</v>
      </c>
      <c r="R2646" t="n">
        <v>138.99</v>
      </c>
      <c r="S2646" t="n">
        <v>104.26</v>
      </c>
      <c r="T2646" t="n">
        <v>16373.47</v>
      </c>
      <c r="U2646" t="n">
        <v>0.75</v>
      </c>
      <c r="V2646" t="n">
        <v>0.89</v>
      </c>
      <c r="W2646" t="n">
        <v>20.7</v>
      </c>
      <c r="X2646" t="n">
        <v>0.99</v>
      </c>
      <c r="Y2646" t="n">
        <v>1</v>
      </c>
      <c r="Z2646" t="n">
        <v>10</v>
      </c>
    </row>
    <row r="2647">
      <c r="A2647" t="n">
        <v>36</v>
      </c>
      <c r="B2647" t="n">
        <v>55</v>
      </c>
      <c r="C2647" t="inlineStr">
        <is>
          <t xml:space="preserve">CONCLUIDO	</t>
        </is>
      </c>
      <c r="D2647" t="n">
        <v>1.7699</v>
      </c>
      <c r="E2647" t="n">
        <v>56.5</v>
      </c>
      <c r="F2647" t="n">
        <v>53.58</v>
      </c>
      <c r="G2647" t="n">
        <v>91.84999999999999</v>
      </c>
      <c r="H2647" t="n">
        <v>1.38</v>
      </c>
      <c r="I2647" t="n">
        <v>35</v>
      </c>
      <c r="J2647" t="n">
        <v>127.8</v>
      </c>
      <c r="K2647" t="n">
        <v>43.4</v>
      </c>
      <c r="L2647" t="n">
        <v>10</v>
      </c>
      <c r="M2647" t="n">
        <v>33</v>
      </c>
      <c r="N2647" t="n">
        <v>19.4</v>
      </c>
      <c r="O2647" t="n">
        <v>15996.02</v>
      </c>
      <c r="P2647" t="n">
        <v>470.04</v>
      </c>
      <c r="Q2647" t="n">
        <v>1367.36</v>
      </c>
      <c r="R2647" t="n">
        <v>139.21</v>
      </c>
      <c r="S2647" t="n">
        <v>104.26</v>
      </c>
      <c r="T2647" t="n">
        <v>16485.11</v>
      </c>
      <c r="U2647" t="n">
        <v>0.75</v>
      </c>
      <c r="V2647" t="n">
        <v>0.89</v>
      </c>
      <c r="W2647" t="n">
        <v>20.7</v>
      </c>
      <c r="X2647" t="n">
        <v>1</v>
      </c>
      <c r="Y2647" t="n">
        <v>1</v>
      </c>
      <c r="Z2647" t="n">
        <v>10</v>
      </c>
    </row>
    <row r="2648">
      <c r="A2648" t="n">
        <v>37</v>
      </c>
      <c r="B2648" t="n">
        <v>55</v>
      </c>
      <c r="C2648" t="inlineStr">
        <is>
          <t xml:space="preserve">CONCLUIDO	</t>
        </is>
      </c>
      <c r="D2648" t="n">
        <v>1.7722</v>
      </c>
      <c r="E2648" t="n">
        <v>56.43</v>
      </c>
      <c r="F2648" t="n">
        <v>53.53</v>
      </c>
      <c r="G2648" t="n">
        <v>94.45999999999999</v>
      </c>
      <c r="H2648" t="n">
        <v>1.41</v>
      </c>
      <c r="I2648" t="n">
        <v>34</v>
      </c>
      <c r="J2648" t="n">
        <v>128.13</v>
      </c>
      <c r="K2648" t="n">
        <v>43.4</v>
      </c>
      <c r="L2648" t="n">
        <v>10.25</v>
      </c>
      <c r="M2648" t="n">
        <v>32</v>
      </c>
      <c r="N2648" t="n">
        <v>19.48</v>
      </c>
      <c r="O2648" t="n">
        <v>16036.82</v>
      </c>
      <c r="P2648" t="n">
        <v>466.79</v>
      </c>
      <c r="Q2648" t="n">
        <v>1367.24</v>
      </c>
      <c r="R2648" t="n">
        <v>137.39</v>
      </c>
      <c r="S2648" t="n">
        <v>104.26</v>
      </c>
      <c r="T2648" t="n">
        <v>15579.42</v>
      </c>
      <c r="U2648" t="n">
        <v>0.76</v>
      </c>
      <c r="V2648" t="n">
        <v>0.9</v>
      </c>
      <c r="W2648" t="n">
        <v>20.7</v>
      </c>
      <c r="X2648" t="n">
        <v>0.95</v>
      </c>
      <c r="Y2648" t="n">
        <v>1</v>
      </c>
      <c r="Z2648" t="n">
        <v>10</v>
      </c>
    </row>
    <row r="2649">
      <c r="A2649" t="n">
        <v>38</v>
      </c>
      <c r="B2649" t="n">
        <v>55</v>
      </c>
      <c r="C2649" t="inlineStr">
        <is>
          <t xml:space="preserve">CONCLUIDO	</t>
        </is>
      </c>
      <c r="D2649" t="n">
        <v>1.7741</v>
      </c>
      <c r="E2649" t="n">
        <v>56.37</v>
      </c>
      <c r="F2649" t="n">
        <v>53.49</v>
      </c>
      <c r="G2649" t="n">
        <v>97.26000000000001</v>
      </c>
      <c r="H2649" t="n">
        <v>1.44</v>
      </c>
      <c r="I2649" t="n">
        <v>33</v>
      </c>
      <c r="J2649" t="n">
        <v>128.46</v>
      </c>
      <c r="K2649" t="n">
        <v>43.4</v>
      </c>
      <c r="L2649" t="n">
        <v>10.5</v>
      </c>
      <c r="M2649" t="n">
        <v>31</v>
      </c>
      <c r="N2649" t="n">
        <v>19.56</v>
      </c>
      <c r="O2649" t="n">
        <v>16077.65</v>
      </c>
      <c r="P2649" t="n">
        <v>464.98</v>
      </c>
      <c r="Q2649" t="n">
        <v>1367.3</v>
      </c>
      <c r="R2649" t="n">
        <v>136.13</v>
      </c>
      <c r="S2649" t="n">
        <v>104.26</v>
      </c>
      <c r="T2649" t="n">
        <v>14957.71</v>
      </c>
      <c r="U2649" t="n">
        <v>0.77</v>
      </c>
      <c r="V2649" t="n">
        <v>0.9</v>
      </c>
      <c r="W2649" t="n">
        <v>20.7</v>
      </c>
      <c r="X2649" t="n">
        <v>0.92</v>
      </c>
      <c r="Y2649" t="n">
        <v>1</v>
      </c>
      <c r="Z2649" t="n">
        <v>10</v>
      </c>
    </row>
    <row r="2650">
      <c r="A2650" t="n">
        <v>39</v>
      </c>
      <c r="B2650" t="n">
        <v>55</v>
      </c>
      <c r="C2650" t="inlineStr">
        <is>
          <t xml:space="preserve">CONCLUIDO	</t>
        </is>
      </c>
      <c r="D2650" t="n">
        <v>1.7759</v>
      </c>
      <c r="E2650" t="n">
        <v>56.31</v>
      </c>
      <c r="F2650" t="n">
        <v>53.46</v>
      </c>
      <c r="G2650" t="n">
        <v>100.24</v>
      </c>
      <c r="H2650" t="n">
        <v>1.47</v>
      </c>
      <c r="I2650" t="n">
        <v>32</v>
      </c>
      <c r="J2650" t="n">
        <v>128.79</v>
      </c>
      <c r="K2650" t="n">
        <v>43.4</v>
      </c>
      <c r="L2650" t="n">
        <v>10.75</v>
      </c>
      <c r="M2650" t="n">
        <v>30</v>
      </c>
      <c r="N2650" t="n">
        <v>19.64</v>
      </c>
      <c r="O2650" t="n">
        <v>16118.5</v>
      </c>
      <c r="P2650" t="n">
        <v>462.56</v>
      </c>
      <c r="Q2650" t="n">
        <v>1367.18</v>
      </c>
      <c r="R2650" t="n">
        <v>135.49</v>
      </c>
      <c r="S2650" t="n">
        <v>104.26</v>
      </c>
      <c r="T2650" t="n">
        <v>14643.17</v>
      </c>
      <c r="U2650" t="n">
        <v>0.77</v>
      </c>
      <c r="V2650" t="n">
        <v>0.9</v>
      </c>
      <c r="W2650" t="n">
        <v>20.69</v>
      </c>
      <c r="X2650" t="n">
        <v>0.88</v>
      </c>
      <c r="Y2650" t="n">
        <v>1</v>
      </c>
      <c r="Z2650" t="n">
        <v>10</v>
      </c>
    </row>
    <row r="2651">
      <c r="A2651" t="n">
        <v>40</v>
      </c>
      <c r="B2651" t="n">
        <v>55</v>
      </c>
      <c r="C2651" t="inlineStr">
        <is>
          <t xml:space="preserve">CONCLUIDO	</t>
        </is>
      </c>
      <c r="D2651" t="n">
        <v>1.7773</v>
      </c>
      <c r="E2651" t="n">
        <v>56.27</v>
      </c>
      <c r="F2651" t="n">
        <v>53.44</v>
      </c>
      <c r="G2651" t="n">
        <v>103.44</v>
      </c>
      <c r="H2651" t="n">
        <v>1.5</v>
      </c>
      <c r="I2651" t="n">
        <v>31</v>
      </c>
      <c r="J2651" t="n">
        <v>129.13</v>
      </c>
      <c r="K2651" t="n">
        <v>43.4</v>
      </c>
      <c r="L2651" t="n">
        <v>11</v>
      </c>
      <c r="M2651" t="n">
        <v>29</v>
      </c>
      <c r="N2651" t="n">
        <v>19.73</v>
      </c>
      <c r="O2651" t="n">
        <v>16159.39</v>
      </c>
      <c r="P2651" t="n">
        <v>459.96</v>
      </c>
      <c r="Q2651" t="n">
        <v>1367.18</v>
      </c>
      <c r="R2651" t="n">
        <v>134.65</v>
      </c>
      <c r="S2651" t="n">
        <v>104.26</v>
      </c>
      <c r="T2651" t="n">
        <v>14226.81</v>
      </c>
      <c r="U2651" t="n">
        <v>0.77</v>
      </c>
      <c r="V2651" t="n">
        <v>0.9</v>
      </c>
      <c r="W2651" t="n">
        <v>20.7</v>
      </c>
      <c r="X2651" t="n">
        <v>0.87</v>
      </c>
      <c r="Y2651" t="n">
        <v>1</v>
      </c>
      <c r="Z2651" t="n">
        <v>10</v>
      </c>
    </row>
    <row r="2652">
      <c r="A2652" t="n">
        <v>41</v>
      </c>
      <c r="B2652" t="n">
        <v>55</v>
      </c>
      <c r="C2652" t="inlineStr">
        <is>
          <t xml:space="preserve">CONCLUIDO	</t>
        </is>
      </c>
      <c r="D2652" t="n">
        <v>1.779</v>
      </c>
      <c r="E2652" t="n">
        <v>56.21</v>
      </c>
      <c r="F2652" t="n">
        <v>53.41</v>
      </c>
      <c r="G2652" t="n">
        <v>106.82</v>
      </c>
      <c r="H2652" t="n">
        <v>1.54</v>
      </c>
      <c r="I2652" t="n">
        <v>30</v>
      </c>
      <c r="J2652" t="n">
        <v>129.46</v>
      </c>
      <c r="K2652" t="n">
        <v>43.4</v>
      </c>
      <c r="L2652" t="n">
        <v>11.25</v>
      </c>
      <c r="M2652" t="n">
        <v>28</v>
      </c>
      <c r="N2652" t="n">
        <v>19.81</v>
      </c>
      <c r="O2652" t="n">
        <v>16200.3</v>
      </c>
      <c r="P2652" t="n">
        <v>455.42</v>
      </c>
      <c r="Q2652" t="n">
        <v>1367.23</v>
      </c>
      <c r="R2652" t="n">
        <v>133.44</v>
      </c>
      <c r="S2652" t="n">
        <v>104.26</v>
      </c>
      <c r="T2652" t="n">
        <v>13624.66</v>
      </c>
      <c r="U2652" t="n">
        <v>0.78</v>
      </c>
      <c r="V2652" t="n">
        <v>0.9</v>
      </c>
      <c r="W2652" t="n">
        <v>20.7</v>
      </c>
      <c r="X2652" t="n">
        <v>0.83</v>
      </c>
      <c r="Y2652" t="n">
        <v>1</v>
      </c>
      <c r="Z2652" t="n">
        <v>10</v>
      </c>
    </row>
    <row r="2653">
      <c r="A2653" t="n">
        <v>42</v>
      </c>
      <c r="B2653" t="n">
        <v>55</v>
      </c>
      <c r="C2653" t="inlineStr">
        <is>
          <t xml:space="preserve">CONCLUIDO	</t>
        </is>
      </c>
      <c r="D2653" t="n">
        <v>1.7784</v>
      </c>
      <c r="E2653" t="n">
        <v>56.23</v>
      </c>
      <c r="F2653" t="n">
        <v>53.43</v>
      </c>
      <c r="G2653" t="n">
        <v>106.86</v>
      </c>
      <c r="H2653" t="n">
        <v>1.57</v>
      </c>
      <c r="I2653" t="n">
        <v>30</v>
      </c>
      <c r="J2653" t="n">
        <v>129.79</v>
      </c>
      <c r="K2653" t="n">
        <v>43.4</v>
      </c>
      <c r="L2653" t="n">
        <v>11.5</v>
      </c>
      <c r="M2653" t="n">
        <v>28</v>
      </c>
      <c r="N2653" t="n">
        <v>19.89</v>
      </c>
      <c r="O2653" t="n">
        <v>16241.25</v>
      </c>
      <c r="P2653" t="n">
        <v>454.83</v>
      </c>
      <c r="Q2653" t="n">
        <v>1367.33</v>
      </c>
      <c r="R2653" t="n">
        <v>134.06</v>
      </c>
      <c r="S2653" t="n">
        <v>104.26</v>
      </c>
      <c r="T2653" t="n">
        <v>13934.71</v>
      </c>
      <c r="U2653" t="n">
        <v>0.78</v>
      </c>
      <c r="V2653" t="n">
        <v>0.9</v>
      </c>
      <c r="W2653" t="n">
        <v>20.7</v>
      </c>
      <c r="X2653" t="n">
        <v>0.85</v>
      </c>
      <c r="Y2653" t="n">
        <v>1</v>
      </c>
      <c r="Z2653" t="n">
        <v>10</v>
      </c>
    </row>
    <row r="2654">
      <c r="A2654" t="n">
        <v>43</v>
      </c>
      <c r="B2654" t="n">
        <v>55</v>
      </c>
      <c r="C2654" t="inlineStr">
        <is>
          <t xml:space="preserve">CONCLUIDO	</t>
        </is>
      </c>
      <c r="D2654" t="n">
        <v>1.7808</v>
      </c>
      <c r="E2654" t="n">
        <v>56.16</v>
      </c>
      <c r="F2654" t="n">
        <v>53.38</v>
      </c>
      <c r="G2654" t="n">
        <v>110.44</v>
      </c>
      <c r="H2654" t="n">
        <v>1.6</v>
      </c>
      <c r="I2654" t="n">
        <v>29</v>
      </c>
      <c r="J2654" t="n">
        <v>130.12</v>
      </c>
      <c r="K2654" t="n">
        <v>43.4</v>
      </c>
      <c r="L2654" t="n">
        <v>11.75</v>
      </c>
      <c r="M2654" t="n">
        <v>25</v>
      </c>
      <c r="N2654" t="n">
        <v>19.97</v>
      </c>
      <c r="O2654" t="n">
        <v>16282.22</v>
      </c>
      <c r="P2654" t="n">
        <v>452.5</v>
      </c>
      <c r="Q2654" t="n">
        <v>1367.27</v>
      </c>
      <c r="R2654" t="n">
        <v>132.54</v>
      </c>
      <c r="S2654" t="n">
        <v>104.26</v>
      </c>
      <c r="T2654" t="n">
        <v>13181.58</v>
      </c>
      <c r="U2654" t="n">
        <v>0.79</v>
      </c>
      <c r="V2654" t="n">
        <v>0.9</v>
      </c>
      <c r="W2654" t="n">
        <v>20.69</v>
      </c>
      <c r="X2654" t="n">
        <v>0.8</v>
      </c>
      <c r="Y2654" t="n">
        <v>1</v>
      </c>
      <c r="Z2654" t="n">
        <v>10</v>
      </c>
    </row>
    <row r="2655">
      <c r="A2655" t="n">
        <v>44</v>
      </c>
      <c r="B2655" t="n">
        <v>55</v>
      </c>
      <c r="C2655" t="inlineStr">
        <is>
          <t xml:space="preserve">CONCLUIDO	</t>
        </is>
      </c>
      <c r="D2655" t="n">
        <v>1.7823</v>
      </c>
      <c r="E2655" t="n">
        <v>56.11</v>
      </c>
      <c r="F2655" t="n">
        <v>53.35</v>
      </c>
      <c r="G2655" t="n">
        <v>114.33</v>
      </c>
      <c r="H2655" t="n">
        <v>1.63</v>
      </c>
      <c r="I2655" t="n">
        <v>28</v>
      </c>
      <c r="J2655" t="n">
        <v>130.45</v>
      </c>
      <c r="K2655" t="n">
        <v>43.4</v>
      </c>
      <c r="L2655" t="n">
        <v>12</v>
      </c>
      <c r="M2655" t="n">
        <v>24</v>
      </c>
      <c r="N2655" t="n">
        <v>20.05</v>
      </c>
      <c r="O2655" t="n">
        <v>16323.22</v>
      </c>
      <c r="P2655" t="n">
        <v>449.01</v>
      </c>
      <c r="Q2655" t="n">
        <v>1367.24</v>
      </c>
      <c r="R2655" t="n">
        <v>131.76</v>
      </c>
      <c r="S2655" t="n">
        <v>104.26</v>
      </c>
      <c r="T2655" t="n">
        <v>12795.7</v>
      </c>
      <c r="U2655" t="n">
        <v>0.79</v>
      </c>
      <c r="V2655" t="n">
        <v>0.9</v>
      </c>
      <c r="W2655" t="n">
        <v>20.69</v>
      </c>
      <c r="X2655" t="n">
        <v>0.78</v>
      </c>
      <c r="Y2655" t="n">
        <v>1</v>
      </c>
      <c r="Z2655" t="n">
        <v>10</v>
      </c>
    </row>
    <row r="2656">
      <c r="A2656" t="n">
        <v>45</v>
      </c>
      <c r="B2656" t="n">
        <v>55</v>
      </c>
      <c r="C2656" t="inlineStr">
        <is>
          <t xml:space="preserve">CONCLUIDO	</t>
        </is>
      </c>
      <c r="D2656" t="n">
        <v>1.7823</v>
      </c>
      <c r="E2656" t="n">
        <v>56.11</v>
      </c>
      <c r="F2656" t="n">
        <v>53.35</v>
      </c>
      <c r="G2656" t="n">
        <v>114.33</v>
      </c>
      <c r="H2656" t="n">
        <v>1.65</v>
      </c>
      <c r="I2656" t="n">
        <v>28</v>
      </c>
      <c r="J2656" t="n">
        <v>130.79</v>
      </c>
      <c r="K2656" t="n">
        <v>43.4</v>
      </c>
      <c r="L2656" t="n">
        <v>12.25</v>
      </c>
      <c r="M2656" t="n">
        <v>22</v>
      </c>
      <c r="N2656" t="n">
        <v>20.14</v>
      </c>
      <c r="O2656" t="n">
        <v>16364.25</v>
      </c>
      <c r="P2656" t="n">
        <v>446.71</v>
      </c>
      <c r="Q2656" t="n">
        <v>1367.27</v>
      </c>
      <c r="R2656" t="n">
        <v>131.66</v>
      </c>
      <c r="S2656" t="n">
        <v>104.26</v>
      </c>
      <c r="T2656" t="n">
        <v>12748.31</v>
      </c>
      <c r="U2656" t="n">
        <v>0.79</v>
      </c>
      <c r="V2656" t="n">
        <v>0.9</v>
      </c>
      <c r="W2656" t="n">
        <v>20.69</v>
      </c>
      <c r="X2656" t="n">
        <v>0.78</v>
      </c>
      <c r="Y2656" t="n">
        <v>1</v>
      </c>
      <c r="Z2656" t="n">
        <v>10</v>
      </c>
    </row>
    <row r="2657">
      <c r="A2657" t="n">
        <v>46</v>
      </c>
      <c r="B2657" t="n">
        <v>55</v>
      </c>
      <c r="C2657" t="inlineStr">
        <is>
          <t xml:space="preserve">CONCLUIDO	</t>
        </is>
      </c>
      <c r="D2657" t="n">
        <v>1.7839</v>
      </c>
      <c r="E2657" t="n">
        <v>56.06</v>
      </c>
      <c r="F2657" t="n">
        <v>53.33</v>
      </c>
      <c r="G2657" t="n">
        <v>118.5</v>
      </c>
      <c r="H2657" t="n">
        <v>1.68</v>
      </c>
      <c r="I2657" t="n">
        <v>27</v>
      </c>
      <c r="J2657" t="n">
        <v>131.12</v>
      </c>
      <c r="K2657" t="n">
        <v>43.4</v>
      </c>
      <c r="L2657" t="n">
        <v>12.5</v>
      </c>
      <c r="M2657" t="n">
        <v>17</v>
      </c>
      <c r="N2657" t="n">
        <v>20.22</v>
      </c>
      <c r="O2657" t="n">
        <v>16405.32</v>
      </c>
      <c r="P2657" t="n">
        <v>445.39</v>
      </c>
      <c r="Q2657" t="n">
        <v>1367.3</v>
      </c>
      <c r="R2657" t="n">
        <v>130.49</v>
      </c>
      <c r="S2657" t="n">
        <v>104.26</v>
      </c>
      <c r="T2657" t="n">
        <v>12167.38</v>
      </c>
      <c r="U2657" t="n">
        <v>0.8</v>
      </c>
      <c r="V2657" t="n">
        <v>0.9</v>
      </c>
      <c r="W2657" t="n">
        <v>20.7</v>
      </c>
      <c r="X2657" t="n">
        <v>0.75</v>
      </c>
      <c r="Y2657" t="n">
        <v>1</v>
      </c>
      <c r="Z2657" t="n">
        <v>10</v>
      </c>
    </row>
    <row r="2658">
      <c r="A2658" t="n">
        <v>47</v>
      </c>
      <c r="B2658" t="n">
        <v>55</v>
      </c>
      <c r="C2658" t="inlineStr">
        <is>
          <t xml:space="preserve">CONCLUIDO	</t>
        </is>
      </c>
      <c r="D2658" t="n">
        <v>1.7839</v>
      </c>
      <c r="E2658" t="n">
        <v>56.06</v>
      </c>
      <c r="F2658" t="n">
        <v>53.33</v>
      </c>
      <c r="G2658" t="n">
        <v>118.51</v>
      </c>
      <c r="H2658" t="n">
        <v>1.71</v>
      </c>
      <c r="I2658" t="n">
        <v>27</v>
      </c>
      <c r="J2658" t="n">
        <v>131.45</v>
      </c>
      <c r="K2658" t="n">
        <v>43.4</v>
      </c>
      <c r="L2658" t="n">
        <v>12.75</v>
      </c>
      <c r="M2658" t="n">
        <v>12</v>
      </c>
      <c r="N2658" t="n">
        <v>20.3</v>
      </c>
      <c r="O2658" t="n">
        <v>16446.41</v>
      </c>
      <c r="P2658" t="n">
        <v>443.98</v>
      </c>
      <c r="Q2658" t="n">
        <v>1367.28</v>
      </c>
      <c r="R2658" t="n">
        <v>130.46</v>
      </c>
      <c r="S2658" t="n">
        <v>104.26</v>
      </c>
      <c r="T2658" t="n">
        <v>12153.28</v>
      </c>
      <c r="U2658" t="n">
        <v>0.8</v>
      </c>
      <c r="V2658" t="n">
        <v>0.9</v>
      </c>
      <c r="W2658" t="n">
        <v>20.7</v>
      </c>
      <c r="X2658" t="n">
        <v>0.75</v>
      </c>
      <c r="Y2658" t="n">
        <v>1</v>
      </c>
      <c r="Z2658" t="n">
        <v>10</v>
      </c>
    </row>
    <row r="2659">
      <c r="A2659" t="n">
        <v>48</v>
      </c>
      <c r="B2659" t="n">
        <v>55</v>
      </c>
      <c r="C2659" t="inlineStr">
        <is>
          <t xml:space="preserve">CONCLUIDO	</t>
        </is>
      </c>
      <c r="D2659" t="n">
        <v>1.784</v>
      </c>
      <c r="E2659" t="n">
        <v>56.06</v>
      </c>
      <c r="F2659" t="n">
        <v>53.33</v>
      </c>
      <c r="G2659" t="n">
        <v>118.5</v>
      </c>
      <c r="H2659" t="n">
        <v>1.74</v>
      </c>
      <c r="I2659" t="n">
        <v>27</v>
      </c>
      <c r="J2659" t="n">
        <v>131.79</v>
      </c>
      <c r="K2659" t="n">
        <v>43.4</v>
      </c>
      <c r="L2659" t="n">
        <v>13</v>
      </c>
      <c r="M2659" t="n">
        <v>8</v>
      </c>
      <c r="N2659" t="n">
        <v>20.39</v>
      </c>
      <c r="O2659" t="n">
        <v>16487.53</v>
      </c>
      <c r="P2659" t="n">
        <v>442.83</v>
      </c>
      <c r="Q2659" t="n">
        <v>1367.31</v>
      </c>
      <c r="R2659" t="n">
        <v>130.17</v>
      </c>
      <c r="S2659" t="n">
        <v>104.26</v>
      </c>
      <c r="T2659" t="n">
        <v>12004.95</v>
      </c>
      <c r="U2659" t="n">
        <v>0.8</v>
      </c>
      <c r="V2659" t="n">
        <v>0.9</v>
      </c>
      <c r="W2659" t="n">
        <v>20.71</v>
      </c>
      <c r="X2659" t="n">
        <v>0.75</v>
      </c>
      <c r="Y2659" t="n">
        <v>1</v>
      </c>
      <c r="Z2659" t="n">
        <v>10</v>
      </c>
    </row>
    <row r="2660">
      <c r="A2660" t="n">
        <v>49</v>
      </c>
      <c r="B2660" t="n">
        <v>55</v>
      </c>
      <c r="C2660" t="inlineStr">
        <is>
          <t xml:space="preserve">CONCLUIDO	</t>
        </is>
      </c>
      <c r="D2660" t="n">
        <v>1.7854</v>
      </c>
      <c r="E2660" t="n">
        <v>56.01</v>
      </c>
      <c r="F2660" t="n">
        <v>53.31</v>
      </c>
      <c r="G2660" t="n">
        <v>123.01</v>
      </c>
      <c r="H2660" t="n">
        <v>1.77</v>
      </c>
      <c r="I2660" t="n">
        <v>26</v>
      </c>
      <c r="J2660" t="n">
        <v>132.12</v>
      </c>
      <c r="K2660" t="n">
        <v>43.4</v>
      </c>
      <c r="L2660" t="n">
        <v>13.25</v>
      </c>
      <c r="M2660" t="n">
        <v>4</v>
      </c>
      <c r="N2660" t="n">
        <v>20.47</v>
      </c>
      <c r="O2660" t="n">
        <v>16528.68</v>
      </c>
      <c r="P2660" t="n">
        <v>443.47</v>
      </c>
      <c r="Q2660" t="n">
        <v>1367.31</v>
      </c>
      <c r="R2660" t="n">
        <v>129.31</v>
      </c>
      <c r="S2660" t="n">
        <v>104.26</v>
      </c>
      <c r="T2660" t="n">
        <v>11581.57</v>
      </c>
      <c r="U2660" t="n">
        <v>0.8100000000000001</v>
      </c>
      <c r="V2660" t="n">
        <v>0.9</v>
      </c>
      <c r="W2660" t="n">
        <v>20.71</v>
      </c>
      <c r="X2660" t="n">
        <v>0.73</v>
      </c>
      <c r="Y2660" t="n">
        <v>1</v>
      </c>
      <c r="Z2660" t="n">
        <v>10</v>
      </c>
    </row>
    <row r="2661">
      <c r="A2661" t="n">
        <v>50</v>
      </c>
      <c r="B2661" t="n">
        <v>55</v>
      </c>
      <c r="C2661" t="inlineStr">
        <is>
          <t xml:space="preserve">CONCLUIDO	</t>
        </is>
      </c>
      <c r="D2661" t="n">
        <v>1.7852</v>
      </c>
      <c r="E2661" t="n">
        <v>56.02</v>
      </c>
      <c r="F2661" t="n">
        <v>53.31</v>
      </c>
      <c r="G2661" t="n">
        <v>123.03</v>
      </c>
      <c r="H2661" t="n">
        <v>1.8</v>
      </c>
      <c r="I2661" t="n">
        <v>26</v>
      </c>
      <c r="J2661" t="n">
        <v>132.45</v>
      </c>
      <c r="K2661" t="n">
        <v>43.4</v>
      </c>
      <c r="L2661" t="n">
        <v>13.5</v>
      </c>
      <c r="M2661" t="n">
        <v>1</v>
      </c>
      <c r="N2661" t="n">
        <v>20.55</v>
      </c>
      <c r="O2661" t="n">
        <v>16569.86</v>
      </c>
      <c r="P2661" t="n">
        <v>444.4</v>
      </c>
      <c r="Q2661" t="n">
        <v>1367.33</v>
      </c>
      <c r="R2661" t="n">
        <v>129.32</v>
      </c>
      <c r="S2661" t="n">
        <v>104.26</v>
      </c>
      <c r="T2661" t="n">
        <v>11586.22</v>
      </c>
      <c r="U2661" t="n">
        <v>0.8100000000000001</v>
      </c>
      <c r="V2661" t="n">
        <v>0.9</v>
      </c>
      <c r="W2661" t="n">
        <v>20.72</v>
      </c>
      <c r="X2661" t="n">
        <v>0.73</v>
      </c>
      <c r="Y2661" t="n">
        <v>1</v>
      </c>
      <c r="Z2661" t="n">
        <v>10</v>
      </c>
    </row>
    <row r="2662">
      <c r="A2662" t="n">
        <v>51</v>
      </c>
      <c r="B2662" t="n">
        <v>55</v>
      </c>
      <c r="C2662" t="inlineStr">
        <is>
          <t xml:space="preserve">CONCLUIDO	</t>
        </is>
      </c>
      <c r="D2662" t="n">
        <v>1.7851</v>
      </c>
      <c r="E2662" t="n">
        <v>56.02</v>
      </c>
      <c r="F2662" t="n">
        <v>53.31</v>
      </c>
      <c r="G2662" t="n">
        <v>123.03</v>
      </c>
      <c r="H2662" t="n">
        <v>1.83</v>
      </c>
      <c r="I2662" t="n">
        <v>26</v>
      </c>
      <c r="J2662" t="n">
        <v>132.79</v>
      </c>
      <c r="K2662" t="n">
        <v>43.4</v>
      </c>
      <c r="L2662" t="n">
        <v>13.75</v>
      </c>
      <c r="M2662" t="n">
        <v>0</v>
      </c>
      <c r="N2662" t="n">
        <v>20.64</v>
      </c>
      <c r="O2662" t="n">
        <v>16611.07</v>
      </c>
      <c r="P2662" t="n">
        <v>445.55</v>
      </c>
      <c r="Q2662" t="n">
        <v>1367.41</v>
      </c>
      <c r="R2662" t="n">
        <v>129.39</v>
      </c>
      <c r="S2662" t="n">
        <v>104.26</v>
      </c>
      <c r="T2662" t="n">
        <v>11621.7</v>
      </c>
      <c r="U2662" t="n">
        <v>0.8100000000000001</v>
      </c>
      <c r="V2662" t="n">
        <v>0.9</v>
      </c>
      <c r="W2662" t="n">
        <v>20.72</v>
      </c>
      <c r="X2662" t="n">
        <v>0.74</v>
      </c>
      <c r="Y2662" t="n">
        <v>1</v>
      </c>
      <c r="Z266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INDEX(resultados!$A$2:$ZZ$2662, 1, MATCH($B$1, resultados!$A$1:$ZZ$1, 0))</f>
        <v/>
      </c>
      <c r="B7">
        <f>INDEX(resultados!$A$2:$ZZ$2662, 1, MATCH($B$2, resultados!$A$1:$ZZ$1, 0))</f>
        <v/>
      </c>
      <c r="C7">
        <f>INDEX(resultados!$A$2:$ZZ$2662, 1, MATCH($B$3, resultados!$A$1:$ZZ$1, 0))</f>
        <v/>
      </c>
    </row>
    <row r="8">
      <c r="A8">
        <f>INDEX(resultados!$A$2:$ZZ$2662, 2, MATCH($B$1, resultados!$A$1:$ZZ$1, 0))</f>
        <v/>
      </c>
      <c r="B8">
        <f>INDEX(resultados!$A$2:$ZZ$2662, 2, MATCH($B$2, resultados!$A$1:$ZZ$1, 0))</f>
        <v/>
      </c>
      <c r="C8">
        <f>INDEX(resultados!$A$2:$ZZ$2662, 2, MATCH($B$3, resultados!$A$1:$ZZ$1, 0))</f>
        <v/>
      </c>
    </row>
    <row r="9">
      <c r="A9">
        <f>INDEX(resultados!$A$2:$ZZ$2662, 3, MATCH($B$1, resultados!$A$1:$ZZ$1, 0))</f>
        <v/>
      </c>
      <c r="B9">
        <f>INDEX(resultados!$A$2:$ZZ$2662, 3, MATCH($B$2, resultados!$A$1:$ZZ$1, 0))</f>
        <v/>
      </c>
      <c r="C9">
        <f>INDEX(resultados!$A$2:$ZZ$2662, 3, MATCH($B$3, resultados!$A$1:$ZZ$1, 0))</f>
        <v/>
      </c>
    </row>
    <row r="10">
      <c r="A10">
        <f>INDEX(resultados!$A$2:$ZZ$2662, 4, MATCH($B$1, resultados!$A$1:$ZZ$1, 0))</f>
        <v/>
      </c>
      <c r="B10">
        <f>INDEX(resultados!$A$2:$ZZ$2662, 4, MATCH($B$2, resultados!$A$1:$ZZ$1, 0))</f>
        <v/>
      </c>
      <c r="C10">
        <f>INDEX(resultados!$A$2:$ZZ$2662, 4, MATCH($B$3, resultados!$A$1:$ZZ$1, 0))</f>
        <v/>
      </c>
    </row>
    <row r="11">
      <c r="A11">
        <f>INDEX(resultados!$A$2:$ZZ$2662, 5, MATCH($B$1, resultados!$A$1:$ZZ$1, 0))</f>
        <v/>
      </c>
      <c r="B11">
        <f>INDEX(resultados!$A$2:$ZZ$2662, 5, MATCH($B$2, resultados!$A$1:$ZZ$1, 0))</f>
        <v/>
      </c>
      <c r="C11">
        <f>INDEX(resultados!$A$2:$ZZ$2662, 5, MATCH($B$3, resultados!$A$1:$ZZ$1, 0))</f>
        <v/>
      </c>
    </row>
    <row r="12">
      <c r="A12">
        <f>INDEX(resultados!$A$2:$ZZ$2662, 6, MATCH($B$1, resultados!$A$1:$ZZ$1, 0))</f>
        <v/>
      </c>
      <c r="B12">
        <f>INDEX(resultados!$A$2:$ZZ$2662, 6, MATCH($B$2, resultados!$A$1:$ZZ$1, 0))</f>
        <v/>
      </c>
      <c r="C12">
        <f>INDEX(resultados!$A$2:$ZZ$2662, 6, MATCH($B$3, resultados!$A$1:$ZZ$1, 0))</f>
        <v/>
      </c>
    </row>
    <row r="13">
      <c r="A13">
        <f>INDEX(resultados!$A$2:$ZZ$2662, 7, MATCH($B$1, resultados!$A$1:$ZZ$1, 0))</f>
        <v/>
      </c>
      <c r="B13">
        <f>INDEX(resultados!$A$2:$ZZ$2662, 7, MATCH($B$2, resultados!$A$1:$ZZ$1, 0))</f>
        <v/>
      </c>
      <c r="C13">
        <f>INDEX(resultados!$A$2:$ZZ$2662, 7, MATCH($B$3, resultados!$A$1:$ZZ$1, 0))</f>
        <v/>
      </c>
    </row>
    <row r="14">
      <c r="A14">
        <f>INDEX(resultados!$A$2:$ZZ$2662, 8, MATCH($B$1, resultados!$A$1:$ZZ$1, 0))</f>
        <v/>
      </c>
      <c r="B14">
        <f>INDEX(resultados!$A$2:$ZZ$2662, 8, MATCH($B$2, resultados!$A$1:$ZZ$1, 0))</f>
        <v/>
      </c>
      <c r="C14">
        <f>INDEX(resultados!$A$2:$ZZ$2662, 8, MATCH($B$3, resultados!$A$1:$ZZ$1, 0))</f>
        <v/>
      </c>
    </row>
    <row r="15">
      <c r="A15">
        <f>INDEX(resultados!$A$2:$ZZ$2662, 9, MATCH($B$1, resultados!$A$1:$ZZ$1, 0))</f>
        <v/>
      </c>
      <c r="B15">
        <f>INDEX(resultados!$A$2:$ZZ$2662, 9, MATCH($B$2, resultados!$A$1:$ZZ$1, 0))</f>
        <v/>
      </c>
      <c r="C15">
        <f>INDEX(resultados!$A$2:$ZZ$2662, 9, MATCH($B$3, resultados!$A$1:$ZZ$1, 0))</f>
        <v/>
      </c>
    </row>
    <row r="16">
      <c r="A16">
        <f>INDEX(resultados!$A$2:$ZZ$2662, 10, MATCH($B$1, resultados!$A$1:$ZZ$1, 0))</f>
        <v/>
      </c>
      <c r="B16">
        <f>INDEX(resultados!$A$2:$ZZ$2662, 10, MATCH($B$2, resultados!$A$1:$ZZ$1, 0))</f>
        <v/>
      </c>
      <c r="C16">
        <f>INDEX(resultados!$A$2:$ZZ$2662, 10, MATCH($B$3, resultados!$A$1:$ZZ$1, 0))</f>
        <v/>
      </c>
    </row>
    <row r="17">
      <c r="A17">
        <f>INDEX(resultados!$A$2:$ZZ$2662, 11, MATCH($B$1, resultados!$A$1:$ZZ$1, 0))</f>
        <v/>
      </c>
      <c r="B17">
        <f>INDEX(resultados!$A$2:$ZZ$2662, 11, MATCH($B$2, resultados!$A$1:$ZZ$1, 0))</f>
        <v/>
      </c>
      <c r="C17">
        <f>INDEX(resultados!$A$2:$ZZ$2662, 11, MATCH($B$3, resultados!$A$1:$ZZ$1, 0))</f>
        <v/>
      </c>
    </row>
    <row r="18">
      <c r="A18">
        <f>INDEX(resultados!$A$2:$ZZ$2662, 12, MATCH($B$1, resultados!$A$1:$ZZ$1, 0))</f>
        <v/>
      </c>
      <c r="B18">
        <f>INDEX(resultados!$A$2:$ZZ$2662, 12, MATCH($B$2, resultados!$A$1:$ZZ$1, 0))</f>
        <v/>
      </c>
      <c r="C18">
        <f>INDEX(resultados!$A$2:$ZZ$2662, 12, MATCH($B$3, resultados!$A$1:$ZZ$1, 0))</f>
        <v/>
      </c>
    </row>
    <row r="19">
      <c r="A19">
        <f>INDEX(resultados!$A$2:$ZZ$2662, 13, MATCH($B$1, resultados!$A$1:$ZZ$1, 0))</f>
        <v/>
      </c>
      <c r="B19">
        <f>INDEX(resultados!$A$2:$ZZ$2662, 13, MATCH($B$2, resultados!$A$1:$ZZ$1, 0))</f>
        <v/>
      </c>
      <c r="C19">
        <f>INDEX(resultados!$A$2:$ZZ$2662, 13, MATCH($B$3, resultados!$A$1:$ZZ$1, 0))</f>
        <v/>
      </c>
    </row>
    <row r="20">
      <c r="A20">
        <f>INDEX(resultados!$A$2:$ZZ$2662, 14, MATCH($B$1, resultados!$A$1:$ZZ$1, 0))</f>
        <v/>
      </c>
      <c r="B20">
        <f>INDEX(resultados!$A$2:$ZZ$2662, 14, MATCH($B$2, resultados!$A$1:$ZZ$1, 0))</f>
        <v/>
      </c>
      <c r="C20">
        <f>INDEX(resultados!$A$2:$ZZ$2662, 14, MATCH($B$3, resultados!$A$1:$ZZ$1, 0))</f>
        <v/>
      </c>
    </row>
    <row r="21">
      <c r="A21">
        <f>INDEX(resultados!$A$2:$ZZ$2662, 15, MATCH($B$1, resultados!$A$1:$ZZ$1, 0))</f>
        <v/>
      </c>
      <c r="B21">
        <f>INDEX(resultados!$A$2:$ZZ$2662, 15, MATCH($B$2, resultados!$A$1:$ZZ$1, 0))</f>
        <v/>
      </c>
      <c r="C21">
        <f>INDEX(resultados!$A$2:$ZZ$2662, 15, MATCH($B$3, resultados!$A$1:$ZZ$1, 0))</f>
        <v/>
      </c>
    </row>
    <row r="22">
      <c r="A22">
        <f>INDEX(resultados!$A$2:$ZZ$2662, 16, MATCH($B$1, resultados!$A$1:$ZZ$1, 0))</f>
        <v/>
      </c>
      <c r="B22">
        <f>INDEX(resultados!$A$2:$ZZ$2662, 16, MATCH($B$2, resultados!$A$1:$ZZ$1, 0))</f>
        <v/>
      </c>
      <c r="C22">
        <f>INDEX(resultados!$A$2:$ZZ$2662, 16, MATCH($B$3, resultados!$A$1:$ZZ$1, 0))</f>
        <v/>
      </c>
    </row>
    <row r="23">
      <c r="A23">
        <f>INDEX(resultados!$A$2:$ZZ$2662, 17, MATCH($B$1, resultados!$A$1:$ZZ$1, 0))</f>
        <v/>
      </c>
      <c r="B23">
        <f>INDEX(resultados!$A$2:$ZZ$2662, 17, MATCH($B$2, resultados!$A$1:$ZZ$1, 0))</f>
        <v/>
      </c>
      <c r="C23">
        <f>INDEX(resultados!$A$2:$ZZ$2662, 17, MATCH($B$3, resultados!$A$1:$ZZ$1, 0))</f>
        <v/>
      </c>
    </row>
    <row r="24">
      <c r="A24">
        <f>INDEX(resultados!$A$2:$ZZ$2662, 18, MATCH($B$1, resultados!$A$1:$ZZ$1, 0))</f>
        <v/>
      </c>
      <c r="B24">
        <f>INDEX(resultados!$A$2:$ZZ$2662, 18, MATCH($B$2, resultados!$A$1:$ZZ$1, 0))</f>
        <v/>
      </c>
      <c r="C24">
        <f>INDEX(resultados!$A$2:$ZZ$2662, 18, MATCH($B$3, resultados!$A$1:$ZZ$1, 0))</f>
        <v/>
      </c>
    </row>
    <row r="25">
      <c r="A25">
        <f>INDEX(resultados!$A$2:$ZZ$2662, 19, MATCH($B$1, resultados!$A$1:$ZZ$1, 0))</f>
        <v/>
      </c>
      <c r="B25">
        <f>INDEX(resultados!$A$2:$ZZ$2662, 19, MATCH($B$2, resultados!$A$1:$ZZ$1, 0))</f>
        <v/>
      </c>
      <c r="C25">
        <f>INDEX(resultados!$A$2:$ZZ$2662, 19, MATCH($B$3, resultados!$A$1:$ZZ$1, 0))</f>
        <v/>
      </c>
    </row>
    <row r="26">
      <c r="A26">
        <f>INDEX(resultados!$A$2:$ZZ$2662, 20, MATCH($B$1, resultados!$A$1:$ZZ$1, 0))</f>
        <v/>
      </c>
      <c r="B26">
        <f>INDEX(resultados!$A$2:$ZZ$2662, 20, MATCH($B$2, resultados!$A$1:$ZZ$1, 0))</f>
        <v/>
      </c>
      <c r="C26">
        <f>INDEX(resultados!$A$2:$ZZ$2662, 20, MATCH($B$3, resultados!$A$1:$ZZ$1, 0))</f>
        <v/>
      </c>
    </row>
    <row r="27">
      <c r="A27">
        <f>INDEX(resultados!$A$2:$ZZ$2662, 21, MATCH($B$1, resultados!$A$1:$ZZ$1, 0))</f>
        <v/>
      </c>
      <c r="B27">
        <f>INDEX(resultados!$A$2:$ZZ$2662, 21, MATCH($B$2, resultados!$A$1:$ZZ$1, 0))</f>
        <v/>
      </c>
      <c r="C27">
        <f>INDEX(resultados!$A$2:$ZZ$2662, 21, MATCH($B$3, resultados!$A$1:$ZZ$1, 0))</f>
        <v/>
      </c>
    </row>
    <row r="28">
      <c r="A28">
        <f>INDEX(resultados!$A$2:$ZZ$2662, 22, MATCH($B$1, resultados!$A$1:$ZZ$1, 0))</f>
        <v/>
      </c>
      <c r="B28">
        <f>INDEX(resultados!$A$2:$ZZ$2662, 22, MATCH($B$2, resultados!$A$1:$ZZ$1, 0))</f>
        <v/>
      </c>
      <c r="C28">
        <f>INDEX(resultados!$A$2:$ZZ$2662, 22, MATCH($B$3, resultados!$A$1:$ZZ$1, 0))</f>
        <v/>
      </c>
    </row>
    <row r="29">
      <c r="A29">
        <f>INDEX(resultados!$A$2:$ZZ$2662, 23, MATCH($B$1, resultados!$A$1:$ZZ$1, 0))</f>
        <v/>
      </c>
      <c r="B29">
        <f>INDEX(resultados!$A$2:$ZZ$2662, 23, MATCH($B$2, resultados!$A$1:$ZZ$1, 0))</f>
        <v/>
      </c>
      <c r="C29">
        <f>INDEX(resultados!$A$2:$ZZ$2662, 23, MATCH($B$3, resultados!$A$1:$ZZ$1, 0))</f>
        <v/>
      </c>
    </row>
    <row r="30">
      <c r="A30">
        <f>INDEX(resultados!$A$2:$ZZ$2662, 24, MATCH($B$1, resultados!$A$1:$ZZ$1, 0))</f>
        <v/>
      </c>
      <c r="B30">
        <f>INDEX(resultados!$A$2:$ZZ$2662, 24, MATCH($B$2, resultados!$A$1:$ZZ$1, 0))</f>
        <v/>
      </c>
      <c r="C30">
        <f>INDEX(resultados!$A$2:$ZZ$2662, 24, MATCH($B$3, resultados!$A$1:$ZZ$1, 0))</f>
        <v/>
      </c>
    </row>
    <row r="31">
      <c r="A31">
        <f>INDEX(resultados!$A$2:$ZZ$2662, 25, MATCH($B$1, resultados!$A$1:$ZZ$1, 0))</f>
        <v/>
      </c>
      <c r="B31">
        <f>INDEX(resultados!$A$2:$ZZ$2662, 25, MATCH($B$2, resultados!$A$1:$ZZ$1, 0))</f>
        <v/>
      </c>
      <c r="C31">
        <f>INDEX(resultados!$A$2:$ZZ$2662, 25, MATCH($B$3, resultados!$A$1:$ZZ$1, 0))</f>
        <v/>
      </c>
    </row>
    <row r="32">
      <c r="A32">
        <f>INDEX(resultados!$A$2:$ZZ$2662, 26, MATCH($B$1, resultados!$A$1:$ZZ$1, 0))</f>
        <v/>
      </c>
      <c r="B32">
        <f>INDEX(resultados!$A$2:$ZZ$2662, 26, MATCH($B$2, resultados!$A$1:$ZZ$1, 0))</f>
        <v/>
      </c>
      <c r="C32">
        <f>INDEX(resultados!$A$2:$ZZ$2662, 26, MATCH($B$3, resultados!$A$1:$ZZ$1, 0))</f>
        <v/>
      </c>
    </row>
    <row r="33">
      <c r="A33">
        <f>INDEX(resultados!$A$2:$ZZ$2662, 27, MATCH($B$1, resultados!$A$1:$ZZ$1, 0))</f>
        <v/>
      </c>
      <c r="B33">
        <f>INDEX(resultados!$A$2:$ZZ$2662, 27, MATCH($B$2, resultados!$A$1:$ZZ$1, 0))</f>
        <v/>
      </c>
      <c r="C33">
        <f>INDEX(resultados!$A$2:$ZZ$2662, 27, MATCH($B$3, resultados!$A$1:$ZZ$1, 0))</f>
        <v/>
      </c>
    </row>
    <row r="34">
      <c r="A34">
        <f>INDEX(resultados!$A$2:$ZZ$2662, 28, MATCH($B$1, resultados!$A$1:$ZZ$1, 0))</f>
        <v/>
      </c>
      <c r="B34">
        <f>INDEX(resultados!$A$2:$ZZ$2662, 28, MATCH($B$2, resultados!$A$1:$ZZ$1, 0))</f>
        <v/>
      </c>
      <c r="C34">
        <f>INDEX(resultados!$A$2:$ZZ$2662, 28, MATCH($B$3, resultados!$A$1:$ZZ$1, 0))</f>
        <v/>
      </c>
    </row>
    <row r="35">
      <c r="A35">
        <f>INDEX(resultados!$A$2:$ZZ$2662, 29, MATCH($B$1, resultados!$A$1:$ZZ$1, 0))</f>
        <v/>
      </c>
      <c r="B35">
        <f>INDEX(resultados!$A$2:$ZZ$2662, 29, MATCH($B$2, resultados!$A$1:$ZZ$1, 0))</f>
        <v/>
      </c>
      <c r="C35">
        <f>INDEX(resultados!$A$2:$ZZ$2662, 29, MATCH($B$3, resultados!$A$1:$ZZ$1, 0))</f>
        <v/>
      </c>
    </row>
    <row r="36">
      <c r="A36">
        <f>INDEX(resultados!$A$2:$ZZ$2662, 30, MATCH($B$1, resultados!$A$1:$ZZ$1, 0))</f>
        <v/>
      </c>
      <c r="B36">
        <f>INDEX(resultados!$A$2:$ZZ$2662, 30, MATCH($B$2, resultados!$A$1:$ZZ$1, 0))</f>
        <v/>
      </c>
      <c r="C36">
        <f>INDEX(resultados!$A$2:$ZZ$2662, 30, MATCH($B$3, resultados!$A$1:$ZZ$1, 0))</f>
        <v/>
      </c>
    </row>
    <row r="37">
      <c r="A37">
        <f>INDEX(resultados!$A$2:$ZZ$2662, 31, MATCH($B$1, resultados!$A$1:$ZZ$1, 0))</f>
        <v/>
      </c>
      <c r="B37">
        <f>INDEX(resultados!$A$2:$ZZ$2662, 31, MATCH($B$2, resultados!$A$1:$ZZ$1, 0))</f>
        <v/>
      </c>
      <c r="C37">
        <f>INDEX(resultados!$A$2:$ZZ$2662, 31, MATCH($B$3, resultados!$A$1:$ZZ$1, 0))</f>
        <v/>
      </c>
    </row>
    <row r="38">
      <c r="A38">
        <f>INDEX(resultados!$A$2:$ZZ$2662, 32, MATCH($B$1, resultados!$A$1:$ZZ$1, 0))</f>
        <v/>
      </c>
      <c r="B38">
        <f>INDEX(resultados!$A$2:$ZZ$2662, 32, MATCH($B$2, resultados!$A$1:$ZZ$1, 0))</f>
        <v/>
      </c>
      <c r="C38">
        <f>INDEX(resultados!$A$2:$ZZ$2662, 32, MATCH($B$3, resultados!$A$1:$ZZ$1, 0))</f>
        <v/>
      </c>
    </row>
    <row r="39">
      <c r="A39">
        <f>INDEX(resultados!$A$2:$ZZ$2662, 33, MATCH($B$1, resultados!$A$1:$ZZ$1, 0))</f>
        <v/>
      </c>
      <c r="B39">
        <f>INDEX(resultados!$A$2:$ZZ$2662, 33, MATCH($B$2, resultados!$A$1:$ZZ$1, 0))</f>
        <v/>
      </c>
      <c r="C39">
        <f>INDEX(resultados!$A$2:$ZZ$2662, 33, MATCH($B$3, resultados!$A$1:$ZZ$1, 0))</f>
        <v/>
      </c>
    </row>
    <row r="40">
      <c r="A40">
        <f>INDEX(resultados!$A$2:$ZZ$2662, 34, MATCH($B$1, resultados!$A$1:$ZZ$1, 0))</f>
        <v/>
      </c>
      <c r="B40">
        <f>INDEX(resultados!$A$2:$ZZ$2662, 34, MATCH($B$2, resultados!$A$1:$ZZ$1, 0))</f>
        <v/>
      </c>
      <c r="C40">
        <f>INDEX(resultados!$A$2:$ZZ$2662, 34, MATCH($B$3, resultados!$A$1:$ZZ$1, 0))</f>
        <v/>
      </c>
    </row>
    <row r="41">
      <c r="A41">
        <f>INDEX(resultados!$A$2:$ZZ$2662, 35, MATCH($B$1, resultados!$A$1:$ZZ$1, 0))</f>
        <v/>
      </c>
      <c r="B41">
        <f>INDEX(resultados!$A$2:$ZZ$2662, 35, MATCH($B$2, resultados!$A$1:$ZZ$1, 0))</f>
        <v/>
      </c>
      <c r="C41">
        <f>INDEX(resultados!$A$2:$ZZ$2662, 35, MATCH($B$3, resultados!$A$1:$ZZ$1, 0))</f>
        <v/>
      </c>
    </row>
    <row r="42">
      <c r="A42">
        <f>INDEX(resultados!$A$2:$ZZ$2662, 36, MATCH($B$1, resultados!$A$1:$ZZ$1, 0))</f>
        <v/>
      </c>
      <c r="B42">
        <f>INDEX(resultados!$A$2:$ZZ$2662, 36, MATCH($B$2, resultados!$A$1:$ZZ$1, 0))</f>
        <v/>
      </c>
      <c r="C42">
        <f>INDEX(resultados!$A$2:$ZZ$2662, 36, MATCH($B$3, resultados!$A$1:$ZZ$1, 0))</f>
        <v/>
      </c>
    </row>
    <row r="43">
      <c r="A43">
        <f>INDEX(resultados!$A$2:$ZZ$2662, 37, MATCH($B$1, resultados!$A$1:$ZZ$1, 0))</f>
        <v/>
      </c>
      <c r="B43">
        <f>INDEX(resultados!$A$2:$ZZ$2662, 37, MATCH($B$2, resultados!$A$1:$ZZ$1, 0))</f>
        <v/>
      </c>
      <c r="C43">
        <f>INDEX(resultados!$A$2:$ZZ$2662, 37, MATCH($B$3, resultados!$A$1:$ZZ$1, 0))</f>
        <v/>
      </c>
    </row>
    <row r="44">
      <c r="A44">
        <f>INDEX(resultados!$A$2:$ZZ$2662, 38, MATCH($B$1, resultados!$A$1:$ZZ$1, 0))</f>
        <v/>
      </c>
      <c r="B44">
        <f>INDEX(resultados!$A$2:$ZZ$2662, 38, MATCH($B$2, resultados!$A$1:$ZZ$1, 0))</f>
        <v/>
      </c>
      <c r="C44">
        <f>INDEX(resultados!$A$2:$ZZ$2662, 38, MATCH($B$3, resultados!$A$1:$ZZ$1, 0))</f>
        <v/>
      </c>
    </row>
    <row r="45">
      <c r="A45">
        <f>INDEX(resultados!$A$2:$ZZ$2662, 39, MATCH($B$1, resultados!$A$1:$ZZ$1, 0))</f>
        <v/>
      </c>
      <c r="B45">
        <f>INDEX(resultados!$A$2:$ZZ$2662, 39, MATCH($B$2, resultados!$A$1:$ZZ$1, 0))</f>
        <v/>
      </c>
      <c r="C45">
        <f>INDEX(resultados!$A$2:$ZZ$2662, 39, MATCH($B$3, resultados!$A$1:$ZZ$1, 0))</f>
        <v/>
      </c>
    </row>
    <row r="46">
      <c r="A46">
        <f>INDEX(resultados!$A$2:$ZZ$2662, 40, MATCH($B$1, resultados!$A$1:$ZZ$1, 0))</f>
        <v/>
      </c>
      <c r="B46">
        <f>INDEX(resultados!$A$2:$ZZ$2662, 40, MATCH($B$2, resultados!$A$1:$ZZ$1, 0))</f>
        <v/>
      </c>
      <c r="C46">
        <f>INDEX(resultados!$A$2:$ZZ$2662, 40, MATCH($B$3, resultados!$A$1:$ZZ$1, 0))</f>
        <v/>
      </c>
    </row>
    <row r="47">
      <c r="A47">
        <f>INDEX(resultados!$A$2:$ZZ$2662, 41, MATCH($B$1, resultados!$A$1:$ZZ$1, 0))</f>
        <v/>
      </c>
      <c r="B47">
        <f>INDEX(resultados!$A$2:$ZZ$2662, 41, MATCH($B$2, resultados!$A$1:$ZZ$1, 0))</f>
        <v/>
      </c>
      <c r="C47">
        <f>INDEX(resultados!$A$2:$ZZ$2662, 41, MATCH($B$3, resultados!$A$1:$ZZ$1, 0))</f>
        <v/>
      </c>
    </row>
    <row r="48">
      <c r="A48">
        <f>INDEX(resultados!$A$2:$ZZ$2662, 42, MATCH($B$1, resultados!$A$1:$ZZ$1, 0))</f>
        <v/>
      </c>
      <c r="B48">
        <f>INDEX(resultados!$A$2:$ZZ$2662, 42, MATCH($B$2, resultados!$A$1:$ZZ$1, 0))</f>
        <v/>
      </c>
      <c r="C48">
        <f>INDEX(resultados!$A$2:$ZZ$2662, 42, MATCH($B$3, resultados!$A$1:$ZZ$1, 0))</f>
        <v/>
      </c>
    </row>
    <row r="49">
      <c r="A49">
        <f>INDEX(resultados!$A$2:$ZZ$2662, 43, MATCH($B$1, resultados!$A$1:$ZZ$1, 0))</f>
        <v/>
      </c>
      <c r="B49">
        <f>INDEX(resultados!$A$2:$ZZ$2662, 43, MATCH($B$2, resultados!$A$1:$ZZ$1, 0))</f>
        <v/>
      </c>
      <c r="C49">
        <f>INDEX(resultados!$A$2:$ZZ$2662, 43, MATCH($B$3, resultados!$A$1:$ZZ$1, 0))</f>
        <v/>
      </c>
    </row>
    <row r="50">
      <c r="A50">
        <f>INDEX(resultados!$A$2:$ZZ$2662, 44, MATCH($B$1, resultados!$A$1:$ZZ$1, 0))</f>
        <v/>
      </c>
      <c r="B50">
        <f>INDEX(resultados!$A$2:$ZZ$2662, 44, MATCH($B$2, resultados!$A$1:$ZZ$1, 0))</f>
        <v/>
      </c>
      <c r="C50">
        <f>INDEX(resultados!$A$2:$ZZ$2662, 44, MATCH($B$3, resultados!$A$1:$ZZ$1, 0))</f>
        <v/>
      </c>
    </row>
    <row r="51">
      <c r="A51">
        <f>INDEX(resultados!$A$2:$ZZ$2662, 45, MATCH($B$1, resultados!$A$1:$ZZ$1, 0))</f>
        <v/>
      </c>
      <c r="B51">
        <f>INDEX(resultados!$A$2:$ZZ$2662, 45, MATCH($B$2, resultados!$A$1:$ZZ$1, 0))</f>
        <v/>
      </c>
      <c r="C51">
        <f>INDEX(resultados!$A$2:$ZZ$2662, 45, MATCH($B$3, resultados!$A$1:$ZZ$1, 0))</f>
        <v/>
      </c>
    </row>
    <row r="52">
      <c r="A52">
        <f>INDEX(resultados!$A$2:$ZZ$2662, 46, MATCH($B$1, resultados!$A$1:$ZZ$1, 0))</f>
        <v/>
      </c>
      <c r="B52">
        <f>INDEX(resultados!$A$2:$ZZ$2662, 46, MATCH($B$2, resultados!$A$1:$ZZ$1, 0))</f>
        <v/>
      </c>
      <c r="C52">
        <f>INDEX(resultados!$A$2:$ZZ$2662, 46, MATCH($B$3, resultados!$A$1:$ZZ$1, 0))</f>
        <v/>
      </c>
    </row>
    <row r="53">
      <c r="A53">
        <f>INDEX(resultados!$A$2:$ZZ$2662, 47, MATCH($B$1, resultados!$A$1:$ZZ$1, 0))</f>
        <v/>
      </c>
      <c r="B53">
        <f>INDEX(resultados!$A$2:$ZZ$2662, 47, MATCH($B$2, resultados!$A$1:$ZZ$1, 0))</f>
        <v/>
      </c>
      <c r="C53">
        <f>INDEX(resultados!$A$2:$ZZ$2662, 47, MATCH($B$3, resultados!$A$1:$ZZ$1, 0))</f>
        <v/>
      </c>
    </row>
    <row r="54">
      <c r="A54">
        <f>INDEX(resultados!$A$2:$ZZ$2662, 48, MATCH($B$1, resultados!$A$1:$ZZ$1, 0))</f>
        <v/>
      </c>
      <c r="B54">
        <f>INDEX(resultados!$A$2:$ZZ$2662, 48, MATCH($B$2, resultados!$A$1:$ZZ$1, 0))</f>
        <v/>
      </c>
      <c r="C54">
        <f>INDEX(resultados!$A$2:$ZZ$2662, 48, MATCH($B$3, resultados!$A$1:$ZZ$1, 0))</f>
        <v/>
      </c>
    </row>
    <row r="55">
      <c r="A55">
        <f>INDEX(resultados!$A$2:$ZZ$2662, 49, MATCH($B$1, resultados!$A$1:$ZZ$1, 0))</f>
        <v/>
      </c>
      <c r="B55">
        <f>INDEX(resultados!$A$2:$ZZ$2662, 49, MATCH($B$2, resultados!$A$1:$ZZ$1, 0))</f>
        <v/>
      </c>
      <c r="C55">
        <f>INDEX(resultados!$A$2:$ZZ$2662, 49, MATCH($B$3, resultados!$A$1:$ZZ$1, 0))</f>
        <v/>
      </c>
    </row>
    <row r="56">
      <c r="A56">
        <f>INDEX(resultados!$A$2:$ZZ$2662, 50, MATCH($B$1, resultados!$A$1:$ZZ$1, 0))</f>
        <v/>
      </c>
      <c r="B56">
        <f>INDEX(resultados!$A$2:$ZZ$2662, 50, MATCH($B$2, resultados!$A$1:$ZZ$1, 0))</f>
        <v/>
      </c>
      <c r="C56">
        <f>INDEX(resultados!$A$2:$ZZ$2662, 50, MATCH($B$3, resultados!$A$1:$ZZ$1, 0))</f>
        <v/>
      </c>
    </row>
    <row r="57">
      <c r="A57">
        <f>INDEX(resultados!$A$2:$ZZ$2662, 51, MATCH($B$1, resultados!$A$1:$ZZ$1, 0))</f>
        <v/>
      </c>
      <c r="B57">
        <f>INDEX(resultados!$A$2:$ZZ$2662, 51, MATCH($B$2, resultados!$A$1:$ZZ$1, 0))</f>
        <v/>
      </c>
      <c r="C57">
        <f>INDEX(resultados!$A$2:$ZZ$2662, 51, MATCH($B$3, resultados!$A$1:$ZZ$1, 0))</f>
        <v/>
      </c>
    </row>
    <row r="58">
      <c r="A58">
        <f>INDEX(resultados!$A$2:$ZZ$2662, 52, MATCH($B$1, resultados!$A$1:$ZZ$1, 0))</f>
        <v/>
      </c>
      <c r="B58">
        <f>INDEX(resultados!$A$2:$ZZ$2662, 52, MATCH($B$2, resultados!$A$1:$ZZ$1, 0))</f>
        <v/>
      </c>
      <c r="C58">
        <f>INDEX(resultados!$A$2:$ZZ$2662, 52, MATCH($B$3, resultados!$A$1:$ZZ$1, 0))</f>
        <v/>
      </c>
    </row>
    <row r="59">
      <c r="A59">
        <f>INDEX(resultados!$A$2:$ZZ$2662, 53, MATCH($B$1, resultados!$A$1:$ZZ$1, 0))</f>
        <v/>
      </c>
      <c r="B59">
        <f>INDEX(resultados!$A$2:$ZZ$2662, 53, MATCH($B$2, resultados!$A$1:$ZZ$1, 0))</f>
        <v/>
      </c>
      <c r="C59">
        <f>INDEX(resultados!$A$2:$ZZ$2662, 53, MATCH($B$3, resultados!$A$1:$ZZ$1, 0))</f>
        <v/>
      </c>
    </row>
    <row r="60">
      <c r="A60">
        <f>INDEX(resultados!$A$2:$ZZ$2662, 54, MATCH($B$1, resultados!$A$1:$ZZ$1, 0))</f>
        <v/>
      </c>
      <c r="B60">
        <f>INDEX(resultados!$A$2:$ZZ$2662, 54, MATCH($B$2, resultados!$A$1:$ZZ$1, 0))</f>
        <v/>
      </c>
      <c r="C60">
        <f>INDEX(resultados!$A$2:$ZZ$2662, 54, MATCH($B$3, resultados!$A$1:$ZZ$1, 0))</f>
        <v/>
      </c>
    </row>
    <row r="61">
      <c r="A61">
        <f>INDEX(resultados!$A$2:$ZZ$2662, 55, MATCH($B$1, resultados!$A$1:$ZZ$1, 0))</f>
        <v/>
      </c>
      <c r="B61">
        <f>INDEX(resultados!$A$2:$ZZ$2662, 55, MATCH($B$2, resultados!$A$1:$ZZ$1, 0))</f>
        <v/>
      </c>
      <c r="C61">
        <f>INDEX(resultados!$A$2:$ZZ$2662, 55, MATCH($B$3, resultados!$A$1:$ZZ$1, 0))</f>
        <v/>
      </c>
    </row>
    <row r="62">
      <c r="A62">
        <f>INDEX(resultados!$A$2:$ZZ$2662, 56, MATCH($B$1, resultados!$A$1:$ZZ$1, 0))</f>
        <v/>
      </c>
      <c r="B62">
        <f>INDEX(resultados!$A$2:$ZZ$2662, 56, MATCH($B$2, resultados!$A$1:$ZZ$1, 0))</f>
        <v/>
      </c>
      <c r="C62">
        <f>INDEX(resultados!$A$2:$ZZ$2662, 56, MATCH($B$3, resultados!$A$1:$ZZ$1, 0))</f>
        <v/>
      </c>
    </row>
    <row r="63">
      <c r="A63">
        <f>INDEX(resultados!$A$2:$ZZ$2662, 57, MATCH($B$1, resultados!$A$1:$ZZ$1, 0))</f>
        <v/>
      </c>
      <c r="B63">
        <f>INDEX(resultados!$A$2:$ZZ$2662, 57, MATCH($B$2, resultados!$A$1:$ZZ$1, 0))</f>
        <v/>
      </c>
      <c r="C63">
        <f>INDEX(resultados!$A$2:$ZZ$2662, 57, MATCH($B$3, resultados!$A$1:$ZZ$1, 0))</f>
        <v/>
      </c>
    </row>
    <row r="64">
      <c r="A64">
        <f>INDEX(resultados!$A$2:$ZZ$2662, 58, MATCH($B$1, resultados!$A$1:$ZZ$1, 0))</f>
        <v/>
      </c>
      <c r="B64">
        <f>INDEX(resultados!$A$2:$ZZ$2662, 58, MATCH($B$2, resultados!$A$1:$ZZ$1, 0))</f>
        <v/>
      </c>
      <c r="C64">
        <f>INDEX(resultados!$A$2:$ZZ$2662, 58, MATCH($B$3, resultados!$A$1:$ZZ$1, 0))</f>
        <v/>
      </c>
    </row>
    <row r="65">
      <c r="A65">
        <f>INDEX(resultados!$A$2:$ZZ$2662, 59, MATCH($B$1, resultados!$A$1:$ZZ$1, 0))</f>
        <v/>
      </c>
      <c r="B65">
        <f>INDEX(resultados!$A$2:$ZZ$2662, 59, MATCH($B$2, resultados!$A$1:$ZZ$1, 0))</f>
        <v/>
      </c>
      <c r="C65">
        <f>INDEX(resultados!$A$2:$ZZ$2662, 59, MATCH($B$3, resultados!$A$1:$ZZ$1, 0))</f>
        <v/>
      </c>
    </row>
    <row r="66">
      <c r="A66">
        <f>INDEX(resultados!$A$2:$ZZ$2662, 60, MATCH($B$1, resultados!$A$1:$ZZ$1, 0))</f>
        <v/>
      </c>
      <c r="B66">
        <f>INDEX(resultados!$A$2:$ZZ$2662, 60, MATCH($B$2, resultados!$A$1:$ZZ$1, 0))</f>
        <v/>
      </c>
      <c r="C66">
        <f>INDEX(resultados!$A$2:$ZZ$2662, 60, MATCH($B$3, resultados!$A$1:$ZZ$1, 0))</f>
        <v/>
      </c>
    </row>
    <row r="67">
      <c r="A67">
        <f>INDEX(resultados!$A$2:$ZZ$2662, 61, MATCH($B$1, resultados!$A$1:$ZZ$1, 0))</f>
        <v/>
      </c>
      <c r="B67">
        <f>INDEX(resultados!$A$2:$ZZ$2662, 61, MATCH($B$2, resultados!$A$1:$ZZ$1, 0))</f>
        <v/>
      </c>
      <c r="C67">
        <f>INDEX(resultados!$A$2:$ZZ$2662, 61, MATCH($B$3, resultados!$A$1:$ZZ$1, 0))</f>
        <v/>
      </c>
    </row>
    <row r="68">
      <c r="A68">
        <f>INDEX(resultados!$A$2:$ZZ$2662, 62, MATCH($B$1, resultados!$A$1:$ZZ$1, 0))</f>
        <v/>
      </c>
      <c r="B68">
        <f>INDEX(resultados!$A$2:$ZZ$2662, 62, MATCH($B$2, resultados!$A$1:$ZZ$1, 0))</f>
        <v/>
      </c>
      <c r="C68">
        <f>INDEX(resultados!$A$2:$ZZ$2662, 62, MATCH($B$3, resultados!$A$1:$ZZ$1, 0))</f>
        <v/>
      </c>
    </row>
    <row r="69">
      <c r="A69">
        <f>INDEX(resultados!$A$2:$ZZ$2662, 63, MATCH($B$1, resultados!$A$1:$ZZ$1, 0))</f>
        <v/>
      </c>
      <c r="B69">
        <f>INDEX(resultados!$A$2:$ZZ$2662, 63, MATCH($B$2, resultados!$A$1:$ZZ$1, 0))</f>
        <v/>
      </c>
      <c r="C69">
        <f>INDEX(resultados!$A$2:$ZZ$2662, 63, MATCH($B$3, resultados!$A$1:$ZZ$1, 0))</f>
        <v/>
      </c>
    </row>
    <row r="70">
      <c r="A70">
        <f>INDEX(resultados!$A$2:$ZZ$2662, 64, MATCH($B$1, resultados!$A$1:$ZZ$1, 0))</f>
        <v/>
      </c>
      <c r="B70">
        <f>INDEX(resultados!$A$2:$ZZ$2662, 64, MATCH($B$2, resultados!$A$1:$ZZ$1, 0))</f>
        <v/>
      </c>
      <c r="C70">
        <f>INDEX(resultados!$A$2:$ZZ$2662, 64, MATCH($B$3, resultados!$A$1:$ZZ$1, 0))</f>
        <v/>
      </c>
    </row>
    <row r="71">
      <c r="A71">
        <f>INDEX(resultados!$A$2:$ZZ$2662, 65, MATCH($B$1, resultados!$A$1:$ZZ$1, 0))</f>
        <v/>
      </c>
      <c r="B71">
        <f>INDEX(resultados!$A$2:$ZZ$2662, 65, MATCH($B$2, resultados!$A$1:$ZZ$1, 0))</f>
        <v/>
      </c>
      <c r="C71">
        <f>INDEX(resultados!$A$2:$ZZ$2662, 65, MATCH($B$3, resultados!$A$1:$ZZ$1, 0))</f>
        <v/>
      </c>
    </row>
    <row r="72">
      <c r="A72">
        <f>INDEX(resultados!$A$2:$ZZ$2662, 66, MATCH($B$1, resultados!$A$1:$ZZ$1, 0))</f>
        <v/>
      </c>
      <c r="B72">
        <f>INDEX(resultados!$A$2:$ZZ$2662, 66, MATCH($B$2, resultados!$A$1:$ZZ$1, 0))</f>
        <v/>
      </c>
      <c r="C72">
        <f>INDEX(resultados!$A$2:$ZZ$2662, 66, MATCH($B$3, resultados!$A$1:$ZZ$1, 0))</f>
        <v/>
      </c>
    </row>
    <row r="73">
      <c r="A73">
        <f>INDEX(resultados!$A$2:$ZZ$2662, 67, MATCH($B$1, resultados!$A$1:$ZZ$1, 0))</f>
        <v/>
      </c>
      <c r="B73">
        <f>INDEX(resultados!$A$2:$ZZ$2662, 67, MATCH($B$2, resultados!$A$1:$ZZ$1, 0))</f>
        <v/>
      </c>
      <c r="C73">
        <f>INDEX(resultados!$A$2:$ZZ$2662, 67, MATCH($B$3, resultados!$A$1:$ZZ$1, 0))</f>
        <v/>
      </c>
    </row>
    <row r="74">
      <c r="A74">
        <f>INDEX(resultados!$A$2:$ZZ$2662, 68, MATCH($B$1, resultados!$A$1:$ZZ$1, 0))</f>
        <v/>
      </c>
      <c r="B74">
        <f>INDEX(resultados!$A$2:$ZZ$2662, 68, MATCH($B$2, resultados!$A$1:$ZZ$1, 0))</f>
        <v/>
      </c>
      <c r="C74">
        <f>INDEX(resultados!$A$2:$ZZ$2662, 68, MATCH($B$3, resultados!$A$1:$ZZ$1, 0))</f>
        <v/>
      </c>
    </row>
    <row r="75">
      <c r="A75">
        <f>INDEX(resultados!$A$2:$ZZ$2662, 69, MATCH($B$1, resultados!$A$1:$ZZ$1, 0))</f>
        <v/>
      </c>
      <c r="B75">
        <f>INDEX(resultados!$A$2:$ZZ$2662, 69, MATCH($B$2, resultados!$A$1:$ZZ$1, 0))</f>
        <v/>
      </c>
      <c r="C75">
        <f>INDEX(resultados!$A$2:$ZZ$2662, 69, MATCH($B$3, resultados!$A$1:$ZZ$1, 0))</f>
        <v/>
      </c>
    </row>
    <row r="76">
      <c r="A76">
        <f>INDEX(resultados!$A$2:$ZZ$2662, 70, MATCH($B$1, resultados!$A$1:$ZZ$1, 0))</f>
        <v/>
      </c>
      <c r="B76">
        <f>INDEX(resultados!$A$2:$ZZ$2662, 70, MATCH($B$2, resultados!$A$1:$ZZ$1, 0))</f>
        <v/>
      </c>
      <c r="C76">
        <f>INDEX(resultados!$A$2:$ZZ$2662, 70, MATCH($B$3, resultados!$A$1:$ZZ$1, 0))</f>
        <v/>
      </c>
    </row>
    <row r="77">
      <c r="A77">
        <f>INDEX(resultados!$A$2:$ZZ$2662, 71, MATCH($B$1, resultados!$A$1:$ZZ$1, 0))</f>
        <v/>
      </c>
      <c r="B77">
        <f>INDEX(resultados!$A$2:$ZZ$2662, 71, MATCH($B$2, resultados!$A$1:$ZZ$1, 0))</f>
        <v/>
      </c>
      <c r="C77">
        <f>INDEX(resultados!$A$2:$ZZ$2662, 71, MATCH($B$3, resultados!$A$1:$ZZ$1, 0))</f>
        <v/>
      </c>
    </row>
    <row r="78">
      <c r="A78">
        <f>INDEX(resultados!$A$2:$ZZ$2662, 72, MATCH($B$1, resultados!$A$1:$ZZ$1, 0))</f>
        <v/>
      </c>
      <c r="B78">
        <f>INDEX(resultados!$A$2:$ZZ$2662, 72, MATCH($B$2, resultados!$A$1:$ZZ$1, 0))</f>
        <v/>
      </c>
      <c r="C78">
        <f>INDEX(resultados!$A$2:$ZZ$2662, 72, MATCH($B$3, resultados!$A$1:$ZZ$1, 0))</f>
        <v/>
      </c>
    </row>
    <row r="79">
      <c r="A79">
        <f>INDEX(resultados!$A$2:$ZZ$2662, 73, MATCH($B$1, resultados!$A$1:$ZZ$1, 0))</f>
        <v/>
      </c>
      <c r="B79">
        <f>INDEX(resultados!$A$2:$ZZ$2662, 73, MATCH($B$2, resultados!$A$1:$ZZ$1, 0))</f>
        <v/>
      </c>
      <c r="C79">
        <f>INDEX(resultados!$A$2:$ZZ$2662, 73, MATCH($B$3, resultados!$A$1:$ZZ$1, 0))</f>
        <v/>
      </c>
    </row>
    <row r="80">
      <c r="A80">
        <f>INDEX(resultados!$A$2:$ZZ$2662, 74, MATCH($B$1, resultados!$A$1:$ZZ$1, 0))</f>
        <v/>
      </c>
      <c r="B80">
        <f>INDEX(resultados!$A$2:$ZZ$2662, 74, MATCH($B$2, resultados!$A$1:$ZZ$1, 0))</f>
        <v/>
      </c>
      <c r="C80">
        <f>INDEX(resultados!$A$2:$ZZ$2662, 74, MATCH($B$3, resultados!$A$1:$ZZ$1, 0))</f>
        <v/>
      </c>
    </row>
    <row r="81">
      <c r="A81">
        <f>INDEX(resultados!$A$2:$ZZ$2662, 75, MATCH($B$1, resultados!$A$1:$ZZ$1, 0))</f>
        <v/>
      </c>
      <c r="B81">
        <f>INDEX(resultados!$A$2:$ZZ$2662, 75, MATCH($B$2, resultados!$A$1:$ZZ$1, 0))</f>
        <v/>
      </c>
      <c r="C81">
        <f>INDEX(resultados!$A$2:$ZZ$2662, 75, MATCH($B$3, resultados!$A$1:$ZZ$1, 0))</f>
        <v/>
      </c>
    </row>
    <row r="82">
      <c r="A82">
        <f>INDEX(resultados!$A$2:$ZZ$2662, 76, MATCH($B$1, resultados!$A$1:$ZZ$1, 0))</f>
        <v/>
      </c>
      <c r="B82">
        <f>INDEX(resultados!$A$2:$ZZ$2662, 76, MATCH($B$2, resultados!$A$1:$ZZ$1, 0))</f>
        <v/>
      </c>
      <c r="C82">
        <f>INDEX(resultados!$A$2:$ZZ$2662, 76, MATCH($B$3, resultados!$A$1:$ZZ$1, 0))</f>
        <v/>
      </c>
    </row>
    <row r="83">
      <c r="A83">
        <f>INDEX(resultados!$A$2:$ZZ$2662, 77, MATCH($B$1, resultados!$A$1:$ZZ$1, 0))</f>
        <v/>
      </c>
      <c r="B83">
        <f>INDEX(resultados!$A$2:$ZZ$2662, 77, MATCH($B$2, resultados!$A$1:$ZZ$1, 0))</f>
        <v/>
      </c>
      <c r="C83">
        <f>INDEX(resultados!$A$2:$ZZ$2662, 77, MATCH($B$3, resultados!$A$1:$ZZ$1, 0))</f>
        <v/>
      </c>
    </row>
    <row r="84">
      <c r="A84">
        <f>INDEX(resultados!$A$2:$ZZ$2662, 78, MATCH($B$1, resultados!$A$1:$ZZ$1, 0))</f>
        <v/>
      </c>
      <c r="B84">
        <f>INDEX(resultados!$A$2:$ZZ$2662, 78, MATCH($B$2, resultados!$A$1:$ZZ$1, 0))</f>
        <v/>
      </c>
      <c r="C84">
        <f>INDEX(resultados!$A$2:$ZZ$2662, 78, MATCH($B$3, resultados!$A$1:$ZZ$1, 0))</f>
        <v/>
      </c>
    </row>
    <row r="85">
      <c r="A85">
        <f>INDEX(resultados!$A$2:$ZZ$2662, 79, MATCH($B$1, resultados!$A$1:$ZZ$1, 0))</f>
        <v/>
      </c>
      <c r="B85">
        <f>INDEX(resultados!$A$2:$ZZ$2662, 79, MATCH($B$2, resultados!$A$1:$ZZ$1, 0))</f>
        <v/>
      </c>
      <c r="C85">
        <f>INDEX(resultados!$A$2:$ZZ$2662, 79, MATCH($B$3, resultados!$A$1:$ZZ$1, 0))</f>
        <v/>
      </c>
    </row>
    <row r="86">
      <c r="A86">
        <f>INDEX(resultados!$A$2:$ZZ$2662, 80, MATCH($B$1, resultados!$A$1:$ZZ$1, 0))</f>
        <v/>
      </c>
      <c r="B86">
        <f>INDEX(resultados!$A$2:$ZZ$2662, 80, MATCH($B$2, resultados!$A$1:$ZZ$1, 0))</f>
        <v/>
      </c>
      <c r="C86">
        <f>INDEX(resultados!$A$2:$ZZ$2662, 80, MATCH($B$3, resultados!$A$1:$ZZ$1, 0))</f>
        <v/>
      </c>
    </row>
    <row r="87">
      <c r="A87">
        <f>INDEX(resultados!$A$2:$ZZ$2662, 81, MATCH($B$1, resultados!$A$1:$ZZ$1, 0))</f>
        <v/>
      </c>
      <c r="B87">
        <f>INDEX(resultados!$A$2:$ZZ$2662, 81, MATCH($B$2, resultados!$A$1:$ZZ$1, 0))</f>
        <v/>
      </c>
      <c r="C87">
        <f>INDEX(resultados!$A$2:$ZZ$2662, 81, MATCH($B$3, resultados!$A$1:$ZZ$1, 0))</f>
        <v/>
      </c>
    </row>
    <row r="88">
      <c r="A88">
        <f>INDEX(resultados!$A$2:$ZZ$2662, 82, MATCH($B$1, resultados!$A$1:$ZZ$1, 0))</f>
        <v/>
      </c>
      <c r="B88">
        <f>INDEX(resultados!$A$2:$ZZ$2662, 82, MATCH($B$2, resultados!$A$1:$ZZ$1, 0))</f>
        <v/>
      </c>
      <c r="C88">
        <f>INDEX(resultados!$A$2:$ZZ$2662, 82, MATCH($B$3, resultados!$A$1:$ZZ$1, 0))</f>
        <v/>
      </c>
    </row>
    <row r="89">
      <c r="A89">
        <f>INDEX(resultados!$A$2:$ZZ$2662, 83, MATCH($B$1, resultados!$A$1:$ZZ$1, 0))</f>
        <v/>
      </c>
      <c r="B89">
        <f>INDEX(resultados!$A$2:$ZZ$2662, 83, MATCH($B$2, resultados!$A$1:$ZZ$1, 0))</f>
        <v/>
      </c>
      <c r="C89">
        <f>INDEX(resultados!$A$2:$ZZ$2662, 83, MATCH($B$3, resultados!$A$1:$ZZ$1, 0))</f>
        <v/>
      </c>
    </row>
    <row r="90">
      <c r="A90">
        <f>INDEX(resultados!$A$2:$ZZ$2662, 84, MATCH($B$1, resultados!$A$1:$ZZ$1, 0))</f>
        <v/>
      </c>
      <c r="B90">
        <f>INDEX(resultados!$A$2:$ZZ$2662, 84, MATCH($B$2, resultados!$A$1:$ZZ$1, 0))</f>
        <v/>
      </c>
      <c r="C90">
        <f>INDEX(resultados!$A$2:$ZZ$2662, 84, MATCH($B$3, resultados!$A$1:$ZZ$1, 0))</f>
        <v/>
      </c>
    </row>
    <row r="91">
      <c r="A91">
        <f>INDEX(resultados!$A$2:$ZZ$2662, 85, MATCH($B$1, resultados!$A$1:$ZZ$1, 0))</f>
        <v/>
      </c>
      <c r="B91">
        <f>INDEX(resultados!$A$2:$ZZ$2662, 85, MATCH($B$2, resultados!$A$1:$ZZ$1, 0))</f>
        <v/>
      </c>
      <c r="C91">
        <f>INDEX(resultados!$A$2:$ZZ$2662, 85, MATCH($B$3, resultados!$A$1:$ZZ$1, 0))</f>
        <v/>
      </c>
    </row>
    <row r="92">
      <c r="A92">
        <f>INDEX(resultados!$A$2:$ZZ$2662, 86, MATCH($B$1, resultados!$A$1:$ZZ$1, 0))</f>
        <v/>
      </c>
      <c r="B92">
        <f>INDEX(resultados!$A$2:$ZZ$2662, 86, MATCH($B$2, resultados!$A$1:$ZZ$1, 0))</f>
        <v/>
      </c>
      <c r="C92">
        <f>INDEX(resultados!$A$2:$ZZ$2662, 86, MATCH($B$3, resultados!$A$1:$ZZ$1, 0))</f>
        <v/>
      </c>
    </row>
    <row r="93">
      <c r="A93">
        <f>INDEX(resultados!$A$2:$ZZ$2662, 87, MATCH($B$1, resultados!$A$1:$ZZ$1, 0))</f>
        <v/>
      </c>
      <c r="B93">
        <f>INDEX(resultados!$A$2:$ZZ$2662, 87, MATCH($B$2, resultados!$A$1:$ZZ$1, 0))</f>
        <v/>
      </c>
      <c r="C93">
        <f>INDEX(resultados!$A$2:$ZZ$2662, 87, MATCH($B$3, resultados!$A$1:$ZZ$1, 0))</f>
        <v/>
      </c>
    </row>
    <row r="94">
      <c r="A94">
        <f>INDEX(resultados!$A$2:$ZZ$2662, 88, MATCH($B$1, resultados!$A$1:$ZZ$1, 0))</f>
        <v/>
      </c>
      <c r="B94">
        <f>INDEX(resultados!$A$2:$ZZ$2662, 88, MATCH($B$2, resultados!$A$1:$ZZ$1, 0))</f>
        <v/>
      </c>
      <c r="C94">
        <f>INDEX(resultados!$A$2:$ZZ$2662, 88, MATCH($B$3, resultados!$A$1:$ZZ$1, 0))</f>
        <v/>
      </c>
    </row>
    <row r="95">
      <c r="A95">
        <f>INDEX(resultados!$A$2:$ZZ$2662, 89, MATCH($B$1, resultados!$A$1:$ZZ$1, 0))</f>
        <v/>
      </c>
      <c r="B95">
        <f>INDEX(resultados!$A$2:$ZZ$2662, 89, MATCH($B$2, resultados!$A$1:$ZZ$1, 0))</f>
        <v/>
      </c>
      <c r="C95">
        <f>INDEX(resultados!$A$2:$ZZ$2662, 89, MATCH($B$3, resultados!$A$1:$ZZ$1, 0))</f>
        <v/>
      </c>
    </row>
    <row r="96">
      <c r="A96">
        <f>INDEX(resultados!$A$2:$ZZ$2662, 90, MATCH($B$1, resultados!$A$1:$ZZ$1, 0))</f>
        <v/>
      </c>
      <c r="B96">
        <f>INDEX(resultados!$A$2:$ZZ$2662, 90, MATCH($B$2, resultados!$A$1:$ZZ$1, 0))</f>
        <v/>
      </c>
      <c r="C96">
        <f>INDEX(resultados!$A$2:$ZZ$2662, 90, MATCH($B$3, resultados!$A$1:$ZZ$1, 0))</f>
        <v/>
      </c>
    </row>
    <row r="97">
      <c r="A97">
        <f>INDEX(resultados!$A$2:$ZZ$2662, 91, MATCH($B$1, resultados!$A$1:$ZZ$1, 0))</f>
        <v/>
      </c>
      <c r="B97">
        <f>INDEX(resultados!$A$2:$ZZ$2662, 91, MATCH($B$2, resultados!$A$1:$ZZ$1, 0))</f>
        <v/>
      </c>
      <c r="C97">
        <f>INDEX(resultados!$A$2:$ZZ$2662, 91, MATCH($B$3, resultados!$A$1:$ZZ$1, 0))</f>
        <v/>
      </c>
    </row>
    <row r="98">
      <c r="A98">
        <f>INDEX(resultados!$A$2:$ZZ$2662, 92, MATCH($B$1, resultados!$A$1:$ZZ$1, 0))</f>
        <v/>
      </c>
      <c r="B98">
        <f>INDEX(resultados!$A$2:$ZZ$2662, 92, MATCH($B$2, resultados!$A$1:$ZZ$1, 0))</f>
        <v/>
      </c>
      <c r="C98">
        <f>INDEX(resultados!$A$2:$ZZ$2662, 92, MATCH($B$3, resultados!$A$1:$ZZ$1, 0))</f>
        <v/>
      </c>
    </row>
    <row r="99">
      <c r="A99">
        <f>INDEX(resultados!$A$2:$ZZ$2662, 93, MATCH($B$1, resultados!$A$1:$ZZ$1, 0))</f>
        <v/>
      </c>
      <c r="B99">
        <f>INDEX(resultados!$A$2:$ZZ$2662, 93, MATCH($B$2, resultados!$A$1:$ZZ$1, 0))</f>
        <v/>
      </c>
      <c r="C99">
        <f>INDEX(resultados!$A$2:$ZZ$2662, 93, MATCH($B$3, resultados!$A$1:$ZZ$1, 0))</f>
        <v/>
      </c>
    </row>
    <row r="100">
      <c r="A100">
        <f>INDEX(resultados!$A$2:$ZZ$2662, 94, MATCH($B$1, resultados!$A$1:$ZZ$1, 0))</f>
        <v/>
      </c>
      <c r="B100">
        <f>INDEX(resultados!$A$2:$ZZ$2662, 94, MATCH($B$2, resultados!$A$1:$ZZ$1, 0))</f>
        <v/>
      </c>
      <c r="C100">
        <f>INDEX(resultados!$A$2:$ZZ$2662, 94, MATCH($B$3, resultados!$A$1:$ZZ$1, 0))</f>
        <v/>
      </c>
    </row>
    <row r="101">
      <c r="A101">
        <f>INDEX(resultados!$A$2:$ZZ$2662, 95, MATCH($B$1, resultados!$A$1:$ZZ$1, 0))</f>
        <v/>
      </c>
      <c r="B101">
        <f>INDEX(resultados!$A$2:$ZZ$2662, 95, MATCH($B$2, resultados!$A$1:$ZZ$1, 0))</f>
        <v/>
      </c>
      <c r="C101">
        <f>INDEX(resultados!$A$2:$ZZ$2662, 95, MATCH($B$3, resultados!$A$1:$ZZ$1, 0))</f>
        <v/>
      </c>
    </row>
    <row r="102">
      <c r="A102">
        <f>INDEX(resultados!$A$2:$ZZ$2662, 96, MATCH($B$1, resultados!$A$1:$ZZ$1, 0))</f>
        <v/>
      </c>
      <c r="B102">
        <f>INDEX(resultados!$A$2:$ZZ$2662, 96, MATCH($B$2, resultados!$A$1:$ZZ$1, 0))</f>
        <v/>
      </c>
      <c r="C102">
        <f>INDEX(resultados!$A$2:$ZZ$2662, 96, MATCH($B$3, resultados!$A$1:$ZZ$1, 0))</f>
        <v/>
      </c>
    </row>
    <row r="103">
      <c r="A103">
        <f>INDEX(resultados!$A$2:$ZZ$2662, 97, MATCH($B$1, resultados!$A$1:$ZZ$1, 0))</f>
        <v/>
      </c>
      <c r="B103">
        <f>INDEX(resultados!$A$2:$ZZ$2662, 97, MATCH($B$2, resultados!$A$1:$ZZ$1, 0))</f>
        <v/>
      </c>
      <c r="C103">
        <f>INDEX(resultados!$A$2:$ZZ$2662, 97, MATCH($B$3, resultados!$A$1:$ZZ$1, 0))</f>
        <v/>
      </c>
    </row>
    <row r="104">
      <c r="A104">
        <f>INDEX(resultados!$A$2:$ZZ$2662, 98, MATCH($B$1, resultados!$A$1:$ZZ$1, 0))</f>
        <v/>
      </c>
      <c r="B104">
        <f>INDEX(resultados!$A$2:$ZZ$2662, 98, MATCH($B$2, resultados!$A$1:$ZZ$1, 0))</f>
        <v/>
      </c>
      <c r="C104">
        <f>INDEX(resultados!$A$2:$ZZ$2662, 98, MATCH($B$3, resultados!$A$1:$ZZ$1, 0))</f>
        <v/>
      </c>
    </row>
    <row r="105">
      <c r="A105">
        <f>INDEX(resultados!$A$2:$ZZ$2662, 99, MATCH($B$1, resultados!$A$1:$ZZ$1, 0))</f>
        <v/>
      </c>
      <c r="B105">
        <f>INDEX(resultados!$A$2:$ZZ$2662, 99, MATCH($B$2, resultados!$A$1:$ZZ$1, 0))</f>
        <v/>
      </c>
      <c r="C105">
        <f>INDEX(resultados!$A$2:$ZZ$2662, 99, MATCH($B$3, resultados!$A$1:$ZZ$1, 0))</f>
        <v/>
      </c>
    </row>
    <row r="106">
      <c r="A106">
        <f>INDEX(resultados!$A$2:$ZZ$2662, 100, MATCH($B$1, resultados!$A$1:$ZZ$1, 0))</f>
        <v/>
      </c>
      <c r="B106">
        <f>INDEX(resultados!$A$2:$ZZ$2662, 100, MATCH($B$2, resultados!$A$1:$ZZ$1, 0))</f>
        <v/>
      </c>
      <c r="C106">
        <f>INDEX(resultados!$A$2:$ZZ$2662, 100, MATCH($B$3, resultados!$A$1:$ZZ$1, 0))</f>
        <v/>
      </c>
    </row>
    <row r="107">
      <c r="A107">
        <f>INDEX(resultados!$A$2:$ZZ$2662, 101, MATCH($B$1, resultados!$A$1:$ZZ$1, 0))</f>
        <v/>
      </c>
      <c r="B107">
        <f>INDEX(resultados!$A$2:$ZZ$2662, 101, MATCH($B$2, resultados!$A$1:$ZZ$1, 0))</f>
        <v/>
      </c>
      <c r="C107">
        <f>INDEX(resultados!$A$2:$ZZ$2662, 101, MATCH($B$3, resultados!$A$1:$ZZ$1, 0))</f>
        <v/>
      </c>
    </row>
    <row r="108">
      <c r="A108">
        <f>INDEX(resultados!$A$2:$ZZ$2662, 102, MATCH($B$1, resultados!$A$1:$ZZ$1, 0))</f>
        <v/>
      </c>
      <c r="B108">
        <f>INDEX(resultados!$A$2:$ZZ$2662, 102, MATCH($B$2, resultados!$A$1:$ZZ$1, 0))</f>
        <v/>
      </c>
      <c r="C108">
        <f>INDEX(resultados!$A$2:$ZZ$2662, 102, MATCH($B$3, resultados!$A$1:$ZZ$1, 0))</f>
        <v/>
      </c>
    </row>
    <row r="109">
      <c r="A109">
        <f>INDEX(resultados!$A$2:$ZZ$2662, 103, MATCH($B$1, resultados!$A$1:$ZZ$1, 0))</f>
        <v/>
      </c>
      <c r="B109">
        <f>INDEX(resultados!$A$2:$ZZ$2662, 103, MATCH($B$2, resultados!$A$1:$ZZ$1, 0))</f>
        <v/>
      </c>
      <c r="C109">
        <f>INDEX(resultados!$A$2:$ZZ$2662, 103, MATCH($B$3, resultados!$A$1:$ZZ$1, 0))</f>
        <v/>
      </c>
    </row>
    <row r="110">
      <c r="A110">
        <f>INDEX(resultados!$A$2:$ZZ$2662, 104, MATCH($B$1, resultados!$A$1:$ZZ$1, 0))</f>
        <v/>
      </c>
      <c r="B110">
        <f>INDEX(resultados!$A$2:$ZZ$2662, 104, MATCH($B$2, resultados!$A$1:$ZZ$1, 0))</f>
        <v/>
      </c>
      <c r="C110">
        <f>INDEX(resultados!$A$2:$ZZ$2662, 104, MATCH($B$3, resultados!$A$1:$ZZ$1, 0))</f>
        <v/>
      </c>
    </row>
    <row r="111">
      <c r="A111">
        <f>INDEX(resultados!$A$2:$ZZ$2662, 105, MATCH($B$1, resultados!$A$1:$ZZ$1, 0))</f>
        <v/>
      </c>
      <c r="B111">
        <f>INDEX(resultados!$A$2:$ZZ$2662, 105, MATCH($B$2, resultados!$A$1:$ZZ$1, 0))</f>
        <v/>
      </c>
      <c r="C111">
        <f>INDEX(resultados!$A$2:$ZZ$2662, 105, MATCH($B$3, resultados!$A$1:$ZZ$1, 0))</f>
        <v/>
      </c>
    </row>
    <row r="112">
      <c r="A112">
        <f>INDEX(resultados!$A$2:$ZZ$2662, 106, MATCH($B$1, resultados!$A$1:$ZZ$1, 0))</f>
        <v/>
      </c>
      <c r="B112">
        <f>INDEX(resultados!$A$2:$ZZ$2662, 106, MATCH($B$2, resultados!$A$1:$ZZ$1, 0))</f>
        <v/>
      </c>
      <c r="C112">
        <f>INDEX(resultados!$A$2:$ZZ$2662, 106, MATCH($B$3, resultados!$A$1:$ZZ$1, 0))</f>
        <v/>
      </c>
    </row>
    <row r="113">
      <c r="A113">
        <f>INDEX(resultados!$A$2:$ZZ$2662, 107, MATCH($B$1, resultados!$A$1:$ZZ$1, 0))</f>
        <v/>
      </c>
      <c r="B113">
        <f>INDEX(resultados!$A$2:$ZZ$2662, 107, MATCH($B$2, resultados!$A$1:$ZZ$1, 0))</f>
        <v/>
      </c>
      <c r="C113">
        <f>INDEX(resultados!$A$2:$ZZ$2662, 107, MATCH($B$3, resultados!$A$1:$ZZ$1, 0))</f>
        <v/>
      </c>
    </row>
    <row r="114">
      <c r="A114">
        <f>INDEX(resultados!$A$2:$ZZ$2662, 108, MATCH($B$1, resultados!$A$1:$ZZ$1, 0))</f>
        <v/>
      </c>
      <c r="B114">
        <f>INDEX(resultados!$A$2:$ZZ$2662, 108, MATCH($B$2, resultados!$A$1:$ZZ$1, 0))</f>
        <v/>
      </c>
      <c r="C114">
        <f>INDEX(resultados!$A$2:$ZZ$2662, 108, MATCH($B$3, resultados!$A$1:$ZZ$1, 0))</f>
        <v/>
      </c>
    </row>
    <row r="115">
      <c r="A115">
        <f>INDEX(resultados!$A$2:$ZZ$2662, 109, MATCH($B$1, resultados!$A$1:$ZZ$1, 0))</f>
        <v/>
      </c>
      <c r="B115">
        <f>INDEX(resultados!$A$2:$ZZ$2662, 109, MATCH($B$2, resultados!$A$1:$ZZ$1, 0))</f>
        <v/>
      </c>
      <c r="C115">
        <f>INDEX(resultados!$A$2:$ZZ$2662, 109, MATCH($B$3, resultados!$A$1:$ZZ$1, 0))</f>
        <v/>
      </c>
    </row>
    <row r="116">
      <c r="A116">
        <f>INDEX(resultados!$A$2:$ZZ$2662, 110, MATCH($B$1, resultados!$A$1:$ZZ$1, 0))</f>
        <v/>
      </c>
      <c r="B116">
        <f>INDEX(resultados!$A$2:$ZZ$2662, 110, MATCH($B$2, resultados!$A$1:$ZZ$1, 0))</f>
        <v/>
      </c>
      <c r="C116">
        <f>INDEX(resultados!$A$2:$ZZ$2662, 110, MATCH($B$3, resultados!$A$1:$ZZ$1, 0))</f>
        <v/>
      </c>
    </row>
    <row r="117">
      <c r="A117">
        <f>INDEX(resultados!$A$2:$ZZ$2662, 111, MATCH($B$1, resultados!$A$1:$ZZ$1, 0))</f>
        <v/>
      </c>
      <c r="B117">
        <f>INDEX(resultados!$A$2:$ZZ$2662, 111, MATCH($B$2, resultados!$A$1:$ZZ$1, 0))</f>
        <v/>
      </c>
      <c r="C117">
        <f>INDEX(resultados!$A$2:$ZZ$2662, 111, MATCH($B$3, resultados!$A$1:$ZZ$1, 0))</f>
        <v/>
      </c>
    </row>
    <row r="118">
      <c r="A118">
        <f>INDEX(resultados!$A$2:$ZZ$2662, 112, MATCH($B$1, resultados!$A$1:$ZZ$1, 0))</f>
        <v/>
      </c>
      <c r="B118">
        <f>INDEX(resultados!$A$2:$ZZ$2662, 112, MATCH($B$2, resultados!$A$1:$ZZ$1, 0))</f>
        <v/>
      </c>
      <c r="C118">
        <f>INDEX(resultados!$A$2:$ZZ$2662, 112, MATCH($B$3, resultados!$A$1:$ZZ$1, 0))</f>
        <v/>
      </c>
    </row>
    <row r="119">
      <c r="A119">
        <f>INDEX(resultados!$A$2:$ZZ$2662, 113, MATCH($B$1, resultados!$A$1:$ZZ$1, 0))</f>
        <v/>
      </c>
      <c r="B119">
        <f>INDEX(resultados!$A$2:$ZZ$2662, 113, MATCH($B$2, resultados!$A$1:$ZZ$1, 0))</f>
        <v/>
      </c>
      <c r="C119">
        <f>INDEX(resultados!$A$2:$ZZ$2662, 113, MATCH($B$3, resultados!$A$1:$ZZ$1, 0))</f>
        <v/>
      </c>
    </row>
    <row r="120">
      <c r="A120">
        <f>INDEX(resultados!$A$2:$ZZ$2662, 114, MATCH($B$1, resultados!$A$1:$ZZ$1, 0))</f>
        <v/>
      </c>
      <c r="B120">
        <f>INDEX(resultados!$A$2:$ZZ$2662, 114, MATCH($B$2, resultados!$A$1:$ZZ$1, 0))</f>
        <v/>
      </c>
      <c r="C120">
        <f>INDEX(resultados!$A$2:$ZZ$2662, 114, MATCH($B$3, resultados!$A$1:$ZZ$1, 0))</f>
        <v/>
      </c>
    </row>
    <row r="121">
      <c r="A121">
        <f>INDEX(resultados!$A$2:$ZZ$2662, 115, MATCH($B$1, resultados!$A$1:$ZZ$1, 0))</f>
        <v/>
      </c>
      <c r="B121">
        <f>INDEX(resultados!$A$2:$ZZ$2662, 115, MATCH($B$2, resultados!$A$1:$ZZ$1, 0))</f>
        <v/>
      </c>
      <c r="C121">
        <f>INDEX(resultados!$A$2:$ZZ$2662, 115, MATCH($B$3, resultados!$A$1:$ZZ$1, 0))</f>
        <v/>
      </c>
    </row>
    <row r="122">
      <c r="A122">
        <f>INDEX(resultados!$A$2:$ZZ$2662, 116, MATCH($B$1, resultados!$A$1:$ZZ$1, 0))</f>
        <v/>
      </c>
      <c r="B122">
        <f>INDEX(resultados!$A$2:$ZZ$2662, 116, MATCH($B$2, resultados!$A$1:$ZZ$1, 0))</f>
        <v/>
      </c>
      <c r="C122">
        <f>INDEX(resultados!$A$2:$ZZ$2662, 116, MATCH($B$3, resultados!$A$1:$ZZ$1, 0))</f>
        <v/>
      </c>
    </row>
    <row r="123">
      <c r="A123">
        <f>INDEX(resultados!$A$2:$ZZ$2662, 117, MATCH($B$1, resultados!$A$1:$ZZ$1, 0))</f>
        <v/>
      </c>
      <c r="B123">
        <f>INDEX(resultados!$A$2:$ZZ$2662, 117, MATCH($B$2, resultados!$A$1:$ZZ$1, 0))</f>
        <v/>
      </c>
      <c r="C123">
        <f>INDEX(resultados!$A$2:$ZZ$2662, 117, MATCH($B$3, resultados!$A$1:$ZZ$1, 0))</f>
        <v/>
      </c>
    </row>
    <row r="124">
      <c r="A124">
        <f>INDEX(resultados!$A$2:$ZZ$2662, 118, MATCH($B$1, resultados!$A$1:$ZZ$1, 0))</f>
        <v/>
      </c>
      <c r="B124">
        <f>INDEX(resultados!$A$2:$ZZ$2662, 118, MATCH($B$2, resultados!$A$1:$ZZ$1, 0))</f>
        <v/>
      </c>
      <c r="C124">
        <f>INDEX(resultados!$A$2:$ZZ$2662, 118, MATCH($B$3, resultados!$A$1:$ZZ$1, 0))</f>
        <v/>
      </c>
    </row>
    <row r="125">
      <c r="A125">
        <f>INDEX(resultados!$A$2:$ZZ$2662, 119, MATCH($B$1, resultados!$A$1:$ZZ$1, 0))</f>
        <v/>
      </c>
      <c r="B125">
        <f>INDEX(resultados!$A$2:$ZZ$2662, 119, MATCH($B$2, resultados!$A$1:$ZZ$1, 0))</f>
        <v/>
      </c>
      <c r="C125">
        <f>INDEX(resultados!$A$2:$ZZ$2662, 119, MATCH($B$3, resultados!$A$1:$ZZ$1, 0))</f>
        <v/>
      </c>
    </row>
    <row r="126">
      <c r="A126">
        <f>INDEX(resultados!$A$2:$ZZ$2662, 120, MATCH($B$1, resultados!$A$1:$ZZ$1, 0))</f>
        <v/>
      </c>
      <c r="B126">
        <f>INDEX(resultados!$A$2:$ZZ$2662, 120, MATCH($B$2, resultados!$A$1:$ZZ$1, 0))</f>
        <v/>
      </c>
      <c r="C126">
        <f>INDEX(resultados!$A$2:$ZZ$2662, 120, MATCH($B$3, resultados!$A$1:$ZZ$1, 0))</f>
        <v/>
      </c>
    </row>
    <row r="127">
      <c r="A127">
        <f>INDEX(resultados!$A$2:$ZZ$2662, 121, MATCH($B$1, resultados!$A$1:$ZZ$1, 0))</f>
        <v/>
      </c>
      <c r="B127">
        <f>INDEX(resultados!$A$2:$ZZ$2662, 121, MATCH($B$2, resultados!$A$1:$ZZ$1, 0))</f>
        <v/>
      </c>
      <c r="C127">
        <f>INDEX(resultados!$A$2:$ZZ$2662, 121, MATCH($B$3, resultados!$A$1:$ZZ$1, 0))</f>
        <v/>
      </c>
    </row>
    <row r="128">
      <c r="A128">
        <f>INDEX(resultados!$A$2:$ZZ$2662, 122, MATCH($B$1, resultados!$A$1:$ZZ$1, 0))</f>
        <v/>
      </c>
      <c r="B128">
        <f>INDEX(resultados!$A$2:$ZZ$2662, 122, MATCH($B$2, resultados!$A$1:$ZZ$1, 0))</f>
        <v/>
      </c>
      <c r="C128">
        <f>INDEX(resultados!$A$2:$ZZ$2662, 122, MATCH($B$3, resultados!$A$1:$ZZ$1, 0))</f>
        <v/>
      </c>
    </row>
    <row r="129">
      <c r="A129">
        <f>INDEX(resultados!$A$2:$ZZ$2662, 123, MATCH($B$1, resultados!$A$1:$ZZ$1, 0))</f>
        <v/>
      </c>
      <c r="B129">
        <f>INDEX(resultados!$A$2:$ZZ$2662, 123, MATCH($B$2, resultados!$A$1:$ZZ$1, 0))</f>
        <v/>
      </c>
      <c r="C129">
        <f>INDEX(resultados!$A$2:$ZZ$2662, 123, MATCH($B$3, resultados!$A$1:$ZZ$1, 0))</f>
        <v/>
      </c>
    </row>
    <row r="130">
      <c r="A130">
        <f>INDEX(resultados!$A$2:$ZZ$2662, 124, MATCH($B$1, resultados!$A$1:$ZZ$1, 0))</f>
        <v/>
      </c>
      <c r="B130">
        <f>INDEX(resultados!$A$2:$ZZ$2662, 124, MATCH($B$2, resultados!$A$1:$ZZ$1, 0))</f>
        <v/>
      </c>
      <c r="C130">
        <f>INDEX(resultados!$A$2:$ZZ$2662, 124, MATCH($B$3, resultados!$A$1:$ZZ$1, 0))</f>
        <v/>
      </c>
    </row>
    <row r="131">
      <c r="A131">
        <f>INDEX(resultados!$A$2:$ZZ$2662, 125, MATCH($B$1, resultados!$A$1:$ZZ$1, 0))</f>
        <v/>
      </c>
      <c r="B131">
        <f>INDEX(resultados!$A$2:$ZZ$2662, 125, MATCH($B$2, resultados!$A$1:$ZZ$1, 0))</f>
        <v/>
      </c>
      <c r="C131">
        <f>INDEX(resultados!$A$2:$ZZ$2662, 125, MATCH($B$3, resultados!$A$1:$ZZ$1, 0))</f>
        <v/>
      </c>
    </row>
    <row r="132">
      <c r="A132">
        <f>INDEX(resultados!$A$2:$ZZ$2662, 126, MATCH($B$1, resultados!$A$1:$ZZ$1, 0))</f>
        <v/>
      </c>
      <c r="B132">
        <f>INDEX(resultados!$A$2:$ZZ$2662, 126, MATCH($B$2, resultados!$A$1:$ZZ$1, 0))</f>
        <v/>
      </c>
      <c r="C132">
        <f>INDEX(resultados!$A$2:$ZZ$2662, 126, MATCH($B$3, resultados!$A$1:$ZZ$1, 0))</f>
        <v/>
      </c>
    </row>
    <row r="133">
      <c r="A133">
        <f>INDEX(resultados!$A$2:$ZZ$2662, 127, MATCH($B$1, resultados!$A$1:$ZZ$1, 0))</f>
        <v/>
      </c>
      <c r="B133">
        <f>INDEX(resultados!$A$2:$ZZ$2662, 127, MATCH($B$2, resultados!$A$1:$ZZ$1, 0))</f>
        <v/>
      </c>
      <c r="C133">
        <f>INDEX(resultados!$A$2:$ZZ$2662, 127, MATCH($B$3, resultados!$A$1:$ZZ$1, 0))</f>
        <v/>
      </c>
    </row>
    <row r="134">
      <c r="A134">
        <f>INDEX(resultados!$A$2:$ZZ$2662, 128, MATCH($B$1, resultados!$A$1:$ZZ$1, 0))</f>
        <v/>
      </c>
      <c r="B134">
        <f>INDEX(resultados!$A$2:$ZZ$2662, 128, MATCH($B$2, resultados!$A$1:$ZZ$1, 0))</f>
        <v/>
      </c>
      <c r="C134">
        <f>INDEX(resultados!$A$2:$ZZ$2662, 128, MATCH($B$3, resultados!$A$1:$ZZ$1, 0))</f>
        <v/>
      </c>
    </row>
    <row r="135">
      <c r="A135">
        <f>INDEX(resultados!$A$2:$ZZ$2662, 129, MATCH($B$1, resultados!$A$1:$ZZ$1, 0))</f>
        <v/>
      </c>
      <c r="B135">
        <f>INDEX(resultados!$A$2:$ZZ$2662, 129, MATCH($B$2, resultados!$A$1:$ZZ$1, 0))</f>
        <v/>
      </c>
      <c r="C135">
        <f>INDEX(resultados!$A$2:$ZZ$2662, 129, MATCH($B$3, resultados!$A$1:$ZZ$1, 0))</f>
        <v/>
      </c>
    </row>
    <row r="136">
      <c r="A136">
        <f>INDEX(resultados!$A$2:$ZZ$2662, 130, MATCH($B$1, resultados!$A$1:$ZZ$1, 0))</f>
        <v/>
      </c>
      <c r="B136">
        <f>INDEX(resultados!$A$2:$ZZ$2662, 130, MATCH($B$2, resultados!$A$1:$ZZ$1, 0))</f>
        <v/>
      </c>
      <c r="C136">
        <f>INDEX(resultados!$A$2:$ZZ$2662, 130, MATCH($B$3, resultados!$A$1:$ZZ$1, 0))</f>
        <v/>
      </c>
    </row>
    <row r="137">
      <c r="A137">
        <f>INDEX(resultados!$A$2:$ZZ$2662, 131, MATCH($B$1, resultados!$A$1:$ZZ$1, 0))</f>
        <v/>
      </c>
      <c r="B137">
        <f>INDEX(resultados!$A$2:$ZZ$2662, 131, MATCH($B$2, resultados!$A$1:$ZZ$1, 0))</f>
        <v/>
      </c>
      <c r="C137">
        <f>INDEX(resultados!$A$2:$ZZ$2662, 131, MATCH($B$3, resultados!$A$1:$ZZ$1, 0))</f>
        <v/>
      </c>
    </row>
    <row r="138">
      <c r="A138">
        <f>INDEX(resultados!$A$2:$ZZ$2662, 132, MATCH($B$1, resultados!$A$1:$ZZ$1, 0))</f>
        <v/>
      </c>
      <c r="B138">
        <f>INDEX(resultados!$A$2:$ZZ$2662, 132, MATCH($B$2, resultados!$A$1:$ZZ$1, 0))</f>
        <v/>
      </c>
      <c r="C138">
        <f>INDEX(resultados!$A$2:$ZZ$2662, 132, MATCH($B$3, resultados!$A$1:$ZZ$1, 0))</f>
        <v/>
      </c>
    </row>
    <row r="139">
      <c r="A139">
        <f>INDEX(resultados!$A$2:$ZZ$2662, 133, MATCH($B$1, resultados!$A$1:$ZZ$1, 0))</f>
        <v/>
      </c>
      <c r="B139">
        <f>INDEX(resultados!$A$2:$ZZ$2662, 133, MATCH($B$2, resultados!$A$1:$ZZ$1, 0))</f>
        <v/>
      </c>
      <c r="C139">
        <f>INDEX(resultados!$A$2:$ZZ$2662, 133, MATCH($B$3, resultados!$A$1:$ZZ$1, 0))</f>
        <v/>
      </c>
    </row>
    <row r="140">
      <c r="A140">
        <f>INDEX(resultados!$A$2:$ZZ$2662, 134, MATCH($B$1, resultados!$A$1:$ZZ$1, 0))</f>
        <v/>
      </c>
      <c r="B140">
        <f>INDEX(resultados!$A$2:$ZZ$2662, 134, MATCH($B$2, resultados!$A$1:$ZZ$1, 0))</f>
        <v/>
      </c>
      <c r="C140">
        <f>INDEX(resultados!$A$2:$ZZ$2662, 134, MATCH($B$3, resultados!$A$1:$ZZ$1, 0))</f>
        <v/>
      </c>
    </row>
    <row r="141">
      <c r="A141">
        <f>INDEX(resultados!$A$2:$ZZ$2662, 135, MATCH($B$1, resultados!$A$1:$ZZ$1, 0))</f>
        <v/>
      </c>
      <c r="B141">
        <f>INDEX(resultados!$A$2:$ZZ$2662, 135, MATCH($B$2, resultados!$A$1:$ZZ$1, 0))</f>
        <v/>
      </c>
      <c r="C141">
        <f>INDEX(resultados!$A$2:$ZZ$2662, 135, MATCH($B$3, resultados!$A$1:$ZZ$1, 0))</f>
        <v/>
      </c>
    </row>
    <row r="142">
      <c r="A142">
        <f>INDEX(resultados!$A$2:$ZZ$2662, 136, MATCH($B$1, resultados!$A$1:$ZZ$1, 0))</f>
        <v/>
      </c>
      <c r="B142">
        <f>INDEX(resultados!$A$2:$ZZ$2662, 136, MATCH($B$2, resultados!$A$1:$ZZ$1, 0))</f>
        <v/>
      </c>
      <c r="C142">
        <f>INDEX(resultados!$A$2:$ZZ$2662, 136, MATCH($B$3, resultados!$A$1:$ZZ$1, 0))</f>
        <v/>
      </c>
    </row>
    <row r="143">
      <c r="A143">
        <f>INDEX(resultados!$A$2:$ZZ$2662, 137, MATCH($B$1, resultados!$A$1:$ZZ$1, 0))</f>
        <v/>
      </c>
      <c r="B143">
        <f>INDEX(resultados!$A$2:$ZZ$2662, 137, MATCH($B$2, resultados!$A$1:$ZZ$1, 0))</f>
        <v/>
      </c>
      <c r="C143">
        <f>INDEX(resultados!$A$2:$ZZ$2662, 137, MATCH($B$3, resultados!$A$1:$ZZ$1, 0))</f>
        <v/>
      </c>
    </row>
    <row r="144">
      <c r="A144">
        <f>INDEX(resultados!$A$2:$ZZ$2662, 138, MATCH($B$1, resultados!$A$1:$ZZ$1, 0))</f>
        <v/>
      </c>
      <c r="B144">
        <f>INDEX(resultados!$A$2:$ZZ$2662, 138, MATCH($B$2, resultados!$A$1:$ZZ$1, 0))</f>
        <v/>
      </c>
      <c r="C144">
        <f>INDEX(resultados!$A$2:$ZZ$2662, 138, MATCH($B$3, resultados!$A$1:$ZZ$1, 0))</f>
        <v/>
      </c>
    </row>
    <row r="145">
      <c r="A145">
        <f>INDEX(resultados!$A$2:$ZZ$2662, 139, MATCH($B$1, resultados!$A$1:$ZZ$1, 0))</f>
        <v/>
      </c>
      <c r="B145">
        <f>INDEX(resultados!$A$2:$ZZ$2662, 139, MATCH($B$2, resultados!$A$1:$ZZ$1, 0))</f>
        <v/>
      </c>
      <c r="C145">
        <f>INDEX(resultados!$A$2:$ZZ$2662, 139, MATCH($B$3, resultados!$A$1:$ZZ$1, 0))</f>
        <v/>
      </c>
    </row>
    <row r="146">
      <c r="A146">
        <f>INDEX(resultados!$A$2:$ZZ$2662, 140, MATCH($B$1, resultados!$A$1:$ZZ$1, 0))</f>
        <v/>
      </c>
      <c r="B146">
        <f>INDEX(resultados!$A$2:$ZZ$2662, 140, MATCH($B$2, resultados!$A$1:$ZZ$1, 0))</f>
        <v/>
      </c>
      <c r="C146">
        <f>INDEX(resultados!$A$2:$ZZ$2662, 140, MATCH($B$3, resultados!$A$1:$ZZ$1, 0))</f>
        <v/>
      </c>
    </row>
    <row r="147">
      <c r="A147">
        <f>INDEX(resultados!$A$2:$ZZ$2662, 141, MATCH($B$1, resultados!$A$1:$ZZ$1, 0))</f>
        <v/>
      </c>
      <c r="B147">
        <f>INDEX(resultados!$A$2:$ZZ$2662, 141, MATCH($B$2, resultados!$A$1:$ZZ$1, 0))</f>
        <v/>
      </c>
      <c r="C147">
        <f>INDEX(resultados!$A$2:$ZZ$2662, 141, MATCH($B$3, resultados!$A$1:$ZZ$1, 0))</f>
        <v/>
      </c>
    </row>
    <row r="148">
      <c r="A148">
        <f>INDEX(resultados!$A$2:$ZZ$2662, 142, MATCH($B$1, resultados!$A$1:$ZZ$1, 0))</f>
        <v/>
      </c>
      <c r="B148">
        <f>INDEX(resultados!$A$2:$ZZ$2662, 142, MATCH($B$2, resultados!$A$1:$ZZ$1, 0))</f>
        <v/>
      </c>
      <c r="C148">
        <f>INDEX(resultados!$A$2:$ZZ$2662, 142, MATCH($B$3, resultados!$A$1:$ZZ$1, 0))</f>
        <v/>
      </c>
    </row>
    <row r="149">
      <c r="A149">
        <f>INDEX(resultados!$A$2:$ZZ$2662, 143, MATCH($B$1, resultados!$A$1:$ZZ$1, 0))</f>
        <v/>
      </c>
      <c r="B149">
        <f>INDEX(resultados!$A$2:$ZZ$2662, 143, MATCH($B$2, resultados!$A$1:$ZZ$1, 0))</f>
        <v/>
      </c>
      <c r="C149">
        <f>INDEX(resultados!$A$2:$ZZ$2662, 143, MATCH($B$3, resultados!$A$1:$ZZ$1, 0))</f>
        <v/>
      </c>
    </row>
    <row r="150">
      <c r="A150">
        <f>INDEX(resultados!$A$2:$ZZ$2662, 144, MATCH($B$1, resultados!$A$1:$ZZ$1, 0))</f>
        <v/>
      </c>
      <c r="B150">
        <f>INDEX(resultados!$A$2:$ZZ$2662, 144, MATCH($B$2, resultados!$A$1:$ZZ$1, 0))</f>
        <v/>
      </c>
      <c r="C150">
        <f>INDEX(resultados!$A$2:$ZZ$2662, 144, MATCH($B$3, resultados!$A$1:$ZZ$1, 0))</f>
        <v/>
      </c>
    </row>
    <row r="151">
      <c r="A151">
        <f>INDEX(resultados!$A$2:$ZZ$2662, 145, MATCH($B$1, resultados!$A$1:$ZZ$1, 0))</f>
        <v/>
      </c>
      <c r="B151">
        <f>INDEX(resultados!$A$2:$ZZ$2662, 145, MATCH($B$2, resultados!$A$1:$ZZ$1, 0))</f>
        <v/>
      </c>
      <c r="C151">
        <f>INDEX(resultados!$A$2:$ZZ$2662, 145, MATCH($B$3, resultados!$A$1:$ZZ$1, 0))</f>
        <v/>
      </c>
    </row>
    <row r="152">
      <c r="A152">
        <f>INDEX(resultados!$A$2:$ZZ$2662, 146, MATCH($B$1, resultados!$A$1:$ZZ$1, 0))</f>
        <v/>
      </c>
      <c r="B152">
        <f>INDEX(resultados!$A$2:$ZZ$2662, 146, MATCH($B$2, resultados!$A$1:$ZZ$1, 0))</f>
        <v/>
      </c>
      <c r="C152">
        <f>INDEX(resultados!$A$2:$ZZ$2662, 146, MATCH($B$3, resultados!$A$1:$ZZ$1, 0))</f>
        <v/>
      </c>
    </row>
    <row r="153">
      <c r="A153">
        <f>INDEX(resultados!$A$2:$ZZ$2662, 147, MATCH($B$1, resultados!$A$1:$ZZ$1, 0))</f>
        <v/>
      </c>
      <c r="B153">
        <f>INDEX(resultados!$A$2:$ZZ$2662, 147, MATCH($B$2, resultados!$A$1:$ZZ$1, 0))</f>
        <v/>
      </c>
      <c r="C153">
        <f>INDEX(resultados!$A$2:$ZZ$2662, 147, MATCH($B$3, resultados!$A$1:$ZZ$1, 0))</f>
        <v/>
      </c>
    </row>
    <row r="154">
      <c r="A154">
        <f>INDEX(resultados!$A$2:$ZZ$2662, 148, MATCH($B$1, resultados!$A$1:$ZZ$1, 0))</f>
        <v/>
      </c>
      <c r="B154">
        <f>INDEX(resultados!$A$2:$ZZ$2662, 148, MATCH($B$2, resultados!$A$1:$ZZ$1, 0))</f>
        <v/>
      </c>
      <c r="C154">
        <f>INDEX(resultados!$A$2:$ZZ$2662, 148, MATCH($B$3, resultados!$A$1:$ZZ$1, 0))</f>
        <v/>
      </c>
    </row>
    <row r="155">
      <c r="A155">
        <f>INDEX(resultados!$A$2:$ZZ$2662, 149, MATCH($B$1, resultados!$A$1:$ZZ$1, 0))</f>
        <v/>
      </c>
      <c r="B155">
        <f>INDEX(resultados!$A$2:$ZZ$2662, 149, MATCH($B$2, resultados!$A$1:$ZZ$1, 0))</f>
        <v/>
      </c>
      <c r="C155">
        <f>INDEX(resultados!$A$2:$ZZ$2662, 149, MATCH($B$3, resultados!$A$1:$ZZ$1, 0))</f>
        <v/>
      </c>
    </row>
    <row r="156">
      <c r="A156">
        <f>INDEX(resultados!$A$2:$ZZ$2662, 150, MATCH($B$1, resultados!$A$1:$ZZ$1, 0))</f>
        <v/>
      </c>
      <c r="B156">
        <f>INDEX(resultados!$A$2:$ZZ$2662, 150, MATCH($B$2, resultados!$A$1:$ZZ$1, 0))</f>
        <v/>
      </c>
      <c r="C156">
        <f>INDEX(resultados!$A$2:$ZZ$2662, 150, MATCH($B$3, resultados!$A$1:$ZZ$1, 0))</f>
        <v/>
      </c>
    </row>
    <row r="157">
      <c r="A157">
        <f>INDEX(resultados!$A$2:$ZZ$2662, 151, MATCH($B$1, resultados!$A$1:$ZZ$1, 0))</f>
        <v/>
      </c>
      <c r="B157">
        <f>INDEX(resultados!$A$2:$ZZ$2662, 151, MATCH($B$2, resultados!$A$1:$ZZ$1, 0))</f>
        <v/>
      </c>
      <c r="C157">
        <f>INDEX(resultados!$A$2:$ZZ$2662, 151, MATCH($B$3, resultados!$A$1:$ZZ$1, 0))</f>
        <v/>
      </c>
    </row>
    <row r="158">
      <c r="A158">
        <f>INDEX(resultados!$A$2:$ZZ$2662, 152, MATCH($B$1, resultados!$A$1:$ZZ$1, 0))</f>
        <v/>
      </c>
      <c r="B158">
        <f>INDEX(resultados!$A$2:$ZZ$2662, 152, MATCH($B$2, resultados!$A$1:$ZZ$1, 0))</f>
        <v/>
      </c>
      <c r="C158">
        <f>INDEX(resultados!$A$2:$ZZ$2662, 152, MATCH($B$3, resultados!$A$1:$ZZ$1, 0))</f>
        <v/>
      </c>
    </row>
    <row r="159">
      <c r="A159">
        <f>INDEX(resultados!$A$2:$ZZ$2662, 153, MATCH($B$1, resultados!$A$1:$ZZ$1, 0))</f>
        <v/>
      </c>
      <c r="B159">
        <f>INDEX(resultados!$A$2:$ZZ$2662, 153, MATCH($B$2, resultados!$A$1:$ZZ$1, 0))</f>
        <v/>
      </c>
      <c r="C159">
        <f>INDEX(resultados!$A$2:$ZZ$2662, 153, MATCH($B$3, resultados!$A$1:$ZZ$1, 0))</f>
        <v/>
      </c>
    </row>
    <row r="160">
      <c r="A160">
        <f>INDEX(resultados!$A$2:$ZZ$2662, 154, MATCH($B$1, resultados!$A$1:$ZZ$1, 0))</f>
        <v/>
      </c>
      <c r="B160">
        <f>INDEX(resultados!$A$2:$ZZ$2662, 154, MATCH($B$2, resultados!$A$1:$ZZ$1, 0))</f>
        <v/>
      </c>
      <c r="C160">
        <f>INDEX(resultados!$A$2:$ZZ$2662, 154, MATCH($B$3, resultados!$A$1:$ZZ$1, 0))</f>
        <v/>
      </c>
    </row>
    <row r="161">
      <c r="A161">
        <f>INDEX(resultados!$A$2:$ZZ$2662, 155, MATCH($B$1, resultados!$A$1:$ZZ$1, 0))</f>
        <v/>
      </c>
      <c r="B161">
        <f>INDEX(resultados!$A$2:$ZZ$2662, 155, MATCH($B$2, resultados!$A$1:$ZZ$1, 0))</f>
        <v/>
      </c>
      <c r="C161">
        <f>INDEX(resultados!$A$2:$ZZ$2662, 155, MATCH($B$3, resultados!$A$1:$ZZ$1, 0))</f>
        <v/>
      </c>
    </row>
    <row r="162">
      <c r="A162">
        <f>INDEX(resultados!$A$2:$ZZ$2662, 156, MATCH($B$1, resultados!$A$1:$ZZ$1, 0))</f>
        <v/>
      </c>
      <c r="B162">
        <f>INDEX(resultados!$A$2:$ZZ$2662, 156, MATCH($B$2, resultados!$A$1:$ZZ$1, 0))</f>
        <v/>
      </c>
      <c r="C162">
        <f>INDEX(resultados!$A$2:$ZZ$2662, 156, MATCH($B$3, resultados!$A$1:$ZZ$1, 0))</f>
        <v/>
      </c>
    </row>
    <row r="163">
      <c r="A163">
        <f>INDEX(resultados!$A$2:$ZZ$2662, 157, MATCH($B$1, resultados!$A$1:$ZZ$1, 0))</f>
        <v/>
      </c>
      <c r="B163">
        <f>INDEX(resultados!$A$2:$ZZ$2662, 157, MATCH($B$2, resultados!$A$1:$ZZ$1, 0))</f>
        <v/>
      </c>
      <c r="C163">
        <f>INDEX(resultados!$A$2:$ZZ$2662, 157, MATCH($B$3, resultados!$A$1:$ZZ$1, 0))</f>
        <v/>
      </c>
    </row>
    <row r="164">
      <c r="A164">
        <f>INDEX(resultados!$A$2:$ZZ$2662, 158, MATCH($B$1, resultados!$A$1:$ZZ$1, 0))</f>
        <v/>
      </c>
      <c r="B164">
        <f>INDEX(resultados!$A$2:$ZZ$2662, 158, MATCH($B$2, resultados!$A$1:$ZZ$1, 0))</f>
        <v/>
      </c>
      <c r="C164">
        <f>INDEX(resultados!$A$2:$ZZ$2662, 158, MATCH($B$3, resultados!$A$1:$ZZ$1, 0))</f>
        <v/>
      </c>
    </row>
    <row r="165">
      <c r="A165">
        <f>INDEX(resultados!$A$2:$ZZ$2662, 159, MATCH($B$1, resultados!$A$1:$ZZ$1, 0))</f>
        <v/>
      </c>
      <c r="B165">
        <f>INDEX(resultados!$A$2:$ZZ$2662, 159, MATCH($B$2, resultados!$A$1:$ZZ$1, 0))</f>
        <v/>
      </c>
      <c r="C165">
        <f>INDEX(resultados!$A$2:$ZZ$2662, 159, MATCH($B$3, resultados!$A$1:$ZZ$1, 0))</f>
        <v/>
      </c>
    </row>
    <row r="166">
      <c r="A166">
        <f>INDEX(resultados!$A$2:$ZZ$2662, 160, MATCH($B$1, resultados!$A$1:$ZZ$1, 0))</f>
        <v/>
      </c>
      <c r="B166">
        <f>INDEX(resultados!$A$2:$ZZ$2662, 160, MATCH($B$2, resultados!$A$1:$ZZ$1, 0))</f>
        <v/>
      </c>
      <c r="C166">
        <f>INDEX(resultados!$A$2:$ZZ$2662, 160, MATCH($B$3, resultados!$A$1:$ZZ$1, 0))</f>
        <v/>
      </c>
    </row>
    <row r="167">
      <c r="A167">
        <f>INDEX(resultados!$A$2:$ZZ$2662, 161, MATCH($B$1, resultados!$A$1:$ZZ$1, 0))</f>
        <v/>
      </c>
      <c r="B167">
        <f>INDEX(resultados!$A$2:$ZZ$2662, 161, MATCH($B$2, resultados!$A$1:$ZZ$1, 0))</f>
        <v/>
      </c>
      <c r="C167">
        <f>INDEX(resultados!$A$2:$ZZ$2662, 161, MATCH($B$3, resultados!$A$1:$ZZ$1, 0))</f>
        <v/>
      </c>
    </row>
    <row r="168">
      <c r="A168">
        <f>INDEX(resultados!$A$2:$ZZ$2662, 162, MATCH($B$1, resultados!$A$1:$ZZ$1, 0))</f>
        <v/>
      </c>
      <c r="B168">
        <f>INDEX(resultados!$A$2:$ZZ$2662, 162, MATCH($B$2, resultados!$A$1:$ZZ$1, 0))</f>
        <v/>
      </c>
      <c r="C168">
        <f>INDEX(resultados!$A$2:$ZZ$2662, 162, MATCH($B$3, resultados!$A$1:$ZZ$1, 0))</f>
        <v/>
      </c>
    </row>
    <row r="169">
      <c r="A169">
        <f>INDEX(resultados!$A$2:$ZZ$2662, 163, MATCH($B$1, resultados!$A$1:$ZZ$1, 0))</f>
        <v/>
      </c>
      <c r="B169">
        <f>INDEX(resultados!$A$2:$ZZ$2662, 163, MATCH($B$2, resultados!$A$1:$ZZ$1, 0))</f>
        <v/>
      </c>
      <c r="C169">
        <f>INDEX(resultados!$A$2:$ZZ$2662, 163, MATCH($B$3, resultados!$A$1:$ZZ$1, 0))</f>
        <v/>
      </c>
    </row>
    <row r="170">
      <c r="A170">
        <f>INDEX(resultados!$A$2:$ZZ$2662, 164, MATCH($B$1, resultados!$A$1:$ZZ$1, 0))</f>
        <v/>
      </c>
      <c r="B170">
        <f>INDEX(resultados!$A$2:$ZZ$2662, 164, MATCH($B$2, resultados!$A$1:$ZZ$1, 0))</f>
        <v/>
      </c>
      <c r="C170">
        <f>INDEX(resultados!$A$2:$ZZ$2662, 164, MATCH($B$3, resultados!$A$1:$ZZ$1, 0))</f>
        <v/>
      </c>
    </row>
    <row r="171">
      <c r="A171">
        <f>INDEX(resultados!$A$2:$ZZ$2662, 165, MATCH($B$1, resultados!$A$1:$ZZ$1, 0))</f>
        <v/>
      </c>
      <c r="B171">
        <f>INDEX(resultados!$A$2:$ZZ$2662, 165, MATCH($B$2, resultados!$A$1:$ZZ$1, 0))</f>
        <v/>
      </c>
      <c r="C171">
        <f>INDEX(resultados!$A$2:$ZZ$2662, 165, MATCH($B$3, resultados!$A$1:$ZZ$1, 0))</f>
        <v/>
      </c>
    </row>
    <row r="172">
      <c r="A172">
        <f>INDEX(resultados!$A$2:$ZZ$2662, 166, MATCH($B$1, resultados!$A$1:$ZZ$1, 0))</f>
        <v/>
      </c>
      <c r="B172">
        <f>INDEX(resultados!$A$2:$ZZ$2662, 166, MATCH($B$2, resultados!$A$1:$ZZ$1, 0))</f>
        <v/>
      </c>
      <c r="C172">
        <f>INDEX(resultados!$A$2:$ZZ$2662, 166, MATCH($B$3, resultados!$A$1:$ZZ$1, 0))</f>
        <v/>
      </c>
    </row>
    <row r="173">
      <c r="A173">
        <f>INDEX(resultados!$A$2:$ZZ$2662, 167, MATCH($B$1, resultados!$A$1:$ZZ$1, 0))</f>
        <v/>
      </c>
      <c r="B173">
        <f>INDEX(resultados!$A$2:$ZZ$2662, 167, MATCH($B$2, resultados!$A$1:$ZZ$1, 0))</f>
        <v/>
      </c>
      <c r="C173">
        <f>INDEX(resultados!$A$2:$ZZ$2662, 167, MATCH($B$3, resultados!$A$1:$ZZ$1, 0))</f>
        <v/>
      </c>
    </row>
    <row r="174">
      <c r="A174">
        <f>INDEX(resultados!$A$2:$ZZ$2662, 168, MATCH($B$1, resultados!$A$1:$ZZ$1, 0))</f>
        <v/>
      </c>
      <c r="B174">
        <f>INDEX(resultados!$A$2:$ZZ$2662, 168, MATCH($B$2, resultados!$A$1:$ZZ$1, 0))</f>
        <v/>
      </c>
      <c r="C174">
        <f>INDEX(resultados!$A$2:$ZZ$2662, 168, MATCH($B$3, resultados!$A$1:$ZZ$1, 0))</f>
        <v/>
      </c>
    </row>
    <row r="175">
      <c r="A175">
        <f>INDEX(resultados!$A$2:$ZZ$2662, 169, MATCH($B$1, resultados!$A$1:$ZZ$1, 0))</f>
        <v/>
      </c>
      <c r="B175">
        <f>INDEX(resultados!$A$2:$ZZ$2662, 169, MATCH($B$2, resultados!$A$1:$ZZ$1, 0))</f>
        <v/>
      </c>
      <c r="C175">
        <f>INDEX(resultados!$A$2:$ZZ$2662, 169, MATCH($B$3, resultados!$A$1:$ZZ$1, 0))</f>
        <v/>
      </c>
    </row>
    <row r="176">
      <c r="A176">
        <f>INDEX(resultados!$A$2:$ZZ$2662, 170, MATCH($B$1, resultados!$A$1:$ZZ$1, 0))</f>
        <v/>
      </c>
      <c r="B176">
        <f>INDEX(resultados!$A$2:$ZZ$2662, 170, MATCH($B$2, resultados!$A$1:$ZZ$1, 0))</f>
        <v/>
      </c>
      <c r="C176">
        <f>INDEX(resultados!$A$2:$ZZ$2662, 170, MATCH($B$3, resultados!$A$1:$ZZ$1, 0))</f>
        <v/>
      </c>
    </row>
    <row r="177">
      <c r="A177">
        <f>INDEX(resultados!$A$2:$ZZ$2662, 171, MATCH($B$1, resultados!$A$1:$ZZ$1, 0))</f>
        <v/>
      </c>
      <c r="B177">
        <f>INDEX(resultados!$A$2:$ZZ$2662, 171, MATCH($B$2, resultados!$A$1:$ZZ$1, 0))</f>
        <v/>
      </c>
      <c r="C177">
        <f>INDEX(resultados!$A$2:$ZZ$2662, 171, MATCH($B$3, resultados!$A$1:$ZZ$1, 0))</f>
        <v/>
      </c>
    </row>
    <row r="178">
      <c r="A178">
        <f>INDEX(resultados!$A$2:$ZZ$2662, 172, MATCH($B$1, resultados!$A$1:$ZZ$1, 0))</f>
        <v/>
      </c>
      <c r="B178">
        <f>INDEX(resultados!$A$2:$ZZ$2662, 172, MATCH($B$2, resultados!$A$1:$ZZ$1, 0))</f>
        <v/>
      </c>
      <c r="C178">
        <f>INDEX(resultados!$A$2:$ZZ$2662, 172, MATCH($B$3, resultados!$A$1:$ZZ$1, 0))</f>
        <v/>
      </c>
    </row>
    <row r="179">
      <c r="A179">
        <f>INDEX(resultados!$A$2:$ZZ$2662, 173, MATCH($B$1, resultados!$A$1:$ZZ$1, 0))</f>
        <v/>
      </c>
      <c r="B179">
        <f>INDEX(resultados!$A$2:$ZZ$2662, 173, MATCH($B$2, resultados!$A$1:$ZZ$1, 0))</f>
        <v/>
      </c>
      <c r="C179">
        <f>INDEX(resultados!$A$2:$ZZ$2662, 173, MATCH($B$3, resultados!$A$1:$ZZ$1, 0))</f>
        <v/>
      </c>
    </row>
    <row r="180">
      <c r="A180">
        <f>INDEX(resultados!$A$2:$ZZ$2662, 174, MATCH($B$1, resultados!$A$1:$ZZ$1, 0))</f>
        <v/>
      </c>
      <c r="B180">
        <f>INDEX(resultados!$A$2:$ZZ$2662, 174, MATCH($B$2, resultados!$A$1:$ZZ$1, 0))</f>
        <v/>
      </c>
      <c r="C180">
        <f>INDEX(resultados!$A$2:$ZZ$2662, 174, MATCH($B$3, resultados!$A$1:$ZZ$1, 0))</f>
        <v/>
      </c>
    </row>
    <row r="181">
      <c r="A181">
        <f>INDEX(resultados!$A$2:$ZZ$2662, 175, MATCH($B$1, resultados!$A$1:$ZZ$1, 0))</f>
        <v/>
      </c>
      <c r="B181">
        <f>INDEX(resultados!$A$2:$ZZ$2662, 175, MATCH($B$2, resultados!$A$1:$ZZ$1, 0))</f>
        <v/>
      </c>
      <c r="C181">
        <f>INDEX(resultados!$A$2:$ZZ$2662, 175, MATCH($B$3, resultados!$A$1:$ZZ$1, 0))</f>
        <v/>
      </c>
    </row>
    <row r="182">
      <c r="A182">
        <f>INDEX(resultados!$A$2:$ZZ$2662, 176, MATCH($B$1, resultados!$A$1:$ZZ$1, 0))</f>
        <v/>
      </c>
      <c r="B182">
        <f>INDEX(resultados!$A$2:$ZZ$2662, 176, MATCH($B$2, resultados!$A$1:$ZZ$1, 0))</f>
        <v/>
      </c>
      <c r="C182">
        <f>INDEX(resultados!$A$2:$ZZ$2662, 176, MATCH($B$3, resultados!$A$1:$ZZ$1, 0))</f>
        <v/>
      </c>
    </row>
    <row r="183">
      <c r="A183">
        <f>INDEX(resultados!$A$2:$ZZ$2662, 177, MATCH($B$1, resultados!$A$1:$ZZ$1, 0))</f>
        <v/>
      </c>
      <c r="B183">
        <f>INDEX(resultados!$A$2:$ZZ$2662, 177, MATCH($B$2, resultados!$A$1:$ZZ$1, 0))</f>
        <v/>
      </c>
      <c r="C183">
        <f>INDEX(resultados!$A$2:$ZZ$2662, 177, MATCH($B$3, resultados!$A$1:$ZZ$1, 0))</f>
        <v/>
      </c>
    </row>
    <row r="184">
      <c r="A184">
        <f>INDEX(resultados!$A$2:$ZZ$2662, 178, MATCH($B$1, resultados!$A$1:$ZZ$1, 0))</f>
        <v/>
      </c>
      <c r="B184">
        <f>INDEX(resultados!$A$2:$ZZ$2662, 178, MATCH($B$2, resultados!$A$1:$ZZ$1, 0))</f>
        <v/>
      </c>
      <c r="C184">
        <f>INDEX(resultados!$A$2:$ZZ$2662, 178, MATCH($B$3, resultados!$A$1:$ZZ$1, 0))</f>
        <v/>
      </c>
    </row>
    <row r="185">
      <c r="A185">
        <f>INDEX(resultados!$A$2:$ZZ$2662, 179, MATCH($B$1, resultados!$A$1:$ZZ$1, 0))</f>
        <v/>
      </c>
      <c r="B185">
        <f>INDEX(resultados!$A$2:$ZZ$2662, 179, MATCH($B$2, resultados!$A$1:$ZZ$1, 0))</f>
        <v/>
      </c>
      <c r="C185">
        <f>INDEX(resultados!$A$2:$ZZ$2662, 179, MATCH($B$3, resultados!$A$1:$ZZ$1, 0))</f>
        <v/>
      </c>
    </row>
    <row r="186">
      <c r="A186">
        <f>INDEX(resultados!$A$2:$ZZ$2662, 180, MATCH($B$1, resultados!$A$1:$ZZ$1, 0))</f>
        <v/>
      </c>
      <c r="B186">
        <f>INDEX(resultados!$A$2:$ZZ$2662, 180, MATCH($B$2, resultados!$A$1:$ZZ$1, 0))</f>
        <v/>
      </c>
      <c r="C186">
        <f>INDEX(resultados!$A$2:$ZZ$2662, 180, MATCH($B$3, resultados!$A$1:$ZZ$1, 0))</f>
        <v/>
      </c>
    </row>
    <row r="187">
      <c r="A187">
        <f>INDEX(resultados!$A$2:$ZZ$2662, 181, MATCH($B$1, resultados!$A$1:$ZZ$1, 0))</f>
        <v/>
      </c>
      <c r="B187">
        <f>INDEX(resultados!$A$2:$ZZ$2662, 181, MATCH($B$2, resultados!$A$1:$ZZ$1, 0))</f>
        <v/>
      </c>
      <c r="C187">
        <f>INDEX(resultados!$A$2:$ZZ$2662, 181, MATCH($B$3, resultados!$A$1:$ZZ$1, 0))</f>
        <v/>
      </c>
    </row>
    <row r="188">
      <c r="A188">
        <f>INDEX(resultados!$A$2:$ZZ$2662, 182, MATCH($B$1, resultados!$A$1:$ZZ$1, 0))</f>
        <v/>
      </c>
      <c r="B188">
        <f>INDEX(resultados!$A$2:$ZZ$2662, 182, MATCH($B$2, resultados!$A$1:$ZZ$1, 0))</f>
        <v/>
      </c>
      <c r="C188">
        <f>INDEX(resultados!$A$2:$ZZ$2662, 182, MATCH($B$3, resultados!$A$1:$ZZ$1, 0))</f>
        <v/>
      </c>
    </row>
    <row r="189">
      <c r="A189">
        <f>INDEX(resultados!$A$2:$ZZ$2662, 183, MATCH($B$1, resultados!$A$1:$ZZ$1, 0))</f>
        <v/>
      </c>
      <c r="B189">
        <f>INDEX(resultados!$A$2:$ZZ$2662, 183, MATCH($B$2, resultados!$A$1:$ZZ$1, 0))</f>
        <v/>
      </c>
      <c r="C189">
        <f>INDEX(resultados!$A$2:$ZZ$2662, 183, MATCH($B$3, resultados!$A$1:$ZZ$1, 0))</f>
        <v/>
      </c>
    </row>
    <row r="190">
      <c r="A190">
        <f>INDEX(resultados!$A$2:$ZZ$2662, 184, MATCH($B$1, resultados!$A$1:$ZZ$1, 0))</f>
        <v/>
      </c>
      <c r="B190">
        <f>INDEX(resultados!$A$2:$ZZ$2662, 184, MATCH($B$2, resultados!$A$1:$ZZ$1, 0))</f>
        <v/>
      </c>
      <c r="C190">
        <f>INDEX(resultados!$A$2:$ZZ$2662, 184, MATCH($B$3, resultados!$A$1:$ZZ$1, 0))</f>
        <v/>
      </c>
    </row>
    <row r="191">
      <c r="A191">
        <f>INDEX(resultados!$A$2:$ZZ$2662, 185, MATCH($B$1, resultados!$A$1:$ZZ$1, 0))</f>
        <v/>
      </c>
      <c r="B191">
        <f>INDEX(resultados!$A$2:$ZZ$2662, 185, MATCH($B$2, resultados!$A$1:$ZZ$1, 0))</f>
        <v/>
      </c>
      <c r="C191">
        <f>INDEX(resultados!$A$2:$ZZ$2662, 185, MATCH($B$3, resultados!$A$1:$ZZ$1, 0))</f>
        <v/>
      </c>
    </row>
    <row r="192">
      <c r="A192">
        <f>INDEX(resultados!$A$2:$ZZ$2662, 186, MATCH($B$1, resultados!$A$1:$ZZ$1, 0))</f>
        <v/>
      </c>
      <c r="B192">
        <f>INDEX(resultados!$A$2:$ZZ$2662, 186, MATCH($B$2, resultados!$A$1:$ZZ$1, 0))</f>
        <v/>
      </c>
      <c r="C192">
        <f>INDEX(resultados!$A$2:$ZZ$2662, 186, MATCH($B$3, resultados!$A$1:$ZZ$1, 0))</f>
        <v/>
      </c>
    </row>
    <row r="193">
      <c r="A193">
        <f>INDEX(resultados!$A$2:$ZZ$2662, 187, MATCH($B$1, resultados!$A$1:$ZZ$1, 0))</f>
        <v/>
      </c>
      <c r="B193">
        <f>INDEX(resultados!$A$2:$ZZ$2662, 187, MATCH($B$2, resultados!$A$1:$ZZ$1, 0))</f>
        <v/>
      </c>
      <c r="C193">
        <f>INDEX(resultados!$A$2:$ZZ$2662, 187, MATCH($B$3, resultados!$A$1:$ZZ$1, 0))</f>
        <v/>
      </c>
    </row>
    <row r="194">
      <c r="A194">
        <f>INDEX(resultados!$A$2:$ZZ$2662, 188, MATCH($B$1, resultados!$A$1:$ZZ$1, 0))</f>
        <v/>
      </c>
      <c r="B194">
        <f>INDEX(resultados!$A$2:$ZZ$2662, 188, MATCH($B$2, resultados!$A$1:$ZZ$1, 0))</f>
        <v/>
      </c>
      <c r="C194">
        <f>INDEX(resultados!$A$2:$ZZ$2662, 188, MATCH($B$3, resultados!$A$1:$ZZ$1, 0))</f>
        <v/>
      </c>
    </row>
    <row r="195">
      <c r="A195">
        <f>INDEX(resultados!$A$2:$ZZ$2662, 189, MATCH($B$1, resultados!$A$1:$ZZ$1, 0))</f>
        <v/>
      </c>
      <c r="B195">
        <f>INDEX(resultados!$A$2:$ZZ$2662, 189, MATCH($B$2, resultados!$A$1:$ZZ$1, 0))</f>
        <v/>
      </c>
      <c r="C195">
        <f>INDEX(resultados!$A$2:$ZZ$2662, 189, MATCH($B$3, resultados!$A$1:$ZZ$1, 0))</f>
        <v/>
      </c>
    </row>
    <row r="196">
      <c r="A196">
        <f>INDEX(resultados!$A$2:$ZZ$2662, 190, MATCH($B$1, resultados!$A$1:$ZZ$1, 0))</f>
        <v/>
      </c>
      <c r="B196">
        <f>INDEX(resultados!$A$2:$ZZ$2662, 190, MATCH($B$2, resultados!$A$1:$ZZ$1, 0))</f>
        <v/>
      </c>
      <c r="C196">
        <f>INDEX(resultados!$A$2:$ZZ$2662, 190, MATCH($B$3, resultados!$A$1:$ZZ$1, 0))</f>
        <v/>
      </c>
    </row>
    <row r="197">
      <c r="A197">
        <f>INDEX(resultados!$A$2:$ZZ$2662, 191, MATCH($B$1, resultados!$A$1:$ZZ$1, 0))</f>
        <v/>
      </c>
      <c r="B197">
        <f>INDEX(resultados!$A$2:$ZZ$2662, 191, MATCH($B$2, resultados!$A$1:$ZZ$1, 0))</f>
        <v/>
      </c>
      <c r="C197">
        <f>INDEX(resultados!$A$2:$ZZ$2662, 191, MATCH($B$3, resultados!$A$1:$ZZ$1, 0))</f>
        <v/>
      </c>
    </row>
    <row r="198">
      <c r="A198">
        <f>INDEX(resultados!$A$2:$ZZ$2662, 192, MATCH($B$1, resultados!$A$1:$ZZ$1, 0))</f>
        <v/>
      </c>
      <c r="B198">
        <f>INDEX(resultados!$A$2:$ZZ$2662, 192, MATCH($B$2, resultados!$A$1:$ZZ$1, 0))</f>
        <v/>
      </c>
      <c r="C198">
        <f>INDEX(resultados!$A$2:$ZZ$2662, 192, MATCH($B$3, resultados!$A$1:$ZZ$1, 0))</f>
        <v/>
      </c>
    </row>
    <row r="199">
      <c r="A199">
        <f>INDEX(resultados!$A$2:$ZZ$2662, 193, MATCH($B$1, resultados!$A$1:$ZZ$1, 0))</f>
        <v/>
      </c>
      <c r="B199">
        <f>INDEX(resultados!$A$2:$ZZ$2662, 193, MATCH($B$2, resultados!$A$1:$ZZ$1, 0))</f>
        <v/>
      </c>
      <c r="C199">
        <f>INDEX(resultados!$A$2:$ZZ$2662, 193, MATCH($B$3, resultados!$A$1:$ZZ$1, 0))</f>
        <v/>
      </c>
    </row>
    <row r="200">
      <c r="A200">
        <f>INDEX(resultados!$A$2:$ZZ$2662, 194, MATCH($B$1, resultados!$A$1:$ZZ$1, 0))</f>
        <v/>
      </c>
      <c r="B200">
        <f>INDEX(resultados!$A$2:$ZZ$2662, 194, MATCH($B$2, resultados!$A$1:$ZZ$1, 0))</f>
        <v/>
      </c>
      <c r="C200">
        <f>INDEX(resultados!$A$2:$ZZ$2662, 194, MATCH($B$3, resultados!$A$1:$ZZ$1, 0))</f>
        <v/>
      </c>
    </row>
    <row r="201">
      <c r="A201">
        <f>INDEX(resultados!$A$2:$ZZ$2662, 195, MATCH($B$1, resultados!$A$1:$ZZ$1, 0))</f>
        <v/>
      </c>
      <c r="B201">
        <f>INDEX(resultados!$A$2:$ZZ$2662, 195, MATCH($B$2, resultados!$A$1:$ZZ$1, 0))</f>
        <v/>
      </c>
      <c r="C201">
        <f>INDEX(resultados!$A$2:$ZZ$2662, 195, MATCH($B$3, resultados!$A$1:$ZZ$1, 0))</f>
        <v/>
      </c>
    </row>
    <row r="202">
      <c r="A202">
        <f>INDEX(resultados!$A$2:$ZZ$2662, 196, MATCH($B$1, resultados!$A$1:$ZZ$1, 0))</f>
        <v/>
      </c>
      <c r="B202">
        <f>INDEX(resultados!$A$2:$ZZ$2662, 196, MATCH($B$2, resultados!$A$1:$ZZ$1, 0))</f>
        <v/>
      </c>
      <c r="C202">
        <f>INDEX(resultados!$A$2:$ZZ$2662, 196, MATCH($B$3, resultados!$A$1:$ZZ$1, 0))</f>
        <v/>
      </c>
    </row>
    <row r="203">
      <c r="A203">
        <f>INDEX(resultados!$A$2:$ZZ$2662, 197, MATCH($B$1, resultados!$A$1:$ZZ$1, 0))</f>
        <v/>
      </c>
      <c r="B203">
        <f>INDEX(resultados!$A$2:$ZZ$2662, 197, MATCH($B$2, resultados!$A$1:$ZZ$1, 0))</f>
        <v/>
      </c>
      <c r="C203">
        <f>INDEX(resultados!$A$2:$ZZ$2662, 197, MATCH($B$3, resultados!$A$1:$ZZ$1, 0))</f>
        <v/>
      </c>
    </row>
    <row r="204">
      <c r="A204">
        <f>INDEX(resultados!$A$2:$ZZ$2662, 198, MATCH($B$1, resultados!$A$1:$ZZ$1, 0))</f>
        <v/>
      </c>
      <c r="B204">
        <f>INDEX(resultados!$A$2:$ZZ$2662, 198, MATCH($B$2, resultados!$A$1:$ZZ$1, 0))</f>
        <v/>
      </c>
      <c r="C204">
        <f>INDEX(resultados!$A$2:$ZZ$2662, 198, MATCH($B$3, resultados!$A$1:$ZZ$1, 0))</f>
        <v/>
      </c>
    </row>
    <row r="205">
      <c r="A205">
        <f>INDEX(resultados!$A$2:$ZZ$2662, 199, MATCH($B$1, resultados!$A$1:$ZZ$1, 0))</f>
        <v/>
      </c>
      <c r="B205">
        <f>INDEX(resultados!$A$2:$ZZ$2662, 199, MATCH($B$2, resultados!$A$1:$ZZ$1, 0))</f>
        <v/>
      </c>
      <c r="C205">
        <f>INDEX(resultados!$A$2:$ZZ$2662, 199, MATCH($B$3, resultados!$A$1:$ZZ$1, 0))</f>
        <v/>
      </c>
    </row>
    <row r="206">
      <c r="A206">
        <f>INDEX(resultados!$A$2:$ZZ$2662, 200, MATCH($B$1, resultados!$A$1:$ZZ$1, 0))</f>
        <v/>
      </c>
      <c r="B206">
        <f>INDEX(resultados!$A$2:$ZZ$2662, 200, MATCH($B$2, resultados!$A$1:$ZZ$1, 0))</f>
        <v/>
      </c>
      <c r="C206">
        <f>INDEX(resultados!$A$2:$ZZ$2662, 200, MATCH($B$3, resultados!$A$1:$ZZ$1, 0))</f>
        <v/>
      </c>
    </row>
    <row r="207">
      <c r="A207">
        <f>INDEX(resultados!$A$2:$ZZ$2662, 201, MATCH($B$1, resultados!$A$1:$ZZ$1, 0))</f>
        <v/>
      </c>
      <c r="B207">
        <f>INDEX(resultados!$A$2:$ZZ$2662, 201, MATCH($B$2, resultados!$A$1:$ZZ$1, 0))</f>
        <v/>
      </c>
      <c r="C207">
        <f>INDEX(resultados!$A$2:$ZZ$2662, 201, MATCH($B$3, resultados!$A$1:$ZZ$1, 0))</f>
        <v/>
      </c>
    </row>
    <row r="208">
      <c r="A208">
        <f>INDEX(resultados!$A$2:$ZZ$2662, 202, MATCH($B$1, resultados!$A$1:$ZZ$1, 0))</f>
        <v/>
      </c>
      <c r="B208">
        <f>INDEX(resultados!$A$2:$ZZ$2662, 202, MATCH($B$2, resultados!$A$1:$ZZ$1, 0))</f>
        <v/>
      </c>
      <c r="C208">
        <f>INDEX(resultados!$A$2:$ZZ$2662, 202, MATCH($B$3, resultados!$A$1:$ZZ$1, 0))</f>
        <v/>
      </c>
    </row>
    <row r="209">
      <c r="A209">
        <f>INDEX(resultados!$A$2:$ZZ$2662, 203, MATCH($B$1, resultados!$A$1:$ZZ$1, 0))</f>
        <v/>
      </c>
      <c r="B209">
        <f>INDEX(resultados!$A$2:$ZZ$2662, 203, MATCH($B$2, resultados!$A$1:$ZZ$1, 0))</f>
        <v/>
      </c>
      <c r="C209">
        <f>INDEX(resultados!$A$2:$ZZ$2662, 203, MATCH($B$3, resultados!$A$1:$ZZ$1, 0))</f>
        <v/>
      </c>
    </row>
    <row r="210">
      <c r="A210">
        <f>INDEX(resultados!$A$2:$ZZ$2662, 204, MATCH($B$1, resultados!$A$1:$ZZ$1, 0))</f>
        <v/>
      </c>
      <c r="B210">
        <f>INDEX(resultados!$A$2:$ZZ$2662, 204, MATCH($B$2, resultados!$A$1:$ZZ$1, 0))</f>
        <v/>
      </c>
      <c r="C210">
        <f>INDEX(resultados!$A$2:$ZZ$2662, 204, MATCH($B$3, resultados!$A$1:$ZZ$1, 0))</f>
        <v/>
      </c>
    </row>
    <row r="211">
      <c r="A211">
        <f>INDEX(resultados!$A$2:$ZZ$2662, 205, MATCH($B$1, resultados!$A$1:$ZZ$1, 0))</f>
        <v/>
      </c>
      <c r="B211">
        <f>INDEX(resultados!$A$2:$ZZ$2662, 205, MATCH($B$2, resultados!$A$1:$ZZ$1, 0))</f>
        <v/>
      </c>
      <c r="C211">
        <f>INDEX(resultados!$A$2:$ZZ$2662, 205, MATCH($B$3, resultados!$A$1:$ZZ$1, 0))</f>
        <v/>
      </c>
    </row>
    <row r="212">
      <c r="A212">
        <f>INDEX(resultados!$A$2:$ZZ$2662, 206, MATCH($B$1, resultados!$A$1:$ZZ$1, 0))</f>
        <v/>
      </c>
      <c r="B212">
        <f>INDEX(resultados!$A$2:$ZZ$2662, 206, MATCH($B$2, resultados!$A$1:$ZZ$1, 0))</f>
        <v/>
      </c>
      <c r="C212">
        <f>INDEX(resultados!$A$2:$ZZ$2662, 206, MATCH($B$3, resultados!$A$1:$ZZ$1, 0))</f>
        <v/>
      </c>
    </row>
    <row r="213">
      <c r="A213">
        <f>INDEX(resultados!$A$2:$ZZ$2662, 207, MATCH($B$1, resultados!$A$1:$ZZ$1, 0))</f>
        <v/>
      </c>
      <c r="B213">
        <f>INDEX(resultados!$A$2:$ZZ$2662, 207, MATCH($B$2, resultados!$A$1:$ZZ$1, 0))</f>
        <v/>
      </c>
      <c r="C213">
        <f>INDEX(resultados!$A$2:$ZZ$2662, 207, MATCH($B$3, resultados!$A$1:$ZZ$1, 0))</f>
        <v/>
      </c>
    </row>
    <row r="214">
      <c r="A214">
        <f>INDEX(resultados!$A$2:$ZZ$2662, 208, MATCH($B$1, resultados!$A$1:$ZZ$1, 0))</f>
        <v/>
      </c>
      <c r="B214">
        <f>INDEX(resultados!$A$2:$ZZ$2662, 208, MATCH($B$2, resultados!$A$1:$ZZ$1, 0))</f>
        <v/>
      </c>
      <c r="C214">
        <f>INDEX(resultados!$A$2:$ZZ$2662, 208, MATCH($B$3, resultados!$A$1:$ZZ$1, 0))</f>
        <v/>
      </c>
    </row>
    <row r="215">
      <c r="A215">
        <f>INDEX(resultados!$A$2:$ZZ$2662, 209, MATCH($B$1, resultados!$A$1:$ZZ$1, 0))</f>
        <v/>
      </c>
      <c r="B215">
        <f>INDEX(resultados!$A$2:$ZZ$2662, 209, MATCH($B$2, resultados!$A$1:$ZZ$1, 0))</f>
        <v/>
      </c>
      <c r="C215">
        <f>INDEX(resultados!$A$2:$ZZ$2662, 209, MATCH($B$3, resultados!$A$1:$ZZ$1, 0))</f>
        <v/>
      </c>
    </row>
    <row r="216">
      <c r="A216">
        <f>INDEX(resultados!$A$2:$ZZ$2662, 210, MATCH($B$1, resultados!$A$1:$ZZ$1, 0))</f>
        <v/>
      </c>
      <c r="B216">
        <f>INDEX(resultados!$A$2:$ZZ$2662, 210, MATCH($B$2, resultados!$A$1:$ZZ$1, 0))</f>
        <v/>
      </c>
      <c r="C216">
        <f>INDEX(resultados!$A$2:$ZZ$2662, 210, MATCH($B$3, resultados!$A$1:$ZZ$1, 0))</f>
        <v/>
      </c>
    </row>
    <row r="217">
      <c r="A217">
        <f>INDEX(resultados!$A$2:$ZZ$2662, 211, MATCH($B$1, resultados!$A$1:$ZZ$1, 0))</f>
        <v/>
      </c>
      <c r="B217">
        <f>INDEX(resultados!$A$2:$ZZ$2662, 211, MATCH($B$2, resultados!$A$1:$ZZ$1, 0))</f>
        <v/>
      </c>
      <c r="C217">
        <f>INDEX(resultados!$A$2:$ZZ$2662, 211, MATCH($B$3, resultados!$A$1:$ZZ$1, 0))</f>
        <v/>
      </c>
    </row>
    <row r="218">
      <c r="A218">
        <f>INDEX(resultados!$A$2:$ZZ$2662, 212, MATCH($B$1, resultados!$A$1:$ZZ$1, 0))</f>
        <v/>
      </c>
      <c r="B218">
        <f>INDEX(resultados!$A$2:$ZZ$2662, 212, MATCH($B$2, resultados!$A$1:$ZZ$1, 0))</f>
        <v/>
      </c>
      <c r="C218">
        <f>INDEX(resultados!$A$2:$ZZ$2662, 212, MATCH($B$3, resultados!$A$1:$ZZ$1, 0))</f>
        <v/>
      </c>
    </row>
    <row r="219">
      <c r="A219">
        <f>INDEX(resultados!$A$2:$ZZ$2662, 213, MATCH($B$1, resultados!$A$1:$ZZ$1, 0))</f>
        <v/>
      </c>
      <c r="B219">
        <f>INDEX(resultados!$A$2:$ZZ$2662, 213, MATCH($B$2, resultados!$A$1:$ZZ$1, 0))</f>
        <v/>
      </c>
      <c r="C219">
        <f>INDEX(resultados!$A$2:$ZZ$2662, 213, MATCH($B$3, resultados!$A$1:$ZZ$1, 0))</f>
        <v/>
      </c>
    </row>
    <row r="220">
      <c r="A220">
        <f>INDEX(resultados!$A$2:$ZZ$2662, 214, MATCH($B$1, resultados!$A$1:$ZZ$1, 0))</f>
        <v/>
      </c>
      <c r="B220">
        <f>INDEX(resultados!$A$2:$ZZ$2662, 214, MATCH($B$2, resultados!$A$1:$ZZ$1, 0))</f>
        <v/>
      </c>
      <c r="C220">
        <f>INDEX(resultados!$A$2:$ZZ$2662, 214, MATCH($B$3, resultados!$A$1:$ZZ$1, 0))</f>
        <v/>
      </c>
    </row>
    <row r="221">
      <c r="A221">
        <f>INDEX(resultados!$A$2:$ZZ$2662, 215, MATCH($B$1, resultados!$A$1:$ZZ$1, 0))</f>
        <v/>
      </c>
      <c r="B221">
        <f>INDEX(resultados!$A$2:$ZZ$2662, 215, MATCH($B$2, resultados!$A$1:$ZZ$1, 0))</f>
        <v/>
      </c>
      <c r="C221">
        <f>INDEX(resultados!$A$2:$ZZ$2662, 215, MATCH($B$3, resultados!$A$1:$ZZ$1, 0))</f>
        <v/>
      </c>
    </row>
    <row r="222">
      <c r="A222">
        <f>INDEX(resultados!$A$2:$ZZ$2662, 216, MATCH($B$1, resultados!$A$1:$ZZ$1, 0))</f>
        <v/>
      </c>
      <c r="B222">
        <f>INDEX(resultados!$A$2:$ZZ$2662, 216, MATCH($B$2, resultados!$A$1:$ZZ$1, 0))</f>
        <v/>
      </c>
      <c r="C222">
        <f>INDEX(resultados!$A$2:$ZZ$2662, 216, MATCH($B$3, resultados!$A$1:$ZZ$1, 0))</f>
        <v/>
      </c>
    </row>
    <row r="223">
      <c r="A223">
        <f>INDEX(resultados!$A$2:$ZZ$2662, 217, MATCH($B$1, resultados!$A$1:$ZZ$1, 0))</f>
        <v/>
      </c>
      <c r="B223">
        <f>INDEX(resultados!$A$2:$ZZ$2662, 217, MATCH($B$2, resultados!$A$1:$ZZ$1, 0))</f>
        <v/>
      </c>
      <c r="C223">
        <f>INDEX(resultados!$A$2:$ZZ$2662, 217, MATCH($B$3, resultados!$A$1:$ZZ$1, 0))</f>
        <v/>
      </c>
    </row>
    <row r="224">
      <c r="A224">
        <f>INDEX(resultados!$A$2:$ZZ$2662, 218, MATCH($B$1, resultados!$A$1:$ZZ$1, 0))</f>
        <v/>
      </c>
      <c r="B224">
        <f>INDEX(resultados!$A$2:$ZZ$2662, 218, MATCH($B$2, resultados!$A$1:$ZZ$1, 0))</f>
        <v/>
      </c>
      <c r="C224">
        <f>INDEX(resultados!$A$2:$ZZ$2662, 218, MATCH($B$3, resultados!$A$1:$ZZ$1, 0))</f>
        <v/>
      </c>
    </row>
    <row r="225">
      <c r="A225">
        <f>INDEX(resultados!$A$2:$ZZ$2662, 219, MATCH($B$1, resultados!$A$1:$ZZ$1, 0))</f>
        <v/>
      </c>
      <c r="B225">
        <f>INDEX(resultados!$A$2:$ZZ$2662, 219, MATCH($B$2, resultados!$A$1:$ZZ$1, 0))</f>
        <v/>
      </c>
      <c r="C225">
        <f>INDEX(resultados!$A$2:$ZZ$2662, 219, MATCH($B$3, resultados!$A$1:$ZZ$1, 0))</f>
        <v/>
      </c>
    </row>
    <row r="226">
      <c r="A226">
        <f>INDEX(resultados!$A$2:$ZZ$2662, 220, MATCH($B$1, resultados!$A$1:$ZZ$1, 0))</f>
        <v/>
      </c>
      <c r="B226">
        <f>INDEX(resultados!$A$2:$ZZ$2662, 220, MATCH($B$2, resultados!$A$1:$ZZ$1, 0))</f>
        <v/>
      </c>
      <c r="C226">
        <f>INDEX(resultados!$A$2:$ZZ$2662, 220, MATCH($B$3, resultados!$A$1:$ZZ$1, 0))</f>
        <v/>
      </c>
    </row>
    <row r="227">
      <c r="A227">
        <f>INDEX(resultados!$A$2:$ZZ$2662, 221, MATCH($B$1, resultados!$A$1:$ZZ$1, 0))</f>
        <v/>
      </c>
      <c r="B227">
        <f>INDEX(resultados!$A$2:$ZZ$2662, 221, MATCH($B$2, resultados!$A$1:$ZZ$1, 0))</f>
        <v/>
      </c>
      <c r="C227">
        <f>INDEX(resultados!$A$2:$ZZ$2662, 221, MATCH($B$3, resultados!$A$1:$ZZ$1, 0))</f>
        <v/>
      </c>
    </row>
    <row r="228">
      <c r="A228">
        <f>INDEX(resultados!$A$2:$ZZ$2662, 222, MATCH($B$1, resultados!$A$1:$ZZ$1, 0))</f>
        <v/>
      </c>
      <c r="B228">
        <f>INDEX(resultados!$A$2:$ZZ$2662, 222, MATCH($B$2, resultados!$A$1:$ZZ$1, 0))</f>
        <v/>
      </c>
      <c r="C228">
        <f>INDEX(resultados!$A$2:$ZZ$2662, 222, MATCH($B$3, resultados!$A$1:$ZZ$1, 0))</f>
        <v/>
      </c>
    </row>
    <row r="229">
      <c r="A229">
        <f>INDEX(resultados!$A$2:$ZZ$2662, 223, MATCH($B$1, resultados!$A$1:$ZZ$1, 0))</f>
        <v/>
      </c>
      <c r="B229">
        <f>INDEX(resultados!$A$2:$ZZ$2662, 223, MATCH($B$2, resultados!$A$1:$ZZ$1, 0))</f>
        <v/>
      </c>
      <c r="C229">
        <f>INDEX(resultados!$A$2:$ZZ$2662, 223, MATCH($B$3, resultados!$A$1:$ZZ$1, 0))</f>
        <v/>
      </c>
    </row>
    <row r="230">
      <c r="A230">
        <f>INDEX(resultados!$A$2:$ZZ$2662, 224, MATCH($B$1, resultados!$A$1:$ZZ$1, 0))</f>
        <v/>
      </c>
      <c r="B230">
        <f>INDEX(resultados!$A$2:$ZZ$2662, 224, MATCH($B$2, resultados!$A$1:$ZZ$1, 0))</f>
        <v/>
      </c>
      <c r="C230">
        <f>INDEX(resultados!$A$2:$ZZ$2662, 224, MATCH($B$3, resultados!$A$1:$ZZ$1, 0))</f>
        <v/>
      </c>
    </row>
    <row r="231">
      <c r="A231">
        <f>INDEX(resultados!$A$2:$ZZ$2662, 225, MATCH($B$1, resultados!$A$1:$ZZ$1, 0))</f>
        <v/>
      </c>
      <c r="B231">
        <f>INDEX(resultados!$A$2:$ZZ$2662, 225, MATCH($B$2, resultados!$A$1:$ZZ$1, 0))</f>
        <v/>
      </c>
      <c r="C231">
        <f>INDEX(resultados!$A$2:$ZZ$2662, 225, MATCH($B$3, resultados!$A$1:$ZZ$1, 0))</f>
        <v/>
      </c>
    </row>
    <row r="232">
      <c r="A232">
        <f>INDEX(resultados!$A$2:$ZZ$2662, 226, MATCH($B$1, resultados!$A$1:$ZZ$1, 0))</f>
        <v/>
      </c>
      <c r="B232">
        <f>INDEX(resultados!$A$2:$ZZ$2662, 226, MATCH($B$2, resultados!$A$1:$ZZ$1, 0))</f>
        <v/>
      </c>
      <c r="C232">
        <f>INDEX(resultados!$A$2:$ZZ$2662, 226, MATCH($B$3, resultados!$A$1:$ZZ$1, 0))</f>
        <v/>
      </c>
    </row>
    <row r="233">
      <c r="A233">
        <f>INDEX(resultados!$A$2:$ZZ$2662, 227, MATCH($B$1, resultados!$A$1:$ZZ$1, 0))</f>
        <v/>
      </c>
      <c r="B233">
        <f>INDEX(resultados!$A$2:$ZZ$2662, 227, MATCH($B$2, resultados!$A$1:$ZZ$1, 0))</f>
        <v/>
      </c>
      <c r="C233">
        <f>INDEX(resultados!$A$2:$ZZ$2662, 227, MATCH($B$3, resultados!$A$1:$ZZ$1, 0))</f>
        <v/>
      </c>
    </row>
    <row r="234">
      <c r="A234">
        <f>INDEX(resultados!$A$2:$ZZ$2662, 228, MATCH($B$1, resultados!$A$1:$ZZ$1, 0))</f>
        <v/>
      </c>
      <c r="B234">
        <f>INDEX(resultados!$A$2:$ZZ$2662, 228, MATCH($B$2, resultados!$A$1:$ZZ$1, 0))</f>
        <v/>
      </c>
      <c r="C234">
        <f>INDEX(resultados!$A$2:$ZZ$2662, 228, MATCH($B$3, resultados!$A$1:$ZZ$1, 0))</f>
        <v/>
      </c>
    </row>
    <row r="235">
      <c r="A235">
        <f>INDEX(resultados!$A$2:$ZZ$2662, 229, MATCH($B$1, resultados!$A$1:$ZZ$1, 0))</f>
        <v/>
      </c>
      <c r="B235">
        <f>INDEX(resultados!$A$2:$ZZ$2662, 229, MATCH($B$2, resultados!$A$1:$ZZ$1, 0))</f>
        <v/>
      </c>
      <c r="C235">
        <f>INDEX(resultados!$A$2:$ZZ$2662, 229, MATCH($B$3, resultados!$A$1:$ZZ$1, 0))</f>
        <v/>
      </c>
    </row>
    <row r="236">
      <c r="A236">
        <f>INDEX(resultados!$A$2:$ZZ$2662, 230, MATCH($B$1, resultados!$A$1:$ZZ$1, 0))</f>
        <v/>
      </c>
      <c r="B236">
        <f>INDEX(resultados!$A$2:$ZZ$2662, 230, MATCH($B$2, resultados!$A$1:$ZZ$1, 0))</f>
        <v/>
      </c>
      <c r="C236">
        <f>INDEX(resultados!$A$2:$ZZ$2662, 230, MATCH($B$3, resultados!$A$1:$ZZ$1, 0))</f>
        <v/>
      </c>
    </row>
    <row r="237">
      <c r="A237">
        <f>INDEX(resultados!$A$2:$ZZ$2662, 231, MATCH($B$1, resultados!$A$1:$ZZ$1, 0))</f>
        <v/>
      </c>
      <c r="B237">
        <f>INDEX(resultados!$A$2:$ZZ$2662, 231, MATCH($B$2, resultados!$A$1:$ZZ$1, 0))</f>
        <v/>
      </c>
      <c r="C237">
        <f>INDEX(resultados!$A$2:$ZZ$2662, 231, MATCH($B$3, resultados!$A$1:$ZZ$1, 0))</f>
        <v/>
      </c>
    </row>
    <row r="238">
      <c r="A238">
        <f>INDEX(resultados!$A$2:$ZZ$2662, 232, MATCH($B$1, resultados!$A$1:$ZZ$1, 0))</f>
        <v/>
      </c>
      <c r="B238">
        <f>INDEX(resultados!$A$2:$ZZ$2662, 232, MATCH($B$2, resultados!$A$1:$ZZ$1, 0))</f>
        <v/>
      </c>
      <c r="C238">
        <f>INDEX(resultados!$A$2:$ZZ$2662, 232, MATCH($B$3, resultados!$A$1:$ZZ$1, 0))</f>
        <v/>
      </c>
    </row>
    <row r="239">
      <c r="A239">
        <f>INDEX(resultados!$A$2:$ZZ$2662, 233, MATCH($B$1, resultados!$A$1:$ZZ$1, 0))</f>
        <v/>
      </c>
      <c r="B239">
        <f>INDEX(resultados!$A$2:$ZZ$2662, 233, MATCH($B$2, resultados!$A$1:$ZZ$1, 0))</f>
        <v/>
      </c>
      <c r="C239">
        <f>INDEX(resultados!$A$2:$ZZ$2662, 233, MATCH($B$3, resultados!$A$1:$ZZ$1, 0))</f>
        <v/>
      </c>
    </row>
    <row r="240">
      <c r="A240">
        <f>INDEX(resultados!$A$2:$ZZ$2662, 234, MATCH($B$1, resultados!$A$1:$ZZ$1, 0))</f>
        <v/>
      </c>
      <c r="B240">
        <f>INDEX(resultados!$A$2:$ZZ$2662, 234, MATCH($B$2, resultados!$A$1:$ZZ$1, 0))</f>
        <v/>
      </c>
      <c r="C240">
        <f>INDEX(resultados!$A$2:$ZZ$2662, 234, MATCH($B$3, resultados!$A$1:$ZZ$1, 0))</f>
        <v/>
      </c>
    </row>
    <row r="241">
      <c r="A241">
        <f>INDEX(resultados!$A$2:$ZZ$2662, 235, MATCH($B$1, resultados!$A$1:$ZZ$1, 0))</f>
        <v/>
      </c>
      <c r="B241">
        <f>INDEX(resultados!$A$2:$ZZ$2662, 235, MATCH($B$2, resultados!$A$1:$ZZ$1, 0))</f>
        <v/>
      </c>
      <c r="C241">
        <f>INDEX(resultados!$A$2:$ZZ$2662, 235, MATCH($B$3, resultados!$A$1:$ZZ$1, 0))</f>
        <v/>
      </c>
    </row>
    <row r="242">
      <c r="A242">
        <f>INDEX(resultados!$A$2:$ZZ$2662, 236, MATCH($B$1, resultados!$A$1:$ZZ$1, 0))</f>
        <v/>
      </c>
      <c r="B242">
        <f>INDEX(resultados!$A$2:$ZZ$2662, 236, MATCH($B$2, resultados!$A$1:$ZZ$1, 0))</f>
        <v/>
      </c>
      <c r="C242">
        <f>INDEX(resultados!$A$2:$ZZ$2662, 236, MATCH($B$3, resultados!$A$1:$ZZ$1, 0))</f>
        <v/>
      </c>
    </row>
    <row r="243">
      <c r="A243">
        <f>INDEX(resultados!$A$2:$ZZ$2662, 237, MATCH($B$1, resultados!$A$1:$ZZ$1, 0))</f>
        <v/>
      </c>
      <c r="B243">
        <f>INDEX(resultados!$A$2:$ZZ$2662, 237, MATCH($B$2, resultados!$A$1:$ZZ$1, 0))</f>
        <v/>
      </c>
      <c r="C243">
        <f>INDEX(resultados!$A$2:$ZZ$2662, 237, MATCH($B$3, resultados!$A$1:$ZZ$1, 0))</f>
        <v/>
      </c>
    </row>
    <row r="244">
      <c r="A244">
        <f>INDEX(resultados!$A$2:$ZZ$2662, 238, MATCH($B$1, resultados!$A$1:$ZZ$1, 0))</f>
        <v/>
      </c>
      <c r="B244">
        <f>INDEX(resultados!$A$2:$ZZ$2662, 238, MATCH($B$2, resultados!$A$1:$ZZ$1, 0))</f>
        <v/>
      </c>
      <c r="C244">
        <f>INDEX(resultados!$A$2:$ZZ$2662, 238, MATCH($B$3, resultados!$A$1:$ZZ$1, 0))</f>
        <v/>
      </c>
    </row>
    <row r="245">
      <c r="A245">
        <f>INDEX(resultados!$A$2:$ZZ$2662, 239, MATCH($B$1, resultados!$A$1:$ZZ$1, 0))</f>
        <v/>
      </c>
      <c r="B245">
        <f>INDEX(resultados!$A$2:$ZZ$2662, 239, MATCH($B$2, resultados!$A$1:$ZZ$1, 0))</f>
        <v/>
      </c>
      <c r="C245">
        <f>INDEX(resultados!$A$2:$ZZ$2662, 239, MATCH($B$3, resultados!$A$1:$ZZ$1, 0))</f>
        <v/>
      </c>
    </row>
    <row r="246">
      <c r="A246">
        <f>INDEX(resultados!$A$2:$ZZ$2662, 240, MATCH($B$1, resultados!$A$1:$ZZ$1, 0))</f>
        <v/>
      </c>
      <c r="B246">
        <f>INDEX(resultados!$A$2:$ZZ$2662, 240, MATCH($B$2, resultados!$A$1:$ZZ$1, 0))</f>
        <v/>
      </c>
      <c r="C246">
        <f>INDEX(resultados!$A$2:$ZZ$2662, 240, MATCH($B$3, resultados!$A$1:$ZZ$1, 0))</f>
        <v/>
      </c>
    </row>
    <row r="247">
      <c r="A247">
        <f>INDEX(resultados!$A$2:$ZZ$2662, 241, MATCH($B$1, resultados!$A$1:$ZZ$1, 0))</f>
        <v/>
      </c>
      <c r="B247">
        <f>INDEX(resultados!$A$2:$ZZ$2662, 241, MATCH($B$2, resultados!$A$1:$ZZ$1, 0))</f>
        <v/>
      </c>
      <c r="C247">
        <f>INDEX(resultados!$A$2:$ZZ$2662, 241, MATCH($B$3, resultados!$A$1:$ZZ$1, 0))</f>
        <v/>
      </c>
    </row>
    <row r="248">
      <c r="A248">
        <f>INDEX(resultados!$A$2:$ZZ$2662, 242, MATCH($B$1, resultados!$A$1:$ZZ$1, 0))</f>
        <v/>
      </c>
      <c r="B248">
        <f>INDEX(resultados!$A$2:$ZZ$2662, 242, MATCH($B$2, resultados!$A$1:$ZZ$1, 0))</f>
        <v/>
      </c>
      <c r="C248">
        <f>INDEX(resultados!$A$2:$ZZ$2662, 242, MATCH($B$3, resultados!$A$1:$ZZ$1, 0))</f>
        <v/>
      </c>
    </row>
    <row r="249">
      <c r="A249">
        <f>INDEX(resultados!$A$2:$ZZ$2662, 243, MATCH($B$1, resultados!$A$1:$ZZ$1, 0))</f>
        <v/>
      </c>
      <c r="B249">
        <f>INDEX(resultados!$A$2:$ZZ$2662, 243, MATCH($B$2, resultados!$A$1:$ZZ$1, 0))</f>
        <v/>
      </c>
      <c r="C249">
        <f>INDEX(resultados!$A$2:$ZZ$2662, 243, MATCH($B$3, resultados!$A$1:$ZZ$1, 0))</f>
        <v/>
      </c>
    </row>
    <row r="250">
      <c r="A250">
        <f>INDEX(resultados!$A$2:$ZZ$2662, 244, MATCH($B$1, resultados!$A$1:$ZZ$1, 0))</f>
        <v/>
      </c>
      <c r="B250">
        <f>INDEX(resultados!$A$2:$ZZ$2662, 244, MATCH($B$2, resultados!$A$1:$ZZ$1, 0))</f>
        <v/>
      </c>
      <c r="C250">
        <f>INDEX(resultados!$A$2:$ZZ$2662, 244, MATCH($B$3, resultados!$A$1:$ZZ$1, 0))</f>
        <v/>
      </c>
    </row>
    <row r="251">
      <c r="A251">
        <f>INDEX(resultados!$A$2:$ZZ$2662, 245, MATCH($B$1, resultados!$A$1:$ZZ$1, 0))</f>
        <v/>
      </c>
      <c r="B251">
        <f>INDEX(resultados!$A$2:$ZZ$2662, 245, MATCH($B$2, resultados!$A$1:$ZZ$1, 0))</f>
        <v/>
      </c>
      <c r="C251">
        <f>INDEX(resultados!$A$2:$ZZ$2662, 245, MATCH($B$3, resultados!$A$1:$ZZ$1, 0))</f>
        <v/>
      </c>
    </row>
    <row r="252">
      <c r="A252">
        <f>INDEX(resultados!$A$2:$ZZ$2662, 246, MATCH($B$1, resultados!$A$1:$ZZ$1, 0))</f>
        <v/>
      </c>
      <c r="B252">
        <f>INDEX(resultados!$A$2:$ZZ$2662, 246, MATCH($B$2, resultados!$A$1:$ZZ$1, 0))</f>
        <v/>
      </c>
      <c r="C252">
        <f>INDEX(resultados!$A$2:$ZZ$2662, 246, MATCH($B$3, resultados!$A$1:$ZZ$1, 0))</f>
        <v/>
      </c>
    </row>
    <row r="253">
      <c r="A253">
        <f>INDEX(resultados!$A$2:$ZZ$2662, 247, MATCH($B$1, resultados!$A$1:$ZZ$1, 0))</f>
        <v/>
      </c>
      <c r="B253">
        <f>INDEX(resultados!$A$2:$ZZ$2662, 247, MATCH($B$2, resultados!$A$1:$ZZ$1, 0))</f>
        <v/>
      </c>
      <c r="C253">
        <f>INDEX(resultados!$A$2:$ZZ$2662, 247, MATCH($B$3, resultados!$A$1:$ZZ$1, 0))</f>
        <v/>
      </c>
    </row>
    <row r="254">
      <c r="A254">
        <f>INDEX(resultados!$A$2:$ZZ$2662, 248, MATCH($B$1, resultados!$A$1:$ZZ$1, 0))</f>
        <v/>
      </c>
      <c r="B254">
        <f>INDEX(resultados!$A$2:$ZZ$2662, 248, MATCH($B$2, resultados!$A$1:$ZZ$1, 0))</f>
        <v/>
      </c>
      <c r="C254">
        <f>INDEX(resultados!$A$2:$ZZ$2662, 248, MATCH($B$3, resultados!$A$1:$ZZ$1, 0))</f>
        <v/>
      </c>
    </row>
    <row r="255">
      <c r="A255">
        <f>INDEX(resultados!$A$2:$ZZ$2662, 249, MATCH($B$1, resultados!$A$1:$ZZ$1, 0))</f>
        <v/>
      </c>
      <c r="B255">
        <f>INDEX(resultados!$A$2:$ZZ$2662, 249, MATCH($B$2, resultados!$A$1:$ZZ$1, 0))</f>
        <v/>
      </c>
      <c r="C255">
        <f>INDEX(resultados!$A$2:$ZZ$2662, 249, MATCH($B$3, resultados!$A$1:$ZZ$1, 0))</f>
        <v/>
      </c>
    </row>
    <row r="256">
      <c r="A256">
        <f>INDEX(resultados!$A$2:$ZZ$2662, 250, MATCH($B$1, resultados!$A$1:$ZZ$1, 0))</f>
        <v/>
      </c>
      <c r="B256">
        <f>INDEX(resultados!$A$2:$ZZ$2662, 250, MATCH($B$2, resultados!$A$1:$ZZ$1, 0))</f>
        <v/>
      </c>
      <c r="C256">
        <f>INDEX(resultados!$A$2:$ZZ$2662, 250, MATCH($B$3, resultados!$A$1:$ZZ$1, 0))</f>
        <v/>
      </c>
    </row>
    <row r="257">
      <c r="A257">
        <f>INDEX(resultados!$A$2:$ZZ$2662, 251, MATCH($B$1, resultados!$A$1:$ZZ$1, 0))</f>
        <v/>
      </c>
      <c r="B257">
        <f>INDEX(resultados!$A$2:$ZZ$2662, 251, MATCH($B$2, resultados!$A$1:$ZZ$1, 0))</f>
        <v/>
      </c>
      <c r="C257">
        <f>INDEX(resultados!$A$2:$ZZ$2662, 251, MATCH($B$3, resultados!$A$1:$ZZ$1, 0))</f>
        <v/>
      </c>
    </row>
    <row r="258">
      <c r="A258">
        <f>INDEX(resultados!$A$2:$ZZ$2662, 252, MATCH($B$1, resultados!$A$1:$ZZ$1, 0))</f>
        <v/>
      </c>
      <c r="B258">
        <f>INDEX(resultados!$A$2:$ZZ$2662, 252, MATCH($B$2, resultados!$A$1:$ZZ$1, 0))</f>
        <v/>
      </c>
      <c r="C258">
        <f>INDEX(resultados!$A$2:$ZZ$2662, 252, MATCH($B$3, resultados!$A$1:$ZZ$1, 0))</f>
        <v/>
      </c>
    </row>
    <row r="259">
      <c r="A259">
        <f>INDEX(resultados!$A$2:$ZZ$2662, 253, MATCH($B$1, resultados!$A$1:$ZZ$1, 0))</f>
        <v/>
      </c>
      <c r="B259">
        <f>INDEX(resultados!$A$2:$ZZ$2662, 253, MATCH($B$2, resultados!$A$1:$ZZ$1, 0))</f>
        <v/>
      </c>
      <c r="C259">
        <f>INDEX(resultados!$A$2:$ZZ$2662, 253, MATCH($B$3, resultados!$A$1:$ZZ$1, 0))</f>
        <v/>
      </c>
    </row>
    <row r="260">
      <c r="A260">
        <f>INDEX(resultados!$A$2:$ZZ$2662, 254, MATCH($B$1, resultados!$A$1:$ZZ$1, 0))</f>
        <v/>
      </c>
      <c r="B260">
        <f>INDEX(resultados!$A$2:$ZZ$2662, 254, MATCH($B$2, resultados!$A$1:$ZZ$1, 0))</f>
        <v/>
      </c>
      <c r="C260">
        <f>INDEX(resultados!$A$2:$ZZ$2662, 254, MATCH($B$3, resultados!$A$1:$ZZ$1, 0))</f>
        <v/>
      </c>
    </row>
    <row r="261">
      <c r="A261">
        <f>INDEX(resultados!$A$2:$ZZ$2662, 255, MATCH($B$1, resultados!$A$1:$ZZ$1, 0))</f>
        <v/>
      </c>
      <c r="B261">
        <f>INDEX(resultados!$A$2:$ZZ$2662, 255, MATCH($B$2, resultados!$A$1:$ZZ$1, 0))</f>
        <v/>
      </c>
      <c r="C261">
        <f>INDEX(resultados!$A$2:$ZZ$2662, 255, MATCH($B$3, resultados!$A$1:$ZZ$1, 0))</f>
        <v/>
      </c>
    </row>
    <row r="262">
      <c r="A262">
        <f>INDEX(resultados!$A$2:$ZZ$2662, 256, MATCH($B$1, resultados!$A$1:$ZZ$1, 0))</f>
        <v/>
      </c>
      <c r="B262">
        <f>INDEX(resultados!$A$2:$ZZ$2662, 256, MATCH($B$2, resultados!$A$1:$ZZ$1, 0))</f>
        <v/>
      </c>
      <c r="C262">
        <f>INDEX(resultados!$A$2:$ZZ$2662, 256, MATCH($B$3, resultados!$A$1:$ZZ$1, 0))</f>
        <v/>
      </c>
    </row>
    <row r="263">
      <c r="A263">
        <f>INDEX(resultados!$A$2:$ZZ$2662, 257, MATCH($B$1, resultados!$A$1:$ZZ$1, 0))</f>
        <v/>
      </c>
      <c r="B263">
        <f>INDEX(resultados!$A$2:$ZZ$2662, 257, MATCH($B$2, resultados!$A$1:$ZZ$1, 0))</f>
        <v/>
      </c>
      <c r="C263">
        <f>INDEX(resultados!$A$2:$ZZ$2662, 257, MATCH($B$3, resultados!$A$1:$ZZ$1, 0))</f>
        <v/>
      </c>
    </row>
    <row r="264">
      <c r="A264">
        <f>INDEX(resultados!$A$2:$ZZ$2662, 258, MATCH($B$1, resultados!$A$1:$ZZ$1, 0))</f>
        <v/>
      </c>
      <c r="B264">
        <f>INDEX(resultados!$A$2:$ZZ$2662, 258, MATCH($B$2, resultados!$A$1:$ZZ$1, 0))</f>
        <v/>
      </c>
      <c r="C264">
        <f>INDEX(resultados!$A$2:$ZZ$2662, 258, MATCH($B$3, resultados!$A$1:$ZZ$1, 0))</f>
        <v/>
      </c>
    </row>
    <row r="265">
      <c r="A265">
        <f>INDEX(resultados!$A$2:$ZZ$2662, 259, MATCH($B$1, resultados!$A$1:$ZZ$1, 0))</f>
        <v/>
      </c>
      <c r="B265">
        <f>INDEX(resultados!$A$2:$ZZ$2662, 259, MATCH($B$2, resultados!$A$1:$ZZ$1, 0))</f>
        <v/>
      </c>
      <c r="C265">
        <f>INDEX(resultados!$A$2:$ZZ$2662, 259, MATCH($B$3, resultados!$A$1:$ZZ$1, 0))</f>
        <v/>
      </c>
    </row>
    <row r="266">
      <c r="A266">
        <f>INDEX(resultados!$A$2:$ZZ$2662, 260, MATCH($B$1, resultados!$A$1:$ZZ$1, 0))</f>
        <v/>
      </c>
      <c r="B266">
        <f>INDEX(resultados!$A$2:$ZZ$2662, 260, MATCH($B$2, resultados!$A$1:$ZZ$1, 0))</f>
        <v/>
      </c>
      <c r="C266">
        <f>INDEX(resultados!$A$2:$ZZ$2662, 260, MATCH($B$3, resultados!$A$1:$ZZ$1, 0))</f>
        <v/>
      </c>
    </row>
    <row r="267">
      <c r="A267">
        <f>INDEX(resultados!$A$2:$ZZ$2662, 261, MATCH($B$1, resultados!$A$1:$ZZ$1, 0))</f>
        <v/>
      </c>
      <c r="B267">
        <f>INDEX(resultados!$A$2:$ZZ$2662, 261, MATCH($B$2, resultados!$A$1:$ZZ$1, 0))</f>
        <v/>
      </c>
      <c r="C267">
        <f>INDEX(resultados!$A$2:$ZZ$2662, 261, MATCH($B$3, resultados!$A$1:$ZZ$1, 0))</f>
        <v/>
      </c>
    </row>
    <row r="268">
      <c r="A268">
        <f>INDEX(resultados!$A$2:$ZZ$2662, 262, MATCH($B$1, resultados!$A$1:$ZZ$1, 0))</f>
        <v/>
      </c>
      <c r="B268">
        <f>INDEX(resultados!$A$2:$ZZ$2662, 262, MATCH($B$2, resultados!$A$1:$ZZ$1, 0))</f>
        <v/>
      </c>
      <c r="C268">
        <f>INDEX(resultados!$A$2:$ZZ$2662, 262, MATCH($B$3, resultados!$A$1:$ZZ$1, 0))</f>
        <v/>
      </c>
    </row>
    <row r="269">
      <c r="A269">
        <f>INDEX(resultados!$A$2:$ZZ$2662, 263, MATCH($B$1, resultados!$A$1:$ZZ$1, 0))</f>
        <v/>
      </c>
      <c r="B269">
        <f>INDEX(resultados!$A$2:$ZZ$2662, 263, MATCH($B$2, resultados!$A$1:$ZZ$1, 0))</f>
        <v/>
      </c>
      <c r="C269">
        <f>INDEX(resultados!$A$2:$ZZ$2662, 263, MATCH($B$3, resultados!$A$1:$ZZ$1, 0))</f>
        <v/>
      </c>
    </row>
    <row r="270">
      <c r="A270">
        <f>INDEX(resultados!$A$2:$ZZ$2662, 264, MATCH($B$1, resultados!$A$1:$ZZ$1, 0))</f>
        <v/>
      </c>
      <c r="B270">
        <f>INDEX(resultados!$A$2:$ZZ$2662, 264, MATCH($B$2, resultados!$A$1:$ZZ$1, 0))</f>
        <v/>
      </c>
      <c r="C270">
        <f>INDEX(resultados!$A$2:$ZZ$2662, 264, MATCH($B$3, resultados!$A$1:$ZZ$1, 0))</f>
        <v/>
      </c>
    </row>
    <row r="271">
      <c r="A271">
        <f>INDEX(resultados!$A$2:$ZZ$2662, 265, MATCH($B$1, resultados!$A$1:$ZZ$1, 0))</f>
        <v/>
      </c>
      <c r="B271">
        <f>INDEX(resultados!$A$2:$ZZ$2662, 265, MATCH($B$2, resultados!$A$1:$ZZ$1, 0))</f>
        <v/>
      </c>
      <c r="C271">
        <f>INDEX(resultados!$A$2:$ZZ$2662, 265, MATCH($B$3, resultados!$A$1:$ZZ$1, 0))</f>
        <v/>
      </c>
    </row>
    <row r="272">
      <c r="A272">
        <f>INDEX(resultados!$A$2:$ZZ$2662, 266, MATCH($B$1, resultados!$A$1:$ZZ$1, 0))</f>
        <v/>
      </c>
      <c r="B272">
        <f>INDEX(resultados!$A$2:$ZZ$2662, 266, MATCH($B$2, resultados!$A$1:$ZZ$1, 0))</f>
        <v/>
      </c>
      <c r="C272">
        <f>INDEX(resultados!$A$2:$ZZ$2662, 266, MATCH($B$3, resultados!$A$1:$ZZ$1, 0))</f>
        <v/>
      </c>
    </row>
    <row r="273">
      <c r="A273">
        <f>INDEX(resultados!$A$2:$ZZ$2662, 267, MATCH($B$1, resultados!$A$1:$ZZ$1, 0))</f>
        <v/>
      </c>
      <c r="B273">
        <f>INDEX(resultados!$A$2:$ZZ$2662, 267, MATCH($B$2, resultados!$A$1:$ZZ$1, 0))</f>
        <v/>
      </c>
      <c r="C273">
        <f>INDEX(resultados!$A$2:$ZZ$2662, 267, MATCH($B$3, resultados!$A$1:$ZZ$1, 0))</f>
        <v/>
      </c>
    </row>
    <row r="274">
      <c r="A274">
        <f>INDEX(resultados!$A$2:$ZZ$2662, 268, MATCH($B$1, resultados!$A$1:$ZZ$1, 0))</f>
        <v/>
      </c>
      <c r="B274">
        <f>INDEX(resultados!$A$2:$ZZ$2662, 268, MATCH($B$2, resultados!$A$1:$ZZ$1, 0))</f>
        <v/>
      </c>
      <c r="C274">
        <f>INDEX(resultados!$A$2:$ZZ$2662, 268, MATCH($B$3, resultados!$A$1:$ZZ$1, 0))</f>
        <v/>
      </c>
    </row>
    <row r="275">
      <c r="A275">
        <f>INDEX(resultados!$A$2:$ZZ$2662, 269, MATCH($B$1, resultados!$A$1:$ZZ$1, 0))</f>
        <v/>
      </c>
      <c r="B275">
        <f>INDEX(resultados!$A$2:$ZZ$2662, 269, MATCH($B$2, resultados!$A$1:$ZZ$1, 0))</f>
        <v/>
      </c>
      <c r="C275">
        <f>INDEX(resultados!$A$2:$ZZ$2662, 269, MATCH($B$3, resultados!$A$1:$ZZ$1, 0))</f>
        <v/>
      </c>
    </row>
    <row r="276">
      <c r="A276">
        <f>INDEX(resultados!$A$2:$ZZ$2662, 270, MATCH($B$1, resultados!$A$1:$ZZ$1, 0))</f>
        <v/>
      </c>
      <c r="B276">
        <f>INDEX(resultados!$A$2:$ZZ$2662, 270, MATCH($B$2, resultados!$A$1:$ZZ$1, 0))</f>
        <v/>
      </c>
      <c r="C276">
        <f>INDEX(resultados!$A$2:$ZZ$2662, 270, MATCH($B$3, resultados!$A$1:$ZZ$1, 0))</f>
        <v/>
      </c>
    </row>
    <row r="277">
      <c r="A277">
        <f>INDEX(resultados!$A$2:$ZZ$2662, 271, MATCH($B$1, resultados!$A$1:$ZZ$1, 0))</f>
        <v/>
      </c>
      <c r="B277">
        <f>INDEX(resultados!$A$2:$ZZ$2662, 271, MATCH($B$2, resultados!$A$1:$ZZ$1, 0))</f>
        <v/>
      </c>
      <c r="C277">
        <f>INDEX(resultados!$A$2:$ZZ$2662, 271, MATCH($B$3, resultados!$A$1:$ZZ$1, 0))</f>
        <v/>
      </c>
    </row>
    <row r="278">
      <c r="A278">
        <f>INDEX(resultados!$A$2:$ZZ$2662, 272, MATCH($B$1, resultados!$A$1:$ZZ$1, 0))</f>
        <v/>
      </c>
      <c r="B278">
        <f>INDEX(resultados!$A$2:$ZZ$2662, 272, MATCH($B$2, resultados!$A$1:$ZZ$1, 0))</f>
        <v/>
      </c>
      <c r="C278">
        <f>INDEX(resultados!$A$2:$ZZ$2662, 272, MATCH($B$3, resultados!$A$1:$ZZ$1, 0))</f>
        <v/>
      </c>
    </row>
    <row r="279">
      <c r="A279">
        <f>INDEX(resultados!$A$2:$ZZ$2662, 273, MATCH($B$1, resultados!$A$1:$ZZ$1, 0))</f>
        <v/>
      </c>
      <c r="B279">
        <f>INDEX(resultados!$A$2:$ZZ$2662, 273, MATCH($B$2, resultados!$A$1:$ZZ$1, 0))</f>
        <v/>
      </c>
      <c r="C279">
        <f>INDEX(resultados!$A$2:$ZZ$2662, 273, MATCH($B$3, resultados!$A$1:$ZZ$1, 0))</f>
        <v/>
      </c>
    </row>
    <row r="280">
      <c r="A280">
        <f>INDEX(resultados!$A$2:$ZZ$2662, 274, MATCH($B$1, resultados!$A$1:$ZZ$1, 0))</f>
        <v/>
      </c>
      <c r="B280">
        <f>INDEX(resultados!$A$2:$ZZ$2662, 274, MATCH($B$2, resultados!$A$1:$ZZ$1, 0))</f>
        <v/>
      </c>
      <c r="C280">
        <f>INDEX(resultados!$A$2:$ZZ$2662, 274, MATCH($B$3, resultados!$A$1:$ZZ$1, 0))</f>
        <v/>
      </c>
    </row>
    <row r="281">
      <c r="A281">
        <f>INDEX(resultados!$A$2:$ZZ$2662, 275, MATCH($B$1, resultados!$A$1:$ZZ$1, 0))</f>
        <v/>
      </c>
      <c r="B281">
        <f>INDEX(resultados!$A$2:$ZZ$2662, 275, MATCH($B$2, resultados!$A$1:$ZZ$1, 0))</f>
        <v/>
      </c>
      <c r="C281">
        <f>INDEX(resultados!$A$2:$ZZ$2662, 275, MATCH($B$3, resultados!$A$1:$ZZ$1, 0))</f>
        <v/>
      </c>
    </row>
    <row r="282">
      <c r="A282">
        <f>INDEX(resultados!$A$2:$ZZ$2662, 276, MATCH($B$1, resultados!$A$1:$ZZ$1, 0))</f>
        <v/>
      </c>
      <c r="B282">
        <f>INDEX(resultados!$A$2:$ZZ$2662, 276, MATCH($B$2, resultados!$A$1:$ZZ$1, 0))</f>
        <v/>
      </c>
      <c r="C282">
        <f>INDEX(resultados!$A$2:$ZZ$2662, 276, MATCH($B$3, resultados!$A$1:$ZZ$1, 0))</f>
        <v/>
      </c>
    </row>
    <row r="283">
      <c r="A283">
        <f>INDEX(resultados!$A$2:$ZZ$2662, 277, MATCH($B$1, resultados!$A$1:$ZZ$1, 0))</f>
        <v/>
      </c>
      <c r="B283">
        <f>INDEX(resultados!$A$2:$ZZ$2662, 277, MATCH($B$2, resultados!$A$1:$ZZ$1, 0))</f>
        <v/>
      </c>
      <c r="C283">
        <f>INDEX(resultados!$A$2:$ZZ$2662, 277, MATCH($B$3, resultados!$A$1:$ZZ$1, 0))</f>
        <v/>
      </c>
    </row>
    <row r="284">
      <c r="A284">
        <f>INDEX(resultados!$A$2:$ZZ$2662, 278, MATCH($B$1, resultados!$A$1:$ZZ$1, 0))</f>
        <v/>
      </c>
      <c r="B284">
        <f>INDEX(resultados!$A$2:$ZZ$2662, 278, MATCH($B$2, resultados!$A$1:$ZZ$1, 0))</f>
        <v/>
      </c>
      <c r="C284">
        <f>INDEX(resultados!$A$2:$ZZ$2662, 278, MATCH($B$3, resultados!$A$1:$ZZ$1, 0))</f>
        <v/>
      </c>
    </row>
    <row r="285">
      <c r="A285">
        <f>INDEX(resultados!$A$2:$ZZ$2662, 279, MATCH($B$1, resultados!$A$1:$ZZ$1, 0))</f>
        <v/>
      </c>
      <c r="B285">
        <f>INDEX(resultados!$A$2:$ZZ$2662, 279, MATCH($B$2, resultados!$A$1:$ZZ$1, 0))</f>
        <v/>
      </c>
      <c r="C285">
        <f>INDEX(resultados!$A$2:$ZZ$2662, 279, MATCH($B$3, resultados!$A$1:$ZZ$1, 0))</f>
        <v/>
      </c>
    </row>
    <row r="286">
      <c r="A286">
        <f>INDEX(resultados!$A$2:$ZZ$2662, 280, MATCH($B$1, resultados!$A$1:$ZZ$1, 0))</f>
        <v/>
      </c>
      <c r="B286">
        <f>INDEX(resultados!$A$2:$ZZ$2662, 280, MATCH($B$2, resultados!$A$1:$ZZ$1, 0))</f>
        <v/>
      </c>
      <c r="C286">
        <f>INDEX(resultados!$A$2:$ZZ$2662, 280, MATCH($B$3, resultados!$A$1:$ZZ$1, 0))</f>
        <v/>
      </c>
    </row>
    <row r="287">
      <c r="A287">
        <f>INDEX(resultados!$A$2:$ZZ$2662, 281, MATCH($B$1, resultados!$A$1:$ZZ$1, 0))</f>
        <v/>
      </c>
      <c r="B287">
        <f>INDEX(resultados!$A$2:$ZZ$2662, 281, MATCH($B$2, resultados!$A$1:$ZZ$1, 0))</f>
        <v/>
      </c>
      <c r="C287">
        <f>INDEX(resultados!$A$2:$ZZ$2662, 281, MATCH($B$3, resultados!$A$1:$ZZ$1, 0))</f>
        <v/>
      </c>
    </row>
    <row r="288">
      <c r="A288">
        <f>INDEX(resultados!$A$2:$ZZ$2662, 282, MATCH($B$1, resultados!$A$1:$ZZ$1, 0))</f>
        <v/>
      </c>
      <c r="B288">
        <f>INDEX(resultados!$A$2:$ZZ$2662, 282, MATCH($B$2, resultados!$A$1:$ZZ$1, 0))</f>
        <v/>
      </c>
      <c r="C288">
        <f>INDEX(resultados!$A$2:$ZZ$2662, 282, MATCH($B$3, resultados!$A$1:$ZZ$1, 0))</f>
        <v/>
      </c>
    </row>
    <row r="289">
      <c r="A289">
        <f>INDEX(resultados!$A$2:$ZZ$2662, 283, MATCH($B$1, resultados!$A$1:$ZZ$1, 0))</f>
        <v/>
      </c>
      <c r="B289">
        <f>INDEX(resultados!$A$2:$ZZ$2662, 283, MATCH($B$2, resultados!$A$1:$ZZ$1, 0))</f>
        <v/>
      </c>
      <c r="C289">
        <f>INDEX(resultados!$A$2:$ZZ$2662, 283, MATCH($B$3, resultados!$A$1:$ZZ$1, 0))</f>
        <v/>
      </c>
    </row>
    <row r="290">
      <c r="A290">
        <f>INDEX(resultados!$A$2:$ZZ$2662, 284, MATCH($B$1, resultados!$A$1:$ZZ$1, 0))</f>
        <v/>
      </c>
      <c r="B290">
        <f>INDEX(resultados!$A$2:$ZZ$2662, 284, MATCH($B$2, resultados!$A$1:$ZZ$1, 0))</f>
        <v/>
      </c>
      <c r="C290">
        <f>INDEX(resultados!$A$2:$ZZ$2662, 284, MATCH($B$3, resultados!$A$1:$ZZ$1, 0))</f>
        <v/>
      </c>
    </row>
    <row r="291">
      <c r="A291">
        <f>INDEX(resultados!$A$2:$ZZ$2662, 285, MATCH($B$1, resultados!$A$1:$ZZ$1, 0))</f>
        <v/>
      </c>
      <c r="B291">
        <f>INDEX(resultados!$A$2:$ZZ$2662, 285, MATCH($B$2, resultados!$A$1:$ZZ$1, 0))</f>
        <v/>
      </c>
      <c r="C291">
        <f>INDEX(resultados!$A$2:$ZZ$2662, 285, MATCH($B$3, resultados!$A$1:$ZZ$1, 0))</f>
        <v/>
      </c>
    </row>
    <row r="292">
      <c r="A292">
        <f>INDEX(resultados!$A$2:$ZZ$2662, 286, MATCH($B$1, resultados!$A$1:$ZZ$1, 0))</f>
        <v/>
      </c>
      <c r="B292">
        <f>INDEX(resultados!$A$2:$ZZ$2662, 286, MATCH($B$2, resultados!$A$1:$ZZ$1, 0))</f>
        <v/>
      </c>
      <c r="C292">
        <f>INDEX(resultados!$A$2:$ZZ$2662, 286, MATCH($B$3, resultados!$A$1:$ZZ$1, 0))</f>
        <v/>
      </c>
    </row>
    <row r="293">
      <c r="A293">
        <f>INDEX(resultados!$A$2:$ZZ$2662, 287, MATCH($B$1, resultados!$A$1:$ZZ$1, 0))</f>
        <v/>
      </c>
      <c r="B293">
        <f>INDEX(resultados!$A$2:$ZZ$2662, 287, MATCH($B$2, resultados!$A$1:$ZZ$1, 0))</f>
        <v/>
      </c>
      <c r="C293">
        <f>INDEX(resultados!$A$2:$ZZ$2662, 287, MATCH($B$3, resultados!$A$1:$ZZ$1, 0))</f>
        <v/>
      </c>
    </row>
    <row r="294">
      <c r="A294">
        <f>INDEX(resultados!$A$2:$ZZ$2662, 288, MATCH($B$1, resultados!$A$1:$ZZ$1, 0))</f>
        <v/>
      </c>
      <c r="B294">
        <f>INDEX(resultados!$A$2:$ZZ$2662, 288, MATCH($B$2, resultados!$A$1:$ZZ$1, 0))</f>
        <v/>
      </c>
      <c r="C294">
        <f>INDEX(resultados!$A$2:$ZZ$2662, 288, MATCH($B$3, resultados!$A$1:$ZZ$1, 0))</f>
        <v/>
      </c>
    </row>
    <row r="295">
      <c r="A295">
        <f>INDEX(resultados!$A$2:$ZZ$2662, 289, MATCH($B$1, resultados!$A$1:$ZZ$1, 0))</f>
        <v/>
      </c>
      <c r="B295">
        <f>INDEX(resultados!$A$2:$ZZ$2662, 289, MATCH($B$2, resultados!$A$1:$ZZ$1, 0))</f>
        <v/>
      </c>
      <c r="C295">
        <f>INDEX(resultados!$A$2:$ZZ$2662, 289, MATCH($B$3, resultados!$A$1:$ZZ$1, 0))</f>
        <v/>
      </c>
    </row>
    <row r="296">
      <c r="A296">
        <f>INDEX(resultados!$A$2:$ZZ$2662, 290, MATCH($B$1, resultados!$A$1:$ZZ$1, 0))</f>
        <v/>
      </c>
      <c r="B296">
        <f>INDEX(resultados!$A$2:$ZZ$2662, 290, MATCH($B$2, resultados!$A$1:$ZZ$1, 0))</f>
        <v/>
      </c>
      <c r="C296">
        <f>INDEX(resultados!$A$2:$ZZ$2662, 290, MATCH($B$3, resultados!$A$1:$ZZ$1, 0))</f>
        <v/>
      </c>
    </row>
    <row r="297">
      <c r="A297">
        <f>INDEX(resultados!$A$2:$ZZ$2662, 291, MATCH($B$1, resultados!$A$1:$ZZ$1, 0))</f>
        <v/>
      </c>
      <c r="B297">
        <f>INDEX(resultados!$A$2:$ZZ$2662, 291, MATCH($B$2, resultados!$A$1:$ZZ$1, 0))</f>
        <v/>
      </c>
      <c r="C297">
        <f>INDEX(resultados!$A$2:$ZZ$2662, 291, MATCH($B$3, resultados!$A$1:$ZZ$1, 0))</f>
        <v/>
      </c>
    </row>
    <row r="298">
      <c r="A298">
        <f>INDEX(resultados!$A$2:$ZZ$2662, 292, MATCH($B$1, resultados!$A$1:$ZZ$1, 0))</f>
        <v/>
      </c>
      <c r="B298">
        <f>INDEX(resultados!$A$2:$ZZ$2662, 292, MATCH($B$2, resultados!$A$1:$ZZ$1, 0))</f>
        <v/>
      </c>
      <c r="C298">
        <f>INDEX(resultados!$A$2:$ZZ$2662, 292, MATCH($B$3, resultados!$A$1:$ZZ$1, 0))</f>
        <v/>
      </c>
    </row>
    <row r="299">
      <c r="A299">
        <f>INDEX(resultados!$A$2:$ZZ$2662, 293, MATCH($B$1, resultados!$A$1:$ZZ$1, 0))</f>
        <v/>
      </c>
      <c r="B299">
        <f>INDEX(resultados!$A$2:$ZZ$2662, 293, MATCH($B$2, resultados!$A$1:$ZZ$1, 0))</f>
        <v/>
      </c>
      <c r="C299">
        <f>INDEX(resultados!$A$2:$ZZ$2662, 293, MATCH($B$3, resultados!$A$1:$ZZ$1, 0))</f>
        <v/>
      </c>
    </row>
    <row r="300">
      <c r="A300">
        <f>INDEX(resultados!$A$2:$ZZ$2662, 294, MATCH($B$1, resultados!$A$1:$ZZ$1, 0))</f>
        <v/>
      </c>
      <c r="B300">
        <f>INDEX(resultados!$A$2:$ZZ$2662, 294, MATCH($B$2, resultados!$A$1:$ZZ$1, 0))</f>
        <v/>
      </c>
      <c r="C300">
        <f>INDEX(resultados!$A$2:$ZZ$2662, 294, MATCH($B$3, resultados!$A$1:$ZZ$1, 0))</f>
        <v/>
      </c>
    </row>
    <row r="301">
      <c r="A301">
        <f>INDEX(resultados!$A$2:$ZZ$2662, 295, MATCH($B$1, resultados!$A$1:$ZZ$1, 0))</f>
        <v/>
      </c>
      <c r="B301">
        <f>INDEX(resultados!$A$2:$ZZ$2662, 295, MATCH($B$2, resultados!$A$1:$ZZ$1, 0))</f>
        <v/>
      </c>
      <c r="C301">
        <f>INDEX(resultados!$A$2:$ZZ$2662, 295, MATCH($B$3, resultados!$A$1:$ZZ$1, 0))</f>
        <v/>
      </c>
    </row>
    <row r="302">
      <c r="A302">
        <f>INDEX(resultados!$A$2:$ZZ$2662, 296, MATCH($B$1, resultados!$A$1:$ZZ$1, 0))</f>
        <v/>
      </c>
      <c r="B302">
        <f>INDEX(resultados!$A$2:$ZZ$2662, 296, MATCH($B$2, resultados!$A$1:$ZZ$1, 0))</f>
        <v/>
      </c>
      <c r="C302">
        <f>INDEX(resultados!$A$2:$ZZ$2662, 296, MATCH($B$3, resultados!$A$1:$ZZ$1, 0))</f>
        <v/>
      </c>
    </row>
    <row r="303">
      <c r="A303">
        <f>INDEX(resultados!$A$2:$ZZ$2662, 297, MATCH($B$1, resultados!$A$1:$ZZ$1, 0))</f>
        <v/>
      </c>
      <c r="B303">
        <f>INDEX(resultados!$A$2:$ZZ$2662, 297, MATCH($B$2, resultados!$A$1:$ZZ$1, 0))</f>
        <v/>
      </c>
      <c r="C303">
        <f>INDEX(resultados!$A$2:$ZZ$2662, 297, MATCH($B$3, resultados!$A$1:$ZZ$1, 0))</f>
        <v/>
      </c>
    </row>
    <row r="304">
      <c r="A304">
        <f>INDEX(resultados!$A$2:$ZZ$2662, 298, MATCH($B$1, resultados!$A$1:$ZZ$1, 0))</f>
        <v/>
      </c>
      <c r="B304">
        <f>INDEX(resultados!$A$2:$ZZ$2662, 298, MATCH($B$2, resultados!$A$1:$ZZ$1, 0))</f>
        <v/>
      </c>
      <c r="C304">
        <f>INDEX(resultados!$A$2:$ZZ$2662, 298, MATCH($B$3, resultados!$A$1:$ZZ$1, 0))</f>
        <v/>
      </c>
    </row>
    <row r="305">
      <c r="A305">
        <f>INDEX(resultados!$A$2:$ZZ$2662, 299, MATCH($B$1, resultados!$A$1:$ZZ$1, 0))</f>
        <v/>
      </c>
      <c r="B305">
        <f>INDEX(resultados!$A$2:$ZZ$2662, 299, MATCH($B$2, resultados!$A$1:$ZZ$1, 0))</f>
        <v/>
      </c>
      <c r="C305">
        <f>INDEX(resultados!$A$2:$ZZ$2662, 299, MATCH($B$3, resultados!$A$1:$ZZ$1, 0))</f>
        <v/>
      </c>
    </row>
    <row r="306">
      <c r="A306">
        <f>INDEX(resultados!$A$2:$ZZ$2662, 300, MATCH($B$1, resultados!$A$1:$ZZ$1, 0))</f>
        <v/>
      </c>
      <c r="B306">
        <f>INDEX(resultados!$A$2:$ZZ$2662, 300, MATCH($B$2, resultados!$A$1:$ZZ$1, 0))</f>
        <v/>
      </c>
      <c r="C306">
        <f>INDEX(resultados!$A$2:$ZZ$2662, 300, MATCH($B$3, resultados!$A$1:$ZZ$1, 0))</f>
        <v/>
      </c>
    </row>
    <row r="307">
      <c r="A307">
        <f>INDEX(resultados!$A$2:$ZZ$2662, 301, MATCH($B$1, resultados!$A$1:$ZZ$1, 0))</f>
        <v/>
      </c>
      <c r="B307">
        <f>INDEX(resultados!$A$2:$ZZ$2662, 301, MATCH($B$2, resultados!$A$1:$ZZ$1, 0))</f>
        <v/>
      </c>
      <c r="C307">
        <f>INDEX(resultados!$A$2:$ZZ$2662, 301, MATCH($B$3, resultados!$A$1:$ZZ$1, 0))</f>
        <v/>
      </c>
    </row>
    <row r="308">
      <c r="A308">
        <f>INDEX(resultados!$A$2:$ZZ$2662, 302, MATCH($B$1, resultados!$A$1:$ZZ$1, 0))</f>
        <v/>
      </c>
      <c r="B308">
        <f>INDEX(resultados!$A$2:$ZZ$2662, 302, MATCH($B$2, resultados!$A$1:$ZZ$1, 0))</f>
        <v/>
      </c>
      <c r="C308">
        <f>INDEX(resultados!$A$2:$ZZ$2662, 302, MATCH($B$3, resultados!$A$1:$ZZ$1, 0))</f>
        <v/>
      </c>
    </row>
    <row r="309">
      <c r="A309">
        <f>INDEX(resultados!$A$2:$ZZ$2662, 303, MATCH($B$1, resultados!$A$1:$ZZ$1, 0))</f>
        <v/>
      </c>
      <c r="B309">
        <f>INDEX(resultados!$A$2:$ZZ$2662, 303, MATCH($B$2, resultados!$A$1:$ZZ$1, 0))</f>
        <v/>
      </c>
      <c r="C309">
        <f>INDEX(resultados!$A$2:$ZZ$2662, 303, MATCH($B$3, resultados!$A$1:$ZZ$1, 0))</f>
        <v/>
      </c>
    </row>
    <row r="310">
      <c r="A310">
        <f>INDEX(resultados!$A$2:$ZZ$2662, 304, MATCH($B$1, resultados!$A$1:$ZZ$1, 0))</f>
        <v/>
      </c>
      <c r="B310">
        <f>INDEX(resultados!$A$2:$ZZ$2662, 304, MATCH($B$2, resultados!$A$1:$ZZ$1, 0))</f>
        <v/>
      </c>
      <c r="C310">
        <f>INDEX(resultados!$A$2:$ZZ$2662, 304, MATCH($B$3, resultados!$A$1:$ZZ$1, 0))</f>
        <v/>
      </c>
    </row>
    <row r="311">
      <c r="A311">
        <f>INDEX(resultados!$A$2:$ZZ$2662, 305, MATCH($B$1, resultados!$A$1:$ZZ$1, 0))</f>
        <v/>
      </c>
      <c r="B311">
        <f>INDEX(resultados!$A$2:$ZZ$2662, 305, MATCH($B$2, resultados!$A$1:$ZZ$1, 0))</f>
        <v/>
      </c>
      <c r="C311">
        <f>INDEX(resultados!$A$2:$ZZ$2662, 305, MATCH($B$3, resultados!$A$1:$ZZ$1, 0))</f>
        <v/>
      </c>
    </row>
    <row r="312">
      <c r="A312">
        <f>INDEX(resultados!$A$2:$ZZ$2662, 306, MATCH($B$1, resultados!$A$1:$ZZ$1, 0))</f>
        <v/>
      </c>
      <c r="B312">
        <f>INDEX(resultados!$A$2:$ZZ$2662, 306, MATCH($B$2, resultados!$A$1:$ZZ$1, 0))</f>
        <v/>
      </c>
      <c r="C312">
        <f>INDEX(resultados!$A$2:$ZZ$2662, 306, MATCH($B$3, resultados!$A$1:$ZZ$1, 0))</f>
        <v/>
      </c>
    </row>
    <row r="313">
      <c r="A313">
        <f>INDEX(resultados!$A$2:$ZZ$2662, 307, MATCH($B$1, resultados!$A$1:$ZZ$1, 0))</f>
        <v/>
      </c>
      <c r="B313">
        <f>INDEX(resultados!$A$2:$ZZ$2662, 307, MATCH($B$2, resultados!$A$1:$ZZ$1, 0))</f>
        <v/>
      </c>
      <c r="C313">
        <f>INDEX(resultados!$A$2:$ZZ$2662, 307, MATCH($B$3, resultados!$A$1:$ZZ$1, 0))</f>
        <v/>
      </c>
    </row>
    <row r="314">
      <c r="A314">
        <f>INDEX(resultados!$A$2:$ZZ$2662, 308, MATCH($B$1, resultados!$A$1:$ZZ$1, 0))</f>
        <v/>
      </c>
      <c r="B314">
        <f>INDEX(resultados!$A$2:$ZZ$2662, 308, MATCH($B$2, resultados!$A$1:$ZZ$1, 0))</f>
        <v/>
      </c>
      <c r="C314">
        <f>INDEX(resultados!$A$2:$ZZ$2662, 308, MATCH($B$3, resultados!$A$1:$ZZ$1, 0))</f>
        <v/>
      </c>
    </row>
    <row r="315">
      <c r="A315">
        <f>INDEX(resultados!$A$2:$ZZ$2662, 309, MATCH($B$1, resultados!$A$1:$ZZ$1, 0))</f>
        <v/>
      </c>
      <c r="B315">
        <f>INDEX(resultados!$A$2:$ZZ$2662, 309, MATCH($B$2, resultados!$A$1:$ZZ$1, 0))</f>
        <v/>
      </c>
      <c r="C315">
        <f>INDEX(resultados!$A$2:$ZZ$2662, 309, MATCH($B$3, resultados!$A$1:$ZZ$1, 0))</f>
        <v/>
      </c>
    </row>
    <row r="316">
      <c r="A316">
        <f>INDEX(resultados!$A$2:$ZZ$2662, 310, MATCH($B$1, resultados!$A$1:$ZZ$1, 0))</f>
        <v/>
      </c>
      <c r="B316">
        <f>INDEX(resultados!$A$2:$ZZ$2662, 310, MATCH($B$2, resultados!$A$1:$ZZ$1, 0))</f>
        <v/>
      </c>
      <c r="C316">
        <f>INDEX(resultados!$A$2:$ZZ$2662, 310, MATCH($B$3, resultados!$A$1:$ZZ$1, 0))</f>
        <v/>
      </c>
    </row>
    <row r="317">
      <c r="A317">
        <f>INDEX(resultados!$A$2:$ZZ$2662, 311, MATCH($B$1, resultados!$A$1:$ZZ$1, 0))</f>
        <v/>
      </c>
      <c r="B317">
        <f>INDEX(resultados!$A$2:$ZZ$2662, 311, MATCH($B$2, resultados!$A$1:$ZZ$1, 0))</f>
        <v/>
      </c>
      <c r="C317">
        <f>INDEX(resultados!$A$2:$ZZ$2662, 311, MATCH($B$3, resultados!$A$1:$ZZ$1, 0))</f>
        <v/>
      </c>
    </row>
    <row r="318">
      <c r="A318">
        <f>INDEX(resultados!$A$2:$ZZ$2662, 312, MATCH($B$1, resultados!$A$1:$ZZ$1, 0))</f>
        <v/>
      </c>
      <c r="B318">
        <f>INDEX(resultados!$A$2:$ZZ$2662, 312, MATCH($B$2, resultados!$A$1:$ZZ$1, 0))</f>
        <v/>
      </c>
      <c r="C318">
        <f>INDEX(resultados!$A$2:$ZZ$2662, 312, MATCH($B$3, resultados!$A$1:$ZZ$1, 0))</f>
        <v/>
      </c>
    </row>
    <row r="319">
      <c r="A319">
        <f>INDEX(resultados!$A$2:$ZZ$2662, 313, MATCH($B$1, resultados!$A$1:$ZZ$1, 0))</f>
        <v/>
      </c>
      <c r="B319">
        <f>INDEX(resultados!$A$2:$ZZ$2662, 313, MATCH($B$2, resultados!$A$1:$ZZ$1, 0))</f>
        <v/>
      </c>
      <c r="C319">
        <f>INDEX(resultados!$A$2:$ZZ$2662, 313, MATCH($B$3, resultados!$A$1:$ZZ$1, 0))</f>
        <v/>
      </c>
    </row>
    <row r="320">
      <c r="A320">
        <f>INDEX(resultados!$A$2:$ZZ$2662, 314, MATCH($B$1, resultados!$A$1:$ZZ$1, 0))</f>
        <v/>
      </c>
      <c r="B320">
        <f>INDEX(resultados!$A$2:$ZZ$2662, 314, MATCH($B$2, resultados!$A$1:$ZZ$1, 0))</f>
        <v/>
      </c>
      <c r="C320">
        <f>INDEX(resultados!$A$2:$ZZ$2662, 314, MATCH($B$3, resultados!$A$1:$ZZ$1, 0))</f>
        <v/>
      </c>
    </row>
    <row r="321">
      <c r="A321">
        <f>INDEX(resultados!$A$2:$ZZ$2662, 315, MATCH($B$1, resultados!$A$1:$ZZ$1, 0))</f>
        <v/>
      </c>
      <c r="B321">
        <f>INDEX(resultados!$A$2:$ZZ$2662, 315, MATCH($B$2, resultados!$A$1:$ZZ$1, 0))</f>
        <v/>
      </c>
      <c r="C321">
        <f>INDEX(resultados!$A$2:$ZZ$2662, 315, MATCH($B$3, resultados!$A$1:$ZZ$1, 0))</f>
        <v/>
      </c>
    </row>
    <row r="322">
      <c r="A322">
        <f>INDEX(resultados!$A$2:$ZZ$2662, 316, MATCH($B$1, resultados!$A$1:$ZZ$1, 0))</f>
        <v/>
      </c>
      <c r="B322">
        <f>INDEX(resultados!$A$2:$ZZ$2662, 316, MATCH($B$2, resultados!$A$1:$ZZ$1, 0))</f>
        <v/>
      </c>
      <c r="C322">
        <f>INDEX(resultados!$A$2:$ZZ$2662, 316, MATCH($B$3, resultados!$A$1:$ZZ$1, 0))</f>
        <v/>
      </c>
    </row>
    <row r="323">
      <c r="A323">
        <f>INDEX(resultados!$A$2:$ZZ$2662, 317, MATCH($B$1, resultados!$A$1:$ZZ$1, 0))</f>
        <v/>
      </c>
      <c r="B323">
        <f>INDEX(resultados!$A$2:$ZZ$2662, 317, MATCH($B$2, resultados!$A$1:$ZZ$1, 0))</f>
        <v/>
      </c>
      <c r="C323">
        <f>INDEX(resultados!$A$2:$ZZ$2662, 317, MATCH($B$3, resultados!$A$1:$ZZ$1, 0))</f>
        <v/>
      </c>
    </row>
    <row r="324">
      <c r="A324">
        <f>INDEX(resultados!$A$2:$ZZ$2662, 318, MATCH($B$1, resultados!$A$1:$ZZ$1, 0))</f>
        <v/>
      </c>
      <c r="B324">
        <f>INDEX(resultados!$A$2:$ZZ$2662, 318, MATCH($B$2, resultados!$A$1:$ZZ$1, 0))</f>
        <v/>
      </c>
      <c r="C324">
        <f>INDEX(resultados!$A$2:$ZZ$2662, 318, MATCH($B$3, resultados!$A$1:$ZZ$1, 0))</f>
        <v/>
      </c>
    </row>
    <row r="325">
      <c r="A325">
        <f>INDEX(resultados!$A$2:$ZZ$2662, 319, MATCH($B$1, resultados!$A$1:$ZZ$1, 0))</f>
        <v/>
      </c>
      <c r="B325">
        <f>INDEX(resultados!$A$2:$ZZ$2662, 319, MATCH($B$2, resultados!$A$1:$ZZ$1, 0))</f>
        <v/>
      </c>
      <c r="C325">
        <f>INDEX(resultados!$A$2:$ZZ$2662, 319, MATCH($B$3, resultados!$A$1:$ZZ$1, 0))</f>
        <v/>
      </c>
    </row>
    <row r="326">
      <c r="A326">
        <f>INDEX(resultados!$A$2:$ZZ$2662, 320, MATCH($B$1, resultados!$A$1:$ZZ$1, 0))</f>
        <v/>
      </c>
      <c r="B326">
        <f>INDEX(resultados!$A$2:$ZZ$2662, 320, MATCH($B$2, resultados!$A$1:$ZZ$1, 0))</f>
        <v/>
      </c>
      <c r="C326">
        <f>INDEX(resultados!$A$2:$ZZ$2662, 320, MATCH($B$3, resultados!$A$1:$ZZ$1, 0))</f>
        <v/>
      </c>
    </row>
    <row r="327">
      <c r="A327">
        <f>INDEX(resultados!$A$2:$ZZ$2662, 321, MATCH($B$1, resultados!$A$1:$ZZ$1, 0))</f>
        <v/>
      </c>
      <c r="B327">
        <f>INDEX(resultados!$A$2:$ZZ$2662, 321, MATCH($B$2, resultados!$A$1:$ZZ$1, 0))</f>
        <v/>
      </c>
      <c r="C327">
        <f>INDEX(resultados!$A$2:$ZZ$2662, 321, MATCH($B$3, resultados!$A$1:$ZZ$1, 0))</f>
        <v/>
      </c>
    </row>
    <row r="328">
      <c r="A328">
        <f>INDEX(resultados!$A$2:$ZZ$2662, 322, MATCH($B$1, resultados!$A$1:$ZZ$1, 0))</f>
        <v/>
      </c>
      <c r="B328">
        <f>INDEX(resultados!$A$2:$ZZ$2662, 322, MATCH($B$2, resultados!$A$1:$ZZ$1, 0))</f>
        <v/>
      </c>
      <c r="C328">
        <f>INDEX(resultados!$A$2:$ZZ$2662, 322, MATCH($B$3, resultados!$A$1:$ZZ$1, 0))</f>
        <v/>
      </c>
    </row>
    <row r="329">
      <c r="A329">
        <f>INDEX(resultados!$A$2:$ZZ$2662, 323, MATCH($B$1, resultados!$A$1:$ZZ$1, 0))</f>
        <v/>
      </c>
      <c r="B329">
        <f>INDEX(resultados!$A$2:$ZZ$2662, 323, MATCH($B$2, resultados!$A$1:$ZZ$1, 0))</f>
        <v/>
      </c>
      <c r="C329">
        <f>INDEX(resultados!$A$2:$ZZ$2662, 323, MATCH($B$3, resultados!$A$1:$ZZ$1, 0))</f>
        <v/>
      </c>
    </row>
    <row r="330">
      <c r="A330">
        <f>INDEX(resultados!$A$2:$ZZ$2662, 324, MATCH($B$1, resultados!$A$1:$ZZ$1, 0))</f>
        <v/>
      </c>
      <c r="B330">
        <f>INDEX(resultados!$A$2:$ZZ$2662, 324, MATCH($B$2, resultados!$A$1:$ZZ$1, 0))</f>
        <v/>
      </c>
      <c r="C330">
        <f>INDEX(resultados!$A$2:$ZZ$2662, 324, MATCH($B$3, resultados!$A$1:$ZZ$1, 0))</f>
        <v/>
      </c>
    </row>
    <row r="331">
      <c r="A331">
        <f>INDEX(resultados!$A$2:$ZZ$2662, 325, MATCH($B$1, resultados!$A$1:$ZZ$1, 0))</f>
        <v/>
      </c>
      <c r="B331">
        <f>INDEX(resultados!$A$2:$ZZ$2662, 325, MATCH($B$2, resultados!$A$1:$ZZ$1, 0))</f>
        <v/>
      </c>
      <c r="C331">
        <f>INDEX(resultados!$A$2:$ZZ$2662, 325, MATCH($B$3, resultados!$A$1:$ZZ$1, 0))</f>
        <v/>
      </c>
    </row>
    <row r="332">
      <c r="A332">
        <f>INDEX(resultados!$A$2:$ZZ$2662, 326, MATCH($B$1, resultados!$A$1:$ZZ$1, 0))</f>
        <v/>
      </c>
      <c r="B332">
        <f>INDEX(resultados!$A$2:$ZZ$2662, 326, MATCH($B$2, resultados!$A$1:$ZZ$1, 0))</f>
        <v/>
      </c>
      <c r="C332">
        <f>INDEX(resultados!$A$2:$ZZ$2662, 326, MATCH($B$3, resultados!$A$1:$ZZ$1, 0))</f>
        <v/>
      </c>
    </row>
    <row r="333">
      <c r="A333">
        <f>INDEX(resultados!$A$2:$ZZ$2662, 327, MATCH($B$1, resultados!$A$1:$ZZ$1, 0))</f>
        <v/>
      </c>
      <c r="B333">
        <f>INDEX(resultados!$A$2:$ZZ$2662, 327, MATCH($B$2, resultados!$A$1:$ZZ$1, 0))</f>
        <v/>
      </c>
      <c r="C333">
        <f>INDEX(resultados!$A$2:$ZZ$2662, 327, MATCH($B$3, resultados!$A$1:$ZZ$1, 0))</f>
        <v/>
      </c>
    </row>
    <row r="334">
      <c r="A334">
        <f>INDEX(resultados!$A$2:$ZZ$2662, 328, MATCH($B$1, resultados!$A$1:$ZZ$1, 0))</f>
        <v/>
      </c>
      <c r="B334">
        <f>INDEX(resultados!$A$2:$ZZ$2662, 328, MATCH($B$2, resultados!$A$1:$ZZ$1, 0))</f>
        <v/>
      </c>
      <c r="C334">
        <f>INDEX(resultados!$A$2:$ZZ$2662, 328, MATCH($B$3, resultados!$A$1:$ZZ$1, 0))</f>
        <v/>
      </c>
    </row>
    <row r="335">
      <c r="A335">
        <f>INDEX(resultados!$A$2:$ZZ$2662, 329, MATCH($B$1, resultados!$A$1:$ZZ$1, 0))</f>
        <v/>
      </c>
      <c r="B335">
        <f>INDEX(resultados!$A$2:$ZZ$2662, 329, MATCH($B$2, resultados!$A$1:$ZZ$1, 0))</f>
        <v/>
      </c>
      <c r="C335">
        <f>INDEX(resultados!$A$2:$ZZ$2662, 329, MATCH($B$3, resultados!$A$1:$ZZ$1, 0))</f>
        <v/>
      </c>
    </row>
    <row r="336">
      <c r="A336">
        <f>INDEX(resultados!$A$2:$ZZ$2662, 330, MATCH($B$1, resultados!$A$1:$ZZ$1, 0))</f>
        <v/>
      </c>
      <c r="B336">
        <f>INDEX(resultados!$A$2:$ZZ$2662, 330, MATCH($B$2, resultados!$A$1:$ZZ$1, 0))</f>
        <v/>
      </c>
      <c r="C336">
        <f>INDEX(resultados!$A$2:$ZZ$2662, 330, MATCH($B$3, resultados!$A$1:$ZZ$1, 0))</f>
        <v/>
      </c>
    </row>
    <row r="337">
      <c r="A337">
        <f>INDEX(resultados!$A$2:$ZZ$2662, 331, MATCH($B$1, resultados!$A$1:$ZZ$1, 0))</f>
        <v/>
      </c>
      <c r="B337">
        <f>INDEX(resultados!$A$2:$ZZ$2662, 331, MATCH($B$2, resultados!$A$1:$ZZ$1, 0))</f>
        <v/>
      </c>
      <c r="C337">
        <f>INDEX(resultados!$A$2:$ZZ$2662, 331, MATCH($B$3, resultados!$A$1:$ZZ$1, 0))</f>
        <v/>
      </c>
    </row>
    <row r="338">
      <c r="A338">
        <f>INDEX(resultados!$A$2:$ZZ$2662, 332, MATCH($B$1, resultados!$A$1:$ZZ$1, 0))</f>
        <v/>
      </c>
      <c r="B338">
        <f>INDEX(resultados!$A$2:$ZZ$2662, 332, MATCH($B$2, resultados!$A$1:$ZZ$1, 0))</f>
        <v/>
      </c>
      <c r="C338">
        <f>INDEX(resultados!$A$2:$ZZ$2662, 332, MATCH($B$3, resultados!$A$1:$ZZ$1, 0))</f>
        <v/>
      </c>
    </row>
    <row r="339">
      <c r="A339">
        <f>INDEX(resultados!$A$2:$ZZ$2662, 333, MATCH($B$1, resultados!$A$1:$ZZ$1, 0))</f>
        <v/>
      </c>
      <c r="B339">
        <f>INDEX(resultados!$A$2:$ZZ$2662, 333, MATCH($B$2, resultados!$A$1:$ZZ$1, 0))</f>
        <v/>
      </c>
      <c r="C339">
        <f>INDEX(resultados!$A$2:$ZZ$2662, 333, MATCH($B$3, resultados!$A$1:$ZZ$1, 0))</f>
        <v/>
      </c>
    </row>
    <row r="340">
      <c r="A340">
        <f>INDEX(resultados!$A$2:$ZZ$2662, 334, MATCH($B$1, resultados!$A$1:$ZZ$1, 0))</f>
        <v/>
      </c>
      <c r="B340">
        <f>INDEX(resultados!$A$2:$ZZ$2662, 334, MATCH($B$2, resultados!$A$1:$ZZ$1, 0))</f>
        <v/>
      </c>
      <c r="C340">
        <f>INDEX(resultados!$A$2:$ZZ$2662, 334, MATCH($B$3, resultados!$A$1:$ZZ$1, 0))</f>
        <v/>
      </c>
    </row>
    <row r="341">
      <c r="A341">
        <f>INDEX(resultados!$A$2:$ZZ$2662, 335, MATCH($B$1, resultados!$A$1:$ZZ$1, 0))</f>
        <v/>
      </c>
      <c r="B341">
        <f>INDEX(resultados!$A$2:$ZZ$2662, 335, MATCH($B$2, resultados!$A$1:$ZZ$1, 0))</f>
        <v/>
      </c>
      <c r="C341">
        <f>INDEX(resultados!$A$2:$ZZ$2662, 335, MATCH($B$3, resultados!$A$1:$ZZ$1, 0))</f>
        <v/>
      </c>
    </row>
    <row r="342">
      <c r="A342">
        <f>INDEX(resultados!$A$2:$ZZ$2662, 336, MATCH($B$1, resultados!$A$1:$ZZ$1, 0))</f>
        <v/>
      </c>
      <c r="B342">
        <f>INDEX(resultados!$A$2:$ZZ$2662, 336, MATCH($B$2, resultados!$A$1:$ZZ$1, 0))</f>
        <v/>
      </c>
      <c r="C342">
        <f>INDEX(resultados!$A$2:$ZZ$2662, 336, MATCH($B$3, resultados!$A$1:$ZZ$1, 0))</f>
        <v/>
      </c>
    </row>
    <row r="343">
      <c r="A343">
        <f>INDEX(resultados!$A$2:$ZZ$2662, 337, MATCH($B$1, resultados!$A$1:$ZZ$1, 0))</f>
        <v/>
      </c>
      <c r="B343">
        <f>INDEX(resultados!$A$2:$ZZ$2662, 337, MATCH($B$2, resultados!$A$1:$ZZ$1, 0))</f>
        <v/>
      </c>
      <c r="C343">
        <f>INDEX(resultados!$A$2:$ZZ$2662, 337, MATCH($B$3, resultados!$A$1:$ZZ$1, 0))</f>
        <v/>
      </c>
    </row>
    <row r="344">
      <c r="A344">
        <f>INDEX(resultados!$A$2:$ZZ$2662, 338, MATCH($B$1, resultados!$A$1:$ZZ$1, 0))</f>
        <v/>
      </c>
      <c r="B344">
        <f>INDEX(resultados!$A$2:$ZZ$2662, 338, MATCH($B$2, resultados!$A$1:$ZZ$1, 0))</f>
        <v/>
      </c>
      <c r="C344">
        <f>INDEX(resultados!$A$2:$ZZ$2662, 338, MATCH($B$3, resultados!$A$1:$ZZ$1, 0))</f>
        <v/>
      </c>
    </row>
    <row r="345">
      <c r="A345">
        <f>INDEX(resultados!$A$2:$ZZ$2662, 339, MATCH($B$1, resultados!$A$1:$ZZ$1, 0))</f>
        <v/>
      </c>
      <c r="B345">
        <f>INDEX(resultados!$A$2:$ZZ$2662, 339, MATCH($B$2, resultados!$A$1:$ZZ$1, 0))</f>
        <v/>
      </c>
      <c r="C345">
        <f>INDEX(resultados!$A$2:$ZZ$2662, 339, MATCH($B$3, resultados!$A$1:$ZZ$1, 0))</f>
        <v/>
      </c>
    </row>
    <row r="346">
      <c r="A346">
        <f>INDEX(resultados!$A$2:$ZZ$2662, 340, MATCH($B$1, resultados!$A$1:$ZZ$1, 0))</f>
        <v/>
      </c>
      <c r="B346">
        <f>INDEX(resultados!$A$2:$ZZ$2662, 340, MATCH($B$2, resultados!$A$1:$ZZ$1, 0))</f>
        <v/>
      </c>
      <c r="C346">
        <f>INDEX(resultados!$A$2:$ZZ$2662, 340, MATCH($B$3, resultados!$A$1:$ZZ$1, 0))</f>
        <v/>
      </c>
    </row>
    <row r="347">
      <c r="A347">
        <f>INDEX(resultados!$A$2:$ZZ$2662, 341, MATCH($B$1, resultados!$A$1:$ZZ$1, 0))</f>
        <v/>
      </c>
      <c r="B347">
        <f>INDEX(resultados!$A$2:$ZZ$2662, 341, MATCH($B$2, resultados!$A$1:$ZZ$1, 0))</f>
        <v/>
      </c>
      <c r="C347">
        <f>INDEX(resultados!$A$2:$ZZ$2662, 341, MATCH($B$3, resultados!$A$1:$ZZ$1, 0))</f>
        <v/>
      </c>
    </row>
    <row r="348">
      <c r="A348">
        <f>INDEX(resultados!$A$2:$ZZ$2662, 342, MATCH($B$1, resultados!$A$1:$ZZ$1, 0))</f>
        <v/>
      </c>
      <c r="B348">
        <f>INDEX(resultados!$A$2:$ZZ$2662, 342, MATCH($B$2, resultados!$A$1:$ZZ$1, 0))</f>
        <v/>
      </c>
      <c r="C348">
        <f>INDEX(resultados!$A$2:$ZZ$2662, 342, MATCH($B$3, resultados!$A$1:$ZZ$1, 0))</f>
        <v/>
      </c>
    </row>
    <row r="349">
      <c r="A349">
        <f>INDEX(resultados!$A$2:$ZZ$2662, 343, MATCH($B$1, resultados!$A$1:$ZZ$1, 0))</f>
        <v/>
      </c>
      <c r="B349">
        <f>INDEX(resultados!$A$2:$ZZ$2662, 343, MATCH($B$2, resultados!$A$1:$ZZ$1, 0))</f>
        <v/>
      </c>
      <c r="C349">
        <f>INDEX(resultados!$A$2:$ZZ$2662, 343, MATCH($B$3, resultados!$A$1:$ZZ$1, 0))</f>
        <v/>
      </c>
    </row>
    <row r="350">
      <c r="A350">
        <f>INDEX(resultados!$A$2:$ZZ$2662, 344, MATCH($B$1, resultados!$A$1:$ZZ$1, 0))</f>
        <v/>
      </c>
      <c r="B350">
        <f>INDEX(resultados!$A$2:$ZZ$2662, 344, MATCH($B$2, resultados!$A$1:$ZZ$1, 0))</f>
        <v/>
      </c>
      <c r="C350">
        <f>INDEX(resultados!$A$2:$ZZ$2662, 344, MATCH($B$3, resultados!$A$1:$ZZ$1, 0))</f>
        <v/>
      </c>
    </row>
    <row r="351">
      <c r="A351">
        <f>INDEX(resultados!$A$2:$ZZ$2662, 345, MATCH($B$1, resultados!$A$1:$ZZ$1, 0))</f>
        <v/>
      </c>
      <c r="B351">
        <f>INDEX(resultados!$A$2:$ZZ$2662, 345, MATCH($B$2, resultados!$A$1:$ZZ$1, 0))</f>
        <v/>
      </c>
      <c r="C351">
        <f>INDEX(resultados!$A$2:$ZZ$2662, 345, MATCH($B$3, resultados!$A$1:$ZZ$1, 0))</f>
        <v/>
      </c>
    </row>
    <row r="352">
      <c r="A352">
        <f>INDEX(resultados!$A$2:$ZZ$2662, 346, MATCH($B$1, resultados!$A$1:$ZZ$1, 0))</f>
        <v/>
      </c>
      <c r="B352">
        <f>INDEX(resultados!$A$2:$ZZ$2662, 346, MATCH($B$2, resultados!$A$1:$ZZ$1, 0))</f>
        <v/>
      </c>
      <c r="C352">
        <f>INDEX(resultados!$A$2:$ZZ$2662, 346, MATCH($B$3, resultados!$A$1:$ZZ$1, 0))</f>
        <v/>
      </c>
    </row>
    <row r="353">
      <c r="A353">
        <f>INDEX(resultados!$A$2:$ZZ$2662, 347, MATCH($B$1, resultados!$A$1:$ZZ$1, 0))</f>
        <v/>
      </c>
      <c r="B353">
        <f>INDEX(resultados!$A$2:$ZZ$2662, 347, MATCH($B$2, resultados!$A$1:$ZZ$1, 0))</f>
        <v/>
      </c>
      <c r="C353">
        <f>INDEX(resultados!$A$2:$ZZ$2662, 347, MATCH($B$3, resultados!$A$1:$ZZ$1, 0))</f>
        <v/>
      </c>
    </row>
    <row r="354">
      <c r="A354">
        <f>INDEX(resultados!$A$2:$ZZ$2662, 348, MATCH($B$1, resultados!$A$1:$ZZ$1, 0))</f>
        <v/>
      </c>
      <c r="B354">
        <f>INDEX(resultados!$A$2:$ZZ$2662, 348, MATCH($B$2, resultados!$A$1:$ZZ$1, 0))</f>
        <v/>
      </c>
      <c r="C354">
        <f>INDEX(resultados!$A$2:$ZZ$2662, 348, MATCH($B$3, resultados!$A$1:$ZZ$1, 0))</f>
        <v/>
      </c>
    </row>
    <row r="355">
      <c r="A355">
        <f>INDEX(resultados!$A$2:$ZZ$2662, 349, MATCH($B$1, resultados!$A$1:$ZZ$1, 0))</f>
        <v/>
      </c>
      <c r="B355">
        <f>INDEX(resultados!$A$2:$ZZ$2662, 349, MATCH($B$2, resultados!$A$1:$ZZ$1, 0))</f>
        <v/>
      </c>
      <c r="C355">
        <f>INDEX(resultados!$A$2:$ZZ$2662, 349, MATCH($B$3, resultados!$A$1:$ZZ$1, 0))</f>
        <v/>
      </c>
    </row>
    <row r="356">
      <c r="A356">
        <f>INDEX(resultados!$A$2:$ZZ$2662, 350, MATCH($B$1, resultados!$A$1:$ZZ$1, 0))</f>
        <v/>
      </c>
      <c r="B356">
        <f>INDEX(resultados!$A$2:$ZZ$2662, 350, MATCH($B$2, resultados!$A$1:$ZZ$1, 0))</f>
        <v/>
      </c>
      <c r="C356">
        <f>INDEX(resultados!$A$2:$ZZ$2662, 350, MATCH($B$3, resultados!$A$1:$ZZ$1, 0))</f>
        <v/>
      </c>
    </row>
    <row r="357">
      <c r="A357">
        <f>INDEX(resultados!$A$2:$ZZ$2662, 351, MATCH($B$1, resultados!$A$1:$ZZ$1, 0))</f>
        <v/>
      </c>
      <c r="B357">
        <f>INDEX(resultados!$A$2:$ZZ$2662, 351, MATCH($B$2, resultados!$A$1:$ZZ$1, 0))</f>
        <v/>
      </c>
      <c r="C357">
        <f>INDEX(resultados!$A$2:$ZZ$2662, 351, MATCH($B$3, resultados!$A$1:$ZZ$1, 0))</f>
        <v/>
      </c>
    </row>
    <row r="358">
      <c r="A358">
        <f>INDEX(resultados!$A$2:$ZZ$2662, 352, MATCH($B$1, resultados!$A$1:$ZZ$1, 0))</f>
        <v/>
      </c>
      <c r="B358">
        <f>INDEX(resultados!$A$2:$ZZ$2662, 352, MATCH($B$2, resultados!$A$1:$ZZ$1, 0))</f>
        <v/>
      </c>
      <c r="C358">
        <f>INDEX(resultados!$A$2:$ZZ$2662, 352, MATCH($B$3, resultados!$A$1:$ZZ$1, 0))</f>
        <v/>
      </c>
    </row>
    <row r="359">
      <c r="A359">
        <f>INDEX(resultados!$A$2:$ZZ$2662, 353, MATCH($B$1, resultados!$A$1:$ZZ$1, 0))</f>
        <v/>
      </c>
      <c r="B359">
        <f>INDEX(resultados!$A$2:$ZZ$2662, 353, MATCH($B$2, resultados!$A$1:$ZZ$1, 0))</f>
        <v/>
      </c>
      <c r="C359">
        <f>INDEX(resultados!$A$2:$ZZ$2662, 353, MATCH($B$3, resultados!$A$1:$ZZ$1, 0))</f>
        <v/>
      </c>
    </row>
    <row r="360">
      <c r="A360">
        <f>INDEX(resultados!$A$2:$ZZ$2662, 354, MATCH($B$1, resultados!$A$1:$ZZ$1, 0))</f>
        <v/>
      </c>
      <c r="B360">
        <f>INDEX(resultados!$A$2:$ZZ$2662, 354, MATCH($B$2, resultados!$A$1:$ZZ$1, 0))</f>
        <v/>
      </c>
      <c r="C360">
        <f>INDEX(resultados!$A$2:$ZZ$2662, 354, MATCH($B$3, resultados!$A$1:$ZZ$1, 0))</f>
        <v/>
      </c>
    </row>
    <row r="361">
      <c r="A361">
        <f>INDEX(resultados!$A$2:$ZZ$2662, 355, MATCH($B$1, resultados!$A$1:$ZZ$1, 0))</f>
        <v/>
      </c>
      <c r="B361">
        <f>INDEX(resultados!$A$2:$ZZ$2662, 355, MATCH($B$2, resultados!$A$1:$ZZ$1, 0))</f>
        <v/>
      </c>
      <c r="C361">
        <f>INDEX(resultados!$A$2:$ZZ$2662, 355, MATCH($B$3, resultados!$A$1:$ZZ$1, 0))</f>
        <v/>
      </c>
    </row>
    <row r="362">
      <c r="A362">
        <f>INDEX(resultados!$A$2:$ZZ$2662, 356, MATCH($B$1, resultados!$A$1:$ZZ$1, 0))</f>
        <v/>
      </c>
      <c r="B362">
        <f>INDEX(resultados!$A$2:$ZZ$2662, 356, MATCH($B$2, resultados!$A$1:$ZZ$1, 0))</f>
        <v/>
      </c>
      <c r="C362">
        <f>INDEX(resultados!$A$2:$ZZ$2662, 356, MATCH($B$3, resultados!$A$1:$ZZ$1, 0))</f>
        <v/>
      </c>
    </row>
    <row r="363">
      <c r="A363">
        <f>INDEX(resultados!$A$2:$ZZ$2662, 357, MATCH($B$1, resultados!$A$1:$ZZ$1, 0))</f>
        <v/>
      </c>
      <c r="B363">
        <f>INDEX(resultados!$A$2:$ZZ$2662, 357, MATCH($B$2, resultados!$A$1:$ZZ$1, 0))</f>
        <v/>
      </c>
      <c r="C363">
        <f>INDEX(resultados!$A$2:$ZZ$2662, 357, MATCH($B$3, resultados!$A$1:$ZZ$1, 0))</f>
        <v/>
      </c>
    </row>
    <row r="364">
      <c r="A364">
        <f>INDEX(resultados!$A$2:$ZZ$2662, 358, MATCH($B$1, resultados!$A$1:$ZZ$1, 0))</f>
        <v/>
      </c>
      <c r="B364">
        <f>INDEX(resultados!$A$2:$ZZ$2662, 358, MATCH($B$2, resultados!$A$1:$ZZ$1, 0))</f>
        <v/>
      </c>
      <c r="C364">
        <f>INDEX(resultados!$A$2:$ZZ$2662, 358, MATCH($B$3, resultados!$A$1:$ZZ$1, 0))</f>
        <v/>
      </c>
    </row>
    <row r="365">
      <c r="A365">
        <f>INDEX(resultados!$A$2:$ZZ$2662, 359, MATCH($B$1, resultados!$A$1:$ZZ$1, 0))</f>
        <v/>
      </c>
      <c r="B365">
        <f>INDEX(resultados!$A$2:$ZZ$2662, 359, MATCH($B$2, resultados!$A$1:$ZZ$1, 0))</f>
        <v/>
      </c>
      <c r="C365">
        <f>INDEX(resultados!$A$2:$ZZ$2662, 359, MATCH($B$3, resultados!$A$1:$ZZ$1, 0))</f>
        <v/>
      </c>
    </row>
    <row r="366">
      <c r="A366">
        <f>INDEX(resultados!$A$2:$ZZ$2662, 360, MATCH($B$1, resultados!$A$1:$ZZ$1, 0))</f>
        <v/>
      </c>
      <c r="B366">
        <f>INDEX(resultados!$A$2:$ZZ$2662, 360, MATCH($B$2, resultados!$A$1:$ZZ$1, 0))</f>
        <v/>
      </c>
      <c r="C366">
        <f>INDEX(resultados!$A$2:$ZZ$2662, 360, MATCH($B$3, resultados!$A$1:$ZZ$1, 0))</f>
        <v/>
      </c>
    </row>
    <row r="367">
      <c r="A367">
        <f>INDEX(resultados!$A$2:$ZZ$2662, 361, MATCH($B$1, resultados!$A$1:$ZZ$1, 0))</f>
        <v/>
      </c>
      <c r="B367">
        <f>INDEX(resultados!$A$2:$ZZ$2662, 361, MATCH($B$2, resultados!$A$1:$ZZ$1, 0))</f>
        <v/>
      </c>
      <c r="C367">
        <f>INDEX(resultados!$A$2:$ZZ$2662, 361, MATCH($B$3, resultados!$A$1:$ZZ$1, 0))</f>
        <v/>
      </c>
    </row>
    <row r="368">
      <c r="A368">
        <f>INDEX(resultados!$A$2:$ZZ$2662, 362, MATCH($B$1, resultados!$A$1:$ZZ$1, 0))</f>
        <v/>
      </c>
      <c r="B368">
        <f>INDEX(resultados!$A$2:$ZZ$2662, 362, MATCH($B$2, resultados!$A$1:$ZZ$1, 0))</f>
        <v/>
      </c>
      <c r="C368">
        <f>INDEX(resultados!$A$2:$ZZ$2662, 362, MATCH($B$3, resultados!$A$1:$ZZ$1, 0))</f>
        <v/>
      </c>
    </row>
    <row r="369">
      <c r="A369">
        <f>INDEX(resultados!$A$2:$ZZ$2662, 363, MATCH($B$1, resultados!$A$1:$ZZ$1, 0))</f>
        <v/>
      </c>
      <c r="B369">
        <f>INDEX(resultados!$A$2:$ZZ$2662, 363, MATCH($B$2, resultados!$A$1:$ZZ$1, 0))</f>
        <v/>
      </c>
      <c r="C369">
        <f>INDEX(resultados!$A$2:$ZZ$2662, 363, MATCH($B$3, resultados!$A$1:$ZZ$1, 0))</f>
        <v/>
      </c>
    </row>
    <row r="370">
      <c r="A370">
        <f>INDEX(resultados!$A$2:$ZZ$2662, 364, MATCH($B$1, resultados!$A$1:$ZZ$1, 0))</f>
        <v/>
      </c>
      <c r="B370">
        <f>INDEX(resultados!$A$2:$ZZ$2662, 364, MATCH($B$2, resultados!$A$1:$ZZ$1, 0))</f>
        <v/>
      </c>
      <c r="C370">
        <f>INDEX(resultados!$A$2:$ZZ$2662, 364, MATCH($B$3, resultados!$A$1:$ZZ$1, 0))</f>
        <v/>
      </c>
    </row>
    <row r="371">
      <c r="A371">
        <f>INDEX(resultados!$A$2:$ZZ$2662, 365, MATCH($B$1, resultados!$A$1:$ZZ$1, 0))</f>
        <v/>
      </c>
      <c r="B371">
        <f>INDEX(resultados!$A$2:$ZZ$2662, 365, MATCH($B$2, resultados!$A$1:$ZZ$1, 0))</f>
        <v/>
      </c>
      <c r="C371">
        <f>INDEX(resultados!$A$2:$ZZ$2662, 365, MATCH($B$3, resultados!$A$1:$ZZ$1, 0))</f>
        <v/>
      </c>
    </row>
    <row r="372">
      <c r="A372">
        <f>INDEX(resultados!$A$2:$ZZ$2662, 366, MATCH($B$1, resultados!$A$1:$ZZ$1, 0))</f>
        <v/>
      </c>
      <c r="B372">
        <f>INDEX(resultados!$A$2:$ZZ$2662, 366, MATCH($B$2, resultados!$A$1:$ZZ$1, 0))</f>
        <v/>
      </c>
      <c r="C372">
        <f>INDEX(resultados!$A$2:$ZZ$2662, 366, MATCH($B$3, resultados!$A$1:$ZZ$1, 0))</f>
        <v/>
      </c>
    </row>
    <row r="373">
      <c r="A373">
        <f>INDEX(resultados!$A$2:$ZZ$2662, 367, MATCH($B$1, resultados!$A$1:$ZZ$1, 0))</f>
        <v/>
      </c>
      <c r="B373">
        <f>INDEX(resultados!$A$2:$ZZ$2662, 367, MATCH($B$2, resultados!$A$1:$ZZ$1, 0))</f>
        <v/>
      </c>
      <c r="C373">
        <f>INDEX(resultados!$A$2:$ZZ$2662, 367, MATCH($B$3, resultados!$A$1:$ZZ$1, 0))</f>
        <v/>
      </c>
    </row>
    <row r="374">
      <c r="A374">
        <f>INDEX(resultados!$A$2:$ZZ$2662, 368, MATCH($B$1, resultados!$A$1:$ZZ$1, 0))</f>
        <v/>
      </c>
      <c r="B374">
        <f>INDEX(resultados!$A$2:$ZZ$2662, 368, MATCH($B$2, resultados!$A$1:$ZZ$1, 0))</f>
        <v/>
      </c>
      <c r="C374">
        <f>INDEX(resultados!$A$2:$ZZ$2662, 368, MATCH($B$3, resultados!$A$1:$ZZ$1, 0))</f>
        <v/>
      </c>
    </row>
    <row r="375">
      <c r="A375">
        <f>INDEX(resultados!$A$2:$ZZ$2662, 369, MATCH($B$1, resultados!$A$1:$ZZ$1, 0))</f>
        <v/>
      </c>
      <c r="B375">
        <f>INDEX(resultados!$A$2:$ZZ$2662, 369, MATCH($B$2, resultados!$A$1:$ZZ$1, 0))</f>
        <v/>
      </c>
      <c r="C375">
        <f>INDEX(resultados!$A$2:$ZZ$2662, 369, MATCH($B$3, resultados!$A$1:$ZZ$1, 0))</f>
        <v/>
      </c>
    </row>
    <row r="376">
      <c r="A376">
        <f>INDEX(resultados!$A$2:$ZZ$2662, 370, MATCH($B$1, resultados!$A$1:$ZZ$1, 0))</f>
        <v/>
      </c>
      <c r="B376">
        <f>INDEX(resultados!$A$2:$ZZ$2662, 370, MATCH($B$2, resultados!$A$1:$ZZ$1, 0))</f>
        <v/>
      </c>
      <c r="C376">
        <f>INDEX(resultados!$A$2:$ZZ$2662, 370, MATCH($B$3, resultados!$A$1:$ZZ$1, 0))</f>
        <v/>
      </c>
    </row>
    <row r="377">
      <c r="A377">
        <f>INDEX(resultados!$A$2:$ZZ$2662, 371, MATCH($B$1, resultados!$A$1:$ZZ$1, 0))</f>
        <v/>
      </c>
      <c r="B377">
        <f>INDEX(resultados!$A$2:$ZZ$2662, 371, MATCH($B$2, resultados!$A$1:$ZZ$1, 0))</f>
        <v/>
      </c>
      <c r="C377">
        <f>INDEX(resultados!$A$2:$ZZ$2662, 371, MATCH($B$3, resultados!$A$1:$ZZ$1, 0))</f>
        <v/>
      </c>
    </row>
    <row r="378">
      <c r="A378">
        <f>INDEX(resultados!$A$2:$ZZ$2662, 372, MATCH($B$1, resultados!$A$1:$ZZ$1, 0))</f>
        <v/>
      </c>
      <c r="B378">
        <f>INDEX(resultados!$A$2:$ZZ$2662, 372, MATCH($B$2, resultados!$A$1:$ZZ$1, 0))</f>
        <v/>
      </c>
      <c r="C378">
        <f>INDEX(resultados!$A$2:$ZZ$2662, 372, MATCH($B$3, resultados!$A$1:$ZZ$1, 0))</f>
        <v/>
      </c>
    </row>
    <row r="379">
      <c r="A379">
        <f>INDEX(resultados!$A$2:$ZZ$2662, 373, MATCH($B$1, resultados!$A$1:$ZZ$1, 0))</f>
        <v/>
      </c>
      <c r="B379">
        <f>INDEX(resultados!$A$2:$ZZ$2662, 373, MATCH($B$2, resultados!$A$1:$ZZ$1, 0))</f>
        <v/>
      </c>
      <c r="C379">
        <f>INDEX(resultados!$A$2:$ZZ$2662, 373, MATCH($B$3, resultados!$A$1:$ZZ$1, 0))</f>
        <v/>
      </c>
    </row>
    <row r="380">
      <c r="A380">
        <f>INDEX(resultados!$A$2:$ZZ$2662, 374, MATCH($B$1, resultados!$A$1:$ZZ$1, 0))</f>
        <v/>
      </c>
      <c r="B380">
        <f>INDEX(resultados!$A$2:$ZZ$2662, 374, MATCH($B$2, resultados!$A$1:$ZZ$1, 0))</f>
        <v/>
      </c>
      <c r="C380">
        <f>INDEX(resultados!$A$2:$ZZ$2662, 374, MATCH($B$3, resultados!$A$1:$ZZ$1, 0))</f>
        <v/>
      </c>
    </row>
    <row r="381">
      <c r="A381">
        <f>INDEX(resultados!$A$2:$ZZ$2662, 375, MATCH($B$1, resultados!$A$1:$ZZ$1, 0))</f>
        <v/>
      </c>
      <c r="B381">
        <f>INDEX(resultados!$A$2:$ZZ$2662, 375, MATCH($B$2, resultados!$A$1:$ZZ$1, 0))</f>
        <v/>
      </c>
      <c r="C381">
        <f>INDEX(resultados!$A$2:$ZZ$2662, 375, MATCH($B$3, resultados!$A$1:$ZZ$1, 0))</f>
        <v/>
      </c>
    </row>
    <row r="382">
      <c r="A382">
        <f>INDEX(resultados!$A$2:$ZZ$2662, 376, MATCH($B$1, resultados!$A$1:$ZZ$1, 0))</f>
        <v/>
      </c>
      <c r="B382">
        <f>INDEX(resultados!$A$2:$ZZ$2662, 376, MATCH($B$2, resultados!$A$1:$ZZ$1, 0))</f>
        <v/>
      </c>
      <c r="C382">
        <f>INDEX(resultados!$A$2:$ZZ$2662, 376, MATCH($B$3, resultados!$A$1:$ZZ$1, 0))</f>
        <v/>
      </c>
    </row>
    <row r="383">
      <c r="A383">
        <f>INDEX(resultados!$A$2:$ZZ$2662, 377, MATCH($B$1, resultados!$A$1:$ZZ$1, 0))</f>
        <v/>
      </c>
      <c r="B383">
        <f>INDEX(resultados!$A$2:$ZZ$2662, 377, MATCH($B$2, resultados!$A$1:$ZZ$1, 0))</f>
        <v/>
      </c>
      <c r="C383">
        <f>INDEX(resultados!$A$2:$ZZ$2662, 377, MATCH($B$3, resultados!$A$1:$ZZ$1, 0))</f>
        <v/>
      </c>
    </row>
    <row r="384">
      <c r="A384">
        <f>INDEX(resultados!$A$2:$ZZ$2662, 378, MATCH($B$1, resultados!$A$1:$ZZ$1, 0))</f>
        <v/>
      </c>
      <c r="B384">
        <f>INDEX(resultados!$A$2:$ZZ$2662, 378, MATCH($B$2, resultados!$A$1:$ZZ$1, 0))</f>
        <v/>
      </c>
      <c r="C384">
        <f>INDEX(resultados!$A$2:$ZZ$2662, 378, MATCH($B$3, resultados!$A$1:$ZZ$1, 0))</f>
        <v/>
      </c>
    </row>
    <row r="385">
      <c r="A385">
        <f>INDEX(resultados!$A$2:$ZZ$2662, 379, MATCH($B$1, resultados!$A$1:$ZZ$1, 0))</f>
        <v/>
      </c>
      <c r="B385">
        <f>INDEX(resultados!$A$2:$ZZ$2662, 379, MATCH($B$2, resultados!$A$1:$ZZ$1, 0))</f>
        <v/>
      </c>
      <c r="C385">
        <f>INDEX(resultados!$A$2:$ZZ$2662, 379, MATCH($B$3, resultados!$A$1:$ZZ$1, 0))</f>
        <v/>
      </c>
    </row>
    <row r="386">
      <c r="A386">
        <f>INDEX(resultados!$A$2:$ZZ$2662, 380, MATCH($B$1, resultados!$A$1:$ZZ$1, 0))</f>
        <v/>
      </c>
      <c r="B386">
        <f>INDEX(resultados!$A$2:$ZZ$2662, 380, MATCH($B$2, resultados!$A$1:$ZZ$1, 0))</f>
        <v/>
      </c>
      <c r="C386">
        <f>INDEX(resultados!$A$2:$ZZ$2662, 380, MATCH($B$3, resultados!$A$1:$ZZ$1, 0))</f>
        <v/>
      </c>
    </row>
    <row r="387">
      <c r="A387">
        <f>INDEX(resultados!$A$2:$ZZ$2662, 381, MATCH($B$1, resultados!$A$1:$ZZ$1, 0))</f>
        <v/>
      </c>
      <c r="B387">
        <f>INDEX(resultados!$A$2:$ZZ$2662, 381, MATCH($B$2, resultados!$A$1:$ZZ$1, 0))</f>
        <v/>
      </c>
      <c r="C387">
        <f>INDEX(resultados!$A$2:$ZZ$2662, 381, MATCH($B$3, resultados!$A$1:$ZZ$1, 0))</f>
        <v/>
      </c>
    </row>
    <row r="388">
      <c r="A388">
        <f>INDEX(resultados!$A$2:$ZZ$2662, 382, MATCH($B$1, resultados!$A$1:$ZZ$1, 0))</f>
        <v/>
      </c>
      <c r="B388">
        <f>INDEX(resultados!$A$2:$ZZ$2662, 382, MATCH($B$2, resultados!$A$1:$ZZ$1, 0))</f>
        <v/>
      </c>
      <c r="C388">
        <f>INDEX(resultados!$A$2:$ZZ$2662, 382, MATCH($B$3, resultados!$A$1:$ZZ$1, 0))</f>
        <v/>
      </c>
    </row>
    <row r="389">
      <c r="A389">
        <f>INDEX(resultados!$A$2:$ZZ$2662, 383, MATCH($B$1, resultados!$A$1:$ZZ$1, 0))</f>
        <v/>
      </c>
      <c r="B389">
        <f>INDEX(resultados!$A$2:$ZZ$2662, 383, MATCH($B$2, resultados!$A$1:$ZZ$1, 0))</f>
        <v/>
      </c>
      <c r="C389">
        <f>INDEX(resultados!$A$2:$ZZ$2662, 383, MATCH($B$3, resultados!$A$1:$ZZ$1, 0))</f>
        <v/>
      </c>
    </row>
    <row r="390">
      <c r="A390">
        <f>INDEX(resultados!$A$2:$ZZ$2662, 384, MATCH($B$1, resultados!$A$1:$ZZ$1, 0))</f>
        <v/>
      </c>
      <c r="B390">
        <f>INDEX(resultados!$A$2:$ZZ$2662, 384, MATCH($B$2, resultados!$A$1:$ZZ$1, 0))</f>
        <v/>
      </c>
      <c r="C390">
        <f>INDEX(resultados!$A$2:$ZZ$2662, 384, MATCH($B$3, resultados!$A$1:$ZZ$1, 0))</f>
        <v/>
      </c>
    </row>
    <row r="391">
      <c r="A391">
        <f>INDEX(resultados!$A$2:$ZZ$2662, 385, MATCH($B$1, resultados!$A$1:$ZZ$1, 0))</f>
        <v/>
      </c>
      <c r="B391">
        <f>INDEX(resultados!$A$2:$ZZ$2662, 385, MATCH($B$2, resultados!$A$1:$ZZ$1, 0))</f>
        <v/>
      </c>
      <c r="C391">
        <f>INDEX(resultados!$A$2:$ZZ$2662, 385, MATCH($B$3, resultados!$A$1:$ZZ$1, 0))</f>
        <v/>
      </c>
    </row>
    <row r="392">
      <c r="A392">
        <f>INDEX(resultados!$A$2:$ZZ$2662, 386, MATCH($B$1, resultados!$A$1:$ZZ$1, 0))</f>
        <v/>
      </c>
      <c r="B392">
        <f>INDEX(resultados!$A$2:$ZZ$2662, 386, MATCH($B$2, resultados!$A$1:$ZZ$1, 0))</f>
        <v/>
      </c>
      <c r="C392">
        <f>INDEX(resultados!$A$2:$ZZ$2662, 386, MATCH($B$3, resultados!$A$1:$ZZ$1, 0))</f>
        <v/>
      </c>
    </row>
    <row r="393">
      <c r="A393">
        <f>INDEX(resultados!$A$2:$ZZ$2662, 387, MATCH($B$1, resultados!$A$1:$ZZ$1, 0))</f>
        <v/>
      </c>
      <c r="B393">
        <f>INDEX(resultados!$A$2:$ZZ$2662, 387, MATCH($B$2, resultados!$A$1:$ZZ$1, 0))</f>
        <v/>
      </c>
      <c r="C393">
        <f>INDEX(resultados!$A$2:$ZZ$2662, 387, MATCH($B$3, resultados!$A$1:$ZZ$1, 0))</f>
        <v/>
      </c>
    </row>
    <row r="394">
      <c r="A394">
        <f>INDEX(resultados!$A$2:$ZZ$2662, 388, MATCH($B$1, resultados!$A$1:$ZZ$1, 0))</f>
        <v/>
      </c>
      <c r="B394">
        <f>INDEX(resultados!$A$2:$ZZ$2662, 388, MATCH($B$2, resultados!$A$1:$ZZ$1, 0))</f>
        <v/>
      </c>
      <c r="C394">
        <f>INDEX(resultados!$A$2:$ZZ$2662, 388, MATCH($B$3, resultados!$A$1:$ZZ$1, 0))</f>
        <v/>
      </c>
    </row>
    <row r="395">
      <c r="A395">
        <f>INDEX(resultados!$A$2:$ZZ$2662, 389, MATCH($B$1, resultados!$A$1:$ZZ$1, 0))</f>
        <v/>
      </c>
      <c r="B395">
        <f>INDEX(resultados!$A$2:$ZZ$2662, 389, MATCH($B$2, resultados!$A$1:$ZZ$1, 0))</f>
        <v/>
      </c>
      <c r="C395">
        <f>INDEX(resultados!$A$2:$ZZ$2662, 389, MATCH($B$3, resultados!$A$1:$ZZ$1, 0))</f>
        <v/>
      </c>
    </row>
    <row r="396">
      <c r="A396">
        <f>INDEX(resultados!$A$2:$ZZ$2662, 390, MATCH($B$1, resultados!$A$1:$ZZ$1, 0))</f>
        <v/>
      </c>
      <c r="B396">
        <f>INDEX(resultados!$A$2:$ZZ$2662, 390, MATCH($B$2, resultados!$A$1:$ZZ$1, 0))</f>
        <v/>
      </c>
      <c r="C396">
        <f>INDEX(resultados!$A$2:$ZZ$2662, 390, MATCH($B$3, resultados!$A$1:$ZZ$1, 0))</f>
        <v/>
      </c>
    </row>
    <row r="397">
      <c r="A397">
        <f>INDEX(resultados!$A$2:$ZZ$2662, 391, MATCH($B$1, resultados!$A$1:$ZZ$1, 0))</f>
        <v/>
      </c>
      <c r="B397">
        <f>INDEX(resultados!$A$2:$ZZ$2662, 391, MATCH($B$2, resultados!$A$1:$ZZ$1, 0))</f>
        <v/>
      </c>
      <c r="C397">
        <f>INDEX(resultados!$A$2:$ZZ$2662, 391, MATCH($B$3, resultados!$A$1:$ZZ$1, 0))</f>
        <v/>
      </c>
    </row>
    <row r="398">
      <c r="A398">
        <f>INDEX(resultados!$A$2:$ZZ$2662, 392, MATCH($B$1, resultados!$A$1:$ZZ$1, 0))</f>
        <v/>
      </c>
      <c r="B398">
        <f>INDEX(resultados!$A$2:$ZZ$2662, 392, MATCH($B$2, resultados!$A$1:$ZZ$1, 0))</f>
        <v/>
      </c>
      <c r="C398">
        <f>INDEX(resultados!$A$2:$ZZ$2662, 392, MATCH($B$3, resultados!$A$1:$ZZ$1, 0))</f>
        <v/>
      </c>
    </row>
    <row r="399">
      <c r="A399">
        <f>INDEX(resultados!$A$2:$ZZ$2662, 393, MATCH($B$1, resultados!$A$1:$ZZ$1, 0))</f>
        <v/>
      </c>
      <c r="B399">
        <f>INDEX(resultados!$A$2:$ZZ$2662, 393, MATCH($B$2, resultados!$A$1:$ZZ$1, 0))</f>
        <v/>
      </c>
      <c r="C399">
        <f>INDEX(resultados!$A$2:$ZZ$2662, 393, MATCH($B$3, resultados!$A$1:$ZZ$1, 0))</f>
        <v/>
      </c>
    </row>
    <row r="400">
      <c r="A400">
        <f>INDEX(resultados!$A$2:$ZZ$2662, 394, MATCH($B$1, resultados!$A$1:$ZZ$1, 0))</f>
        <v/>
      </c>
      <c r="B400">
        <f>INDEX(resultados!$A$2:$ZZ$2662, 394, MATCH($B$2, resultados!$A$1:$ZZ$1, 0))</f>
        <v/>
      </c>
      <c r="C400">
        <f>INDEX(resultados!$A$2:$ZZ$2662, 394, MATCH($B$3, resultados!$A$1:$ZZ$1, 0))</f>
        <v/>
      </c>
    </row>
    <row r="401">
      <c r="A401">
        <f>INDEX(resultados!$A$2:$ZZ$2662, 395, MATCH($B$1, resultados!$A$1:$ZZ$1, 0))</f>
        <v/>
      </c>
      <c r="B401">
        <f>INDEX(resultados!$A$2:$ZZ$2662, 395, MATCH($B$2, resultados!$A$1:$ZZ$1, 0))</f>
        <v/>
      </c>
      <c r="C401">
        <f>INDEX(resultados!$A$2:$ZZ$2662, 395, MATCH($B$3, resultados!$A$1:$ZZ$1, 0))</f>
        <v/>
      </c>
    </row>
    <row r="402">
      <c r="A402">
        <f>INDEX(resultados!$A$2:$ZZ$2662, 396, MATCH($B$1, resultados!$A$1:$ZZ$1, 0))</f>
        <v/>
      </c>
      <c r="B402">
        <f>INDEX(resultados!$A$2:$ZZ$2662, 396, MATCH($B$2, resultados!$A$1:$ZZ$1, 0))</f>
        <v/>
      </c>
      <c r="C402">
        <f>INDEX(resultados!$A$2:$ZZ$2662, 396, MATCH($B$3, resultados!$A$1:$ZZ$1, 0))</f>
        <v/>
      </c>
    </row>
    <row r="403">
      <c r="A403">
        <f>INDEX(resultados!$A$2:$ZZ$2662, 397, MATCH($B$1, resultados!$A$1:$ZZ$1, 0))</f>
        <v/>
      </c>
      <c r="B403">
        <f>INDEX(resultados!$A$2:$ZZ$2662, 397, MATCH($B$2, resultados!$A$1:$ZZ$1, 0))</f>
        <v/>
      </c>
      <c r="C403">
        <f>INDEX(resultados!$A$2:$ZZ$2662, 397, MATCH($B$3, resultados!$A$1:$ZZ$1, 0))</f>
        <v/>
      </c>
    </row>
    <row r="404">
      <c r="A404">
        <f>INDEX(resultados!$A$2:$ZZ$2662, 398, MATCH($B$1, resultados!$A$1:$ZZ$1, 0))</f>
        <v/>
      </c>
      <c r="B404">
        <f>INDEX(resultados!$A$2:$ZZ$2662, 398, MATCH($B$2, resultados!$A$1:$ZZ$1, 0))</f>
        <v/>
      </c>
      <c r="C404">
        <f>INDEX(resultados!$A$2:$ZZ$2662, 398, MATCH($B$3, resultados!$A$1:$ZZ$1, 0))</f>
        <v/>
      </c>
    </row>
    <row r="405">
      <c r="A405">
        <f>INDEX(resultados!$A$2:$ZZ$2662, 399, MATCH($B$1, resultados!$A$1:$ZZ$1, 0))</f>
        <v/>
      </c>
      <c r="B405">
        <f>INDEX(resultados!$A$2:$ZZ$2662, 399, MATCH($B$2, resultados!$A$1:$ZZ$1, 0))</f>
        <v/>
      </c>
      <c r="C405">
        <f>INDEX(resultados!$A$2:$ZZ$2662, 399, MATCH($B$3, resultados!$A$1:$ZZ$1, 0))</f>
        <v/>
      </c>
    </row>
    <row r="406">
      <c r="A406">
        <f>INDEX(resultados!$A$2:$ZZ$2662, 400, MATCH($B$1, resultados!$A$1:$ZZ$1, 0))</f>
        <v/>
      </c>
      <c r="B406">
        <f>INDEX(resultados!$A$2:$ZZ$2662, 400, MATCH($B$2, resultados!$A$1:$ZZ$1, 0))</f>
        <v/>
      </c>
      <c r="C406">
        <f>INDEX(resultados!$A$2:$ZZ$2662, 400, MATCH($B$3, resultados!$A$1:$ZZ$1, 0))</f>
        <v/>
      </c>
    </row>
    <row r="407">
      <c r="A407">
        <f>INDEX(resultados!$A$2:$ZZ$2662, 401, MATCH($B$1, resultados!$A$1:$ZZ$1, 0))</f>
        <v/>
      </c>
      <c r="B407">
        <f>INDEX(resultados!$A$2:$ZZ$2662, 401, MATCH($B$2, resultados!$A$1:$ZZ$1, 0))</f>
        <v/>
      </c>
      <c r="C407">
        <f>INDEX(resultados!$A$2:$ZZ$2662, 401, MATCH($B$3, resultados!$A$1:$ZZ$1, 0))</f>
        <v/>
      </c>
    </row>
    <row r="408">
      <c r="A408">
        <f>INDEX(resultados!$A$2:$ZZ$2662, 402, MATCH($B$1, resultados!$A$1:$ZZ$1, 0))</f>
        <v/>
      </c>
      <c r="B408">
        <f>INDEX(resultados!$A$2:$ZZ$2662, 402, MATCH($B$2, resultados!$A$1:$ZZ$1, 0))</f>
        <v/>
      </c>
      <c r="C408">
        <f>INDEX(resultados!$A$2:$ZZ$2662, 402, MATCH($B$3, resultados!$A$1:$ZZ$1, 0))</f>
        <v/>
      </c>
    </row>
    <row r="409">
      <c r="A409">
        <f>INDEX(resultados!$A$2:$ZZ$2662, 403, MATCH($B$1, resultados!$A$1:$ZZ$1, 0))</f>
        <v/>
      </c>
      <c r="B409">
        <f>INDEX(resultados!$A$2:$ZZ$2662, 403, MATCH($B$2, resultados!$A$1:$ZZ$1, 0))</f>
        <v/>
      </c>
      <c r="C409">
        <f>INDEX(resultados!$A$2:$ZZ$2662, 403, MATCH($B$3, resultados!$A$1:$ZZ$1, 0))</f>
        <v/>
      </c>
    </row>
    <row r="410">
      <c r="A410">
        <f>INDEX(resultados!$A$2:$ZZ$2662, 404, MATCH($B$1, resultados!$A$1:$ZZ$1, 0))</f>
        <v/>
      </c>
      <c r="B410">
        <f>INDEX(resultados!$A$2:$ZZ$2662, 404, MATCH($B$2, resultados!$A$1:$ZZ$1, 0))</f>
        <v/>
      </c>
      <c r="C410">
        <f>INDEX(resultados!$A$2:$ZZ$2662, 404, MATCH($B$3, resultados!$A$1:$ZZ$1, 0))</f>
        <v/>
      </c>
    </row>
    <row r="411">
      <c r="A411">
        <f>INDEX(resultados!$A$2:$ZZ$2662, 405, MATCH($B$1, resultados!$A$1:$ZZ$1, 0))</f>
        <v/>
      </c>
      <c r="B411">
        <f>INDEX(resultados!$A$2:$ZZ$2662, 405, MATCH($B$2, resultados!$A$1:$ZZ$1, 0))</f>
        <v/>
      </c>
      <c r="C411">
        <f>INDEX(resultados!$A$2:$ZZ$2662, 405, MATCH($B$3, resultados!$A$1:$ZZ$1, 0))</f>
        <v/>
      </c>
    </row>
    <row r="412">
      <c r="A412">
        <f>INDEX(resultados!$A$2:$ZZ$2662, 406, MATCH($B$1, resultados!$A$1:$ZZ$1, 0))</f>
        <v/>
      </c>
      <c r="B412">
        <f>INDEX(resultados!$A$2:$ZZ$2662, 406, MATCH($B$2, resultados!$A$1:$ZZ$1, 0))</f>
        <v/>
      </c>
      <c r="C412">
        <f>INDEX(resultados!$A$2:$ZZ$2662, 406, MATCH($B$3, resultados!$A$1:$ZZ$1, 0))</f>
        <v/>
      </c>
    </row>
    <row r="413">
      <c r="A413">
        <f>INDEX(resultados!$A$2:$ZZ$2662, 407, MATCH($B$1, resultados!$A$1:$ZZ$1, 0))</f>
        <v/>
      </c>
      <c r="B413">
        <f>INDEX(resultados!$A$2:$ZZ$2662, 407, MATCH($B$2, resultados!$A$1:$ZZ$1, 0))</f>
        <v/>
      </c>
      <c r="C413">
        <f>INDEX(resultados!$A$2:$ZZ$2662, 407, MATCH($B$3, resultados!$A$1:$ZZ$1, 0))</f>
        <v/>
      </c>
    </row>
    <row r="414">
      <c r="A414">
        <f>INDEX(resultados!$A$2:$ZZ$2662, 408, MATCH($B$1, resultados!$A$1:$ZZ$1, 0))</f>
        <v/>
      </c>
      <c r="B414">
        <f>INDEX(resultados!$A$2:$ZZ$2662, 408, MATCH($B$2, resultados!$A$1:$ZZ$1, 0))</f>
        <v/>
      </c>
      <c r="C414">
        <f>INDEX(resultados!$A$2:$ZZ$2662, 408, MATCH($B$3, resultados!$A$1:$ZZ$1, 0))</f>
        <v/>
      </c>
    </row>
    <row r="415">
      <c r="A415">
        <f>INDEX(resultados!$A$2:$ZZ$2662, 409, MATCH($B$1, resultados!$A$1:$ZZ$1, 0))</f>
        <v/>
      </c>
      <c r="B415">
        <f>INDEX(resultados!$A$2:$ZZ$2662, 409, MATCH($B$2, resultados!$A$1:$ZZ$1, 0))</f>
        <v/>
      </c>
      <c r="C415">
        <f>INDEX(resultados!$A$2:$ZZ$2662, 409, MATCH($B$3, resultados!$A$1:$ZZ$1, 0))</f>
        <v/>
      </c>
    </row>
    <row r="416">
      <c r="A416">
        <f>INDEX(resultados!$A$2:$ZZ$2662, 410, MATCH($B$1, resultados!$A$1:$ZZ$1, 0))</f>
        <v/>
      </c>
      <c r="B416">
        <f>INDEX(resultados!$A$2:$ZZ$2662, 410, MATCH($B$2, resultados!$A$1:$ZZ$1, 0))</f>
        <v/>
      </c>
      <c r="C416">
        <f>INDEX(resultados!$A$2:$ZZ$2662, 410, MATCH($B$3, resultados!$A$1:$ZZ$1, 0))</f>
        <v/>
      </c>
    </row>
    <row r="417">
      <c r="A417">
        <f>INDEX(resultados!$A$2:$ZZ$2662, 411, MATCH($B$1, resultados!$A$1:$ZZ$1, 0))</f>
        <v/>
      </c>
      <c r="B417">
        <f>INDEX(resultados!$A$2:$ZZ$2662, 411, MATCH($B$2, resultados!$A$1:$ZZ$1, 0))</f>
        <v/>
      </c>
      <c r="C417">
        <f>INDEX(resultados!$A$2:$ZZ$2662, 411, MATCH($B$3, resultados!$A$1:$ZZ$1, 0))</f>
        <v/>
      </c>
    </row>
    <row r="418">
      <c r="A418">
        <f>INDEX(resultados!$A$2:$ZZ$2662, 412, MATCH($B$1, resultados!$A$1:$ZZ$1, 0))</f>
        <v/>
      </c>
      <c r="B418">
        <f>INDEX(resultados!$A$2:$ZZ$2662, 412, MATCH($B$2, resultados!$A$1:$ZZ$1, 0))</f>
        <v/>
      </c>
      <c r="C418">
        <f>INDEX(resultados!$A$2:$ZZ$2662, 412, MATCH($B$3, resultados!$A$1:$ZZ$1, 0))</f>
        <v/>
      </c>
    </row>
    <row r="419">
      <c r="A419">
        <f>INDEX(resultados!$A$2:$ZZ$2662, 413, MATCH($B$1, resultados!$A$1:$ZZ$1, 0))</f>
        <v/>
      </c>
      <c r="B419">
        <f>INDEX(resultados!$A$2:$ZZ$2662, 413, MATCH($B$2, resultados!$A$1:$ZZ$1, 0))</f>
        <v/>
      </c>
      <c r="C419">
        <f>INDEX(resultados!$A$2:$ZZ$2662, 413, MATCH($B$3, resultados!$A$1:$ZZ$1, 0))</f>
        <v/>
      </c>
    </row>
    <row r="420">
      <c r="A420">
        <f>INDEX(resultados!$A$2:$ZZ$2662, 414, MATCH($B$1, resultados!$A$1:$ZZ$1, 0))</f>
        <v/>
      </c>
      <c r="B420">
        <f>INDEX(resultados!$A$2:$ZZ$2662, 414, MATCH($B$2, resultados!$A$1:$ZZ$1, 0))</f>
        <v/>
      </c>
      <c r="C420">
        <f>INDEX(resultados!$A$2:$ZZ$2662, 414, MATCH($B$3, resultados!$A$1:$ZZ$1, 0))</f>
        <v/>
      </c>
    </row>
    <row r="421">
      <c r="A421">
        <f>INDEX(resultados!$A$2:$ZZ$2662, 415, MATCH($B$1, resultados!$A$1:$ZZ$1, 0))</f>
        <v/>
      </c>
      <c r="B421">
        <f>INDEX(resultados!$A$2:$ZZ$2662, 415, MATCH($B$2, resultados!$A$1:$ZZ$1, 0))</f>
        <v/>
      </c>
      <c r="C421">
        <f>INDEX(resultados!$A$2:$ZZ$2662, 415, MATCH($B$3, resultados!$A$1:$ZZ$1, 0))</f>
        <v/>
      </c>
    </row>
    <row r="422">
      <c r="A422">
        <f>INDEX(resultados!$A$2:$ZZ$2662, 416, MATCH($B$1, resultados!$A$1:$ZZ$1, 0))</f>
        <v/>
      </c>
      <c r="B422">
        <f>INDEX(resultados!$A$2:$ZZ$2662, 416, MATCH($B$2, resultados!$A$1:$ZZ$1, 0))</f>
        <v/>
      </c>
      <c r="C422">
        <f>INDEX(resultados!$A$2:$ZZ$2662, 416, MATCH($B$3, resultados!$A$1:$ZZ$1, 0))</f>
        <v/>
      </c>
    </row>
    <row r="423">
      <c r="A423">
        <f>INDEX(resultados!$A$2:$ZZ$2662, 417, MATCH($B$1, resultados!$A$1:$ZZ$1, 0))</f>
        <v/>
      </c>
      <c r="B423">
        <f>INDEX(resultados!$A$2:$ZZ$2662, 417, MATCH($B$2, resultados!$A$1:$ZZ$1, 0))</f>
        <v/>
      </c>
      <c r="C423">
        <f>INDEX(resultados!$A$2:$ZZ$2662, 417, MATCH($B$3, resultados!$A$1:$ZZ$1, 0))</f>
        <v/>
      </c>
    </row>
    <row r="424">
      <c r="A424">
        <f>INDEX(resultados!$A$2:$ZZ$2662, 418, MATCH($B$1, resultados!$A$1:$ZZ$1, 0))</f>
        <v/>
      </c>
      <c r="B424">
        <f>INDEX(resultados!$A$2:$ZZ$2662, 418, MATCH($B$2, resultados!$A$1:$ZZ$1, 0))</f>
        <v/>
      </c>
      <c r="C424">
        <f>INDEX(resultados!$A$2:$ZZ$2662, 418, MATCH($B$3, resultados!$A$1:$ZZ$1, 0))</f>
        <v/>
      </c>
    </row>
    <row r="425">
      <c r="A425">
        <f>INDEX(resultados!$A$2:$ZZ$2662, 419, MATCH($B$1, resultados!$A$1:$ZZ$1, 0))</f>
        <v/>
      </c>
      <c r="B425">
        <f>INDEX(resultados!$A$2:$ZZ$2662, 419, MATCH($B$2, resultados!$A$1:$ZZ$1, 0))</f>
        <v/>
      </c>
      <c r="C425">
        <f>INDEX(resultados!$A$2:$ZZ$2662, 419, MATCH($B$3, resultados!$A$1:$ZZ$1, 0))</f>
        <v/>
      </c>
    </row>
    <row r="426">
      <c r="A426">
        <f>INDEX(resultados!$A$2:$ZZ$2662, 420, MATCH($B$1, resultados!$A$1:$ZZ$1, 0))</f>
        <v/>
      </c>
      <c r="B426">
        <f>INDEX(resultados!$A$2:$ZZ$2662, 420, MATCH($B$2, resultados!$A$1:$ZZ$1, 0))</f>
        <v/>
      </c>
      <c r="C426">
        <f>INDEX(resultados!$A$2:$ZZ$2662, 420, MATCH($B$3, resultados!$A$1:$ZZ$1, 0))</f>
        <v/>
      </c>
    </row>
    <row r="427">
      <c r="A427">
        <f>INDEX(resultados!$A$2:$ZZ$2662, 421, MATCH($B$1, resultados!$A$1:$ZZ$1, 0))</f>
        <v/>
      </c>
      <c r="B427">
        <f>INDEX(resultados!$A$2:$ZZ$2662, 421, MATCH($B$2, resultados!$A$1:$ZZ$1, 0))</f>
        <v/>
      </c>
      <c r="C427">
        <f>INDEX(resultados!$A$2:$ZZ$2662, 421, MATCH($B$3, resultados!$A$1:$ZZ$1, 0))</f>
        <v/>
      </c>
    </row>
    <row r="428">
      <c r="A428">
        <f>INDEX(resultados!$A$2:$ZZ$2662, 422, MATCH($B$1, resultados!$A$1:$ZZ$1, 0))</f>
        <v/>
      </c>
      <c r="B428">
        <f>INDEX(resultados!$A$2:$ZZ$2662, 422, MATCH($B$2, resultados!$A$1:$ZZ$1, 0))</f>
        <v/>
      </c>
      <c r="C428">
        <f>INDEX(resultados!$A$2:$ZZ$2662, 422, MATCH($B$3, resultados!$A$1:$ZZ$1, 0))</f>
        <v/>
      </c>
    </row>
    <row r="429">
      <c r="A429">
        <f>INDEX(resultados!$A$2:$ZZ$2662, 423, MATCH($B$1, resultados!$A$1:$ZZ$1, 0))</f>
        <v/>
      </c>
      <c r="B429">
        <f>INDEX(resultados!$A$2:$ZZ$2662, 423, MATCH($B$2, resultados!$A$1:$ZZ$1, 0))</f>
        <v/>
      </c>
      <c r="C429">
        <f>INDEX(resultados!$A$2:$ZZ$2662, 423, MATCH($B$3, resultados!$A$1:$ZZ$1, 0))</f>
        <v/>
      </c>
    </row>
    <row r="430">
      <c r="A430">
        <f>INDEX(resultados!$A$2:$ZZ$2662, 424, MATCH($B$1, resultados!$A$1:$ZZ$1, 0))</f>
        <v/>
      </c>
      <c r="B430">
        <f>INDEX(resultados!$A$2:$ZZ$2662, 424, MATCH($B$2, resultados!$A$1:$ZZ$1, 0))</f>
        <v/>
      </c>
      <c r="C430">
        <f>INDEX(resultados!$A$2:$ZZ$2662, 424, MATCH($B$3, resultados!$A$1:$ZZ$1, 0))</f>
        <v/>
      </c>
    </row>
    <row r="431">
      <c r="A431">
        <f>INDEX(resultados!$A$2:$ZZ$2662, 425, MATCH($B$1, resultados!$A$1:$ZZ$1, 0))</f>
        <v/>
      </c>
      <c r="B431">
        <f>INDEX(resultados!$A$2:$ZZ$2662, 425, MATCH($B$2, resultados!$A$1:$ZZ$1, 0))</f>
        <v/>
      </c>
      <c r="C431">
        <f>INDEX(resultados!$A$2:$ZZ$2662, 425, MATCH($B$3, resultados!$A$1:$ZZ$1, 0))</f>
        <v/>
      </c>
    </row>
    <row r="432">
      <c r="A432">
        <f>INDEX(resultados!$A$2:$ZZ$2662, 426, MATCH($B$1, resultados!$A$1:$ZZ$1, 0))</f>
        <v/>
      </c>
      <c r="B432">
        <f>INDEX(resultados!$A$2:$ZZ$2662, 426, MATCH($B$2, resultados!$A$1:$ZZ$1, 0))</f>
        <v/>
      </c>
      <c r="C432">
        <f>INDEX(resultados!$A$2:$ZZ$2662, 426, MATCH($B$3, resultados!$A$1:$ZZ$1, 0))</f>
        <v/>
      </c>
    </row>
    <row r="433">
      <c r="A433">
        <f>INDEX(resultados!$A$2:$ZZ$2662, 427, MATCH($B$1, resultados!$A$1:$ZZ$1, 0))</f>
        <v/>
      </c>
      <c r="B433">
        <f>INDEX(resultados!$A$2:$ZZ$2662, 427, MATCH($B$2, resultados!$A$1:$ZZ$1, 0))</f>
        <v/>
      </c>
      <c r="C433">
        <f>INDEX(resultados!$A$2:$ZZ$2662, 427, MATCH($B$3, resultados!$A$1:$ZZ$1, 0))</f>
        <v/>
      </c>
    </row>
    <row r="434">
      <c r="A434">
        <f>INDEX(resultados!$A$2:$ZZ$2662, 428, MATCH($B$1, resultados!$A$1:$ZZ$1, 0))</f>
        <v/>
      </c>
      <c r="B434">
        <f>INDEX(resultados!$A$2:$ZZ$2662, 428, MATCH($B$2, resultados!$A$1:$ZZ$1, 0))</f>
        <v/>
      </c>
      <c r="C434">
        <f>INDEX(resultados!$A$2:$ZZ$2662, 428, MATCH($B$3, resultados!$A$1:$ZZ$1, 0))</f>
        <v/>
      </c>
    </row>
    <row r="435">
      <c r="A435">
        <f>INDEX(resultados!$A$2:$ZZ$2662, 429, MATCH($B$1, resultados!$A$1:$ZZ$1, 0))</f>
        <v/>
      </c>
      <c r="B435">
        <f>INDEX(resultados!$A$2:$ZZ$2662, 429, MATCH($B$2, resultados!$A$1:$ZZ$1, 0))</f>
        <v/>
      </c>
      <c r="C435">
        <f>INDEX(resultados!$A$2:$ZZ$2662, 429, MATCH($B$3, resultados!$A$1:$ZZ$1, 0))</f>
        <v/>
      </c>
    </row>
    <row r="436">
      <c r="A436">
        <f>INDEX(resultados!$A$2:$ZZ$2662, 430, MATCH($B$1, resultados!$A$1:$ZZ$1, 0))</f>
        <v/>
      </c>
      <c r="B436">
        <f>INDEX(resultados!$A$2:$ZZ$2662, 430, MATCH($B$2, resultados!$A$1:$ZZ$1, 0))</f>
        <v/>
      </c>
      <c r="C436">
        <f>INDEX(resultados!$A$2:$ZZ$2662, 430, MATCH($B$3, resultados!$A$1:$ZZ$1, 0))</f>
        <v/>
      </c>
    </row>
    <row r="437">
      <c r="A437">
        <f>INDEX(resultados!$A$2:$ZZ$2662, 431, MATCH($B$1, resultados!$A$1:$ZZ$1, 0))</f>
        <v/>
      </c>
      <c r="B437">
        <f>INDEX(resultados!$A$2:$ZZ$2662, 431, MATCH($B$2, resultados!$A$1:$ZZ$1, 0))</f>
        <v/>
      </c>
      <c r="C437">
        <f>INDEX(resultados!$A$2:$ZZ$2662, 431, MATCH($B$3, resultados!$A$1:$ZZ$1, 0))</f>
        <v/>
      </c>
    </row>
    <row r="438">
      <c r="A438">
        <f>INDEX(resultados!$A$2:$ZZ$2662, 432, MATCH($B$1, resultados!$A$1:$ZZ$1, 0))</f>
        <v/>
      </c>
      <c r="B438">
        <f>INDEX(resultados!$A$2:$ZZ$2662, 432, MATCH($B$2, resultados!$A$1:$ZZ$1, 0))</f>
        <v/>
      </c>
      <c r="C438">
        <f>INDEX(resultados!$A$2:$ZZ$2662, 432, MATCH($B$3, resultados!$A$1:$ZZ$1, 0))</f>
        <v/>
      </c>
    </row>
    <row r="439">
      <c r="A439">
        <f>INDEX(resultados!$A$2:$ZZ$2662, 433, MATCH($B$1, resultados!$A$1:$ZZ$1, 0))</f>
        <v/>
      </c>
      <c r="B439">
        <f>INDEX(resultados!$A$2:$ZZ$2662, 433, MATCH($B$2, resultados!$A$1:$ZZ$1, 0))</f>
        <v/>
      </c>
      <c r="C439">
        <f>INDEX(resultados!$A$2:$ZZ$2662, 433, MATCH($B$3, resultados!$A$1:$ZZ$1, 0))</f>
        <v/>
      </c>
    </row>
    <row r="440">
      <c r="A440">
        <f>INDEX(resultados!$A$2:$ZZ$2662, 434, MATCH($B$1, resultados!$A$1:$ZZ$1, 0))</f>
        <v/>
      </c>
      <c r="B440">
        <f>INDEX(resultados!$A$2:$ZZ$2662, 434, MATCH($B$2, resultados!$A$1:$ZZ$1, 0))</f>
        <v/>
      </c>
      <c r="C440">
        <f>INDEX(resultados!$A$2:$ZZ$2662, 434, MATCH($B$3, resultados!$A$1:$ZZ$1, 0))</f>
        <v/>
      </c>
    </row>
    <row r="441">
      <c r="A441">
        <f>INDEX(resultados!$A$2:$ZZ$2662, 435, MATCH($B$1, resultados!$A$1:$ZZ$1, 0))</f>
        <v/>
      </c>
      <c r="B441">
        <f>INDEX(resultados!$A$2:$ZZ$2662, 435, MATCH($B$2, resultados!$A$1:$ZZ$1, 0))</f>
        <v/>
      </c>
      <c r="C441">
        <f>INDEX(resultados!$A$2:$ZZ$2662, 435, MATCH($B$3, resultados!$A$1:$ZZ$1, 0))</f>
        <v/>
      </c>
    </row>
    <row r="442">
      <c r="A442">
        <f>INDEX(resultados!$A$2:$ZZ$2662, 436, MATCH($B$1, resultados!$A$1:$ZZ$1, 0))</f>
        <v/>
      </c>
      <c r="B442">
        <f>INDEX(resultados!$A$2:$ZZ$2662, 436, MATCH($B$2, resultados!$A$1:$ZZ$1, 0))</f>
        <v/>
      </c>
      <c r="C442">
        <f>INDEX(resultados!$A$2:$ZZ$2662, 436, MATCH($B$3, resultados!$A$1:$ZZ$1, 0))</f>
        <v/>
      </c>
    </row>
    <row r="443">
      <c r="A443">
        <f>INDEX(resultados!$A$2:$ZZ$2662, 437, MATCH($B$1, resultados!$A$1:$ZZ$1, 0))</f>
        <v/>
      </c>
      <c r="B443">
        <f>INDEX(resultados!$A$2:$ZZ$2662, 437, MATCH($B$2, resultados!$A$1:$ZZ$1, 0))</f>
        <v/>
      </c>
      <c r="C443">
        <f>INDEX(resultados!$A$2:$ZZ$2662, 437, MATCH($B$3, resultados!$A$1:$ZZ$1, 0))</f>
        <v/>
      </c>
    </row>
    <row r="444">
      <c r="A444">
        <f>INDEX(resultados!$A$2:$ZZ$2662, 438, MATCH($B$1, resultados!$A$1:$ZZ$1, 0))</f>
        <v/>
      </c>
      <c r="B444">
        <f>INDEX(resultados!$A$2:$ZZ$2662, 438, MATCH($B$2, resultados!$A$1:$ZZ$1, 0))</f>
        <v/>
      </c>
      <c r="C444">
        <f>INDEX(resultados!$A$2:$ZZ$2662, 438, MATCH($B$3, resultados!$A$1:$ZZ$1, 0))</f>
        <v/>
      </c>
    </row>
    <row r="445">
      <c r="A445">
        <f>INDEX(resultados!$A$2:$ZZ$2662, 439, MATCH($B$1, resultados!$A$1:$ZZ$1, 0))</f>
        <v/>
      </c>
      <c r="B445">
        <f>INDEX(resultados!$A$2:$ZZ$2662, 439, MATCH($B$2, resultados!$A$1:$ZZ$1, 0))</f>
        <v/>
      </c>
      <c r="C445">
        <f>INDEX(resultados!$A$2:$ZZ$2662, 439, MATCH($B$3, resultados!$A$1:$ZZ$1, 0))</f>
        <v/>
      </c>
    </row>
    <row r="446">
      <c r="A446">
        <f>INDEX(resultados!$A$2:$ZZ$2662, 440, MATCH($B$1, resultados!$A$1:$ZZ$1, 0))</f>
        <v/>
      </c>
      <c r="B446">
        <f>INDEX(resultados!$A$2:$ZZ$2662, 440, MATCH($B$2, resultados!$A$1:$ZZ$1, 0))</f>
        <v/>
      </c>
      <c r="C446">
        <f>INDEX(resultados!$A$2:$ZZ$2662, 440, MATCH($B$3, resultados!$A$1:$ZZ$1, 0))</f>
        <v/>
      </c>
    </row>
    <row r="447">
      <c r="A447">
        <f>INDEX(resultados!$A$2:$ZZ$2662, 441, MATCH($B$1, resultados!$A$1:$ZZ$1, 0))</f>
        <v/>
      </c>
      <c r="B447">
        <f>INDEX(resultados!$A$2:$ZZ$2662, 441, MATCH($B$2, resultados!$A$1:$ZZ$1, 0))</f>
        <v/>
      </c>
      <c r="C447">
        <f>INDEX(resultados!$A$2:$ZZ$2662, 441, MATCH($B$3, resultados!$A$1:$ZZ$1, 0))</f>
        <v/>
      </c>
    </row>
    <row r="448">
      <c r="A448">
        <f>INDEX(resultados!$A$2:$ZZ$2662, 442, MATCH($B$1, resultados!$A$1:$ZZ$1, 0))</f>
        <v/>
      </c>
      <c r="B448">
        <f>INDEX(resultados!$A$2:$ZZ$2662, 442, MATCH($B$2, resultados!$A$1:$ZZ$1, 0))</f>
        <v/>
      </c>
      <c r="C448">
        <f>INDEX(resultados!$A$2:$ZZ$2662, 442, MATCH($B$3, resultados!$A$1:$ZZ$1, 0))</f>
        <v/>
      </c>
    </row>
    <row r="449">
      <c r="A449">
        <f>INDEX(resultados!$A$2:$ZZ$2662, 443, MATCH($B$1, resultados!$A$1:$ZZ$1, 0))</f>
        <v/>
      </c>
      <c r="B449">
        <f>INDEX(resultados!$A$2:$ZZ$2662, 443, MATCH($B$2, resultados!$A$1:$ZZ$1, 0))</f>
        <v/>
      </c>
      <c r="C449">
        <f>INDEX(resultados!$A$2:$ZZ$2662, 443, MATCH($B$3, resultados!$A$1:$ZZ$1, 0))</f>
        <v/>
      </c>
    </row>
    <row r="450">
      <c r="A450">
        <f>INDEX(resultados!$A$2:$ZZ$2662, 444, MATCH($B$1, resultados!$A$1:$ZZ$1, 0))</f>
        <v/>
      </c>
      <c r="B450">
        <f>INDEX(resultados!$A$2:$ZZ$2662, 444, MATCH($B$2, resultados!$A$1:$ZZ$1, 0))</f>
        <v/>
      </c>
      <c r="C450">
        <f>INDEX(resultados!$A$2:$ZZ$2662, 444, MATCH($B$3, resultados!$A$1:$ZZ$1, 0))</f>
        <v/>
      </c>
    </row>
    <row r="451">
      <c r="A451">
        <f>INDEX(resultados!$A$2:$ZZ$2662, 445, MATCH($B$1, resultados!$A$1:$ZZ$1, 0))</f>
        <v/>
      </c>
      <c r="B451">
        <f>INDEX(resultados!$A$2:$ZZ$2662, 445, MATCH($B$2, resultados!$A$1:$ZZ$1, 0))</f>
        <v/>
      </c>
      <c r="C451">
        <f>INDEX(resultados!$A$2:$ZZ$2662, 445, MATCH($B$3, resultados!$A$1:$ZZ$1, 0))</f>
        <v/>
      </c>
    </row>
    <row r="452">
      <c r="A452">
        <f>INDEX(resultados!$A$2:$ZZ$2662, 446, MATCH($B$1, resultados!$A$1:$ZZ$1, 0))</f>
        <v/>
      </c>
      <c r="B452">
        <f>INDEX(resultados!$A$2:$ZZ$2662, 446, MATCH($B$2, resultados!$A$1:$ZZ$1, 0))</f>
        <v/>
      </c>
      <c r="C452">
        <f>INDEX(resultados!$A$2:$ZZ$2662, 446, MATCH($B$3, resultados!$A$1:$ZZ$1, 0))</f>
        <v/>
      </c>
    </row>
    <row r="453">
      <c r="A453">
        <f>INDEX(resultados!$A$2:$ZZ$2662, 447, MATCH($B$1, resultados!$A$1:$ZZ$1, 0))</f>
        <v/>
      </c>
      <c r="B453">
        <f>INDEX(resultados!$A$2:$ZZ$2662, 447, MATCH($B$2, resultados!$A$1:$ZZ$1, 0))</f>
        <v/>
      </c>
      <c r="C453">
        <f>INDEX(resultados!$A$2:$ZZ$2662, 447, MATCH($B$3, resultados!$A$1:$ZZ$1, 0))</f>
        <v/>
      </c>
    </row>
    <row r="454">
      <c r="A454">
        <f>INDEX(resultados!$A$2:$ZZ$2662, 448, MATCH($B$1, resultados!$A$1:$ZZ$1, 0))</f>
        <v/>
      </c>
      <c r="B454">
        <f>INDEX(resultados!$A$2:$ZZ$2662, 448, MATCH($B$2, resultados!$A$1:$ZZ$1, 0))</f>
        <v/>
      </c>
      <c r="C454">
        <f>INDEX(resultados!$A$2:$ZZ$2662, 448, MATCH($B$3, resultados!$A$1:$ZZ$1, 0))</f>
        <v/>
      </c>
    </row>
    <row r="455">
      <c r="A455">
        <f>INDEX(resultados!$A$2:$ZZ$2662, 449, MATCH($B$1, resultados!$A$1:$ZZ$1, 0))</f>
        <v/>
      </c>
      <c r="B455">
        <f>INDEX(resultados!$A$2:$ZZ$2662, 449, MATCH($B$2, resultados!$A$1:$ZZ$1, 0))</f>
        <v/>
      </c>
      <c r="C455">
        <f>INDEX(resultados!$A$2:$ZZ$2662, 449, MATCH($B$3, resultados!$A$1:$ZZ$1, 0))</f>
        <v/>
      </c>
    </row>
    <row r="456">
      <c r="A456">
        <f>INDEX(resultados!$A$2:$ZZ$2662, 450, MATCH($B$1, resultados!$A$1:$ZZ$1, 0))</f>
        <v/>
      </c>
      <c r="B456">
        <f>INDEX(resultados!$A$2:$ZZ$2662, 450, MATCH($B$2, resultados!$A$1:$ZZ$1, 0))</f>
        <v/>
      </c>
      <c r="C456">
        <f>INDEX(resultados!$A$2:$ZZ$2662, 450, MATCH($B$3, resultados!$A$1:$ZZ$1, 0))</f>
        <v/>
      </c>
    </row>
    <row r="457">
      <c r="A457">
        <f>INDEX(resultados!$A$2:$ZZ$2662, 451, MATCH($B$1, resultados!$A$1:$ZZ$1, 0))</f>
        <v/>
      </c>
      <c r="B457">
        <f>INDEX(resultados!$A$2:$ZZ$2662, 451, MATCH($B$2, resultados!$A$1:$ZZ$1, 0))</f>
        <v/>
      </c>
      <c r="C457">
        <f>INDEX(resultados!$A$2:$ZZ$2662, 451, MATCH($B$3, resultados!$A$1:$ZZ$1, 0))</f>
        <v/>
      </c>
    </row>
    <row r="458">
      <c r="A458">
        <f>INDEX(resultados!$A$2:$ZZ$2662, 452, MATCH($B$1, resultados!$A$1:$ZZ$1, 0))</f>
        <v/>
      </c>
      <c r="B458">
        <f>INDEX(resultados!$A$2:$ZZ$2662, 452, MATCH($B$2, resultados!$A$1:$ZZ$1, 0))</f>
        <v/>
      </c>
      <c r="C458">
        <f>INDEX(resultados!$A$2:$ZZ$2662, 452, MATCH($B$3, resultados!$A$1:$ZZ$1, 0))</f>
        <v/>
      </c>
    </row>
    <row r="459">
      <c r="A459">
        <f>INDEX(resultados!$A$2:$ZZ$2662, 453, MATCH($B$1, resultados!$A$1:$ZZ$1, 0))</f>
        <v/>
      </c>
      <c r="B459">
        <f>INDEX(resultados!$A$2:$ZZ$2662, 453, MATCH($B$2, resultados!$A$1:$ZZ$1, 0))</f>
        <v/>
      </c>
      <c r="C459">
        <f>INDEX(resultados!$A$2:$ZZ$2662, 453, MATCH($B$3, resultados!$A$1:$ZZ$1, 0))</f>
        <v/>
      </c>
    </row>
    <row r="460">
      <c r="A460">
        <f>INDEX(resultados!$A$2:$ZZ$2662, 454, MATCH($B$1, resultados!$A$1:$ZZ$1, 0))</f>
        <v/>
      </c>
      <c r="B460">
        <f>INDEX(resultados!$A$2:$ZZ$2662, 454, MATCH($B$2, resultados!$A$1:$ZZ$1, 0))</f>
        <v/>
      </c>
      <c r="C460">
        <f>INDEX(resultados!$A$2:$ZZ$2662, 454, MATCH($B$3, resultados!$A$1:$ZZ$1, 0))</f>
        <v/>
      </c>
    </row>
    <row r="461">
      <c r="A461">
        <f>INDEX(resultados!$A$2:$ZZ$2662, 455, MATCH($B$1, resultados!$A$1:$ZZ$1, 0))</f>
        <v/>
      </c>
      <c r="B461">
        <f>INDEX(resultados!$A$2:$ZZ$2662, 455, MATCH($B$2, resultados!$A$1:$ZZ$1, 0))</f>
        <v/>
      </c>
      <c r="C461">
        <f>INDEX(resultados!$A$2:$ZZ$2662, 455, MATCH($B$3, resultados!$A$1:$ZZ$1, 0))</f>
        <v/>
      </c>
    </row>
    <row r="462">
      <c r="A462">
        <f>INDEX(resultados!$A$2:$ZZ$2662, 456, MATCH($B$1, resultados!$A$1:$ZZ$1, 0))</f>
        <v/>
      </c>
      <c r="B462">
        <f>INDEX(resultados!$A$2:$ZZ$2662, 456, MATCH($B$2, resultados!$A$1:$ZZ$1, 0))</f>
        <v/>
      </c>
      <c r="C462">
        <f>INDEX(resultados!$A$2:$ZZ$2662, 456, MATCH($B$3, resultados!$A$1:$ZZ$1, 0))</f>
        <v/>
      </c>
    </row>
    <row r="463">
      <c r="A463">
        <f>INDEX(resultados!$A$2:$ZZ$2662, 457, MATCH($B$1, resultados!$A$1:$ZZ$1, 0))</f>
        <v/>
      </c>
      <c r="B463">
        <f>INDEX(resultados!$A$2:$ZZ$2662, 457, MATCH($B$2, resultados!$A$1:$ZZ$1, 0))</f>
        <v/>
      </c>
      <c r="C463">
        <f>INDEX(resultados!$A$2:$ZZ$2662, 457, MATCH($B$3, resultados!$A$1:$ZZ$1, 0))</f>
        <v/>
      </c>
    </row>
    <row r="464">
      <c r="A464">
        <f>INDEX(resultados!$A$2:$ZZ$2662, 458, MATCH($B$1, resultados!$A$1:$ZZ$1, 0))</f>
        <v/>
      </c>
      <c r="B464">
        <f>INDEX(resultados!$A$2:$ZZ$2662, 458, MATCH($B$2, resultados!$A$1:$ZZ$1, 0))</f>
        <v/>
      </c>
      <c r="C464">
        <f>INDEX(resultados!$A$2:$ZZ$2662, 458, MATCH($B$3, resultados!$A$1:$ZZ$1, 0))</f>
        <v/>
      </c>
    </row>
    <row r="465">
      <c r="A465">
        <f>INDEX(resultados!$A$2:$ZZ$2662, 459, MATCH($B$1, resultados!$A$1:$ZZ$1, 0))</f>
        <v/>
      </c>
      <c r="B465">
        <f>INDEX(resultados!$A$2:$ZZ$2662, 459, MATCH($B$2, resultados!$A$1:$ZZ$1, 0))</f>
        <v/>
      </c>
      <c r="C465">
        <f>INDEX(resultados!$A$2:$ZZ$2662, 459, MATCH($B$3, resultados!$A$1:$ZZ$1, 0))</f>
        <v/>
      </c>
    </row>
    <row r="466">
      <c r="A466">
        <f>INDEX(resultados!$A$2:$ZZ$2662, 460, MATCH($B$1, resultados!$A$1:$ZZ$1, 0))</f>
        <v/>
      </c>
      <c r="B466">
        <f>INDEX(resultados!$A$2:$ZZ$2662, 460, MATCH($B$2, resultados!$A$1:$ZZ$1, 0))</f>
        <v/>
      </c>
      <c r="C466">
        <f>INDEX(resultados!$A$2:$ZZ$2662, 460, MATCH($B$3, resultados!$A$1:$ZZ$1, 0))</f>
        <v/>
      </c>
    </row>
    <row r="467">
      <c r="A467">
        <f>INDEX(resultados!$A$2:$ZZ$2662, 461, MATCH($B$1, resultados!$A$1:$ZZ$1, 0))</f>
        <v/>
      </c>
      <c r="B467">
        <f>INDEX(resultados!$A$2:$ZZ$2662, 461, MATCH($B$2, resultados!$A$1:$ZZ$1, 0))</f>
        <v/>
      </c>
      <c r="C467">
        <f>INDEX(resultados!$A$2:$ZZ$2662, 461, MATCH($B$3, resultados!$A$1:$ZZ$1, 0))</f>
        <v/>
      </c>
    </row>
    <row r="468">
      <c r="A468">
        <f>INDEX(resultados!$A$2:$ZZ$2662, 462, MATCH($B$1, resultados!$A$1:$ZZ$1, 0))</f>
        <v/>
      </c>
      <c r="B468">
        <f>INDEX(resultados!$A$2:$ZZ$2662, 462, MATCH($B$2, resultados!$A$1:$ZZ$1, 0))</f>
        <v/>
      </c>
      <c r="C468">
        <f>INDEX(resultados!$A$2:$ZZ$2662, 462, MATCH($B$3, resultados!$A$1:$ZZ$1, 0))</f>
        <v/>
      </c>
    </row>
    <row r="469">
      <c r="A469">
        <f>INDEX(resultados!$A$2:$ZZ$2662, 463, MATCH($B$1, resultados!$A$1:$ZZ$1, 0))</f>
        <v/>
      </c>
      <c r="B469">
        <f>INDEX(resultados!$A$2:$ZZ$2662, 463, MATCH($B$2, resultados!$A$1:$ZZ$1, 0))</f>
        <v/>
      </c>
      <c r="C469">
        <f>INDEX(resultados!$A$2:$ZZ$2662, 463, MATCH($B$3, resultados!$A$1:$ZZ$1, 0))</f>
        <v/>
      </c>
    </row>
    <row r="470">
      <c r="A470">
        <f>INDEX(resultados!$A$2:$ZZ$2662, 464, MATCH($B$1, resultados!$A$1:$ZZ$1, 0))</f>
        <v/>
      </c>
      <c r="B470">
        <f>INDEX(resultados!$A$2:$ZZ$2662, 464, MATCH($B$2, resultados!$A$1:$ZZ$1, 0))</f>
        <v/>
      </c>
      <c r="C470">
        <f>INDEX(resultados!$A$2:$ZZ$2662, 464, MATCH($B$3, resultados!$A$1:$ZZ$1, 0))</f>
        <v/>
      </c>
    </row>
    <row r="471">
      <c r="A471">
        <f>INDEX(resultados!$A$2:$ZZ$2662, 465, MATCH($B$1, resultados!$A$1:$ZZ$1, 0))</f>
        <v/>
      </c>
      <c r="B471">
        <f>INDEX(resultados!$A$2:$ZZ$2662, 465, MATCH($B$2, resultados!$A$1:$ZZ$1, 0))</f>
        <v/>
      </c>
      <c r="C471">
        <f>INDEX(resultados!$A$2:$ZZ$2662, 465, MATCH($B$3, resultados!$A$1:$ZZ$1, 0))</f>
        <v/>
      </c>
    </row>
    <row r="472">
      <c r="A472">
        <f>INDEX(resultados!$A$2:$ZZ$2662, 466, MATCH($B$1, resultados!$A$1:$ZZ$1, 0))</f>
        <v/>
      </c>
      <c r="B472">
        <f>INDEX(resultados!$A$2:$ZZ$2662, 466, MATCH($B$2, resultados!$A$1:$ZZ$1, 0))</f>
        <v/>
      </c>
      <c r="C472">
        <f>INDEX(resultados!$A$2:$ZZ$2662, 466, MATCH($B$3, resultados!$A$1:$ZZ$1, 0))</f>
        <v/>
      </c>
    </row>
    <row r="473">
      <c r="A473">
        <f>INDEX(resultados!$A$2:$ZZ$2662, 467, MATCH($B$1, resultados!$A$1:$ZZ$1, 0))</f>
        <v/>
      </c>
      <c r="B473">
        <f>INDEX(resultados!$A$2:$ZZ$2662, 467, MATCH($B$2, resultados!$A$1:$ZZ$1, 0))</f>
        <v/>
      </c>
      <c r="C473">
        <f>INDEX(resultados!$A$2:$ZZ$2662, 467, MATCH($B$3, resultados!$A$1:$ZZ$1, 0))</f>
        <v/>
      </c>
    </row>
    <row r="474">
      <c r="A474">
        <f>INDEX(resultados!$A$2:$ZZ$2662, 468, MATCH($B$1, resultados!$A$1:$ZZ$1, 0))</f>
        <v/>
      </c>
      <c r="B474">
        <f>INDEX(resultados!$A$2:$ZZ$2662, 468, MATCH($B$2, resultados!$A$1:$ZZ$1, 0))</f>
        <v/>
      </c>
      <c r="C474">
        <f>INDEX(resultados!$A$2:$ZZ$2662, 468, MATCH($B$3, resultados!$A$1:$ZZ$1, 0))</f>
        <v/>
      </c>
    </row>
    <row r="475">
      <c r="A475">
        <f>INDEX(resultados!$A$2:$ZZ$2662, 469, MATCH($B$1, resultados!$A$1:$ZZ$1, 0))</f>
        <v/>
      </c>
      <c r="B475">
        <f>INDEX(resultados!$A$2:$ZZ$2662, 469, MATCH($B$2, resultados!$A$1:$ZZ$1, 0))</f>
        <v/>
      </c>
      <c r="C475">
        <f>INDEX(resultados!$A$2:$ZZ$2662, 469, MATCH($B$3, resultados!$A$1:$ZZ$1, 0))</f>
        <v/>
      </c>
    </row>
    <row r="476">
      <c r="A476">
        <f>INDEX(resultados!$A$2:$ZZ$2662, 470, MATCH($B$1, resultados!$A$1:$ZZ$1, 0))</f>
        <v/>
      </c>
      <c r="B476">
        <f>INDEX(resultados!$A$2:$ZZ$2662, 470, MATCH($B$2, resultados!$A$1:$ZZ$1, 0))</f>
        <v/>
      </c>
      <c r="C476">
        <f>INDEX(resultados!$A$2:$ZZ$2662, 470, MATCH($B$3, resultados!$A$1:$ZZ$1, 0))</f>
        <v/>
      </c>
    </row>
    <row r="477">
      <c r="A477">
        <f>INDEX(resultados!$A$2:$ZZ$2662, 471, MATCH($B$1, resultados!$A$1:$ZZ$1, 0))</f>
        <v/>
      </c>
      <c r="B477">
        <f>INDEX(resultados!$A$2:$ZZ$2662, 471, MATCH($B$2, resultados!$A$1:$ZZ$1, 0))</f>
        <v/>
      </c>
      <c r="C477">
        <f>INDEX(resultados!$A$2:$ZZ$2662, 471, MATCH($B$3, resultados!$A$1:$ZZ$1, 0))</f>
        <v/>
      </c>
    </row>
    <row r="478">
      <c r="A478">
        <f>INDEX(resultados!$A$2:$ZZ$2662, 472, MATCH($B$1, resultados!$A$1:$ZZ$1, 0))</f>
        <v/>
      </c>
      <c r="B478">
        <f>INDEX(resultados!$A$2:$ZZ$2662, 472, MATCH($B$2, resultados!$A$1:$ZZ$1, 0))</f>
        <v/>
      </c>
      <c r="C478">
        <f>INDEX(resultados!$A$2:$ZZ$2662, 472, MATCH($B$3, resultados!$A$1:$ZZ$1, 0))</f>
        <v/>
      </c>
    </row>
    <row r="479">
      <c r="A479">
        <f>INDEX(resultados!$A$2:$ZZ$2662, 473, MATCH($B$1, resultados!$A$1:$ZZ$1, 0))</f>
        <v/>
      </c>
      <c r="B479">
        <f>INDEX(resultados!$A$2:$ZZ$2662, 473, MATCH($B$2, resultados!$A$1:$ZZ$1, 0))</f>
        <v/>
      </c>
      <c r="C479">
        <f>INDEX(resultados!$A$2:$ZZ$2662, 473, MATCH($B$3, resultados!$A$1:$ZZ$1, 0))</f>
        <v/>
      </c>
    </row>
    <row r="480">
      <c r="A480">
        <f>INDEX(resultados!$A$2:$ZZ$2662, 474, MATCH($B$1, resultados!$A$1:$ZZ$1, 0))</f>
        <v/>
      </c>
      <c r="B480">
        <f>INDEX(resultados!$A$2:$ZZ$2662, 474, MATCH($B$2, resultados!$A$1:$ZZ$1, 0))</f>
        <v/>
      </c>
      <c r="C480">
        <f>INDEX(resultados!$A$2:$ZZ$2662, 474, MATCH($B$3, resultados!$A$1:$ZZ$1, 0))</f>
        <v/>
      </c>
    </row>
    <row r="481">
      <c r="A481">
        <f>INDEX(resultados!$A$2:$ZZ$2662, 475, MATCH($B$1, resultados!$A$1:$ZZ$1, 0))</f>
        <v/>
      </c>
      <c r="B481">
        <f>INDEX(resultados!$A$2:$ZZ$2662, 475, MATCH($B$2, resultados!$A$1:$ZZ$1, 0))</f>
        <v/>
      </c>
      <c r="C481">
        <f>INDEX(resultados!$A$2:$ZZ$2662, 475, MATCH($B$3, resultados!$A$1:$ZZ$1, 0))</f>
        <v/>
      </c>
    </row>
    <row r="482">
      <c r="A482">
        <f>INDEX(resultados!$A$2:$ZZ$2662, 476, MATCH($B$1, resultados!$A$1:$ZZ$1, 0))</f>
        <v/>
      </c>
      <c r="B482">
        <f>INDEX(resultados!$A$2:$ZZ$2662, 476, MATCH($B$2, resultados!$A$1:$ZZ$1, 0))</f>
        <v/>
      </c>
      <c r="C482">
        <f>INDEX(resultados!$A$2:$ZZ$2662, 476, MATCH($B$3, resultados!$A$1:$ZZ$1, 0))</f>
        <v/>
      </c>
    </row>
    <row r="483">
      <c r="A483">
        <f>INDEX(resultados!$A$2:$ZZ$2662, 477, MATCH($B$1, resultados!$A$1:$ZZ$1, 0))</f>
        <v/>
      </c>
      <c r="B483">
        <f>INDEX(resultados!$A$2:$ZZ$2662, 477, MATCH($B$2, resultados!$A$1:$ZZ$1, 0))</f>
        <v/>
      </c>
      <c r="C483">
        <f>INDEX(resultados!$A$2:$ZZ$2662, 477, MATCH($B$3, resultados!$A$1:$ZZ$1, 0))</f>
        <v/>
      </c>
    </row>
    <row r="484">
      <c r="A484">
        <f>INDEX(resultados!$A$2:$ZZ$2662, 478, MATCH($B$1, resultados!$A$1:$ZZ$1, 0))</f>
        <v/>
      </c>
      <c r="B484">
        <f>INDEX(resultados!$A$2:$ZZ$2662, 478, MATCH($B$2, resultados!$A$1:$ZZ$1, 0))</f>
        <v/>
      </c>
      <c r="C484">
        <f>INDEX(resultados!$A$2:$ZZ$2662, 478, MATCH($B$3, resultados!$A$1:$ZZ$1, 0))</f>
        <v/>
      </c>
    </row>
    <row r="485">
      <c r="A485">
        <f>INDEX(resultados!$A$2:$ZZ$2662, 479, MATCH($B$1, resultados!$A$1:$ZZ$1, 0))</f>
        <v/>
      </c>
      <c r="B485">
        <f>INDEX(resultados!$A$2:$ZZ$2662, 479, MATCH($B$2, resultados!$A$1:$ZZ$1, 0))</f>
        <v/>
      </c>
      <c r="C485">
        <f>INDEX(resultados!$A$2:$ZZ$2662, 479, MATCH($B$3, resultados!$A$1:$ZZ$1, 0))</f>
        <v/>
      </c>
    </row>
    <row r="486">
      <c r="A486">
        <f>INDEX(resultados!$A$2:$ZZ$2662, 480, MATCH($B$1, resultados!$A$1:$ZZ$1, 0))</f>
        <v/>
      </c>
      <c r="B486">
        <f>INDEX(resultados!$A$2:$ZZ$2662, 480, MATCH($B$2, resultados!$A$1:$ZZ$1, 0))</f>
        <v/>
      </c>
      <c r="C486">
        <f>INDEX(resultados!$A$2:$ZZ$2662, 480, MATCH($B$3, resultados!$A$1:$ZZ$1, 0))</f>
        <v/>
      </c>
    </row>
    <row r="487">
      <c r="A487">
        <f>INDEX(resultados!$A$2:$ZZ$2662, 481, MATCH($B$1, resultados!$A$1:$ZZ$1, 0))</f>
        <v/>
      </c>
      <c r="B487">
        <f>INDEX(resultados!$A$2:$ZZ$2662, 481, MATCH($B$2, resultados!$A$1:$ZZ$1, 0))</f>
        <v/>
      </c>
      <c r="C487">
        <f>INDEX(resultados!$A$2:$ZZ$2662, 481, MATCH($B$3, resultados!$A$1:$ZZ$1, 0))</f>
        <v/>
      </c>
    </row>
    <row r="488">
      <c r="A488">
        <f>INDEX(resultados!$A$2:$ZZ$2662, 482, MATCH($B$1, resultados!$A$1:$ZZ$1, 0))</f>
        <v/>
      </c>
      <c r="B488">
        <f>INDEX(resultados!$A$2:$ZZ$2662, 482, MATCH($B$2, resultados!$A$1:$ZZ$1, 0))</f>
        <v/>
      </c>
      <c r="C488">
        <f>INDEX(resultados!$A$2:$ZZ$2662, 482, MATCH($B$3, resultados!$A$1:$ZZ$1, 0))</f>
        <v/>
      </c>
    </row>
    <row r="489">
      <c r="A489">
        <f>INDEX(resultados!$A$2:$ZZ$2662, 483, MATCH($B$1, resultados!$A$1:$ZZ$1, 0))</f>
        <v/>
      </c>
      <c r="B489">
        <f>INDEX(resultados!$A$2:$ZZ$2662, 483, MATCH($B$2, resultados!$A$1:$ZZ$1, 0))</f>
        <v/>
      </c>
      <c r="C489">
        <f>INDEX(resultados!$A$2:$ZZ$2662, 483, MATCH($B$3, resultados!$A$1:$ZZ$1, 0))</f>
        <v/>
      </c>
    </row>
    <row r="490">
      <c r="A490">
        <f>INDEX(resultados!$A$2:$ZZ$2662, 484, MATCH($B$1, resultados!$A$1:$ZZ$1, 0))</f>
        <v/>
      </c>
      <c r="B490">
        <f>INDEX(resultados!$A$2:$ZZ$2662, 484, MATCH($B$2, resultados!$A$1:$ZZ$1, 0))</f>
        <v/>
      </c>
      <c r="C490">
        <f>INDEX(resultados!$A$2:$ZZ$2662, 484, MATCH($B$3, resultados!$A$1:$ZZ$1, 0))</f>
        <v/>
      </c>
    </row>
    <row r="491">
      <c r="A491">
        <f>INDEX(resultados!$A$2:$ZZ$2662, 485, MATCH($B$1, resultados!$A$1:$ZZ$1, 0))</f>
        <v/>
      </c>
      <c r="B491">
        <f>INDEX(resultados!$A$2:$ZZ$2662, 485, MATCH($B$2, resultados!$A$1:$ZZ$1, 0))</f>
        <v/>
      </c>
      <c r="C491">
        <f>INDEX(resultados!$A$2:$ZZ$2662, 485, MATCH($B$3, resultados!$A$1:$ZZ$1, 0))</f>
        <v/>
      </c>
    </row>
    <row r="492">
      <c r="A492">
        <f>INDEX(resultados!$A$2:$ZZ$2662, 486, MATCH($B$1, resultados!$A$1:$ZZ$1, 0))</f>
        <v/>
      </c>
      <c r="B492">
        <f>INDEX(resultados!$A$2:$ZZ$2662, 486, MATCH($B$2, resultados!$A$1:$ZZ$1, 0))</f>
        <v/>
      </c>
      <c r="C492">
        <f>INDEX(resultados!$A$2:$ZZ$2662, 486, MATCH($B$3, resultados!$A$1:$ZZ$1, 0))</f>
        <v/>
      </c>
    </row>
    <row r="493">
      <c r="A493">
        <f>INDEX(resultados!$A$2:$ZZ$2662, 487, MATCH($B$1, resultados!$A$1:$ZZ$1, 0))</f>
        <v/>
      </c>
      <c r="B493">
        <f>INDEX(resultados!$A$2:$ZZ$2662, 487, MATCH($B$2, resultados!$A$1:$ZZ$1, 0))</f>
        <v/>
      </c>
      <c r="C493">
        <f>INDEX(resultados!$A$2:$ZZ$2662, 487, MATCH($B$3, resultados!$A$1:$ZZ$1, 0))</f>
        <v/>
      </c>
    </row>
    <row r="494">
      <c r="A494">
        <f>INDEX(resultados!$A$2:$ZZ$2662, 488, MATCH($B$1, resultados!$A$1:$ZZ$1, 0))</f>
        <v/>
      </c>
      <c r="B494">
        <f>INDEX(resultados!$A$2:$ZZ$2662, 488, MATCH($B$2, resultados!$A$1:$ZZ$1, 0))</f>
        <v/>
      </c>
      <c r="C494">
        <f>INDEX(resultados!$A$2:$ZZ$2662, 488, MATCH($B$3, resultados!$A$1:$ZZ$1, 0))</f>
        <v/>
      </c>
    </row>
    <row r="495">
      <c r="A495">
        <f>INDEX(resultados!$A$2:$ZZ$2662, 489, MATCH($B$1, resultados!$A$1:$ZZ$1, 0))</f>
        <v/>
      </c>
      <c r="B495">
        <f>INDEX(resultados!$A$2:$ZZ$2662, 489, MATCH($B$2, resultados!$A$1:$ZZ$1, 0))</f>
        <v/>
      </c>
      <c r="C495">
        <f>INDEX(resultados!$A$2:$ZZ$2662, 489, MATCH($B$3, resultados!$A$1:$ZZ$1, 0))</f>
        <v/>
      </c>
    </row>
    <row r="496">
      <c r="A496">
        <f>INDEX(resultados!$A$2:$ZZ$2662, 490, MATCH($B$1, resultados!$A$1:$ZZ$1, 0))</f>
        <v/>
      </c>
      <c r="B496">
        <f>INDEX(resultados!$A$2:$ZZ$2662, 490, MATCH($B$2, resultados!$A$1:$ZZ$1, 0))</f>
        <v/>
      </c>
      <c r="C496">
        <f>INDEX(resultados!$A$2:$ZZ$2662, 490, MATCH($B$3, resultados!$A$1:$ZZ$1, 0))</f>
        <v/>
      </c>
    </row>
    <row r="497">
      <c r="A497">
        <f>INDEX(resultados!$A$2:$ZZ$2662, 491, MATCH($B$1, resultados!$A$1:$ZZ$1, 0))</f>
        <v/>
      </c>
      <c r="B497">
        <f>INDEX(resultados!$A$2:$ZZ$2662, 491, MATCH($B$2, resultados!$A$1:$ZZ$1, 0))</f>
        <v/>
      </c>
      <c r="C497">
        <f>INDEX(resultados!$A$2:$ZZ$2662, 491, MATCH($B$3, resultados!$A$1:$ZZ$1, 0))</f>
        <v/>
      </c>
    </row>
    <row r="498">
      <c r="A498">
        <f>INDEX(resultados!$A$2:$ZZ$2662, 492, MATCH($B$1, resultados!$A$1:$ZZ$1, 0))</f>
        <v/>
      </c>
      <c r="B498">
        <f>INDEX(resultados!$A$2:$ZZ$2662, 492, MATCH($B$2, resultados!$A$1:$ZZ$1, 0))</f>
        <v/>
      </c>
      <c r="C498">
        <f>INDEX(resultados!$A$2:$ZZ$2662, 492, MATCH($B$3, resultados!$A$1:$ZZ$1, 0))</f>
        <v/>
      </c>
    </row>
    <row r="499">
      <c r="A499">
        <f>INDEX(resultados!$A$2:$ZZ$2662, 493, MATCH($B$1, resultados!$A$1:$ZZ$1, 0))</f>
        <v/>
      </c>
      <c r="B499">
        <f>INDEX(resultados!$A$2:$ZZ$2662, 493, MATCH($B$2, resultados!$A$1:$ZZ$1, 0))</f>
        <v/>
      </c>
      <c r="C499">
        <f>INDEX(resultados!$A$2:$ZZ$2662, 493, MATCH($B$3, resultados!$A$1:$ZZ$1, 0))</f>
        <v/>
      </c>
    </row>
    <row r="500">
      <c r="A500">
        <f>INDEX(resultados!$A$2:$ZZ$2662, 494, MATCH($B$1, resultados!$A$1:$ZZ$1, 0))</f>
        <v/>
      </c>
      <c r="B500">
        <f>INDEX(resultados!$A$2:$ZZ$2662, 494, MATCH($B$2, resultados!$A$1:$ZZ$1, 0))</f>
        <v/>
      </c>
      <c r="C500">
        <f>INDEX(resultados!$A$2:$ZZ$2662, 494, MATCH($B$3, resultados!$A$1:$ZZ$1, 0))</f>
        <v/>
      </c>
    </row>
    <row r="501">
      <c r="A501">
        <f>INDEX(resultados!$A$2:$ZZ$2662, 495, MATCH($B$1, resultados!$A$1:$ZZ$1, 0))</f>
        <v/>
      </c>
      <c r="B501">
        <f>INDEX(resultados!$A$2:$ZZ$2662, 495, MATCH($B$2, resultados!$A$1:$ZZ$1, 0))</f>
        <v/>
      </c>
      <c r="C501">
        <f>INDEX(resultados!$A$2:$ZZ$2662, 495, MATCH($B$3, resultados!$A$1:$ZZ$1, 0))</f>
        <v/>
      </c>
    </row>
    <row r="502">
      <c r="A502">
        <f>INDEX(resultados!$A$2:$ZZ$2662, 496, MATCH($B$1, resultados!$A$1:$ZZ$1, 0))</f>
        <v/>
      </c>
      <c r="B502">
        <f>INDEX(resultados!$A$2:$ZZ$2662, 496, MATCH($B$2, resultados!$A$1:$ZZ$1, 0))</f>
        <v/>
      </c>
      <c r="C502">
        <f>INDEX(resultados!$A$2:$ZZ$2662, 496, MATCH($B$3, resultados!$A$1:$ZZ$1, 0))</f>
        <v/>
      </c>
    </row>
    <row r="503">
      <c r="A503">
        <f>INDEX(resultados!$A$2:$ZZ$2662, 497, MATCH($B$1, resultados!$A$1:$ZZ$1, 0))</f>
        <v/>
      </c>
      <c r="B503">
        <f>INDEX(resultados!$A$2:$ZZ$2662, 497, MATCH($B$2, resultados!$A$1:$ZZ$1, 0))</f>
        <v/>
      </c>
      <c r="C503">
        <f>INDEX(resultados!$A$2:$ZZ$2662, 497, MATCH($B$3, resultados!$A$1:$ZZ$1, 0))</f>
        <v/>
      </c>
    </row>
    <row r="504">
      <c r="A504">
        <f>INDEX(resultados!$A$2:$ZZ$2662, 498, MATCH($B$1, resultados!$A$1:$ZZ$1, 0))</f>
        <v/>
      </c>
      <c r="B504">
        <f>INDEX(resultados!$A$2:$ZZ$2662, 498, MATCH($B$2, resultados!$A$1:$ZZ$1, 0))</f>
        <v/>
      </c>
      <c r="C504">
        <f>INDEX(resultados!$A$2:$ZZ$2662, 498, MATCH($B$3, resultados!$A$1:$ZZ$1, 0))</f>
        <v/>
      </c>
    </row>
    <row r="505">
      <c r="A505">
        <f>INDEX(resultados!$A$2:$ZZ$2662, 499, MATCH($B$1, resultados!$A$1:$ZZ$1, 0))</f>
        <v/>
      </c>
      <c r="B505">
        <f>INDEX(resultados!$A$2:$ZZ$2662, 499, MATCH($B$2, resultados!$A$1:$ZZ$1, 0))</f>
        <v/>
      </c>
      <c r="C505">
        <f>INDEX(resultados!$A$2:$ZZ$2662, 499, MATCH($B$3, resultados!$A$1:$ZZ$1, 0))</f>
        <v/>
      </c>
    </row>
    <row r="506">
      <c r="A506">
        <f>INDEX(resultados!$A$2:$ZZ$2662, 500, MATCH($B$1, resultados!$A$1:$ZZ$1, 0))</f>
        <v/>
      </c>
      <c r="B506">
        <f>INDEX(resultados!$A$2:$ZZ$2662, 500, MATCH($B$2, resultados!$A$1:$ZZ$1, 0))</f>
        <v/>
      </c>
      <c r="C506">
        <f>INDEX(resultados!$A$2:$ZZ$2662, 500, MATCH($B$3, resultados!$A$1:$ZZ$1, 0))</f>
        <v/>
      </c>
    </row>
    <row r="507">
      <c r="A507">
        <f>INDEX(resultados!$A$2:$ZZ$2662, 501, MATCH($B$1, resultados!$A$1:$ZZ$1, 0))</f>
        <v/>
      </c>
      <c r="B507">
        <f>INDEX(resultados!$A$2:$ZZ$2662, 501, MATCH($B$2, resultados!$A$1:$ZZ$1, 0))</f>
        <v/>
      </c>
      <c r="C507">
        <f>INDEX(resultados!$A$2:$ZZ$2662, 501, MATCH($B$3, resultados!$A$1:$ZZ$1, 0))</f>
        <v/>
      </c>
    </row>
    <row r="508">
      <c r="A508">
        <f>INDEX(resultados!$A$2:$ZZ$2662, 502, MATCH($B$1, resultados!$A$1:$ZZ$1, 0))</f>
        <v/>
      </c>
      <c r="B508">
        <f>INDEX(resultados!$A$2:$ZZ$2662, 502, MATCH($B$2, resultados!$A$1:$ZZ$1, 0))</f>
        <v/>
      </c>
      <c r="C508">
        <f>INDEX(resultados!$A$2:$ZZ$2662, 502, MATCH($B$3, resultados!$A$1:$ZZ$1, 0))</f>
        <v/>
      </c>
    </row>
    <row r="509">
      <c r="A509">
        <f>INDEX(resultados!$A$2:$ZZ$2662, 503, MATCH($B$1, resultados!$A$1:$ZZ$1, 0))</f>
        <v/>
      </c>
      <c r="B509">
        <f>INDEX(resultados!$A$2:$ZZ$2662, 503, MATCH($B$2, resultados!$A$1:$ZZ$1, 0))</f>
        <v/>
      </c>
      <c r="C509">
        <f>INDEX(resultados!$A$2:$ZZ$2662, 503, MATCH($B$3, resultados!$A$1:$ZZ$1, 0))</f>
        <v/>
      </c>
    </row>
    <row r="510">
      <c r="A510">
        <f>INDEX(resultados!$A$2:$ZZ$2662, 504, MATCH($B$1, resultados!$A$1:$ZZ$1, 0))</f>
        <v/>
      </c>
      <c r="B510">
        <f>INDEX(resultados!$A$2:$ZZ$2662, 504, MATCH($B$2, resultados!$A$1:$ZZ$1, 0))</f>
        <v/>
      </c>
      <c r="C510">
        <f>INDEX(resultados!$A$2:$ZZ$2662, 504, MATCH($B$3, resultados!$A$1:$ZZ$1, 0))</f>
        <v/>
      </c>
    </row>
    <row r="511">
      <c r="A511">
        <f>INDEX(resultados!$A$2:$ZZ$2662, 505, MATCH($B$1, resultados!$A$1:$ZZ$1, 0))</f>
        <v/>
      </c>
      <c r="B511">
        <f>INDEX(resultados!$A$2:$ZZ$2662, 505, MATCH($B$2, resultados!$A$1:$ZZ$1, 0))</f>
        <v/>
      </c>
      <c r="C511">
        <f>INDEX(resultados!$A$2:$ZZ$2662, 505, MATCH($B$3, resultados!$A$1:$ZZ$1, 0))</f>
        <v/>
      </c>
    </row>
    <row r="512">
      <c r="A512">
        <f>INDEX(resultados!$A$2:$ZZ$2662, 506, MATCH($B$1, resultados!$A$1:$ZZ$1, 0))</f>
        <v/>
      </c>
      <c r="B512">
        <f>INDEX(resultados!$A$2:$ZZ$2662, 506, MATCH($B$2, resultados!$A$1:$ZZ$1, 0))</f>
        <v/>
      </c>
      <c r="C512">
        <f>INDEX(resultados!$A$2:$ZZ$2662, 506, MATCH($B$3, resultados!$A$1:$ZZ$1, 0))</f>
        <v/>
      </c>
    </row>
    <row r="513">
      <c r="A513">
        <f>INDEX(resultados!$A$2:$ZZ$2662, 507, MATCH($B$1, resultados!$A$1:$ZZ$1, 0))</f>
        <v/>
      </c>
      <c r="B513">
        <f>INDEX(resultados!$A$2:$ZZ$2662, 507, MATCH($B$2, resultados!$A$1:$ZZ$1, 0))</f>
        <v/>
      </c>
      <c r="C513">
        <f>INDEX(resultados!$A$2:$ZZ$2662, 507, MATCH($B$3, resultados!$A$1:$ZZ$1, 0))</f>
        <v/>
      </c>
    </row>
    <row r="514">
      <c r="A514">
        <f>INDEX(resultados!$A$2:$ZZ$2662, 508, MATCH($B$1, resultados!$A$1:$ZZ$1, 0))</f>
        <v/>
      </c>
      <c r="B514">
        <f>INDEX(resultados!$A$2:$ZZ$2662, 508, MATCH($B$2, resultados!$A$1:$ZZ$1, 0))</f>
        <v/>
      </c>
      <c r="C514">
        <f>INDEX(resultados!$A$2:$ZZ$2662, 508, MATCH($B$3, resultados!$A$1:$ZZ$1, 0))</f>
        <v/>
      </c>
    </row>
    <row r="515">
      <c r="A515">
        <f>INDEX(resultados!$A$2:$ZZ$2662, 509, MATCH($B$1, resultados!$A$1:$ZZ$1, 0))</f>
        <v/>
      </c>
      <c r="B515">
        <f>INDEX(resultados!$A$2:$ZZ$2662, 509, MATCH($B$2, resultados!$A$1:$ZZ$1, 0))</f>
        <v/>
      </c>
      <c r="C515">
        <f>INDEX(resultados!$A$2:$ZZ$2662, 509, MATCH($B$3, resultados!$A$1:$ZZ$1, 0))</f>
        <v/>
      </c>
    </row>
    <row r="516">
      <c r="A516">
        <f>INDEX(resultados!$A$2:$ZZ$2662, 510, MATCH($B$1, resultados!$A$1:$ZZ$1, 0))</f>
        <v/>
      </c>
      <c r="B516">
        <f>INDEX(resultados!$A$2:$ZZ$2662, 510, MATCH($B$2, resultados!$A$1:$ZZ$1, 0))</f>
        <v/>
      </c>
      <c r="C516">
        <f>INDEX(resultados!$A$2:$ZZ$2662, 510, MATCH($B$3, resultados!$A$1:$ZZ$1, 0))</f>
        <v/>
      </c>
    </row>
    <row r="517">
      <c r="A517">
        <f>INDEX(resultados!$A$2:$ZZ$2662, 511, MATCH($B$1, resultados!$A$1:$ZZ$1, 0))</f>
        <v/>
      </c>
      <c r="B517">
        <f>INDEX(resultados!$A$2:$ZZ$2662, 511, MATCH($B$2, resultados!$A$1:$ZZ$1, 0))</f>
        <v/>
      </c>
      <c r="C517">
        <f>INDEX(resultados!$A$2:$ZZ$2662, 511, MATCH($B$3, resultados!$A$1:$ZZ$1, 0))</f>
        <v/>
      </c>
    </row>
    <row r="518">
      <c r="A518">
        <f>INDEX(resultados!$A$2:$ZZ$2662, 512, MATCH($B$1, resultados!$A$1:$ZZ$1, 0))</f>
        <v/>
      </c>
      <c r="B518">
        <f>INDEX(resultados!$A$2:$ZZ$2662, 512, MATCH($B$2, resultados!$A$1:$ZZ$1, 0))</f>
        <v/>
      </c>
      <c r="C518">
        <f>INDEX(resultados!$A$2:$ZZ$2662, 512, MATCH($B$3, resultados!$A$1:$ZZ$1, 0))</f>
        <v/>
      </c>
    </row>
    <row r="519">
      <c r="A519">
        <f>INDEX(resultados!$A$2:$ZZ$2662, 513, MATCH($B$1, resultados!$A$1:$ZZ$1, 0))</f>
        <v/>
      </c>
      <c r="B519">
        <f>INDEX(resultados!$A$2:$ZZ$2662, 513, MATCH($B$2, resultados!$A$1:$ZZ$1, 0))</f>
        <v/>
      </c>
      <c r="C519">
        <f>INDEX(resultados!$A$2:$ZZ$2662, 513, MATCH($B$3, resultados!$A$1:$ZZ$1, 0))</f>
        <v/>
      </c>
    </row>
    <row r="520">
      <c r="A520">
        <f>INDEX(resultados!$A$2:$ZZ$2662, 514, MATCH($B$1, resultados!$A$1:$ZZ$1, 0))</f>
        <v/>
      </c>
      <c r="B520">
        <f>INDEX(resultados!$A$2:$ZZ$2662, 514, MATCH($B$2, resultados!$A$1:$ZZ$1, 0))</f>
        <v/>
      </c>
      <c r="C520">
        <f>INDEX(resultados!$A$2:$ZZ$2662, 514, MATCH($B$3, resultados!$A$1:$ZZ$1, 0))</f>
        <v/>
      </c>
    </row>
    <row r="521">
      <c r="A521">
        <f>INDEX(resultados!$A$2:$ZZ$2662, 515, MATCH($B$1, resultados!$A$1:$ZZ$1, 0))</f>
        <v/>
      </c>
      <c r="B521">
        <f>INDEX(resultados!$A$2:$ZZ$2662, 515, MATCH($B$2, resultados!$A$1:$ZZ$1, 0))</f>
        <v/>
      </c>
      <c r="C521">
        <f>INDEX(resultados!$A$2:$ZZ$2662, 515, MATCH($B$3, resultados!$A$1:$ZZ$1, 0))</f>
        <v/>
      </c>
    </row>
    <row r="522">
      <c r="A522">
        <f>INDEX(resultados!$A$2:$ZZ$2662, 516, MATCH($B$1, resultados!$A$1:$ZZ$1, 0))</f>
        <v/>
      </c>
      <c r="B522">
        <f>INDEX(resultados!$A$2:$ZZ$2662, 516, MATCH($B$2, resultados!$A$1:$ZZ$1, 0))</f>
        <v/>
      </c>
      <c r="C522">
        <f>INDEX(resultados!$A$2:$ZZ$2662, 516, MATCH($B$3, resultados!$A$1:$ZZ$1, 0))</f>
        <v/>
      </c>
    </row>
    <row r="523">
      <c r="A523">
        <f>INDEX(resultados!$A$2:$ZZ$2662, 517, MATCH($B$1, resultados!$A$1:$ZZ$1, 0))</f>
        <v/>
      </c>
      <c r="B523">
        <f>INDEX(resultados!$A$2:$ZZ$2662, 517, MATCH($B$2, resultados!$A$1:$ZZ$1, 0))</f>
        <v/>
      </c>
      <c r="C523">
        <f>INDEX(resultados!$A$2:$ZZ$2662, 517, MATCH($B$3, resultados!$A$1:$ZZ$1, 0))</f>
        <v/>
      </c>
    </row>
    <row r="524">
      <c r="A524">
        <f>INDEX(resultados!$A$2:$ZZ$2662, 518, MATCH($B$1, resultados!$A$1:$ZZ$1, 0))</f>
        <v/>
      </c>
      <c r="B524">
        <f>INDEX(resultados!$A$2:$ZZ$2662, 518, MATCH($B$2, resultados!$A$1:$ZZ$1, 0))</f>
        <v/>
      </c>
      <c r="C524">
        <f>INDEX(resultados!$A$2:$ZZ$2662, 518, MATCH($B$3, resultados!$A$1:$ZZ$1, 0))</f>
        <v/>
      </c>
    </row>
    <row r="525">
      <c r="A525">
        <f>INDEX(resultados!$A$2:$ZZ$2662, 519, MATCH($B$1, resultados!$A$1:$ZZ$1, 0))</f>
        <v/>
      </c>
      <c r="B525">
        <f>INDEX(resultados!$A$2:$ZZ$2662, 519, MATCH($B$2, resultados!$A$1:$ZZ$1, 0))</f>
        <v/>
      </c>
      <c r="C525">
        <f>INDEX(resultados!$A$2:$ZZ$2662, 519, MATCH($B$3, resultados!$A$1:$ZZ$1, 0))</f>
        <v/>
      </c>
    </row>
    <row r="526">
      <c r="A526">
        <f>INDEX(resultados!$A$2:$ZZ$2662, 520, MATCH($B$1, resultados!$A$1:$ZZ$1, 0))</f>
        <v/>
      </c>
      <c r="B526">
        <f>INDEX(resultados!$A$2:$ZZ$2662, 520, MATCH($B$2, resultados!$A$1:$ZZ$1, 0))</f>
        <v/>
      </c>
      <c r="C526">
        <f>INDEX(resultados!$A$2:$ZZ$2662, 520, MATCH($B$3, resultados!$A$1:$ZZ$1, 0))</f>
        <v/>
      </c>
    </row>
    <row r="527">
      <c r="A527">
        <f>INDEX(resultados!$A$2:$ZZ$2662, 521, MATCH($B$1, resultados!$A$1:$ZZ$1, 0))</f>
        <v/>
      </c>
      <c r="B527">
        <f>INDEX(resultados!$A$2:$ZZ$2662, 521, MATCH($B$2, resultados!$A$1:$ZZ$1, 0))</f>
        <v/>
      </c>
      <c r="C527">
        <f>INDEX(resultados!$A$2:$ZZ$2662, 521, MATCH($B$3, resultados!$A$1:$ZZ$1, 0))</f>
        <v/>
      </c>
    </row>
    <row r="528">
      <c r="A528">
        <f>INDEX(resultados!$A$2:$ZZ$2662, 522, MATCH($B$1, resultados!$A$1:$ZZ$1, 0))</f>
        <v/>
      </c>
      <c r="B528">
        <f>INDEX(resultados!$A$2:$ZZ$2662, 522, MATCH($B$2, resultados!$A$1:$ZZ$1, 0))</f>
        <v/>
      </c>
      <c r="C528">
        <f>INDEX(resultados!$A$2:$ZZ$2662, 522, MATCH($B$3, resultados!$A$1:$ZZ$1, 0))</f>
        <v/>
      </c>
    </row>
    <row r="529">
      <c r="A529">
        <f>INDEX(resultados!$A$2:$ZZ$2662, 523, MATCH($B$1, resultados!$A$1:$ZZ$1, 0))</f>
        <v/>
      </c>
      <c r="B529">
        <f>INDEX(resultados!$A$2:$ZZ$2662, 523, MATCH($B$2, resultados!$A$1:$ZZ$1, 0))</f>
        <v/>
      </c>
      <c r="C529">
        <f>INDEX(resultados!$A$2:$ZZ$2662, 523, MATCH($B$3, resultados!$A$1:$ZZ$1, 0))</f>
        <v/>
      </c>
    </row>
    <row r="530">
      <c r="A530">
        <f>INDEX(resultados!$A$2:$ZZ$2662, 524, MATCH($B$1, resultados!$A$1:$ZZ$1, 0))</f>
        <v/>
      </c>
      <c r="B530">
        <f>INDEX(resultados!$A$2:$ZZ$2662, 524, MATCH($B$2, resultados!$A$1:$ZZ$1, 0))</f>
        <v/>
      </c>
      <c r="C530">
        <f>INDEX(resultados!$A$2:$ZZ$2662, 524, MATCH($B$3, resultados!$A$1:$ZZ$1, 0))</f>
        <v/>
      </c>
    </row>
    <row r="531">
      <c r="A531">
        <f>INDEX(resultados!$A$2:$ZZ$2662, 525, MATCH($B$1, resultados!$A$1:$ZZ$1, 0))</f>
        <v/>
      </c>
      <c r="B531">
        <f>INDEX(resultados!$A$2:$ZZ$2662, 525, MATCH($B$2, resultados!$A$1:$ZZ$1, 0))</f>
        <v/>
      </c>
      <c r="C531">
        <f>INDEX(resultados!$A$2:$ZZ$2662, 525, MATCH($B$3, resultados!$A$1:$ZZ$1, 0))</f>
        <v/>
      </c>
    </row>
    <row r="532">
      <c r="A532">
        <f>INDEX(resultados!$A$2:$ZZ$2662, 526, MATCH($B$1, resultados!$A$1:$ZZ$1, 0))</f>
        <v/>
      </c>
      <c r="B532">
        <f>INDEX(resultados!$A$2:$ZZ$2662, 526, MATCH($B$2, resultados!$A$1:$ZZ$1, 0))</f>
        <v/>
      </c>
      <c r="C532">
        <f>INDEX(resultados!$A$2:$ZZ$2662, 526, MATCH($B$3, resultados!$A$1:$ZZ$1, 0))</f>
        <v/>
      </c>
    </row>
    <row r="533">
      <c r="A533">
        <f>INDEX(resultados!$A$2:$ZZ$2662, 527, MATCH($B$1, resultados!$A$1:$ZZ$1, 0))</f>
        <v/>
      </c>
      <c r="B533">
        <f>INDEX(resultados!$A$2:$ZZ$2662, 527, MATCH($B$2, resultados!$A$1:$ZZ$1, 0))</f>
        <v/>
      </c>
      <c r="C533">
        <f>INDEX(resultados!$A$2:$ZZ$2662, 527, MATCH($B$3, resultados!$A$1:$ZZ$1, 0))</f>
        <v/>
      </c>
    </row>
    <row r="534">
      <c r="A534">
        <f>INDEX(resultados!$A$2:$ZZ$2662, 528, MATCH($B$1, resultados!$A$1:$ZZ$1, 0))</f>
        <v/>
      </c>
      <c r="B534">
        <f>INDEX(resultados!$A$2:$ZZ$2662, 528, MATCH($B$2, resultados!$A$1:$ZZ$1, 0))</f>
        <v/>
      </c>
      <c r="C534">
        <f>INDEX(resultados!$A$2:$ZZ$2662, 528, MATCH($B$3, resultados!$A$1:$ZZ$1, 0))</f>
        <v/>
      </c>
    </row>
    <row r="535">
      <c r="A535">
        <f>INDEX(resultados!$A$2:$ZZ$2662, 529, MATCH($B$1, resultados!$A$1:$ZZ$1, 0))</f>
        <v/>
      </c>
      <c r="B535">
        <f>INDEX(resultados!$A$2:$ZZ$2662, 529, MATCH($B$2, resultados!$A$1:$ZZ$1, 0))</f>
        <v/>
      </c>
      <c r="C535">
        <f>INDEX(resultados!$A$2:$ZZ$2662, 529, MATCH($B$3, resultados!$A$1:$ZZ$1, 0))</f>
        <v/>
      </c>
    </row>
    <row r="536">
      <c r="A536">
        <f>INDEX(resultados!$A$2:$ZZ$2662, 530, MATCH($B$1, resultados!$A$1:$ZZ$1, 0))</f>
        <v/>
      </c>
      <c r="B536">
        <f>INDEX(resultados!$A$2:$ZZ$2662, 530, MATCH($B$2, resultados!$A$1:$ZZ$1, 0))</f>
        <v/>
      </c>
      <c r="C536">
        <f>INDEX(resultados!$A$2:$ZZ$2662, 530, MATCH($B$3, resultados!$A$1:$ZZ$1, 0))</f>
        <v/>
      </c>
    </row>
    <row r="537">
      <c r="A537">
        <f>INDEX(resultados!$A$2:$ZZ$2662, 531, MATCH($B$1, resultados!$A$1:$ZZ$1, 0))</f>
        <v/>
      </c>
      <c r="B537">
        <f>INDEX(resultados!$A$2:$ZZ$2662, 531, MATCH($B$2, resultados!$A$1:$ZZ$1, 0))</f>
        <v/>
      </c>
      <c r="C537">
        <f>INDEX(resultados!$A$2:$ZZ$2662, 531, MATCH($B$3, resultados!$A$1:$ZZ$1, 0))</f>
        <v/>
      </c>
    </row>
    <row r="538">
      <c r="A538">
        <f>INDEX(resultados!$A$2:$ZZ$2662, 532, MATCH($B$1, resultados!$A$1:$ZZ$1, 0))</f>
        <v/>
      </c>
      <c r="B538">
        <f>INDEX(resultados!$A$2:$ZZ$2662, 532, MATCH($B$2, resultados!$A$1:$ZZ$1, 0))</f>
        <v/>
      </c>
      <c r="C538">
        <f>INDEX(resultados!$A$2:$ZZ$2662, 532, MATCH($B$3, resultados!$A$1:$ZZ$1, 0))</f>
        <v/>
      </c>
    </row>
    <row r="539">
      <c r="A539">
        <f>INDEX(resultados!$A$2:$ZZ$2662, 533, MATCH($B$1, resultados!$A$1:$ZZ$1, 0))</f>
        <v/>
      </c>
      <c r="B539">
        <f>INDEX(resultados!$A$2:$ZZ$2662, 533, MATCH($B$2, resultados!$A$1:$ZZ$1, 0))</f>
        <v/>
      </c>
      <c r="C539">
        <f>INDEX(resultados!$A$2:$ZZ$2662, 533, MATCH($B$3, resultados!$A$1:$ZZ$1, 0))</f>
        <v/>
      </c>
    </row>
    <row r="540">
      <c r="A540">
        <f>INDEX(resultados!$A$2:$ZZ$2662, 534, MATCH($B$1, resultados!$A$1:$ZZ$1, 0))</f>
        <v/>
      </c>
      <c r="B540">
        <f>INDEX(resultados!$A$2:$ZZ$2662, 534, MATCH($B$2, resultados!$A$1:$ZZ$1, 0))</f>
        <v/>
      </c>
      <c r="C540">
        <f>INDEX(resultados!$A$2:$ZZ$2662, 534, MATCH($B$3, resultados!$A$1:$ZZ$1, 0))</f>
        <v/>
      </c>
    </row>
    <row r="541">
      <c r="A541">
        <f>INDEX(resultados!$A$2:$ZZ$2662, 535, MATCH($B$1, resultados!$A$1:$ZZ$1, 0))</f>
        <v/>
      </c>
      <c r="B541">
        <f>INDEX(resultados!$A$2:$ZZ$2662, 535, MATCH($B$2, resultados!$A$1:$ZZ$1, 0))</f>
        <v/>
      </c>
      <c r="C541">
        <f>INDEX(resultados!$A$2:$ZZ$2662, 535, MATCH($B$3, resultados!$A$1:$ZZ$1, 0))</f>
        <v/>
      </c>
    </row>
    <row r="542">
      <c r="A542">
        <f>INDEX(resultados!$A$2:$ZZ$2662, 536, MATCH($B$1, resultados!$A$1:$ZZ$1, 0))</f>
        <v/>
      </c>
      <c r="B542">
        <f>INDEX(resultados!$A$2:$ZZ$2662, 536, MATCH($B$2, resultados!$A$1:$ZZ$1, 0))</f>
        <v/>
      </c>
      <c r="C542">
        <f>INDEX(resultados!$A$2:$ZZ$2662, 536, MATCH($B$3, resultados!$A$1:$ZZ$1, 0))</f>
        <v/>
      </c>
    </row>
    <row r="543">
      <c r="A543">
        <f>INDEX(resultados!$A$2:$ZZ$2662, 537, MATCH($B$1, resultados!$A$1:$ZZ$1, 0))</f>
        <v/>
      </c>
      <c r="B543">
        <f>INDEX(resultados!$A$2:$ZZ$2662, 537, MATCH($B$2, resultados!$A$1:$ZZ$1, 0))</f>
        <v/>
      </c>
      <c r="C543">
        <f>INDEX(resultados!$A$2:$ZZ$2662, 537, MATCH($B$3, resultados!$A$1:$ZZ$1, 0))</f>
        <v/>
      </c>
    </row>
    <row r="544">
      <c r="A544">
        <f>INDEX(resultados!$A$2:$ZZ$2662, 538, MATCH($B$1, resultados!$A$1:$ZZ$1, 0))</f>
        <v/>
      </c>
      <c r="B544">
        <f>INDEX(resultados!$A$2:$ZZ$2662, 538, MATCH($B$2, resultados!$A$1:$ZZ$1, 0))</f>
        <v/>
      </c>
      <c r="C544">
        <f>INDEX(resultados!$A$2:$ZZ$2662, 538, MATCH($B$3, resultados!$A$1:$ZZ$1, 0))</f>
        <v/>
      </c>
    </row>
    <row r="545">
      <c r="A545">
        <f>INDEX(resultados!$A$2:$ZZ$2662, 539, MATCH($B$1, resultados!$A$1:$ZZ$1, 0))</f>
        <v/>
      </c>
      <c r="B545">
        <f>INDEX(resultados!$A$2:$ZZ$2662, 539, MATCH($B$2, resultados!$A$1:$ZZ$1, 0))</f>
        <v/>
      </c>
      <c r="C545">
        <f>INDEX(resultados!$A$2:$ZZ$2662, 539, MATCH($B$3, resultados!$A$1:$ZZ$1, 0))</f>
        <v/>
      </c>
    </row>
    <row r="546">
      <c r="A546">
        <f>INDEX(resultados!$A$2:$ZZ$2662, 540, MATCH($B$1, resultados!$A$1:$ZZ$1, 0))</f>
        <v/>
      </c>
      <c r="B546">
        <f>INDEX(resultados!$A$2:$ZZ$2662, 540, MATCH($B$2, resultados!$A$1:$ZZ$1, 0))</f>
        <v/>
      </c>
      <c r="C546">
        <f>INDEX(resultados!$A$2:$ZZ$2662, 540, MATCH($B$3, resultados!$A$1:$ZZ$1, 0))</f>
        <v/>
      </c>
    </row>
    <row r="547">
      <c r="A547">
        <f>INDEX(resultados!$A$2:$ZZ$2662, 541, MATCH($B$1, resultados!$A$1:$ZZ$1, 0))</f>
        <v/>
      </c>
      <c r="B547">
        <f>INDEX(resultados!$A$2:$ZZ$2662, 541, MATCH($B$2, resultados!$A$1:$ZZ$1, 0))</f>
        <v/>
      </c>
      <c r="C547">
        <f>INDEX(resultados!$A$2:$ZZ$2662, 541, MATCH($B$3, resultados!$A$1:$ZZ$1, 0))</f>
        <v/>
      </c>
    </row>
    <row r="548">
      <c r="A548">
        <f>INDEX(resultados!$A$2:$ZZ$2662, 542, MATCH($B$1, resultados!$A$1:$ZZ$1, 0))</f>
        <v/>
      </c>
      <c r="B548">
        <f>INDEX(resultados!$A$2:$ZZ$2662, 542, MATCH($B$2, resultados!$A$1:$ZZ$1, 0))</f>
        <v/>
      </c>
      <c r="C548">
        <f>INDEX(resultados!$A$2:$ZZ$2662, 542, MATCH($B$3, resultados!$A$1:$ZZ$1, 0))</f>
        <v/>
      </c>
    </row>
    <row r="549">
      <c r="A549">
        <f>INDEX(resultados!$A$2:$ZZ$2662, 543, MATCH($B$1, resultados!$A$1:$ZZ$1, 0))</f>
        <v/>
      </c>
      <c r="B549">
        <f>INDEX(resultados!$A$2:$ZZ$2662, 543, MATCH($B$2, resultados!$A$1:$ZZ$1, 0))</f>
        <v/>
      </c>
      <c r="C549">
        <f>INDEX(resultados!$A$2:$ZZ$2662, 543, MATCH($B$3, resultados!$A$1:$ZZ$1, 0))</f>
        <v/>
      </c>
    </row>
    <row r="550">
      <c r="A550">
        <f>INDEX(resultados!$A$2:$ZZ$2662, 544, MATCH($B$1, resultados!$A$1:$ZZ$1, 0))</f>
        <v/>
      </c>
      <c r="B550">
        <f>INDEX(resultados!$A$2:$ZZ$2662, 544, MATCH($B$2, resultados!$A$1:$ZZ$1, 0))</f>
        <v/>
      </c>
      <c r="C550">
        <f>INDEX(resultados!$A$2:$ZZ$2662, 544, MATCH($B$3, resultados!$A$1:$ZZ$1, 0))</f>
        <v/>
      </c>
    </row>
    <row r="551">
      <c r="A551">
        <f>INDEX(resultados!$A$2:$ZZ$2662, 545, MATCH($B$1, resultados!$A$1:$ZZ$1, 0))</f>
        <v/>
      </c>
      <c r="B551">
        <f>INDEX(resultados!$A$2:$ZZ$2662, 545, MATCH($B$2, resultados!$A$1:$ZZ$1, 0))</f>
        <v/>
      </c>
      <c r="C551">
        <f>INDEX(resultados!$A$2:$ZZ$2662, 545, MATCH($B$3, resultados!$A$1:$ZZ$1, 0))</f>
        <v/>
      </c>
    </row>
    <row r="552">
      <c r="A552">
        <f>INDEX(resultados!$A$2:$ZZ$2662, 546, MATCH($B$1, resultados!$A$1:$ZZ$1, 0))</f>
        <v/>
      </c>
      <c r="B552">
        <f>INDEX(resultados!$A$2:$ZZ$2662, 546, MATCH($B$2, resultados!$A$1:$ZZ$1, 0))</f>
        <v/>
      </c>
      <c r="C552">
        <f>INDEX(resultados!$A$2:$ZZ$2662, 546, MATCH($B$3, resultados!$A$1:$ZZ$1, 0))</f>
        <v/>
      </c>
    </row>
    <row r="553">
      <c r="A553">
        <f>INDEX(resultados!$A$2:$ZZ$2662, 547, MATCH($B$1, resultados!$A$1:$ZZ$1, 0))</f>
        <v/>
      </c>
      <c r="B553">
        <f>INDEX(resultados!$A$2:$ZZ$2662, 547, MATCH($B$2, resultados!$A$1:$ZZ$1, 0))</f>
        <v/>
      </c>
      <c r="C553">
        <f>INDEX(resultados!$A$2:$ZZ$2662, 547, MATCH($B$3, resultados!$A$1:$ZZ$1, 0))</f>
        <v/>
      </c>
    </row>
    <row r="554">
      <c r="A554">
        <f>INDEX(resultados!$A$2:$ZZ$2662, 548, MATCH($B$1, resultados!$A$1:$ZZ$1, 0))</f>
        <v/>
      </c>
      <c r="B554">
        <f>INDEX(resultados!$A$2:$ZZ$2662, 548, MATCH($B$2, resultados!$A$1:$ZZ$1, 0))</f>
        <v/>
      </c>
      <c r="C554">
        <f>INDEX(resultados!$A$2:$ZZ$2662, 548, MATCH($B$3, resultados!$A$1:$ZZ$1, 0))</f>
        <v/>
      </c>
    </row>
    <row r="555">
      <c r="A555">
        <f>INDEX(resultados!$A$2:$ZZ$2662, 549, MATCH($B$1, resultados!$A$1:$ZZ$1, 0))</f>
        <v/>
      </c>
      <c r="B555">
        <f>INDEX(resultados!$A$2:$ZZ$2662, 549, MATCH($B$2, resultados!$A$1:$ZZ$1, 0))</f>
        <v/>
      </c>
      <c r="C555">
        <f>INDEX(resultados!$A$2:$ZZ$2662, 549, MATCH($B$3, resultados!$A$1:$ZZ$1, 0))</f>
        <v/>
      </c>
    </row>
    <row r="556">
      <c r="A556">
        <f>INDEX(resultados!$A$2:$ZZ$2662, 550, MATCH($B$1, resultados!$A$1:$ZZ$1, 0))</f>
        <v/>
      </c>
      <c r="B556">
        <f>INDEX(resultados!$A$2:$ZZ$2662, 550, MATCH($B$2, resultados!$A$1:$ZZ$1, 0))</f>
        <v/>
      </c>
      <c r="C556">
        <f>INDEX(resultados!$A$2:$ZZ$2662, 550, MATCH($B$3, resultados!$A$1:$ZZ$1, 0))</f>
        <v/>
      </c>
    </row>
    <row r="557">
      <c r="A557">
        <f>INDEX(resultados!$A$2:$ZZ$2662, 551, MATCH($B$1, resultados!$A$1:$ZZ$1, 0))</f>
        <v/>
      </c>
      <c r="B557">
        <f>INDEX(resultados!$A$2:$ZZ$2662, 551, MATCH($B$2, resultados!$A$1:$ZZ$1, 0))</f>
        <v/>
      </c>
      <c r="C557">
        <f>INDEX(resultados!$A$2:$ZZ$2662, 551, MATCH($B$3, resultados!$A$1:$ZZ$1, 0))</f>
        <v/>
      </c>
    </row>
    <row r="558">
      <c r="A558">
        <f>INDEX(resultados!$A$2:$ZZ$2662, 552, MATCH($B$1, resultados!$A$1:$ZZ$1, 0))</f>
        <v/>
      </c>
      <c r="B558">
        <f>INDEX(resultados!$A$2:$ZZ$2662, 552, MATCH($B$2, resultados!$A$1:$ZZ$1, 0))</f>
        <v/>
      </c>
      <c r="C558">
        <f>INDEX(resultados!$A$2:$ZZ$2662, 552, MATCH($B$3, resultados!$A$1:$ZZ$1, 0))</f>
        <v/>
      </c>
    </row>
    <row r="559">
      <c r="A559">
        <f>INDEX(resultados!$A$2:$ZZ$2662, 553, MATCH($B$1, resultados!$A$1:$ZZ$1, 0))</f>
        <v/>
      </c>
      <c r="B559">
        <f>INDEX(resultados!$A$2:$ZZ$2662, 553, MATCH($B$2, resultados!$A$1:$ZZ$1, 0))</f>
        <v/>
      </c>
      <c r="C559">
        <f>INDEX(resultados!$A$2:$ZZ$2662, 553, MATCH($B$3, resultados!$A$1:$ZZ$1, 0))</f>
        <v/>
      </c>
    </row>
    <row r="560">
      <c r="A560">
        <f>INDEX(resultados!$A$2:$ZZ$2662, 554, MATCH($B$1, resultados!$A$1:$ZZ$1, 0))</f>
        <v/>
      </c>
      <c r="B560">
        <f>INDEX(resultados!$A$2:$ZZ$2662, 554, MATCH($B$2, resultados!$A$1:$ZZ$1, 0))</f>
        <v/>
      </c>
      <c r="C560">
        <f>INDEX(resultados!$A$2:$ZZ$2662, 554, MATCH($B$3, resultados!$A$1:$ZZ$1, 0))</f>
        <v/>
      </c>
    </row>
    <row r="561">
      <c r="A561">
        <f>INDEX(resultados!$A$2:$ZZ$2662, 555, MATCH($B$1, resultados!$A$1:$ZZ$1, 0))</f>
        <v/>
      </c>
      <c r="B561">
        <f>INDEX(resultados!$A$2:$ZZ$2662, 555, MATCH($B$2, resultados!$A$1:$ZZ$1, 0))</f>
        <v/>
      </c>
      <c r="C561">
        <f>INDEX(resultados!$A$2:$ZZ$2662, 555, MATCH($B$3, resultados!$A$1:$ZZ$1, 0))</f>
        <v/>
      </c>
    </row>
    <row r="562">
      <c r="A562">
        <f>INDEX(resultados!$A$2:$ZZ$2662, 556, MATCH($B$1, resultados!$A$1:$ZZ$1, 0))</f>
        <v/>
      </c>
      <c r="B562">
        <f>INDEX(resultados!$A$2:$ZZ$2662, 556, MATCH($B$2, resultados!$A$1:$ZZ$1, 0))</f>
        <v/>
      </c>
      <c r="C562">
        <f>INDEX(resultados!$A$2:$ZZ$2662, 556, MATCH($B$3, resultados!$A$1:$ZZ$1, 0))</f>
        <v/>
      </c>
    </row>
    <row r="563">
      <c r="A563">
        <f>INDEX(resultados!$A$2:$ZZ$2662, 557, MATCH($B$1, resultados!$A$1:$ZZ$1, 0))</f>
        <v/>
      </c>
      <c r="B563">
        <f>INDEX(resultados!$A$2:$ZZ$2662, 557, MATCH($B$2, resultados!$A$1:$ZZ$1, 0))</f>
        <v/>
      </c>
      <c r="C563">
        <f>INDEX(resultados!$A$2:$ZZ$2662, 557, MATCH($B$3, resultados!$A$1:$ZZ$1, 0))</f>
        <v/>
      </c>
    </row>
    <row r="564">
      <c r="A564">
        <f>INDEX(resultados!$A$2:$ZZ$2662, 558, MATCH($B$1, resultados!$A$1:$ZZ$1, 0))</f>
        <v/>
      </c>
      <c r="B564">
        <f>INDEX(resultados!$A$2:$ZZ$2662, 558, MATCH($B$2, resultados!$A$1:$ZZ$1, 0))</f>
        <v/>
      </c>
      <c r="C564">
        <f>INDEX(resultados!$A$2:$ZZ$2662, 558, MATCH($B$3, resultados!$A$1:$ZZ$1, 0))</f>
        <v/>
      </c>
    </row>
    <row r="565">
      <c r="A565">
        <f>INDEX(resultados!$A$2:$ZZ$2662, 559, MATCH($B$1, resultados!$A$1:$ZZ$1, 0))</f>
        <v/>
      </c>
      <c r="B565">
        <f>INDEX(resultados!$A$2:$ZZ$2662, 559, MATCH($B$2, resultados!$A$1:$ZZ$1, 0))</f>
        <v/>
      </c>
      <c r="C565">
        <f>INDEX(resultados!$A$2:$ZZ$2662, 559, MATCH($B$3, resultados!$A$1:$ZZ$1, 0))</f>
        <v/>
      </c>
    </row>
    <row r="566">
      <c r="A566">
        <f>INDEX(resultados!$A$2:$ZZ$2662, 560, MATCH($B$1, resultados!$A$1:$ZZ$1, 0))</f>
        <v/>
      </c>
      <c r="B566">
        <f>INDEX(resultados!$A$2:$ZZ$2662, 560, MATCH($B$2, resultados!$A$1:$ZZ$1, 0))</f>
        <v/>
      </c>
      <c r="C566">
        <f>INDEX(resultados!$A$2:$ZZ$2662, 560, MATCH($B$3, resultados!$A$1:$ZZ$1, 0))</f>
        <v/>
      </c>
    </row>
    <row r="567">
      <c r="A567">
        <f>INDEX(resultados!$A$2:$ZZ$2662, 561, MATCH($B$1, resultados!$A$1:$ZZ$1, 0))</f>
        <v/>
      </c>
      <c r="B567">
        <f>INDEX(resultados!$A$2:$ZZ$2662, 561, MATCH($B$2, resultados!$A$1:$ZZ$1, 0))</f>
        <v/>
      </c>
      <c r="C567">
        <f>INDEX(resultados!$A$2:$ZZ$2662, 561, MATCH($B$3, resultados!$A$1:$ZZ$1, 0))</f>
        <v/>
      </c>
    </row>
    <row r="568">
      <c r="A568">
        <f>INDEX(resultados!$A$2:$ZZ$2662, 562, MATCH($B$1, resultados!$A$1:$ZZ$1, 0))</f>
        <v/>
      </c>
      <c r="B568">
        <f>INDEX(resultados!$A$2:$ZZ$2662, 562, MATCH($B$2, resultados!$A$1:$ZZ$1, 0))</f>
        <v/>
      </c>
      <c r="C568">
        <f>INDEX(resultados!$A$2:$ZZ$2662, 562, MATCH($B$3, resultados!$A$1:$ZZ$1, 0))</f>
        <v/>
      </c>
    </row>
    <row r="569">
      <c r="A569">
        <f>INDEX(resultados!$A$2:$ZZ$2662, 563, MATCH($B$1, resultados!$A$1:$ZZ$1, 0))</f>
        <v/>
      </c>
      <c r="B569">
        <f>INDEX(resultados!$A$2:$ZZ$2662, 563, MATCH($B$2, resultados!$A$1:$ZZ$1, 0))</f>
        <v/>
      </c>
      <c r="C569">
        <f>INDEX(resultados!$A$2:$ZZ$2662, 563, MATCH($B$3, resultados!$A$1:$ZZ$1, 0))</f>
        <v/>
      </c>
    </row>
    <row r="570">
      <c r="A570">
        <f>INDEX(resultados!$A$2:$ZZ$2662, 564, MATCH($B$1, resultados!$A$1:$ZZ$1, 0))</f>
        <v/>
      </c>
      <c r="B570">
        <f>INDEX(resultados!$A$2:$ZZ$2662, 564, MATCH($B$2, resultados!$A$1:$ZZ$1, 0))</f>
        <v/>
      </c>
      <c r="C570">
        <f>INDEX(resultados!$A$2:$ZZ$2662, 564, MATCH($B$3, resultados!$A$1:$ZZ$1, 0))</f>
        <v/>
      </c>
    </row>
    <row r="571">
      <c r="A571">
        <f>INDEX(resultados!$A$2:$ZZ$2662, 565, MATCH($B$1, resultados!$A$1:$ZZ$1, 0))</f>
        <v/>
      </c>
      <c r="B571">
        <f>INDEX(resultados!$A$2:$ZZ$2662, 565, MATCH($B$2, resultados!$A$1:$ZZ$1, 0))</f>
        <v/>
      </c>
      <c r="C571">
        <f>INDEX(resultados!$A$2:$ZZ$2662, 565, MATCH($B$3, resultados!$A$1:$ZZ$1, 0))</f>
        <v/>
      </c>
    </row>
    <row r="572">
      <c r="A572">
        <f>INDEX(resultados!$A$2:$ZZ$2662, 566, MATCH($B$1, resultados!$A$1:$ZZ$1, 0))</f>
        <v/>
      </c>
      <c r="B572">
        <f>INDEX(resultados!$A$2:$ZZ$2662, 566, MATCH($B$2, resultados!$A$1:$ZZ$1, 0))</f>
        <v/>
      </c>
      <c r="C572">
        <f>INDEX(resultados!$A$2:$ZZ$2662, 566, MATCH($B$3, resultados!$A$1:$ZZ$1, 0))</f>
        <v/>
      </c>
    </row>
    <row r="573">
      <c r="A573">
        <f>INDEX(resultados!$A$2:$ZZ$2662, 567, MATCH($B$1, resultados!$A$1:$ZZ$1, 0))</f>
        <v/>
      </c>
      <c r="B573">
        <f>INDEX(resultados!$A$2:$ZZ$2662, 567, MATCH($B$2, resultados!$A$1:$ZZ$1, 0))</f>
        <v/>
      </c>
      <c r="C573">
        <f>INDEX(resultados!$A$2:$ZZ$2662, 567, MATCH($B$3, resultados!$A$1:$ZZ$1, 0))</f>
        <v/>
      </c>
    </row>
    <row r="574">
      <c r="A574">
        <f>INDEX(resultados!$A$2:$ZZ$2662, 568, MATCH($B$1, resultados!$A$1:$ZZ$1, 0))</f>
        <v/>
      </c>
      <c r="B574">
        <f>INDEX(resultados!$A$2:$ZZ$2662, 568, MATCH($B$2, resultados!$A$1:$ZZ$1, 0))</f>
        <v/>
      </c>
      <c r="C574">
        <f>INDEX(resultados!$A$2:$ZZ$2662, 568, MATCH($B$3, resultados!$A$1:$ZZ$1, 0))</f>
        <v/>
      </c>
    </row>
    <row r="575">
      <c r="A575">
        <f>INDEX(resultados!$A$2:$ZZ$2662, 569, MATCH($B$1, resultados!$A$1:$ZZ$1, 0))</f>
        <v/>
      </c>
      <c r="B575">
        <f>INDEX(resultados!$A$2:$ZZ$2662, 569, MATCH($B$2, resultados!$A$1:$ZZ$1, 0))</f>
        <v/>
      </c>
      <c r="C575">
        <f>INDEX(resultados!$A$2:$ZZ$2662, 569, MATCH($B$3, resultados!$A$1:$ZZ$1, 0))</f>
        <v/>
      </c>
    </row>
    <row r="576">
      <c r="A576">
        <f>INDEX(resultados!$A$2:$ZZ$2662, 570, MATCH($B$1, resultados!$A$1:$ZZ$1, 0))</f>
        <v/>
      </c>
      <c r="B576">
        <f>INDEX(resultados!$A$2:$ZZ$2662, 570, MATCH($B$2, resultados!$A$1:$ZZ$1, 0))</f>
        <v/>
      </c>
      <c r="C576">
        <f>INDEX(resultados!$A$2:$ZZ$2662, 570, MATCH($B$3, resultados!$A$1:$ZZ$1, 0))</f>
        <v/>
      </c>
    </row>
    <row r="577">
      <c r="A577">
        <f>INDEX(resultados!$A$2:$ZZ$2662, 571, MATCH($B$1, resultados!$A$1:$ZZ$1, 0))</f>
        <v/>
      </c>
      <c r="B577">
        <f>INDEX(resultados!$A$2:$ZZ$2662, 571, MATCH($B$2, resultados!$A$1:$ZZ$1, 0))</f>
        <v/>
      </c>
      <c r="C577">
        <f>INDEX(resultados!$A$2:$ZZ$2662, 571, MATCH($B$3, resultados!$A$1:$ZZ$1, 0))</f>
        <v/>
      </c>
    </row>
    <row r="578">
      <c r="A578">
        <f>INDEX(resultados!$A$2:$ZZ$2662, 572, MATCH($B$1, resultados!$A$1:$ZZ$1, 0))</f>
        <v/>
      </c>
      <c r="B578">
        <f>INDEX(resultados!$A$2:$ZZ$2662, 572, MATCH($B$2, resultados!$A$1:$ZZ$1, 0))</f>
        <v/>
      </c>
      <c r="C578">
        <f>INDEX(resultados!$A$2:$ZZ$2662, 572, MATCH($B$3, resultados!$A$1:$ZZ$1, 0))</f>
        <v/>
      </c>
    </row>
    <row r="579">
      <c r="A579">
        <f>INDEX(resultados!$A$2:$ZZ$2662, 573, MATCH($B$1, resultados!$A$1:$ZZ$1, 0))</f>
        <v/>
      </c>
      <c r="B579">
        <f>INDEX(resultados!$A$2:$ZZ$2662, 573, MATCH($B$2, resultados!$A$1:$ZZ$1, 0))</f>
        <v/>
      </c>
      <c r="C579">
        <f>INDEX(resultados!$A$2:$ZZ$2662, 573, MATCH($B$3, resultados!$A$1:$ZZ$1, 0))</f>
        <v/>
      </c>
    </row>
    <row r="580">
      <c r="A580">
        <f>INDEX(resultados!$A$2:$ZZ$2662, 574, MATCH($B$1, resultados!$A$1:$ZZ$1, 0))</f>
        <v/>
      </c>
      <c r="B580">
        <f>INDEX(resultados!$A$2:$ZZ$2662, 574, MATCH($B$2, resultados!$A$1:$ZZ$1, 0))</f>
        <v/>
      </c>
      <c r="C580">
        <f>INDEX(resultados!$A$2:$ZZ$2662, 574, MATCH($B$3, resultados!$A$1:$ZZ$1, 0))</f>
        <v/>
      </c>
    </row>
    <row r="581">
      <c r="A581">
        <f>INDEX(resultados!$A$2:$ZZ$2662, 575, MATCH($B$1, resultados!$A$1:$ZZ$1, 0))</f>
        <v/>
      </c>
      <c r="B581">
        <f>INDEX(resultados!$A$2:$ZZ$2662, 575, MATCH($B$2, resultados!$A$1:$ZZ$1, 0))</f>
        <v/>
      </c>
      <c r="C581">
        <f>INDEX(resultados!$A$2:$ZZ$2662, 575, MATCH($B$3, resultados!$A$1:$ZZ$1, 0))</f>
        <v/>
      </c>
    </row>
    <row r="582">
      <c r="A582">
        <f>INDEX(resultados!$A$2:$ZZ$2662, 576, MATCH($B$1, resultados!$A$1:$ZZ$1, 0))</f>
        <v/>
      </c>
      <c r="B582">
        <f>INDEX(resultados!$A$2:$ZZ$2662, 576, MATCH($B$2, resultados!$A$1:$ZZ$1, 0))</f>
        <v/>
      </c>
      <c r="C582">
        <f>INDEX(resultados!$A$2:$ZZ$2662, 576, MATCH($B$3, resultados!$A$1:$ZZ$1, 0))</f>
        <v/>
      </c>
    </row>
    <row r="583">
      <c r="A583">
        <f>INDEX(resultados!$A$2:$ZZ$2662, 577, MATCH($B$1, resultados!$A$1:$ZZ$1, 0))</f>
        <v/>
      </c>
      <c r="B583">
        <f>INDEX(resultados!$A$2:$ZZ$2662, 577, MATCH($B$2, resultados!$A$1:$ZZ$1, 0))</f>
        <v/>
      </c>
      <c r="C583">
        <f>INDEX(resultados!$A$2:$ZZ$2662, 577, MATCH($B$3, resultados!$A$1:$ZZ$1, 0))</f>
        <v/>
      </c>
    </row>
    <row r="584">
      <c r="A584">
        <f>INDEX(resultados!$A$2:$ZZ$2662, 578, MATCH($B$1, resultados!$A$1:$ZZ$1, 0))</f>
        <v/>
      </c>
      <c r="B584">
        <f>INDEX(resultados!$A$2:$ZZ$2662, 578, MATCH($B$2, resultados!$A$1:$ZZ$1, 0))</f>
        <v/>
      </c>
      <c r="C584">
        <f>INDEX(resultados!$A$2:$ZZ$2662, 578, MATCH($B$3, resultados!$A$1:$ZZ$1, 0))</f>
        <v/>
      </c>
    </row>
    <row r="585">
      <c r="A585">
        <f>INDEX(resultados!$A$2:$ZZ$2662, 579, MATCH($B$1, resultados!$A$1:$ZZ$1, 0))</f>
        <v/>
      </c>
      <c r="B585">
        <f>INDEX(resultados!$A$2:$ZZ$2662, 579, MATCH($B$2, resultados!$A$1:$ZZ$1, 0))</f>
        <v/>
      </c>
      <c r="C585">
        <f>INDEX(resultados!$A$2:$ZZ$2662, 579, MATCH($B$3, resultados!$A$1:$ZZ$1, 0))</f>
        <v/>
      </c>
    </row>
    <row r="586">
      <c r="A586">
        <f>INDEX(resultados!$A$2:$ZZ$2662, 580, MATCH($B$1, resultados!$A$1:$ZZ$1, 0))</f>
        <v/>
      </c>
      <c r="B586">
        <f>INDEX(resultados!$A$2:$ZZ$2662, 580, MATCH($B$2, resultados!$A$1:$ZZ$1, 0))</f>
        <v/>
      </c>
      <c r="C586">
        <f>INDEX(resultados!$A$2:$ZZ$2662, 580, MATCH($B$3, resultados!$A$1:$ZZ$1, 0))</f>
        <v/>
      </c>
    </row>
    <row r="587">
      <c r="A587">
        <f>INDEX(resultados!$A$2:$ZZ$2662, 581, MATCH($B$1, resultados!$A$1:$ZZ$1, 0))</f>
        <v/>
      </c>
      <c r="B587">
        <f>INDEX(resultados!$A$2:$ZZ$2662, 581, MATCH($B$2, resultados!$A$1:$ZZ$1, 0))</f>
        <v/>
      </c>
      <c r="C587">
        <f>INDEX(resultados!$A$2:$ZZ$2662, 581, MATCH($B$3, resultados!$A$1:$ZZ$1, 0))</f>
        <v/>
      </c>
    </row>
    <row r="588">
      <c r="A588">
        <f>INDEX(resultados!$A$2:$ZZ$2662, 582, MATCH($B$1, resultados!$A$1:$ZZ$1, 0))</f>
        <v/>
      </c>
      <c r="B588">
        <f>INDEX(resultados!$A$2:$ZZ$2662, 582, MATCH($B$2, resultados!$A$1:$ZZ$1, 0))</f>
        <v/>
      </c>
      <c r="C588">
        <f>INDEX(resultados!$A$2:$ZZ$2662, 582, MATCH($B$3, resultados!$A$1:$ZZ$1, 0))</f>
        <v/>
      </c>
    </row>
    <row r="589">
      <c r="A589">
        <f>INDEX(resultados!$A$2:$ZZ$2662, 583, MATCH($B$1, resultados!$A$1:$ZZ$1, 0))</f>
        <v/>
      </c>
      <c r="B589">
        <f>INDEX(resultados!$A$2:$ZZ$2662, 583, MATCH($B$2, resultados!$A$1:$ZZ$1, 0))</f>
        <v/>
      </c>
      <c r="C589">
        <f>INDEX(resultados!$A$2:$ZZ$2662, 583, MATCH($B$3, resultados!$A$1:$ZZ$1, 0))</f>
        <v/>
      </c>
    </row>
    <row r="590">
      <c r="A590">
        <f>INDEX(resultados!$A$2:$ZZ$2662, 584, MATCH($B$1, resultados!$A$1:$ZZ$1, 0))</f>
        <v/>
      </c>
      <c r="B590">
        <f>INDEX(resultados!$A$2:$ZZ$2662, 584, MATCH($B$2, resultados!$A$1:$ZZ$1, 0))</f>
        <v/>
      </c>
      <c r="C590">
        <f>INDEX(resultados!$A$2:$ZZ$2662, 584, MATCH($B$3, resultados!$A$1:$ZZ$1, 0))</f>
        <v/>
      </c>
    </row>
    <row r="591">
      <c r="A591">
        <f>INDEX(resultados!$A$2:$ZZ$2662, 585, MATCH($B$1, resultados!$A$1:$ZZ$1, 0))</f>
        <v/>
      </c>
      <c r="B591">
        <f>INDEX(resultados!$A$2:$ZZ$2662, 585, MATCH($B$2, resultados!$A$1:$ZZ$1, 0))</f>
        <v/>
      </c>
      <c r="C591">
        <f>INDEX(resultados!$A$2:$ZZ$2662, 585, MATCH($B$3, resultados!$A$1:$ZZ$1, 0))</f>
        <v/>
      </c>
    </row>
    <row r="592">
      <c r="A592">
        <f>INDEX(resultados!$A$2:$ZZ$2662, 586, MATCH($B$1, resultados!$A$1:$ZZ$1, 0))</f>
        <v/>
      </c>
      <c r="B592">
        <f>INDEX(resultados!$A$2:$ZZ$2662, 586, MATCH($B$2, resultados!$A$1:$ZZ$1, 0))</f>
        <v/>
      </c>
      <c r="C592">
        <f>INDEX(resultados!$A$2:$ZZ$2662, 586, MATCH($B$3, resultados!$A$1:$ZZ$1, 0))</f>
        <v/>
      </c>
    </row>
    <row r="593">
      <c r="A593">
        <f>INDEX(resultados!$A$2:$ZZ$2662, 587, MATCH($B$1, resultados!$A$1:$ZZ$1, 0))</f>
        <v/>
      </c>
      <c r="B593">
        <f>INDEX(resultados!$A$2:$ZZ$2662, 587, MATCH($B$2, resultados!$A$1:$ZZ$1, 0))</f>
        <v/>
      </c>
      <c r="C593">
        <f>INDEX(resultados!$A$2:$ZZ$2662, 587, MATCH($B$3, resultados!$A$1:$ZZ$1, 0))</f>
        <v/>
      </c>
    </row>
    <row r="594">
      <c r="A594">
        <f>INDEX(resultados!$A$2:$ZZ$2662, 588, MATCH($B$1, resultados!$A$1:$ZZ$1, 0))</f>
        <v/>
      </c>
      <c r="B594">
        <f>INDEX(resultados!$A$2:$ZZ$2662, 588, MATCH($B$2, resultados!$A$1:$ZZ$1, 0))</f>
        <v/>
      </c>
      <c r="C594">
        <f>INDEX(resultados!$A$2:$ZZ$2662, 588, MATCH($B$3, resultados!$A$1:$ZZ$1, 0))</f>
        <v/>
      </c>
    </row>
    <row r="595">
      <c r="A595">
        <f>INDEX(resultados!$A$2:$ZZ$2662, 589, MATCH($B$1, resultados!$A$1:$ZZ$1, 0))</f>
        <v/>
      </c>
      <c r="B595">
        <f>INDEX(resultados!$A$2:$ZZ$2662, 589, MATCH($B$2, resultados!$A$1:$ZZ$1, 0))</f>
        <v/>
      </c>
      <c r="C595">
        <f>INDEX(resultados!$A$2:$ZZ$2662, 589, MATCH($B$3, resultados!$A$1:$ZZ$1, 0))</f>
        <v/>
      </c>
    </row>
    <row r="596">
      <c r="A596">
        <f>INDEX(resultados!$A$2:$ZZ$2662, 590, MATCH($B$1, resultados!$A$1:$ZZ$1, 0))</f>
        <v/>
      </c>
      <c r="B596">
        <f>INDEX(resultados!$A$2:$ZZ$2662, 590, MATCH($B$2, resultados!$A$1:$ZZ$1, 0))</f>
        <v/>
      </c>
      <c r="C596">
        <f>INDEX(resultados!$A$2:$ZZ$2662, 590, MATCH($B$3, resultados!$A$1:$ZZ$1, 0))</f>
        <v/>
      </c>
    </row>
    <row r="597">
      <c r="A597">
        <f>INDEX(resultados!$A$2:$ZZ$2662, 591, MATCH($B$1, resultados!$A$1:$ZZ$1, 0))</f>
        <v/>
      </c>
      <c r="B597">
        <f>INDEX(resultados!$A$2:$ZZ$2662, 591, MATCH($B$2, resultados!$A$1:$ZZ$1, 0))</f>
        <v/>
      </c>
      <c r="C597">
        <f>INDEX(resultados!$A$2:$ZZ$2662, 591, MATCH($B$3, resultados!$A$1:$ZZ$1, 0))</f>
        <v/>
      </c>
    </row>
    <row r="598">
      <c r="A598">
        <f>INDEX(resultados!$A$2:$ZZ$2662, 592, MATCH($B$1, resultados!$A$1:$ZZ$1, 0))</f>
        <v/>
      </c>
      <c r="B598">
        <f>INDEX(resultados!$A$2:$ZZ$2662, 592, MATCH($B$2, resultados!$A$1:$ZZ$1, 0))</f>
        <v/>
      </c>
      <c r="C598">
        <f>INDEX(resultados!$A$2:$ZZ$2662, 592, MATCH($B$3, resultados!$A$1:$ZZ$1, 0))</f>
        <v/>
      </c>
    </row>
    <row r="599">
      <c r="A599">
        <f>INDEX(resultados!$A$2:$ZZ$2662, 593, MATCH($B$1, resultados!$A$1:$ZZ$1, 0))</f>
        <v/>
      </c>
      <c r="B599">
        <f>INDEX(resultados!$A$2:$ZZ$2662, 593, MATCH($B$2, resultados!$A$1:$ZZ$1, 0))</f>
        <v/>
      </c>
      <c r="C599">
        <f>INDEX(resultados!$A$2:$ZZ$2662, 593, MATCH($B$3, resultados!$A$1:$ZZ$1, 0))</f>
        <v/>
      </c>
    </row>
    <row r="600">
      <c r="A600">
        <f>INDEX(resultados!$A$2:$ZZ$2662, 594, MATCH($B$1, resultados!$A$1:$ZZ$1, 0))</f>
        <v/>
      </c>
      <c r="B600">
        <f>INDEX(resultados!$A$2:$ZZ$2662, 594, MATCH($B$2, resultados!$A$1:$ZZ$1, 0))</f>
        <v/>
      </c>
      <c r="C600">
        <f>INDEX(resultados!$A$2:$ZZ$2662, 594, MATCH($B$3, resultados!$A$1:$ZZ$1, 0))</f>
        <v/>
      </c>
    </row>
    <row r="601">
      <c r="A601">
        <f>INDEX(resultados!$A$2:$ZZ$2662, 595, MATCH($B$1, resultados!$A$1:$ZZ$1, 0))</f>
        <v/>
      </c>
      <c r="B601">
        <f>INDEX(resultados!$A$2:$ZZ$2662, 595, MATCH($B$2, resultados!$A$1:$ZZ$1, 0))</f>
        <v/>
      </c>
      <c r="C601">
        <f>INDEX(resultados!$A$2:$ZZ$2662, 595, MATCH($B$3, resultados!$A$1:$ZZ$1, 0))</f>
        <v/>
      </c>
    </row>
    <row r="602">
      <c r="A602">
        <f>INDEX(resultados!$A$2:$ZZ$2662, 596, MATCH($B$1, resultados!$A$1:$ZZ$1, 0))</f>
        <v/>
      </c>
      <c r="B602">
        <f>INDEX(resultados!$A$2:$ZZ$2662, 596, MATCH($B$2, resultados!$A$1:$ZZ$1, 0))</f>
        <v/>
      </c>
      <c r="C602">
        <f>INDEX(resultados!$A$2:$ZZ$2662, 596, MATCH($B$3, resultados!$A$1:$ZZ$1, 0))</f>
        <v/>
      </c>
    </row>
    <row r="603">
      <c r="A603">
        <f>INDEX(resultados!$A$2:$ZZ$2662, 597, MATCH($B$1, resultados!$A$1:$ZZ$1, 0))</f>
        <v/>
      </c>
      <c r="B603">
        <f>INDEX(resultados!$A$2:$ZZ$2662, 597, MATCH($B$2, resultados!$A$1:$ZZ$1, 0))</f>
        <v/>
      </c>
      <c r="C603">
        <f>INDEX(resultados!$A$2:$ZZ$2662, 597, MATCH($B$3, resultados!$A$1:$ZZ$1, 0))</f>
        <v/>
      </c>
    </row>
    <row r="604">
      <c r="A604">
        <f>INDEX(resultados!$A$2:$ZZ$2662, 598, MATCH($B$1, resultados!$A$1:$ZZ$1, 0))</f>
        <v/>
      </c>
      <c r="B604">
        <f>INDEX(resultados!$A$2:$ZZ$2662, 598, MATCH($B$2, resultados!$A$1:$ZZ$1, 0))</f>
        <v/>
      </c>
      <c r="C604">
        <f>INDEX(resultados!$A$2:$ZZ$2662, 598, MATCH($B$3, resultados!$A$1:$ZZ$1, 0))</f>
        <v/>
      </c>
    </row>
    <row r="605">
      <c r="A605">
        <f>INDEX(resultados!$A$2:$ZZ$2662, 599, MATCH($B$1, resultados!$A$1:$ZZ$1, 0))</f>
        <v/>
      </c>
      <c r="B605">
        <f>INDEX(resultados!$A$2:$ZZ$2662, 599, MATCH($B$2, resultados!$A$1:$ZZ$1, 0))</f>
        <v/>
      </c>
      <c r="C605">
        <f>INDEX(resultados!$A$2:$ZZ$2662, 599, MATCH($B$3, resultados!$A$1:$ZZ$1, 0))</f>
        <v/>
      </c>
    </row>
    <row r="606">
      <c r="A606">
        <f>INDEX(resultados!$A$2:$ZZ$2662, 600, MATCH($B$1, resultados!$A$1:$ZZ$1, 0))</f>
        <v/>
      </c>
      <c r="B606">
        <f>INDEX(resultados!$A$2:$ZZ$2662, 600, MATCH($B$2, resultados!$A$1:$ZZ$1, 0))</f>
        <v/>
      </c>
      <c r="C606">
        <f>INDEX(resultados!$A$2:$ZZ$2662, 600, MATCH($B$3, resultados!$A$1:$ZZ$1, 0))</f>
        <v/>
      </c>
    </row>
    <row r="607">
      <c r="A607">
        <f>INDEX(resultados!$A$2:$ZZ$2662, 601, MATCH($B$1, resultados!$A$1:$ZZ$1, 0))</f>
        <v/>
      </c>
      <c r="B607">
        <f>INDEX(resultados!$A$2:$ZZ$2662, 601, MATCH($B$2, resultados!$A$1:$ZZ$1, 0))</f>
        <v/>
      </c>
      <c r="C607">
        <f>INDEX(resultados!$A$2:$ZZ$2662, 601, MATCH($B$3, resultados!$A$1:$ZZ$1, 0))</f>
        <v/>
      </c>
    </row>
    <row r="608">
      <c r="A608">
        <f>INDEX(resultados!$A$2:$ZZ$2662, 602, MATCH($B$1, resultados!$A$1:$ZZ$1, 0))</f>
        <v/>
      </c>
      <c r="B608">
        <f>INDEX(resultados!$A$2:$ZZ$2662, 602, MATCH($B$2, resultados!$A$1:$ZZ$1, 0))</f>
        <v/>
      </c>
      <c r="C608">
        <f>INDEX(resultados!$A$2:$ZZ$2662, 602, MATCH($B$3, resultados!$A$1:$ZZ$1, 0))</f>
        <v/>
      </c>
    </row>
    <row r="609">
      <c r="A609">
        <f>INDEX(resultados!$A$2:$ZZ$2662, 603, MATCH($B$1, resultados!$A$1:$ZZ$1, 0))</f>
        <v/>
      </c>
      <c r="B609">
        <f>INDEX(resultados!$A$2:$ZZ$2662, 603, MATCH($B$2, resultados!$A$1:$ZZ$1, 0))</f>
        <v/>
      </c>
      <c r="C609">
        <f>INDEX(resultados!$A$2:$ZZ$2662, 603, MATCH($B$3, resultados!$A$1:$ZZ$1, 0))</f>
        <v/>
      </c>
    </row>
    <row r="610">
      <c r="A610">
        <f>INDEX(resultados!$A$2:$ZZ$2662, 604, MATCH($B$1, resultados!$A$1:$ZZ$1, 0))</f>
        <v/>
      </c>
      <c r="B610">
        <f>INDEX(resultados!$A$2:$ZZ$2662, 604, MATCH($B$2, resultados!$A$1:$ZZ$1, 0))</f>
        <v/>
      </c>
      <c r="C610">
        <f>INDEX(resultados!$A$2:$ZZ$2662, 604, MATCH($B$3, resultados!$A$1:$ZZ$1, 0))</f>
        <v/>
      </c>
    </row>
    <row r="611">
      <c r="A611">
        <f>INDEX(resultados!$A$2:$ZZ$2662, 605, MATCH($B$1, resultados!$A$1:$ZZ$1, 0))</f>
        <v/>
      </c>
      <c r="B611">
        <f>INDEX(resultados!$A$2:$ZZ$2662, 605, MATCH($B$2, resultados!$A$1:$ZZ$1, 0))</f>
        <v/>
      </c>
      <c r="C611">
        <f>INDEX(resultados!$A$2:$ZZ$2662, 605, MATCH($B$3, resultados!$A$1:$ZZ$1, 0))</f>
        <v/>
      </c>
    </row>
    <row r="612">
      <c r="A612">
        <f>INDEX(resultados!$A$2:$ZZ$2662, 606, MATCH($B$1, resultados!$A$1:$ZZ$1, 0))</f>
        <v/>
      </c>
      <c r="B612">
        <f>INDEX(resultados!$A$2:$ZZ$2662, 606, MATCH($B$2, resultados!$A$1:$ZZ$1, 0))</f>
        <v/>
      </c>
      <c r="C612">
        <f>INDEX(resultados!$A$2:$ZZ$2662, 606, MATCH($B$3, resultados!$A$1:$ZZ$1, 0))</f>
        <v/>
      </c>
    </row>
    <row r="613">
      <c r="A613">
        <f>INDEX(resultados!$A$2:$ZZ$2662, 607, MATCH($B$1, resultados!$A$1:$ZZ$1, 0))</f>
        <v/>
      </c>
      <c r="B613">
        <f>INDEX(resultados!$A$2:$ZZ$2662, 607, MATCH($B$2, resultados!$A$1:$ZZ$1, 0))</f>
        <v/>
      </c>
      <c r="C613">
        <f>INDEX(resultados!$A$2:$ZZ$2662, 607, MATCH($B$3, resultados!$A$1:$ZZ$1, 0))</f>
        <v/>
      </c>
    </row>
    <row r="614">
      <c r="A614">
        <f>INDEX(resultados!$A$2:$ZZ$2662, 608, MATCH($B$1, resultados!$A$1:$ZZ$1, 0))</f>
        <v/>
      </c>
      <c r="B614">
        <f>INDEX(resultados!$A$2:$ZZ$2662, 608, MATCH($B$2, resultados!$A$1:$ZZ$1, 0))</f>
        <v/>
      </c>
      <c r="C614">
        <f>INDEX(resultados!$A$2:$ZZ$2662, 608, MATCH($B$3, resultados!$A$1:$ZZ$1, 0))</f>
        <v/>
      </c>
    </row>
    <row r="615">
      <c r="A615">
        <f>INDEX(resultados!$A$2:$ZZ$2662, 609, MATCH($B$1, resultados!$A$1:$ZZ$1, 0))</f>
        <v/>
      </c>
      <c r="B615">
        <f>INDEX(resultados!$A$2:$ZZ$2662, 609, MATCH($B$2, resultados!$A$1:$ZZ$1, 0))</f>
        <v/>
      </c>
      <c r="C615">
        <f>INDEX(resultados!$A$2:$ZZ$2662, 609, MATCH($B$3, resultados!$A$1:$ZZ$1, 0))</f>
        <v/>
      </c>
    </row>
    <row r="616">
      <c r="A616">
        <f>INDEX(resultados!$A$2:$ZZ$2662, 610, MATCH($B$1, resultados!$A$1:$ZZ$1, 0))</f>
        <v/>
      </c>
      <c r="B616">
        <f>INDEX(resultados!$A$2:$ZZ$2662, 610, MATCH($B$2, resultados!$A$1:$ZZ$1, 0))</f>
        <v/>
      </c>
      <c r="C616">
        <f>INDEX(resultados!$A$2:$ZZ$2662, 610, MATCH($B$3, resultados!$A$1:$ZZ$1, 0))</f>
        <v/>
      </c>
    </row>
    <row r="617">
      <c r="A617">
        <f>INDEX(resultados!$A$2:$ZZ$2662, 611, MATCH($B$1, resultados!$A$1:$ZZ$1, 0))</f>
        <v/>
      </c>
      <c r="B617">
        <f>INDEX(resultados!$A$2:$ZZ$2662, 611, MATCH($B$2, resultados!$A$1:$ZZ$1, 0))</f>
        <v/>
      </c>
      <c r="C617">
        <f>INDEX(resultados!$A$2:$ZZ$2662, 611, MATCH($B$3, resultados!$A$1:$ZZ$1, 0))</f>
        <v/>
      </c>
    </row>
    <row r="618">
      <c r="A618">
        <f>INDEX(resultados!$A$2:$ZZ$2662, 612, MATCH($B$1, resultados!$A$1:$ZZ$1, 0))</f>
        <v/>
      </c>
      <c r="B618">
        <f>INDEX(resultados!$A$2:$ZZ$2662, 612, MATCH($B$2, resultados!$A$1:$ZZ$1, 0))</f>
        <v/>
      </c>
      <c r="C618">
        <f>INDEX(resultados!$A$2:$ZZ$2662, 612, MATCH($B$3, resultados!$A$1:$ZZ$1, 0))</f>
        <v/>
      </c>
    </row>
    <row r="619">
      <c r="A619">
        <f>INDEX(resultados!$A$2:$ZZ$2662, 613, MATCH($B$1, resultados!$A$1:$ZZ$1, 0))</f>
        <v/>
      </c>
      <c r="B619">
        <f>INDEX(resultados!$A$2:$ZZ$2662, 613, MATCH($B$2, resultados!$A$1:$ZZ$1, 0))</f>
        <v/>
      </c>
      <c r="C619">
        <f>INDEX(resultados!$A$2:$ZZ$2662, 613, MATCH($B$3, resultados!$A$1:$ZZ$1, 0))</f>
        <v/>
      </c>
    </row>
    <row r="620">
      <c r="A620">
        <f>INDEX(resultados!$A$2:$ZZ$2662, 614, MATCH($B$1, resultados!$A$1:$ZZ$1, 0))</f>
        <v/>
      </c>
      <c r="B620">
        <f>INDEX(resultados!$A$2:$ZZ$2662, 614, MATCH($B$2, resultados!$A$1:$ZZ$1, 0))</f>
        <v/>
      </c>
      <c r="C620">
        <f>INDEX(resultados!$A$2:$ZZ$2662, 614, MATCH($B$3, resultados!$A$1:$ZZ$1, 0))</f>
        <v/>
      </c>
    </row>
    <row r="621">
      <c r="A621">
        <f>INDEX(resultados!$A$2:$ZZ$2662, 615, MATCH($B$1, resultados!$A$1:$ZZ$1, 0))</f>
        <v/>
      </c>
      <c r="B621">
        <f>INDEX(resultados!$A$2:$ZZ$2662, 615, MATCH($B$2, resultados!$A$1:$ZZ$1, 0))</f>
        <v/>
      </c>
      <c r="C621">
        <f>INDEX(resultados!$A$2:$ZZ$2662, 615, MATCH($B$3, resultados!$A$1:$ZZ$1, 0))</f>
        <v/>
      </c>
    </row>
    <row r="622">
      <c r="A622">
        <f>INDEX(resultados!$A$2:$ZZ$2662, 616, MATCH($B$1, resultados!$A$1:$ZZ$1, 0))</f>
        <v/>
      </c>
      <c r="B622">
        <f>INDEX(resultados!$A$2:$ZZ$2662, 616, MATCH($B$2, resultados!$A$1:$ZZ$1, 0))</f>
        <v/>
      </c>
      <c r="C622">
        <f>INDEX(resultados!$A$2:$ZZ$2662, 616, MATCH($B$3, resultados!$A$1:$ZZ$1, 0))</f>
        <v/>
      </c>
    </row>
    <row r="623">
      <c r="A623">
        <f>INDEX(resultados!$A$2:$ZZ$2662, 617, MATCH($B$1, resultados!$A$1:$ZZ$1, 0))</f>
        <v/>
      </c>
      <c r="B623">
        <f>INDEX(resultados!$A$2:$ZZ$2662, 617, MATCH($B$2, resultados!$A$1:$ZZ$1, 0))</f>
        <v/>
      </c>
      <c r="C623">
        <f>INDEX(resultados!$A$2:$ZZ$2662, 617, MATCH($B$3, resultados!$A$1:$ZZ$1, 0))</f>
        <v/>
      </c>
    </row>
    <row r="624">
      <c r="A624">
        <f>INDEX(resultados!$A$2:$ZZ$2662, 618, MATCH($B$1, resultados!$A$1:$ZZ$1, 0))</f>
        <v/>
      </c>
      <c r="B624">
        <f>INDEX(resultados!$A$2:$ZZ$2662, 618, MATCH($B$2, resultados!$A$1:$ZZ$1, 0))</f>
        <v/>
      </c>
      <c r="C624">
        <f>INDEX(resultados!$A$2:$ZZ$2662, 618, MATCH($B$3, resultados!$A$1:$ZZ$1, 0))</f>
        <v/>
      </c>
    </row>
    <row r="625">
      <c r="A625">
        <f>INDEX(resultados!$A$2:$ZZ$2662, 619, MATCH($B$1, resultados!$A$1:$ZZ$1, 0))</f>
        <v/>
      </c>
      <c r="B625">
        <f>INDEX(resultados!$A$2:$ZZ$2662, 619, MATCH($B$2, resultados!$A$1:$ZZ$1, 0))</f>
        <v/>
      </c>
      <c r="C625">
        <f>INDEX(resultados!$A$2:$ZZ$2662, 619, MATCH($B$3, resultados!$A$1:$ZZ$1, 0))</f>
        <v/>
      </c>
    </row>
    <row r="626">
      <c r="A626">
        <f>INDEX(resultados!$A$2:$ZZ$2662, 620, MATCH($B$1, resultados!$A$1:$ZZ$1, 0))</f>
        <v/>
      </c>
      <c r="B626">
        <f>INDEX(resultados!$A$2:$ZZ$2662, 620, MATCH($B$2, resultados!$A$1:$ZZ$1, 0))</f>
        <v/>
      </c>
      <c r="C626">
        <f>INDEX(resultados!$A$2:$ZZ$2662, 620, MATCH($B$3, resultados!$A$1:$ZZ$1, 0))</f>
        <v/>
      </c>
    </row>
    <row r="627">
      <c r="A627">
        <f>INDEX(resultados!$A$2:$ZZ$2662, 621, MATCH($B$1, resultados!$A$1:$ZZ$1, 0))</f>
        <v/>
      </c>
      <c r="B627">
        <f>INDEX(resultados!$A$2:$ZZ$2662, 621, MATCH($B$2, resultados!$A$1:$ZZ$1, 0))</f>
        <v/>
      </c>
      <c r="C627">
        <f>INDEX(resultados!$A$2:$ZZ$2662, 621, MATCH($B$3, resultados!$A$1:$ZZ$1, 0))</f>
        <v/>
      </c>
    </row>
    <row r="628">
      <c r="A628">
        <f>INDEX(resultados!$A$2:$ZZ$2662, 622, MATCH($B$1, resultados!$A$1:$ZZ$1, 0))</f>
        <v/>
      </c>
      <c r="B628">
        <f>INDEX(resultados!$A$2:$ZZ$2662, 622, MATCH($B$2, resultados!$A$1:$ZZ$1, 0))</f>
        <v/>
      </c>
      <c r="C628">
        <f>INDEX(resultados!$A$2:$ZZ$2662, 622, MATCH($B$3, resultados!$A$1:$ZZ$1, 0))</f>
        <v/>
      </c>
    </row>
    <row r="629">
      <c r="A629">
        <f>INDEX(resultados!$A$2:$ZZ$2662, 623, MATCH($B$1, resultados!$A$1:$ZZ$1, 0))</f>
        <v/>
      </c>
      <c r="B629">
        <f>INDEX(resultados!$A$2:$ZZ$2662, 623, MATCH($B$2, resultados!$A$1:$ZZ$1, 0))</f>
        <v/>
      </c>
      <c r="C629">
        <f>INDEX(resultados!$A$2:$ZZ$2662, 623, MATCH($B$3, resultados!$A$1:$ZZ$1, 0))</f>
        <v/>
      </c>
    </row>
    <row r="630">
      <c r="A630">
        <f>INDEX(resultados!$A$2:$ZZ$2662, 624, MATCH($B$1, resultados!$A$1:$ZZ$1, 0))</f>
        <v/>
      </c>
      <c r="B630">
        <f>INDEX(resultados!$A$2:$ZZ$2662, 624, MATCH($B$2, resultados!$A$1:$ZZ$1, 0))</f>
        <v/>
      </c>
      <c r="C630">
        <f>INDEX(resultados!$A$2:$ZZ$2662, 624, MATCH($B$3, resultados!$A$1:$ZZ$1, 0))</f>
        <v/>
      </c>
    </row>
    <row r="631">
      <c r="A631">
        <f>INDEX(resultados!$A$2:$ZZ$2662, 625, MATCH($B$1, resultados!$A$1:$ZZ$1, 0))</f>
        <v/>
      </c>
      <c r="B631">
        <f>INDEX(resultados!$A$2:$ZZ$2662, 625, MATCH($B$2, resultados!$A$1:$ZZ$1, 0))</f>
        <v/>
      </c>
      <c r="C631">
        <f>INDEX(resultados!$A$2:$ZZ$2662, 625, MATCH($B$3, resultados!$A$1:$ZZ$1, 0))</f>
        <v/>
      </c>
    </row>
    <row r="632">
      <c r="A632">
        <f>INDEX(resultados!$A$2:$ZZ$2662, 626, MATCH($B$1, resultados!$A$1:$ZZ$1, 0))</f>
        <v/>
      </c>
      <c r="B632">
        <f>INDEX(resultados!$A$2:$ZZ$2662, 626, MATCH($B$2, resultados!$A$1:$ZZ$1, 0))</f>
        <v/>
      </c>
      <c r="C632">
        <f>INDEX(resultados!$A$2:$ZZ$2662, 626, MATCH($B$3, resultados!$A$1:$ZZ$1, 0))</f>
        <v/>
      </c>
    </row>
    <row r="633">
      <c r="A633">
        <f>INDEX(resultados!$A$2:$ZZ$2662, 627, MATCH($B$1, resultados!$A$1:$ZZ$1, 0))</f>
        <v/>
      </c>
      <c r="B633">
        <f>INDEX(resultados!$A$2:$ZZ$2662, 627, MATCH($B$2, resultados!$A$1:$ZZ$1, 0))</f>
        <v/>
      </c>
      <c r="C633">
        <f>INDEX(resultados!$A$2:$ZZ$2662, 627, MATCH($B$3, resultados!$A$1:$ZZ$1, 0))</f>
        <v/>
      </c>
    </row>
    <row r="634">
      <c r="A634">
        <f>INDEX(resultados!$A$2:$ZZ$2662, 628, MATCH($B$1, resultados!$A$1:$ZZ$1, 0))</f>
        <v/>
      </c>
      <c r="B634">
        <f>INDEX(resultados!$A$2:$ZZ$2662, 628, MATCH($B$2, resultados!$A$1:$ZZ$1, 0))</f>
        <v/>
      </c>
      <c r="C634">
        <f>INDEX(resultados!$A$2:$ZZ$2662, 628, MATCH($B$3, resultados!$A$1:$ZZ$1, 0))</f>
        <v/>
      </c>
    </row>
    <row r="635">
      <c r="A635">
        <f>INDEX(resultados!$A$2:$ZZ$2662, 629, MATCH($B$1, resultados!$A$1:$ZZ$1, 0))</f>
        <v/>
      </c>
      <c r="B635">
        <f>INDEX(resultados!$A$2:$ZZ$2662, 629, MATCH($B$2, resultados!$A$1:$ZZ$1, 0))</f>
        <v/>
      </c>
      <c r="C635">
        <f>INDEX(resultados!$A$2:$ZZ$2662, 629, MATCH($B$3, resultados!$A$1:$ZZ$1, 0))</f>
        <v/>
      </c>
    </row>
    <row r="636">
      <c r="A636">
        <f>INDEX(resultados!$A$2:$ZZ$2662, 630, MATCH($B$1, resultados!$A$1:$ZZ$1, 0))</f>
        <v/>
      </c>
      <c r="B636">
        <f>INDEX(resultados!$A$2:$ZZ$2662, 630, MATCH($B$2, resultados!$A$1:$ZZ$1, 0))</f>
        <v/>
      </c>
      <c r="C636">
        <f>INDEX(resultados!$A$2:$ZZ$2662, 630, MATCH($B$3, resultados!$A$1:$ZZ$1, 0))</f>
        <v/>
      </c>
    </row>
    <row r="637">
      <c r="A637">
        <f>INDEX(resultados!$A$2:$ZZ$2662, 631, MATCH($B$1, resultados!$A$1:$ZZ$1, 0))</f>
        <v/>
      </c>
      <c r="B637">
        <f>INDEX(resultados!$A$2:$ZZ$2662, 631, MATCH($B$2, resultados!$A$1:$ZZ$1, 0))</f>
        <v/>
      </c>
      <c r="C637">
        <f>INDEX(resultados!$A$2:$ZZ$2662, 631, MATCH($B$3, resultados!$A$1:$ZZ$1, 0))</f>
        <v/>
      </c>
    </row>
    <row r="638">
      <c r="A638">
        <f>INDEX(resultados!$A$2:$ZZ$2662, 632, MATCH($B$1, resultados!$A$1:$ZZ$1, 0))</f>
        <v/>
      </c>
      <c r="B638">
        <f>INDEX(resultados!$A$2:$ZZ$2662, 632, MATCH($B$2, resultados!$A$1:$ZZ$1, 0))</f>
        <v/>
      </c>
      <c r="C638">
        <f>INDEX(resultados!$A$2:$ZZ$2662, 632, MATCH($B$3, resultados!$A$1:$ZZ$1, 0))</f>
        <v/>
      </c>
    </row>
    <row r="639">
      <c r="A639">
        <f>INDEX(resultados!$A$2:$ZZ$2662, 633, MATCH($B$1, resultados!$A$1:$ZZ$1, 0))</f>
        <v/>
      </c>
      <c r="B639">
        <f>INDEX(resultados!$A$2:$ZZ$2662, 633, MATCH($B$2, resultados!$A$1:$ZZ$1, 0))</f>
        <v/>
      </c>
      <c r="C639">
        <f>INDEX(resultados!$A$2:$ZZ$2662, 633, MATCH($B$3, resultados!$A$1:$ZZ$1, 0))</f>
        <v/>
      </c>
    </row>
    <row r="640">
      <c r="A640">
        <f>INDEX(resultados!$A$2:$ZZ$2662, 634, MATCH($B$1, resultados!$A$1:$ZZ$1, 0))</f>
        <v/>
      </c>
      <c r="B640">
        <f>INDEX(resultados!$A$2:$ZZ$2662, 634, MATCH($B$2, resultados!$A$1:$ZZ$1, 0))</f>
        <v/>
      </c>
      <c r="C640">
        <f>INDEX(resultados!$A$2:$ZZ$2662, 634, MATCH($B$3, resultados!$A$1:$ZZ$1, 0))</f>
        <v/>
      </c>
    </row>
    <row r="641">
      <c r="A641">
        <f>INDEX(resultados!$A$2:$ZZ$2662, 635, MATCH($B$1, resultados!$A$1:$ZZ$1, 0))</f>
        <v/>
      </c>
      <c r="B641">
        <f>INDEX(resultados!$A$2:$ZZ$2662, 635, MATCH($B$2, resultados!$A$1:$ZZ$1, 0))</f>
        <v/>
      </c>
      <c r="C641">
        <f>INDEX(resultados!$A$2:$ZZ$2662, 635, MATCH($B$3, resultados!$A$1:$ZZ$1, 0))</f>
        <v/>
      </c>
    </row>
    <row r="642">
      <c r="A642">
        <f>INDEX(resultados!$A$2:$ZZ$2662, 636, MATCH($B$1, resultados!$A$1:$ZZ$1, 0))</f>
        <v/>
      </c>
      <c r="B642">
        <f>INDEX(resultados!$A$2:$ZZ$2662, 636, MATCH($B$2, resultados!$A$1:$ZZ$1, 0))</f>
        <v/>
      </c>
      <c r="C642">
        <f>INDEX(resultados!$A$2:$ZZ$2662, 636, MATCH($B$3, resultados!$A$1:$ZZ$1, 0))</f>
        <v/>
      </c>
    </row>
    <row r="643">
      <c r="A643">
        <f>INDEX(resultados!$A$2:$ZZ$2662, 637, MATCH($B$1, resultados!$A$1:$ZZ$1, 0))</f>
        <v/>
      </c>
      <c r="B643">
        <f>INDEX(resultados!$A$2:$ZZ$2662, 637, MATCH($B$2, resultados!$A$1:$ZZ$1, 0))</f>
        <v/>
      </c>
      <c r="C643">
        <f>INDEX(resultados!$A$2:$ZZ$2662, 637, MATCH($B$3, resultados!$A$1:$ZZ$1, 0))</f>
        <v/>
      </c>
    </row>
    <row r="644">
      <c r="A644">
        <f>INDEX(resultados!$A$2:$ZZ$2662, 638, MATCH($B$1, resultados!$A$1:$ZZ$1, 0))</f>
        <v/>
      </c>
      <c r="B644">
        <f>INDEX(resultados!$A$2:$ZZ$2662, 638, MATCH($B$2, resultados!$A$1:$ZZ$1, 0))</f>
        <v/>
      </c>
      <c r="C644">
        <f>INDEX(resultados!$A$2:$ZZ$2662, 638, MATCH($B$3, resultados!$A$1:$ZZ$1, 0))</f>
        <v/>
      </c>
    </row>
    <row r="645">
      <c r="A645">
        <f>INDEX(resultados!$A$2:$ZZ$2662, 639, MATCH($B$1, resultados!$A$1:$ZZ$1, 0))</f>
        <v/>
      </c>
      <c r="B645">
        <f>INDEX(resultados!$A$2:$ZZ$2662, 639, MATCH($B$2, resultados!$A$1:$ZZ$1, 0))</f>
        <v/>
      </c>
      <c r="C645">
        <f>INDEX(resultados!$A$2:$ZZ$2662, 639, MATCH($B$3, resultados!$A$1:$ZZ$1, 0))</f>
        <v/>
      </c>
    </row>
    <row r="646">
      <c r="A646">
        <f>INDEX(resultados!$A$2:$ZZ$2662, 640, MATCH($B$1, resultados!$A$1:$ZZ$1, 0))</f>
        <v/>
      </c>
      <c r="B646">
        <f>INDEX(resultados!$A$2:$ZZ$2662, 640, MATCH($B$2, resultados!$A$1:$ZZ$1, 0))</f>
        <v/>
      </c>
      <c r="C646">
        <f>INDEX(resultados!$A$2:$ZZ$2662, 640, MATCH($B$3, resultados!$A$1:$ZZ$1, 0))</f>
        <v/>
      </c>
    </row>
    <row r="647">
      <c r="A647">
        <f>INDEX(resultados!$A$2:$ZZ$2662, 641, MATCH($B$1, resultados!$A$1:$ZZ$1, 0))</f>
        <v/>
      </c>
      <c r="B647">
        <f>INDEX(resultados!$A$2:$ZZ$2662, 641, MATCH($B$2, resultados!$A$1:$ZZ$1, 0))</f>
        <v/>
      </c>
      <c r="C647">
        <f>INDEX(resultados!$A$2:$ZZ$2662, 641, MATCH($B$3, resultados!$A$1:$ZZ$1, 0))</f>
        <v/>
      </c>
    </row>
    <row r="648">
      <c r="A648">
        <f>INDEX(resultados!$A$2:$ZZ$2662, 642, MATCH($B$1, resultados!$A$1:$ZZ$1, 0))</f>
        <v/>
      </c>
      <c r="B648">
        <f>INDEX(resultados!$A$2:$ZZ$2662, 642, MATCH($B$2, resultados!$A$1:$ZZ$1, 0))</f>
        <v/>
      </c>
      <c r="C648">
        <f>INDEX(resultados!$A$2:$ZZ$2662, 642, MATCH($B$3, resultados!$A$1:$ZZ$1, 0))</f>
        <v/>
      </c>
    </row>
    <row r="649">
      <c r="A649">
        <f>INDEX(resultados!$A$2:$ZZ$2662, 643, MATCH($B$1, resultados!$A$1:$ZZ$1, 0))</f>
        <v/>
      </c>
      <c r="B649">
        <f>INDEX(resultados!$A$2:$ZZ$2662, 643, MATCH($B$2, resultados!$A$1:$ZZ$1, 0))</f>
        <v/>
      </c>
      <c r="C649">
        <f>INDEX(resultados!$A$2:$ZZ$2662, 643, MATCH($B$3, resultados!$A$1:$ZZ$1, 0))</f>
        <v/>
      </c>
    </row>
    <row r="650">
      <c r="A650">
        <f>INDEX(resultados!$A$2:$ZZ$2662, 644, MATCH($B$1, resultados!$A$1:$ZZ$1, 0))</f>
        <v/>
      </c>
      <c r="B650">
        <f>INDEX(resultados!$A$2:$ZZ$2662, 644, MATCH($B$2, resultados!$A$1:$ZZ$1, 0))</f>
        <v/>
      </c>
      <c r="C650">
        <f>INDEX(resultados!$A$2:$ZZ$2662, 644, MATCH($B$3, resultados!$A$1:$ZZ$1, 0))</f>
        <v/>
      </c>
    </row>
    <row r="651">
      <c r="A651">
        <f>INDEX(resultados!$A$2:$ZZ$2662, 645, MATCH($B$1, resultados!$A$1:$ZZ$1, 0))</f>
        <v/>
      </c>
      <c r="B651">
        <f>INDEX(resultados!$A$2:$ZZ$2662, 645, MATCH($B$2, resultados!$A$1:$ZZ$1, 0))</f>
        <v/>
      </c>
      <c r="C651">
        <f>INDEX(resultados!$A$2:$ZZ$2662, 645, MATCH($B$3, resultados!$A$1:$ZZ$1, 0))</f>
        <v/>
      </c>
    </row>
    <row r="652">
      <c r="A652">
        <f>INDEX(resultados!$A$2:$ZZ$2662, 646, MATCH($B$1, resultados!$A$1:$ZZ$1, 0))</f>
        <v/>
      </c>
      <c r="B652">
        <f>INDEX(resultados!$A$2:$ZZ$2662, 646, MATCH($B$2, resultados!$A$1:$ZZ$1, 0))</f>
        <v/>
      </c>
      <c r="C652">
        <f>INDEX(resultados!$A$2:$ZZ$2662, 646, MATCH($B$3, resultados!$A$1:$ZZ$1, 0))</f>
        <v/>
      </c>
    </row>
    <row r="653">
      <c r="A653">
        <f>INDEX(resultados!$A$2:$ZZ$2662, 647, MATCH($B$1, resultados!$A$1:$ZZ$1, 0))</f>
        <v/>
      </c>
      <c r="B653">
        <f>INDEX(resultados!$A$2:$ZZ$2662, 647, MATCH($B$2, resultados!$A$1:$ZZ$1, 0))</f>
        <v/>
      </c>
      <c r="C653">
        <f>INDEX(resultados!$A$2:$ZZ$2662, 647, MATCH($B$3, resultados!$A$1:$ZZ$1, 0))</f>
        <v/>
      </c>
    </row>
    <row r="654">
      <c r="A654">
        <f>INDEX(resultados!$A$2:$ZZ$2662, 648, MATCH($B$1, resultados!$A$1:$ZZ$1, 0))</f>
        <v/>
      </c>
      <c r="B654">
        <f>INDEX(resultados!$A$2:$ZZ$2662, 648, MATCH($B$2, resultados!$A$1:$ZZ$1, 0))</f>
        <v/>
      </c>
      <c r="C654">
        <f>INDEX(resultados!$A$2:$ZZ$2662, 648, MATCH($B$3, resultados!$A$1:$ZZ$1, 0))</f>
        <v/>
      </c>
    </row>
    <row r="655">
      <c r="A655">
        <f>INDEX(resultados!$A$2:$ZZ$2662, 649, MATCH($B$1, resultados!$A$1:$ZZ$1, 0))</f>
        <v/>
      </c>
      <c r="B655">
        <f>INDEX(resultados!$A$2:$ZZ$2662, 649, MATCH($B$2, resultados!$A$1:$ZZ$1, 0))</f>
        <v/>
      </c>
      <c r="C655">
        <f>INDEX(resultados!$A$2:$ZZ$2662, 649, MATCH($B$3, resultados!$A$1:$ZZ$1, 0))</f>
        <v/>
      </c>
    </row>
    <row r="656">
      <c r="A656">
        <f>INDEX(resultados!$A$2:$ZZ$2662, 650, MATCH($B$1, resultados!$A$1:$ZZ$1, 0))</f>
        <v/>
      </c>
      <c r="B656">
        <f>INDEX(resultados!$A$2:$ZZ$2662, 650, MATCH($B$2, resultados!$A$1:$ZZ$1, 0))</f>
        <v/>
      </c>
      <c r="C656">
        <f>INDEX(resultados!$A$2:$ZZ$2662, 650, MATCH($B$3, resultados!$A$1:$ZZ$1, 0))</f>
        <v/>
      </c>
    </row>
    <row r="657">
      <c r="A657">
        <f>INDEX(resultados!$A$2:$ZZ$2662, 651, MATCH($B$1, resultados!$A$1:$ZZ$1, 0))</f>
        <v/>
      </c>
      <c r="B657">
        <f>INDEX(resultados!$A$2:$ZZ$2662, 651, MATCH($B$2, resultados!$A$1:$ZZ$1, 0))</f>
        <v/>
      </c>
      <c r="C657">
        <f>INDEX(resultados!$A$2:$ZZ$2662, 651, MATCH($B$3, resultados!$A$1:$ZZ$1, 0))</f>
        <v/>
      </c>
    </row>
    <row r="658">
      <c r="A658">
        <f>INDEX(resultados!$A$2:$ZZ$2662, 652, MATCH($B$1, resultados!$A$1:$ZZ$1, 0))</f>
        <v/>
      </c>
      <c r="B658">
        <f>INDEX(resultados!$A$2:$ZZ$2662, 652, MATCH($B$2, resultados!$A$1:$ZZ$1, 0))</f>
        <v/>
      </c>
      <c r="C658">
        <f>INDEX(resultados!$A$2:$ZZ$2662, 652, MATCH($B$3, resultados!$A$1:$ZZ$1, 0))</f>
        <v/>
      </c>
    </row>
    <row r="659">
      <c r="A659">
        <f>INDEX(resultados!$A$2:$ZZ$2662, 653, MATCH($B$1, resultados!$A$1:$ZZ$1, 0))</f>
        <v/>
      </c>
      <c r="B659">
        <f>INDEX(resultados!$A$2:$ZZ$2662, 653, MATCH($B$2, resultados!$A$1:$ZZ$1, 0))</f>
        <v/>
      </c>
      <c r="C659">
        <f>INDEX(resultados!$A$2:$ZZ$2662, 653, MATCH($B$3, resultados!$A$1:$ZZ$1, 0))</f>
        <v/>
      </c>
    </row>
    <row r="660">
      <c r="A660">
        <f>INDEX(resultados!$A$2:$ZZ$2662, 654, MATCH($B$1, resultados!$A$1:$ZZ$1, 0))</f>
        <v/>
      </c>
      <c r="B660">
        <f>INDEX(resultados!$A$2:$ZZ$2662, 654, MATCH($B$2, resultados!$A$1:$ZZ$1, 0))</f>
        <v/>
      </c>
      <c r="C660">
        <f>INDEX(resultados!$A$2:$ZZ$2662, 654, MATCH($B$3, resultados!$A$1:$ZZ$1, 0))</f>
        <v/>
      </c>
    </row>
    <row r="661">
      <c r="A661">
        <f>INDEX(resultados!$A$2:$ZZ$2662, 655, MATCH($B$1, resultados!$A$1:$ZZ$1, 0))</f>
        <v/>
      </c>
      <c r="B661">
        <f>INDEX(resultados!$A$2:$ZZ$2662, 655, MATCH($B$2, resultados!$A$1:$ZZ$1, 0))</f>
        <v/>
      </c>
      <c r="C661">
        <f>INDEX(resultados!$A$2:$ZZ$2662, 655, MATCH($B$3, resultados!$A$1:$ZZ$1, 0))</f>
        <v/>
      </c>
    </row>
    <row r="662">
      <c r="A662">
        <f>INDEX(resultados!$A$2:$ZZ$2662, 656, MATCH($B$1, resultados!$A$1:$ZZ$1, 0))</f>
        <v/>
      </c>
      <c r="B662">
        <f>INDEX(resultados!$A$2:$ZZ$2662, 656, MATCH($B$2, resultados!$A$1:$ZZ$1, 0))</f>
        <v/>
      </c>
      <c r="C662">
        <f>INDEX(resultados!$A$2:$ZZ$2662, 656, MATCH($B$3, resultados!$A$1:$ZZ$1, 0))</f>
        <v/>
      </c>
    </row>
    <row r="663">
      <c r="A663">
        <f>INDEX(resultados!$A$2:$ZZ$2662, 657, MATCH($B$1, resultados!$A$1:$ZZ$1, 0))</f>
        <v/>
      </c>
      <c r="B663">
        <f>INDEX(resultados!$A$2:$ZZ$2662, 657, MATCH($B$2, resultados!$A$1:$ZZ$1, 0))</f>
        <v/>
      </c>
      <c r="C663">
        <f>INDEX(resultados!$A$2:$ZZ$2662, 657, MATCH($B$3, resultados!$A$1:$ZZ$1, 0))</f>
        <v/>
      </c>
    </row>
    <row r="664">
      <c r="A664">
        <f>INDEX(resultados!$A$2:$ZZ$2662, 658, MATCH($B$1, resultados!$A$1:$ZZ$1, 0))</f>
        <v/>
      </c>
      <c r="B664">
        <f>INDEX(resultados!$A$2:$ZZ$2662, 658, MATCH($B$2, resultados!$A$1:$ZZ$1, 0))</f>
        <v/>
      </c>
      <c r="C664">
        <f>INDEX(resultados!$A$2:$ZZ$2662, 658, MATCH($B$3, resultados!$A$1:$ZZ$1, 0))</f>
        <v/>
      </c>
    </row>
    <row r="665">
      <c r="A665">
        <f>INDEX(resultados!$A$2:$ZZ$2662, 659, MATCH($B$1, resultados!$A$1:$ZZ$1, 0))</f>
        <v/>
      </c>
      <c r="B665">
        <f>INDEX(resultados!$A$2:$ZZ$2662, 659, MATCH($B$2, resultados!$A$1:$ZZ$1, 0))</f>
        <v/>
      </c>
      <c r="C665">
        <f>INDEX(resultados!$A$2:$ZZ$2662, 659, MATCH($B$3, resultados!$A$1:$ZZ$1, 0))</f>
        <v/>
      </c>
    </row>
    <row r="666">
      <c r="A666">
        <f>INDEX(resultados!$A$2:$ZZ$2662, 660, MATCH($B$1, resultados!$A$1:$ZZ$1, 0))</f>
        <v/>
      </c>
      <c r="B666">
        <f>INDEX(resultados!$A$2:$ZZ$2662, 660, MATCH($B$2, resultados!$A$1:$ZZ$1, 0))</f>
        <v/>
      </c>
      <c r="C666">
        <f>INDEX(resultados!$A$2:$ZZ$2662, 660, MATCH($B$3, resultados!$A$1:$ZZ$1, 0))</f>
        <v/>
      </c>
    </row>
    <row r="667">
      <c r="A667">
        <f>INDEX(resultados!$A$2:$ZZ$2662, 661, MATCH($B$1, resultados!$A$1:$ZZ$1, 0))</f>
        <v/>
      </c>
      <c r="B667">
        <f>INDEX(resultados!$A$2:$ZZ$2662, 661, MATCH($B$2, resultados!$A$1:$ZZ$1, 0))</f>
        <v/>
      </c>
      <c r="C667">
        <f>INDEX(resultados!$A$2:$ZZ$2662, 661, MATCH($B$3, resultados!$A$1:$ZZ$1, 0))</f>
        <v/>
      </c>
    </row>
    <row r="668">
      <c r="A668">
        <f>INDEX(resultados!$A$2:$ZZ$2662, 662, MATCH($B$1, resultados!$A$1:$ZZ$1, 0))</f>
        <v/>
      </c>
      <c r="B668">
        <f>INDEX(resultados!$A$2:$ZZ$2662, 662, MATCH($B$2, resultados!$A$1:$ZZ$1, 0))</f>
        <v/>
      </c>
      <c r="C668">
        <f>INDEX(resultados!$A$2:$ZZ$2662, 662, MATCH($B$3, resultados!$A$1:$ZZ$1, 0))</f>
        <v/>
      </c>
    </row>
    <row r="669">
      <c r="A669">
        <f>INDEX(resultados!$A$2:$ZZ$2662, 663, MATCH($B$1, resultados!$A$1:$ZZ$1, 0))</f>
        <v/>
      </c>
      <c r="B669">
        <f>INDEX(resultados!$A$2:$ZZ$2662, 663, MATCH($B$2, resultados!$A$1:$ZZ$1, 0))</f>
        <v/>
      </c>
      <c r="C669">
        <f>INDEX(resultados!$A$2:$ZZ$2662, 663, MATCH($B$3, resultados!$A$1:$ZZ$1, 0))</f>
        <v/>
      </c>
    </row>
    <row r="670">
      <c r="A670">
        <f>INDEX(resultados!$A$2:$ZZ$2662, 664, MATCH($B$1, resultados!$A$1:$ZZ$1, 0))</f>
        <v/>
      </c>
      <c r="B670">
        <f>INDEX(resultados!$A$2:$ZZ$2662, 664, MATCH($B$2, resultados!$A$1:$ZZ$1, 0))</f>
        <v/>
      </c>
      <c r="C670">
        <f>INDEX(resultados!$A$2:$ZZ$2662, 664, MATCH($B$3, resultados!$A$1:$ZZ$1, 0))</f>
        <v/>
      </c>
    </row>
    <row r="671">
      <c r="A671">
        <f>INDEX(resultados!$A$2:$ZZ$2662, 665, MATCH($B$1, resultados!$A$1:$ZZ$1, 0))</f>
        <v/>
      </c>
      <c r="B671">
        <f>INDEX(resultados!$A$2:$ZZ$2662, 665, MATCH($B$2, resultados!$A$1:$ZZ$1, 0))</f>
        <v/>
      </c>
      <c r="C671">
        <f>INDEX(resultados!$A$2:$ZZ$2662, 665, MATCH($B$3, resultados!$A$1:$ZZ$1, 0))</f>
        <v/>
      </c>
    </row>
    <row r="672">
      <c r="A672">
        <f>INDEX(resultados!$A$2:$ZZ$2662, 666, MATCH($B$1, resultados!$A$1:$ZZ$1, 0))</f>
        <v/>
      </c>
      <c r="B672">
        <f>INDEX(resultados!$A$2:$ZZ$2662, 666, MATCH($B$2, resultados!$A$1:$ZZ$1, 0))</f>
        <v/>
      </c>
      <c r="C672">
        <f>INDEX(resultados!$A$2:$ZZ$2662, 666, MATCH($B$3, resultados!$A$1:$ZZ$1, 0))</f>
        <v/>
      </c>
    </row>
    <row r="673">
      <c r="A673">
        <f>INDEX(resultados!$A$2:$ZZ$2662, 667, MATCH($B$1, resultados!$A$1:$ZZ$1, 0))</f>
        <v/>
      </c>
      <c r="B673">
        <f>INDEX(resultados!$A$2:$ZZ$2662, 667, MATCH($B$2, resultados!$A$1:$ZZ$1, 0))</f>
        <v/>
      </c>
      <c r="C673">
        <f>INDEX(resultados!$A$2:$ZZ$2662, 667, MATCH($B$3, resultados!$A$1:$ZZ$1, 0))</f>
        <v/>
      </c>
    </row>
    <row r="674">
      <c r="A674">
        <f>INDEX(resultados!$A$2:$ZZ$2662, 668, MATCH($B$1, resultados!$A$1:$ZZ$1, 0))</f>
        <v/>
      </c>
      <c r="B674">
        <f>INDEX(resultados!$A$2:$ZZ$2662, 668, MATCH($B$2, resultados!$A$1:$ZZ$1, 0))</f>
        <v/>
      </c>
      <c r="C674">
        <f>INDEX(resultados!$A$2:$ZZ$2662, 668, MATCH($B$3, resultados!$A$1:$ZZ$1, 0))</f>
        <v/>
      </c>
    </row>
    <row r="675">
      <c r="A675">
        <f>INDEX(resultados!$A$2:$ZZ$2662, 669, MATCH($B$1, resultados!$A$1:$ZZ$1, 0))</f>
        <v/>
      </c>
      <c r="B675">
        <f>INDEX(resultados!$A$2:$ZZ$2662, 669, MATCH($B$2, resultados!$A$1:$ZZ$1, 0))</f>
        <v/>
      </c>
      <c r="C675">
        <f>INDEX(resultados!$A$2:$ZZ$2662, 669, MATCH($B$3, resultados!$A$1:$ZZ$1, 0))</f>
        <v/>
      </c>
    </row>
    <row r="676">
      <c r="A676">
        <f>INDEX(resultados!$A$2:$ZZ$2662, 670, MATCH($B$1, resultados!$A$1:$ZZ$1, 0))</f>
        <v/>
      </c>
      <c r="B676">
        <f>INDEX(resultados!$A$2:$ZZ$2662, 670, MATCH($B$2, resultados!$A$1:$ZZ$1, 0))</f>
        <v/>
      </c>
      <c r="C676">
        <f>INDEX(resultados!$A$2:$ZZ$2662, 670, MATCH($B$3, resultados!$A$1:$ZZ$1, 0))</f>
        <v/>
      </c>
    </row>
    <row r="677">
      <c r="A677">
        <f>INDEX(resultados!$A$2:$ZZ$2662, 671, MATCH($B$1, resultados!$A$1:$ZZ$1, 0))</f>
        <v/>
      </c>
      <c r="B677">
        <f>INDEX(resultados!$A$2:$ZZ$2662, 671, MATCH($B$2, resultados!$A$1:$ZZ$1, 0))</f>
        <v/>
      </c>
      <c r="C677">
        <f>INDEX(resultados!$A$2:$ZZ$2662, 671, MATCH($B$3, resultados!$A$1:$ZZ$1, 0))</f>
        <v/>
      </c>
    </row>
    <row r="678">
      <c r="A678">
        <f>INDEX(resultados!$A$2:$ZZ$2662, 672, MATCH($B$1, resultados!$A$1:$ZZ$1, 0))</f>
        <v/>
      </c>
      <c r="B678">
        <f>INDEX(resultados!$A$2:$ZZ$2662, 672, MATCH($B$2, resultados!$A$1:$ZZ$1, 0))</f>
        <v/>
      </c>
      <c r="C678">
        <f>INDEX(resultados!$A$2:$ZZ$2662, 672, MATCH($B$3, resultados!$A$1:$ZZ$1, 0))</f>
        <v/>
      </c>
    </row>
    <row r="679">
      <c r="A679">
        <f>INDEX(resultados!$A$2:$ZZ$2662, 673, MATCH($B$1, resultados!$A$1:$ZZ$1, 0))</f>
        <v/>
      </c>
      <c r="B679">
        <f>INDEX(resultados!$A$2:$ZZ$2662, 673, MATCH($B$2, resultados!$A$1:$ZZ$1, 0))</f>
        <v/>
      </c>
      <c r="C679">
        <f>INDEX(resultados!$A$2:$ZZ$2662, 673, MATCH($B$3, resultados!$A$1:$ZZ$1, 0))</f>
        <v/>
      </c>
    </row>
    <row r="680">
      <c r="A680">
        <f>INDEX(resultados!$A$2:$ZZ$2662, 674, MATCH($B$1, resultados!$A$1:$ZZ$1, 0))</f>
        <v/>
      </c>
      <c r="B680">
        <f>INDEX(resultados!$A$2:$ZZ$2662, 674, MATCH($B$2, resultados!$A$1:$ZZ$1, 0))</f>
        <v/>
      </c>
      <c r="C680">
        <f>INDEX(resultados!$A$2:$ZZ$2662, 674, MATCH($B$3, resultados!$A$1:$ZZ$1, 0))</f>
        <v/>
      </c>
    </row>
    <row r="681">
      <c r="A681">
        <f>INDEX(resultados!$A$2:$ZZ$2662, 675, MATCH($B$1, resultados!$A$1:$ZZ$1, 0))</f>
        <v/>
      </c>
      <c r="B681">
        <f>INDEX(resultados!$A$2:$ZZ$2662, 675, MATCH($B$2, resultados!$A$1:$ZZ$1, 0))</f>
        <v/>
      </c>
      <c r="C681">
        <f>INDEX(resultados!$A$2:$ZZ$2662, 675, MATCH($B$3, resultados!$A$1:$ZZ$1, 0))</f>
        <v/>
      </c>
    </row>
    <row r="682">
      <c r="A682">
        <f>INDEX(resultados!$A$2:$ZZ$2662, 676, MATCH($B$1, resultados!$A$1:$ZZ$1, 0))</f>
        <v/>
      </c>
      <c r="B682">
        <f>INDEX(resultados!$A$2:$ZZ$2662, 676, MATCH($B$2, resultados!$A$1:$ZZ$1, 0))</f>
        <v/>
      </c>
      <c r="C682">
        <f>INDEX(resultados!$A$2:$ZZ$2662, 676, MATCH($B$3, resultados!$A$1:$ZZ$1, 0))</f>
        <v/>
      </c>
    </row>
    <row r="683">
      <c r="A683">
        <f>INDEX(resultados!$A$2:$ZZ$2662, 677, MATCH($B$1, resultados!$A$1:$ZZ$1, 0))</f>
        <v/>
      </c>
      <c r="B683">
        <f>INDEX(resultados!$A$2:$ZZ$2662, 677, MATCH($B$2, resultados!$A$1:$ZZ$1, 0))</f>
        <v/>
      </c>
      <c r="C683">
        <f>INDEX(resultados!$A$2:$ZZ$2662, 677, MATCH($B$3, resultados!$A$1:$ZZ$1, 0))</f>
        <v/>
      </c>
    </row>
    <row r="684">
      <c r="A684">
        <f>INDEX(resultados!$A$2:$ZZ$2662, 678, MATCH($B$1, resultados!$A$1:$ZZ$1, 0))</f>
        <v/>
      </c>
      <c r="B684">
        <f>INDEX(resultados!$A$2:$ZZ$2662, 678, MATCH($B$2, resultados!$A$1:$ZZ$1, 0))</f>
        <v/>
      </c>
      <c r="C684">
        <f>INDEX(resultados!$A$2:$ZZ$2662, 678, MATCH($B$3, resultados!$A$1:$ZZ$1, 0))</f>
        <v/>
      </c>
    </row>
    <row r="685">
      <c r="A685">
        <f>INDEX(resultados!$A$2:$ZZ$2662, 679, MATCH($B$1, resultados!$A$1:$ZZ$1, 0))</f>
        <v/>
      </c>
      <c r="B685">
        <f>INDEX(resultados!$A$2:$ZZ$2662, 679, MATCH($B$2, resultados!$A$1:$ZZ$1, 0))</f>
        <v/>
      </c>
      <c r="C685">
        <f>INDEX(resultados!$A$2:$ZZ$2662, 679, MATCH($B$3, resultados!$A$1:$ZZ$1, 0))</f>
        <v/>
      </c>
    </row>
    <row r="686">
      <c r="A686">
        <f>INDEX(resultados!$A$2:$ZZ$2662, 680, MATCH($B$1, resultados!$A$1:$ZZ$1, 0))</f>
        <v/>
      </c>
      <c r="B686">
        <f>INDEX(resultados!$A$2:$ZZ$2662, 680, MATCH($B$2, resultados!$A$1:$ZZ$1, 0))</f>
        <v/>
      </c>
      <c r="C686">
        <f>INDEX(resultados!$A$2:$ZZ$2662, 680, MATCH($B$3, resultados!$A$1:$ZZ$1, 0))</f>
        <v/>
      </c>
    </row>
    <row r="687">
      <c r="A687">
        <f>INDEX(resultados!$A$2:$ZZ$2662, 681, MATCH($B$1, resultados!$A$1:$ZZ$1, 0))</f>
        <v/>
      </c>
      <c r="B687">
        <f>INDEX(resultados!$A$2:$ZZ$2662, 681, MATCH($B$2, resultados!$A$1:$ZZ$1, 0))</f>
        <v/>
      </c>
      <c r="C687">
        <f>INDEX(resultados!$A$2:$ZZ$2662, 681, MATCH($B$3, resultados!$A$1:$ZZ$1, 0))</f>
        <v/>
      </c>
    </row>
    <row r="688">
      <c r="A688">
        <f>INDEX(resultados!$A$2:$ZZ$2662, 682, MATCH($B$1, resultados!$A$1:$ZZ$1, 0))</f>
        <v/>
      </c>
      <c r="B688">
        <f>INDEX(resultados!$A$2:$ZZ$2662, 682, MATCH($B$2, resultados!$A$1:$ZZ$1, 0))</f>
        <v/>
      </c>
      <c r="C688">
        <f>INDEX(resultados!$A$2:$ZZ$2662, 682, MATCH($B$3, resultados!$A$1:$ZZ$1, 0))</f>
        <v/>
      </c>
    </row>
    <row r="689">
      <c r="A689">
        <f>INDEX(resultados!$A$2:$ZZ$2662, 683, MATCH($B$1, resultados!$A$1:$ZZ$1, 0))</f>
        <v/>
      </c>
      <c r="B689">
        <f>INDEX(resultados!$A$2:$ZZ$2662, 683, MATCH($B$2, resultados!$A$1:$ZZ$1, 0))</f>
        <v/>
      </c>
      <c r="C689">
        <f>INDEX(resultados!$A$2:$ZZ$2662, 683, MATCH($B$3, resultados!$A$1:$ZZ$1, 0))</f>
        <v/>
      </c>
    </row>
    <row r="690">
      <c r="A690">
        <f>INDEX(resultados!$A$2:$ZZ$2662, 684, MATCH($B$1, resultados!$A$1:$ZZ$1, 0))</f>
        <v/>
      </c>
      <c r="B690">
        <f>INDEX(resultados!$A$2:$ZZ$2662, 684, MATCH($B$2, resultados!$A$1:$ZZ$1, 0))</f>
        <v/>
      </c>
      <c r="C690">
        <f>INDEX(resultados!$A$2:$ZZ$2662, 684, MATCH($B$3, resultados!$A$1:$ZZ$1, 0))</f>
        <v/>
      </c>
    </row>
    <row r="691">
      <c r="A691">
        <f>INDEX(resultados!$A$2:$ZZ$2662, 685, MATCH($B$1, resultados!$A$1:$ZZ$1, 0))</f>
        <v/>
      </c>
      <c r="B691">
        <f>INDEX(resultados!$A$2:$ZZ$2662, 685, MATCH($B$2, resultados!$A$1:$ZZ$1, 0))</f>
        <v/>
      </c>
      <c r="C691">
        <f>INDEX(resultados!$A$2:$ZZ$2662, 685, MATCH($B$3, resultados!$A$1:$ZZ$1, 0))</f>
        <v/>
      </c>
    </row>
    <row r="692">
      <c r="A692">
        <f>INDEX(resultados!$A$2:$ZZ$2662, 686, MATCH($B$1, resultados!$A$1:$ZZ$1, 0))</f>
        <v/>
      </c>
      <c r="B692">
        <f>INDEX(resultados!$A$2:$ZZ$2662, 686, MATCH($B$2, resultados!$A$1:$ZZ$1, 0))</f>
        <v/>
      </c>
      <c r="C692">
        <f>INDEX(resultados!$A$2:$ZZ$2662, 686, MATCH($B$3, resultados!$A$1:$ZZ$1, 0))</f>
        <v/>
      </c>
    </row>
    <row r="693">
      <c r="A693">
        <f>INDEX(resultados!$A$2:$ZZ$2662, 687, MATCH($B$1, resultados!$A$1:$ZZ$1, 0))</f>
        <v/>
      </c>
      <c r="B693">
        <f>INDEX(resultados!$A$2:$ZZ$2662, 687, MATCH($B$2, resultados!$A$1:$ZZ$1, 0))</f>
        <v/>
      </c>
      <c r="C693">
        <f>INDEX(resultados!$A$2:$ZZ$2662, 687, MATCH($B$3, resultados!$A$1:$ZZ$1, 0))</f>
        <v/>
      </c>
    </row>
    <row r="694">
      <c r="A694">
        <f>INDEX(resultados!$A$2:$ZZ$2662, 688, MATCH($B$1, resultados!$A$1:$ZZ$1, 0))</f>
        <v/>
      </c>
      <c r="B694">
        <f>INDEX(resultados!$A$2:$ZZ$2662, 688, MATCH($B$2, resultados!$A$1:$ZZ$1, 0))</f>
        <v/>
      </c>
      <c r="C694">
        <f>INDEX(resultados!$A$2:$ZZ$2662, 688, MATCH($B$3, resultados!$A$1:$ZZ$1, 0))</f>
        <v/>
      </c>
    </row>
    <row r="695">
      <c r="A695">
        <f>INDEX(resultados!$A$2:$ZZ$2662, 689, MATCH($B$1, resultados!$A$1:$ZZ$1, 0))</f>
        <v/>
      </c>
      <c r="B695">
        <f>INDEX(resultados!$A$2:$ZZ$2662, 689, MATCH($B$2, resultados!$A$1:$ZZ$1, 0))</f>
        <v/>
      </c>
      <c r="C695">
        <f>INDEX(resultados!$A$2:$ZZ$2662, 689, MATCH($B$3, resultados!$A$1:$ZZ$1, 0))</f>
        <v/>
      </c>
    </row>
    <row r="696">
      <c r="A696">
        <f>INDEX(resultados!$A$2:$ZZ$2662, 690, MATCH($B$1, resultados!$A$1:$ZZ$1, 0))</f>
        <v/>
      </c>
      <c r="B696">
        <f>INDEX(resultados!$A$2:$ZZ$2662, 690, MATCH($B$2, resultados!$A$1:$ZZ$1, 0))</f>
        <v/>
      </c>
      <c r="C696">
        <f>INDEX(resultados!$A$2:$ZZ$2662, 690, MATCH($B$3, resultados!$A$1:$ZZ$1, 0))</f>
        <v/>
      </c>
    </row>
    <row r="697">
      <c r="A697">
        <f>INDEX(resultados!$A$2:$ZZ$2662, 691, MATCH($B$1, resultados!$A$1:$ZZ$1, 0))</f>
        <v/>
      </c>
      <c r="B697">
        <f>INDEX(resultados!$A$2:$ZZ$2662, 691, MATCH($B$2, resultados!$A$1:$ZZ$1, 0))</f>
        <v/>
      </c>
      <c r="C697">
        <f>INDEX(resultados!$A$2:$ZZ$2662, 691, MATCH($B$3, resultados!$A$1:$ZZ$1, 0))</f>
        <v/>
      </c>
    </row>
    <row r="698">
      <c r="A698">
        <f>INDEX(resultados!$A$2:$ZZ$2662, 692, MATCH($B$1, resultados!$A$1:$ZZ$1, 0))</f>
        <v/>
      </c>
      <c r="B698">
        <f>INDEX(resultados!$A$2:$ZZ$2662, 692, MATCH($B$2, resultados!$A$1:$ZZ$1, 0))</f>
        <v/>
      </c>
      <c r="C698">
        <f>INDEX(resultados!$A$2:$ZZ$2662, 692, MATCH($B$3, resultados!$A$1:$ZZ$1, 0))</f>
        <v/>
      </c>
    </row>
    <row r="699">
      <c r="A699">
        <f>INDEX(resultados!$A$2:$ZZ$2662, 693, MATCH($B$1, resultados!$A$1:$ZZ$1, 0))</f>
        <v/>
      </c>
      <c r="B699">
        <f>INDEX(resultados!$A$2:$ZZ$2662, 693, MATCH($B$2, resultados!$A$1:$ZZ$1, 0))</f>
        <v/>
      </c>
      <c r="C699">
        <f>INDEX(resultados!$A$2:$ZZ$2662, 693, MATCH($B$3, resultados!$A$1:$ZZ$1, 0))</f>
        <v/>
      </c>
    </row>
    <row r="700">
      <c r="A700">
        <f>INDEX(resultados!$A$2:$ZZ$2662, 694, MATCH($B$1, resultados!$A$1:$ZZ$1, 0))</f>
        <v/>
      </c>
      <c r="B700">
        <f>INDEX(resultados!$A$2:$ZZ$2662, 694, MATCH($B$2, resultados!$A$1:$ZZ$1, 0))</f>
        <v/>
      </c>
      <c r="C700">
        <f>INDEX(resultados!$A$2:$ZZ$2662, 694, MATCH($B$3, resultados!$A$1:$ZZ$1, 0))</f>
        <v/>
      </c>
    </row>
    <row r="701">
      <c r="A701">
        <f>INDEX(resultados!$A$2:$ZZ$2662, 695, MATCH($B$1, resultados!$A$1:$ZZ$1, 0))</f>
        <v/>
      </c>
      <c r="B701">
        <f>INDEX(resultados!$A$2:$ZZ$2662, 695, MATCH($B$2, resultados!$A$1:$ZZ$1, 0))</f>
        <v/>
      </c>
      <c r="C701">
        <f>INDEX(resultados!$A$2:$ZZ$2662, 695, MATCH($B$3, resultados!$A$1:$ZZ$1, 0))</f>
        <v/>
      </c>
    </row>
    <row r="702">
      <c r="A702">
        <f>INDEX(resultados!$A$2:$ZZ$2662, 696, MATCH($B$1, resultados!$A$1:$ZZ$1, 0))</f>
        <v/>
      </c>
      <c r="B702">
        <f>INDEX(resultados!$A$2:$ZZ$2662, 696, MATCH($B$2, resultados!$A$1:$ZZ$1, 0))</f>
        <v/>
      </c>
      <c r="C702">
        <f>INDEX(resultados!$A$2:$ZZ$2662, 696, MATCH($B$3, resultados!$A$1:$ZZ$1, 0))</f>
        <v/>
      </c>
    </row>
    <row r="703">
      <c r="A703">
        <f>INDEX(resultados!$A$2:$ZZ$2662, 697, MATCH($B$1, resultados!$A$1:$ZZ$1, 0))</f>
        <v/>
      </c>
      <c r="B703">
        <f>INDEX(resultados!$A$2:$ZZ$2662, 697, MATCH($B$2, resultados!$A$1:$ZZ$1, 0))</f>
        <v/>
      </c>
      <c r="C703">
        <f>INDEX(resultados!$A$2:$ZZ$2662, 697, MATCH($B$3, resultados!$A$1:$ZZ$1, 0))</f>
        <v/>
      </c>
    </row>
    <row r="704">
      <c r="A704">
        <f>INDEX(resultados!$A$2:$ZZ$2662, 698, MATCH($B$1, resultados!$A$1:$ZZ$1, 0))</f>
        <v/>
      </c>
      <c r="B704">
        <f>INDEX(resultados!$A$2:$ZZ$2662, 698, MATCH($B$2, resultados!$A$1:$ZZ$1, 0))</f>
        <v/>
      </c>
      <c r="C704">
        <f>INDEX(resultados!$A$2:$ZZ$2662, 698, MATCH($B$3, resultados!$A$1:$ZZ$1, 0))</f>
        <v/>
      </c>
    </row>
    <row r="705">
      <c r="A705">
        <f>INDEX(resultados!$A$2:$ZZ$2662, 699, MATCH($B$1, resultados!$A$1:$ZZ$1, 0))</f>
        <v/>
      </c>
      <c r="B705">
        <f>INDEX(resultados!$A$2:$ZZ$2662, 699, MATCH($B$2, resultados!$A$1:$ZZ$1, 0))</f>
        <v/>
      </c>
      <c r="C705">
        <f>INDEX(resultados!$A$2:$ZZ$2662, 699, MATCH($B$3, resultados!$A$1:$ZZ$1, 0))</f>
        <v/>
      </c>
    </row>
    <row r="706">
      <c r="A706">
        <f>INDEX(resultados!$A$2:$ZZ$2662, 700, MATCH($B$1, resultados!$A$1:$ZZ$1, 0))</f>
        <v/>
      </c>
      <c r="B706">
        <f>INDEX(resultados!$A$2:$ZZ$2662, 700, MATCH($B$2, resultados!$A$1:$ZZ$1, 0))</f>
        <v/>
      </c>
      <c r="C706">
        <f>INDEX(resultados!$A$2:$ZZ$2662, 700, MATCH($B$3, resultados!$A$1:$ZZ$1, 0))</f>
        <v/>
      </c>
    </row>
    <row r="707">
      <c r="A707">
        <f>INDEX(resultados!$A$2:$ZZ$2662, 701, MATCH($B$1, resultados!$A$1:$ZZ$1, 0))</f>
        <v/>
      </c>
      <c r="B707">
        <f>INDEX(resultados!$A$2:$ZZ$2662, 701, MATCH($B$2, resultados!$A$1:$ZZ$1, 0))</f>
        <v/>
      </c>
      <c r="C707">
        <f>INDEX(resultados!$A$2:$ZZ$2662, 701, MATCH($B$3, resultados!$A$1:$ZZ$1, 0))</f>
        <v/>
      </c>
    </row>
    <row r="708">
      <c r="A708">
        <f>INDEX(resultados!$A$2:$ZZ$2662, 702, MATCH($B$1, resultados!$A$1:$ZZ$1, 0))</f>
        <v/>
      </c>
      <c r="B708">
        <f>INDEX(resultados!$A$2:$ZZ$2662, 702, MATCH($B$2, resultados!$A$1:$ZZ$1, 0))</f>
        <v/>
      </c>
      <c r="C708">
        <f>INDEX(resultados!$A$2:$ZZ$2662, 702, MATCH($B$3, resultados!$A$1:$ZZ$1, 0))</f>
        <v/>
      </c>
    </row>
    <row r="709">
      <c r="A709">
        <f>INDEX(resultados!$A$2:$ZZ$2662, 703, MATCH($B$1, resultados!$A$1:$ZZ$1, 0))</f>
        <v/>
      </c>
      <c r="B709">
        <f>INDEX(resultados!$A$2:$ZZ$2662, 703, MATCH($B$2, resultados!$A$1:$ZZ$1, 0))</f>
        <v/>
      </c>
      <c r="C709">
        <f>INDEX(resultados!$A$2:$ZZ$2662, 703, MATCH($B$3, resultados!$A$1:$ZZ$1, 0))</f>
        <v/>
      </c>
    </row>
    <row r="710">
      <c r="A710">
        <f>INDEX(resultados!$A$2:$ZZ$2662, 704, MATCH($B$1, resultados!$A$1:$ZZ$1, 0))</f>
        <v/>
      </c>
      <c r="B710">
        <f>INDEX(resultados!$A$2:$ZZ$2662, 704, MATCH($B$2, resultados!$A$1:$ZZ$1, 0))</f>
        <v/>
      </c>
      <c r="C710">
        <f>INDEX(resultados!$A$2:$ZZ$2662, 704, MATCH($B$3, resultados!$A$1:$ZZ$1, 0))</f>
        <v/>
      </c>
    </row>
    <row r="711">
      <c r="A711">
        <f>INDEX(resultados!$A$2:$ZZ$2662, 705, MATCH($B$1, resultados!$A$1:$ZZ$1, 0))</f>
        <v/>
      </c>
      <c r="B711">
        <f>INDEX(resultados!$A$2:$ZZ$2662, 705, MATCH($B$2, resultados!$A$1:$ZZ$1, 0))</f>
        <v/>
      </c>
      <c r="C711">
        <f>INDEX(resultados!$A$2:$ZZ$2662, 705, MATCH($B$3, resultados!$A$1:$ZZ$1, 0))</f>
        <v/>
      </c>
    </row>
    <row r="712">
      <c r="A712">
        <f>INDEX(resultados!$A$2:$ZZ$2662, 706, MATCH($B$1, resultados!$A$1:$ZZ$1, 0))</f>
        <v/>
      </c>
      <c r="B712">
        <f>INDEX(resultados!$A$2:$ZZ$2662, 706, MATCH($B$2, resultados!$A$1:$ZZ$1, 0))</f>
        <v/>
      </c>
      <c r="C712">
        <f>INDEX(resultados!$A$2:$ZZ$2662, 706, MATCH($B$3, resultados!$A$1:$ZZ$1, 0))</f>
        <v/>
      </c>
    </row>
    <row r="713">
      <c r="A713">
        <f>INDEX(resultados!$A$2:$ZZ$2662, 707, MATCH($B$1, resultados!$A$1:$ZZ$1, 0))</f>
        <v/>
      </c>
      <c r="B713">
        <f>INDEX(resultados!$A$2:$ZZ$2662, 707, MATCH($B$2, resultados!$A$1:$ZZ$1, 0))</f>
        <v/>
      </c>
      <c r="C713">
        <f>INDEX(resultados!$A$2:$ZZ$2662, 707, MATCH($B$3, resultados!$A$1:$ZZ$1, 0))</f>
        <v/>
      </c>
    </row>
    <row r="714">
      <c r="A714">
        <f>INDEX(resultados!$A$2:$ZZ$2662, 708, MATCH($B$1, resultados!$A$1:$ZZ$1, 0))</f>
        <v/>
      </c>
      <c r="B714">
        <f>INDEX(resultados!$A$2:$ZZ$2662, 708, MATCH($B$2, resultados!$A$1:$ZZ$1, 0))</f>
        <v/>
      </c>
      <c r="C714">
        <f>INDEX(resultados!$A$2:$ZZ$2662, 708, MATCH($B$3, resultados!$A$1:$ZZ$1, 0))</f>
        <v/>
      </c>
    </row>
    <row r="715">
      <c r="A715">
        <f>INDEX(resultados!$A$2:$ZZ$2662, 709, MATCH($B$1, resultados!$A$1:$ZZ$1, 0))</f>
        <v/>
      </c>
      <c r="B715">
        <f>INDEX(resultados!$A$2:$ZZ$2662, 709, MATCH($B$2, resultados!$A$1:$ZZ$1, 0))</f>
        <v/>
      </c>
      <c r="C715">
        <f>INDEX(resultados!$A$2:$ZZ$2662, 709, MATCH($B$3, resultados!$A$1:$ZZ$1, 0))</f>
        <v/>
      </c>
    </row>
    <row r="716">
      <c r="A716">
        <f>INDEX(resultados!$A$2:$ZZ$2662, 710, MATCH($B$1, resultados!$A$1:$ZZ$1, 0))</f>
        <v/>
      </c>
      <c r="B716">
        <f>INDEX(resultados!$A$2:$ZZ$2662, 710, MATCH($B$2, resultados!$A$1:$ZZ$1, 0))</f>
        <v/>
      </c>
      <c r="C716">
        <f>INDEX(resultados!$A$2:$ZZ$2662, 710, MATCH($B$3, resultados!$A$1:$ZZ$1, 0))</f>
        <v/>
      </c>
    </row>
    <row r="717">
      <c r="A717">
        <f>INDEX(resultados!$A$2:$ZZ$2662, 711, MATCH($B$1, resultados!$A$1:$ZZ$1, 0))</f>
        <v/>
      </c>
      <c r="B717">
        <f>INDEX(resultados!$A$2:$ZZ$2662, 711, MATCH($B$2, resultados!$A$1:$ZZ$1, 0))</f>
        <v/>
      </c>
      <c r="C717">
        <f>INDEX(resultados!$A$2:$ZZ$2662, 711, MATCH($B$3, resultados!$A$1:$ZZ$1, 0))</f>
        <v/>
      </c>
    </row>
    <row r="718">
      <c r="A718">
        <f>INDEX(resultados!$A$2:$ZZ$2662, 712, MATCH($B$1, resultados!$A$1:$ZZ$1, 0))</f>
        <v/>
      </c>
      <c r="B718">
        <f>INDEX(resultados!$A$2:$ZZ$2662, 712, MATCH($B$2, resultados!$A$1:$ZZ$1, 0))</f>
        <v/>
      </c>
      <c r="C718">
        <f>INDEX(resultados!$A$2:$ZZ$2662, 712, MATCH($B$3, resultados!$A$1:$ZZ$1, 0))</f>
        <v/>
      </c>
    </row>
    <row r="719">
      <c r="A719">
        <f>INDEX(resultados!$A$2:$ZZ$2662, 713, MATCH($B$1, resultados!$A$1:$ZZ$1, 0))</f>
        <v/>
      </c>
      <c r="B719">
        <f>INDEX(resultados!$A$2:$ZZ$2662, 713, MATCH($B$2, resultados!$A$1:$ZZ$1, 0))</f>
        <v/>
      </c>
      <c r="C719">
        <f>INDEX(resultados!$A$2:$ZZ$2662, 713, MATCH($B$3, resultados!$A$1:$ZZ$1, 0))</f>
        <v/>
      </c>
    </row>
    <row r="720">
      <c r="A720">
        <f>INDEX(resultados!$A$2:$ZZ$2662, 714, MATCH($B$1, resultados!$A$1:$ZZ$1, 0))</f>
        <v/>
      </c>
      <c r="B720">
        <f>INDEX(resultados!$A$2:$ZZ$2662, 714, MATCH($B$2, resultados!$A$1:$ZZ$1, 0))</f>
        <v/>
      </c>
      <c r="C720">
        <f>INDEX(resultados!$A$2:$ZZ$2662, 714, MATCH($B$3, resultados!$A$1:$ZZ$1, 0))</f>
        <v/>
      </c>
    </row>
    <row r="721">
      <c r="A721">
        <f>INDEX(resultados!$A$2:$ZZ$2662, 715, MATCH($B$1, resultados!$A$1:$ZZ$1, 0))</f>
        <v/>
      </c>
      <c r="B721">
        <f>INDEX(resultados!$A$2:$ZZ$2662, 715, MATCH($B$2, resultados!$A$1:$ZZ$1, 0))</f>
        <v/>
      </c>
      <c r="C721">
        <f>INDEX(resultados!$A$2:$ZZ$2662, 715, MATCH($B$3, resultados!$A$1:$ZZ$1, 0))</f>
        <v/>
      </c>
    </row>
    <row r="722">
      <c r="A722">
        <f>INDEX(resultados!$A$2:$ZZ$2662, 716, MATCH($B$1, resultados!$A$1:$ZZ$1, 0))</f>
        <v/>
      </c>
      <c r="B722">
        <f>INDEX(resultados!$A$2:$ZZ$2662, 716, MATCH($B$2, resultados!$A$1:$ZZ$1, 0))</f>
        <v/>
      </c>
      <c r="C722">
        <f>INDEX(resultados!$A$2:$ZZ$2662, 716, MATCH($B$3, resultados!$A$1:$ZZ$1, 0))</f>
        <v/>
      </c>
    </row>
    <row r="723">
      <c r="A723">
        <f>INDEX(resultados!$A$2:$ZZ$2662, 717, MATCH($B$1, resultados!$A$1:$ZZ$1, 0))</f>
        <v/>
      </c>
      <c r="B723">
        <f>INDEX(resultados!$A$2:$ZZ$2662, 717, MATCH($B$2, resultados!$A$1:$ZZ$1, 0))</f>
        <v/>
      </c>
      <c r="C723">
        <f>INDEX(resultados!$A$2:$ZZ$2662, 717, MATCH($B$3, resultados!$A$1:$ZZ$1, 0))</f>
        <v/>
      </c>
    </row>
    <row r="724">
      <c r="A724">
        <f>INDEX(resultados!$A$2:$ZZ$2662, 718, MATCH($B$1, resultados!$A$1:$ZZ$1, 0))</f>
        <v/>
      </c>
      <c r="B724">
        <f>INDEX(resultados!$A$2:$ZZ$2662, 718, MATCH($B$2, resultados!$A$1:$ZZ$1, 0))</f>
        <v/>
      </c>
      <c r="C724">
        <f>INDEX(resultados!$A$2:$ZZ$2662, 718, MATCH($B$3, resultados!$A$1:$ZZ$1, 0))</f>
        <v/>
      </c>
    </row>
    <row r="725">
      <c r="A725">
        <f>INDEX(resultados!$A$2:$ZZ$2662, 719, MATCH($B$1, resultados!$A$1:$ZZ$1, 0))</f>
        <v/>
      </c>
      <c r="B725">
        <f>INDEX(resultados!$A$2:$ZZ$2662, 719, MATCH($B$2, resultados!$A$1:$ZZ$1, 0))</f>
        <v/>
      </c>
      <c r="C725">
        <f>INDEX(resultados!$A$2:$ZZ$2662, 719, MATCH($B$3, resultados!$A$1:$ZZ$1, 0))</f>
        <v/>
      </c>
    </row>
    <row r="726">
      <c r="A726">
        <f>INDEX(resultados!$A$2:$ZZ$2662, 720, MATCH($B$1, resultados!$A$1:$ZZ$1, 0))</f>
        <v/>
      </c>
      <c r="B726">
        <f>INDEX(resultados!$A$2:$ZZ$2662, 720, MATCH($B$2, resultados!$A$1:$ZZ$1, 0))</f>
        <v/>
      </c>
      <c r="C726">
        <f>INDEX(resultados!$A$2:$ZZ$2662, 720, MATCH($B$3, resultados!$A$1:$ZZ$1, 0))</f>
        <v/>
      </c>
    </row>
    <row r="727">
      <c r="A727">
        <f>INDEX(resultados!$A$2:$ZZ$2662, 721, MATCH($B$1, resultados!$A$1:$ZZ$1, 0))</f>
        <v/>
      </c>
      <c r="B727">
        <f>INDEX(resultados!$A$2:$ZZ$2662, 721, MATCH($B$2, resultados!$A$1:$ZZ$1, 0))</f>
        <v/>
      </c>
      <c r="C727">
        <f>INDEX(resultados!$A$2:$ZZ$2662, 721, MATCH($B$3, resultados!$A$1:$ZZ$1, 0))</f>
        <v/>
      </c>
    </row>
    <row r="728">
      <c r="A728">
        <f>INDEX(resultados!$A$2:$ZZ$2662, 722, MATCH($B$1, resultados!$A$1:$ZZ$1, 0))</f>
        <v/>
      </c>
      <c r="B728">
        <f>INDEX(resultados!$A$2:$ZZ$2662, 722, MATCH($B$2, resultados!$A$1:$ZZ$1, 0))</f>
        <v/>
      </c>
      <c r="C728">
        <f>INDEX(resultados!$A$2:$ZZ$2662, 722, MATCH($B$3, resultados!$A$1:$ZZ$1, 0))</f>
        <v/>
      </c>
    </row>
    <row r="729">
      <c r="A729">
        <f>INDEX(resultados!$A$2:$ZZ$2662, 723, MATCH($B$1, resultados!$A$1:$ZZ$1, 0))</f>
        <v/>
      </c>
      <c r="B729">
        <f>INDEX(resultados!$A$2:$ZZ$2662, 723, MATCH($B$2, resultados!$A$1:$ZZ$1, 0))</f>
        <v/>
      </c>
      <c r="C729">
        <f>INDEX(resultados!$A$2:$ZZ$2662, 723, MATCH($B$3, resultados!$A$1:$ZZ$1, 0))</f>
        <v/>
      </c>
    </row>
    <row r="730">
      <c r="A730">
        <f>INDEX(resultados!$A$2:$ZZ$2662, 724, MATCH($B$1, resultados!$A$1:$ZZ$1, 0))</f>
        <v/>
      </c>
      <c r="B730">
        <f>INDEX(resultados!$A$2:$ZZ$2662, 724, MATCH($B$2, resultados!$A$1:$ZZ$1, 0))</f>
        <v/>
      </c>
      <c r="C730">
        <f>INDEX(resultados!$A$2:$ZZ$2662, 724, MATCH($B$3, resultados!$A$1:$ZZ$1, 0))</f>
        <v/>
      </c>
    </row>
    <row r="731">
      <c r="A731">
        <f>INDEX(resultados!$A$2:$ZZ$2662, 725, MATCH($B$1, resultados!$A$1:$ZZ$1, 0))</f>
        <v/>
      </c>
      <c r="B731">
        <f>INDEX(resultados!$A$2:$ZZ$2662, 725, MATCH($B$2, resultados!$A$1:$ZZ$1, 0))</f>
        <v/>
      </c>
      <c r="C731">
        <f>INDEX(resultados!$A$2:$ZZ$2662, 725, MATCH($B$3, resultados!$A$1:$ZZ$1, 0))</f>
        <v/>
      </c>
    </row>
    <row r="732">
      <c r="A732">
        <f>INDEX(resultados!$A$2:$ZZ$2662, 726, MATCH($B$1, resultados!$A$1:$ZZ$1, 0))</f>
        <v/>
      </c>
      <c r="B732">
        <f>INDEX(resultados!$A$2:$ZZ$2662, 726, MATCH($B$2, resultados!$A$1:$ZZ$1, 0))</f>
        <v/>
      </c>
      <c r="C732">
        <f>INDEX(resultados!$A$2:$ZZ$2662, 726, MATCH($B$3, resultados!$A$1:$ZZ$1, 0))</f>
        <v/>
      </c>
    </row>
    <row r="733">
      <c r="A733">
        <f>INDEX(resultados!$A$2:$ZZ$2662, 727, MATCH($B$1, resultados!$A$1:$ZZ$1, 0))</f>
        <v/>
      </c>
      <c r="B733">
        <f>INDEX(resultados!$A$2:$ZZ$2662, 727, MATCH($B$2, resultados!$A$1:$ZZ$1, 0))</f>
        <v/>
      </c>
      <c r="C733">
        <f>INDEX(resultados!$A$2:$ZZ$2662, 727, MATCH($B$3, resultados!$A$1:$ZZ$1, 0))</f>
        <v/>
      </c>
    </row>
    <row r="734">
      <c r="A734">
        <f>INDEX(resultados!$A$2:$ZZ$2662, 728, MATCH($B$1, resultados!$A$1:$ZZ$1, 0))</f>
        <v/>
      </c>
      <c r="B734">
        <f>INDEX(resultados!$A$2:$ZZ$2662, 728, MATCH($B$2, resultados!$A$1:$ZZ$1, 0))</f>
        <v/>
      </c>
      <c r="C734">
        <f>INDEX(resultados!$A$2:$ZZ$2662, 728, MATCH($B$3, resultados!$A$1:$ZZ$1, 0))</f>
        <v/>
      </c>
    </row>
    <row r="735">
      <c r="A735">
        <f>INDEX(resultados!$A$2:$ZZ$2662, 729, MATCH($B$1, resultados!$A$1:$ZZ$1, 0))</f>
        <v/>
      </c>
      <c r="B735">
        <f>INDEX(resultados!$A$2:$ZZ$2662, 729, MATCH($B$2, resultados!$A$1:$ZZ$1, 0))</f>
        <v/>
      </c>
      <c r="C735">
        <f>INDEX(resultados!$A$2:$ZZ$2662, 729, MATCH($B$3, resultados!$A$1:$ZZ$1, 0))</f>
        <v/>
      </c>
    </row>
    <row r="736">
      <c r="A736">
        <f>INDEX(resultados!$A$2:$ZZ$2662, 730, MATCH($B$1, resultados!$A$1:$ZZ$1, 0))</f>
        <v/>
      </c>
      <c r="B736">
        <f>INDEX(resultados!$A$2:$ZZ$2662, 730, MATCH($B$2, resultados!$A$1:$ZZ$1, 0))</f>
        <v/>
      </c>
      <c r="C736">
        <f>INDEX(resultados!$A$2:$ZZ$2662, 730, MATCH($B$3, resultados!$A$1:$ZZ$1, 0))</f>
        <v/>
      </c>
    </row>
    <row r="737">
      <c r="A737">
        <f>INDEX(resultados!$A$2:$ZZ$2662, 731, MATCH($B$1, resultados!$A$1:$ZZ$1, 0))</f>
        <v/>
      </c>
      <c r="B737">
        <f>INDEX(resultados!$A$2:$ZZ$2662, 731, MATCH($B$2, resultados!$A$1:$ZZ$1, 0))</f>
        <v/>
      </c>
      <c r="C737">
        <f>INDEX(resultados!$A$2:$ZZ$2662, 731, MATCH($B$3, resultados!$A$1:$ZZ$1, 0))</f>
        <v/>
      </c>
    </row>
    <row r="738">
      <c r="A738">
        <f>INDEX(resultados!$A$2:$ZZ$2662, 732, MATCH($B$1, resultados!$A$1:$ZZ$1, 0))</f>
        <v/>
      </c>
      <c r="B738">
        <f>INDEX(resultados!$A$2:$ZZ$2662, 732, MATCH($B$2, resultados!$A$1:$ZZ$1, 0))</f>
        <v/>
      </c>
      <c r="C738">
        <f>INDEX(resultados!$A$2:$ZZ$2662, 732, MATCH($B$3, resultados!$A$1:$ZZ$1, 0))</f>
        <v/>
      </c>
    </row>
    <row r="739">
      <c r="A739">
        <f>INDEX(resultados!$A$2:$ZZ$2662, 733, MATCH($B$1, resultados!$A$1:$ZZ$1, 0))</f>
        <v/>
      </c>
      <c r="B739">
        <f>INDEX(resultados!$A$2:$ZZ$2662, 733, MATCH($B$2, resultados!$A$1:$ZZ$1, 0))</f>
        <v/>
      </c>
      <c r="C739">
        <f>INDEX(resultados!$A$2:$ZZ$2662, 733, MATCH($B$3, resultados!$A$1:$ZZ$1, 0))</f>
        <v/>
      </c>
    </row>
    <row r="740">
      <c r="A740">
        <f>INDEX(resultados!$A$2:$ZZ$2662, 734, MATCH($B$1, resultados!$A$1:$ZZ$1, 0))</f>
        <v/>
      </c>
      <c r="B740">
        <f>INDEX(resultados!$A$2:$ZZ$2662, 734, MATCH($B$2, resultados!$A$1:$ZZ$1, 0))</f>
        <v/>
      </c>
      <c r="C740">
        <f>INDEX(resultados!$A$2:$ZZ$2662, 734, MATCH($B$3, resultados!$A$1:$ZZ$1, 0))</f>
        <v/>
      </c>
    </row>
    <row r="741">
      <c r="A741">
        <f>INDEX(resultados!$A$2:$ZZ$2662, 735, MATCH($B$1, resultados!$A$1:$ZZ$1, 0))</f>
        <v/>
      </c>
      <c r="B741">
        <f>INDEX(resultados!$A$2:$ZZ$2662, 735, MATCH($B$2, resultados!$A$1:$ZZ$1, 0))</f>
        <v/>
      </c>
      <c r="C741">
        <f>INDEX(resultados!$A$2:$ZZ$2662, 735, MATCH($B$3, resultados!$A$1:$ZZ$1, 0))</f>
        <v/>
      </c>
    </row>
    <row r="742">
      <c r="A742">
        <f>INDEX(resultados!$A$2:$ZZ$2662, 736, MATCH($B$1, resultados!$A$1:$ZZ$1, 0))</f>
        <v/>
      </c>
      <c r="B742">
        <f>INDEX(resultados!$A$2:$ZZ$2662, 736, MATCH($B$2, resultados!$A$1:$ZZ$1, 0))</f>
        <v/>
      </c>
      <c r="C742">
        <f>INDEX(resultados!$A$2:$ZZ$2662, 736, MATCH($B$3, resultados!$A$1:$ZZ$1, 0))</f>
        <v/>
      </c>
    </row>
    <row r="743">
      <c r="A743">
        <f>INDEX(resultados!$A$2:$ZZ$2662, 737, MATCH($B$1, resultados!$A$1:$ZZ$1, 0))</f>
        <v/>
      </c>
      <c r="B743">
        <f>INDEX(resultados!$A$2:$ZZ$2662, 737, MATCH($B$2, resultados!$A$1:$ZZ$1, 0))</f>
        <v/>
      </c>
      <c r="C743">
        <f>INDEX(resultados!$A$2:$ZZ$2662, 737, MATCH($B$3, resultados!$A$1:$ZZ$1, 0))</f>
        <v/>
      </c>
    </row>
    <row r="744">
      <c r="A744">
        <f>INDEX(resultados!$A$2:$ZZ$2662, 738, MATCH($B$1, resultados!$A$1:$ZZ$1, 0))</f>
        <v/>
      </c>
      <c r="B744">
        <f>INDEX(resultados!$A$2:$ZZ$2662, 738, MATCH($B$2, resultados!$A$1:$ZZ$1, 0))</f>
        <v/>
      </c>
      <c r="C744">
        <f>INDEX(resultados!$A$2:$ZZ$2662, 738, MATCH($B$3, resultados!$A$1:$ZZ$1, 0))</f>
        <v/>
      </c>
    </row>
    <row r="745">
      <c r="A745">
        <f>INDEX(resultados!$A$2:$ZZ$2662, 739, MATCH($B$1, resultados!$A$1:$ZZ$1, 0))</f>
        <v/>
      </c>
      <c r="B745">
        <f>INDEX(resultados!$A$2:$ZZ$2662, 739, MATCH($B$2, resultados!$A$1:$ZZ$1, 0))</f>
        <v/>
      </c>
      <c r="C745">
        <f>INDEX(resultados!$A$2:$ZZ$2662, 739, MATCH($B$3, resultados!$A$1:$ZZ$1, 0))</f>
        <v/>
      </c>
    </row>
    <row r="746">
      <c r="A746">
        <f>INDEX(resultados!$A$2:$ZZ$2662, 740, MATCH($B$1, resultados!$A$1:$ZZ$1, 0))</f>
        <v/>
      </c>
      <c r="B746">
        <f>INDEX(resultados!$A$2:$ZZ$2662, 740, MATCH($B$2, resultados!$A$1:$ZZ$1, 0))</f>
        <v/>
      </c>
      <c r="C746">
        <f>INDEX(resultados!$A$2:$ZZ$2662, 740, MATCH($B$3, resultados!$A$1:$ZZ$1, 0))</f>
        <v/>
      </c>
    </row>
    <row r="747">
      <c r="A747">
        <f>INDEX(resultados!$A$2:$ZZ$2662, 741, MATCH($B$1, resultados!$A$1:$ZZ$1, 0))</f>
        <v/>
      </c>
      <c r="B747">
        <f>INDEX(resultados!$A$2:$ZZ$2662, 741, MATCH($B$2, resultados!$A$1:$ZZ$1, 0))</f>
        <v/>
      </c>
      <c r="C747">
        <f>INDEX(resultados!$A$2:$ZZ$2662, 741, MATCH($B$3, resultados!$A$1:$ZZ$1, 0))</f>
        <v/>
      </c>
    </row>
    <row r="748">
      <c r="A748">
        <f>INDEX(resultados!$A$2:$ZZ$2662, 742, MATCH($B$1, resultados!$A$1:$ZZ$1, 0))</f>
        <v/>
      </c>
      <c r="B748">
        <f>INDEX(resultados!$A$2:$ZZ$2662, 742, MATCH($B$2, resultados!$A$1:$ZZ$1, 0))</f>
        <v/>
      </c>
      <c r="C748">
        <f>INDEX(resultados!$A$2:$ZZ$2662, 742, MATCH($B$3, resultados!$A$1:$ZZ$1, 0))</f>
        <v/>
      </c>
    </row>
    <row r="749">
      <c r="A749">
        <f>INDEX(resultados!$A$2:$ZZ$2662, 743, MATCH($B$1, resultados!$A$1:$ZZ$1, 0))</f>
        <v/>
      </c>
      <c r="B749">
        <f>INDEX(resultados!$A$2:$ZZ$2662, 743, MATCH($B$2, resultados!$A$1:$ZZ$1, 0))</f>
        <v/>
      </c>
      <c r="C749">
        <f>INDEX(resultados!$A$2:$ZZ$2662, 743, MATCH($B$3, resultados!$A$1:$ZZ$1, 0))</f>
        <v/>
      </c>
    </row>
    <row r="750">
      <c r="A750">
        <f>INDEX(resultados!$A$2:$ZZ$2662, 744, MATCH($B$1, resultados!$A$1:$ZZ$1, 0))</f>
        <v/>
      </c>
      <c r="B750">
        <f>INDEX(resultados!$A$2:$ZZ$2662, 744, MATCH($B$2, resultados!$A$1:$ZZ$1, 0))</f>
        <v/>
      </c>
      <c r="C750">
        <f>INDEX(resultados!$A$2:$ZZ$2662, 744, MATCH($B$3, resultados!$A$1:$ZZ$1, 0))</f>
        <v/>
      </c>
    </row>
    <row r="751">
      <c r="A751">
        <f>INDEX(resultados!$A$2:$ZZ$2662, 745, MATCH($B$1, resultados!$A$1:$ZZ$1, 0))</f>
        <v/>
      </c>
      <c r="B751">
        <f>INDEX(resultados!$A$2:$ZZ$2662, 745, MATCH($B$2, resultados!$A$1:$ZZ$1, 0))</f>
        <v/>
      </c>
      <c r="C751">
        <f>INDEX(resultados!$A$2:$ZZ$2662, 745, MATCH($B$3, resultados!$A$1:$ZZ$1, 0))</f>
        <v/>
      </c>
    </row>
    <row r="752">
      <c r="A752">
        <f>INDEX(resultados!$A$2:$ZZ$2662, 746, MATCH($B$1, resultados!$A$1:$ZZ$1, 0))</f>
        <v/>
      </c>
      <c r="B752">
        <f>INDEX(resultados!$A$2:$ZZ$2662, 746, MATCH($B$2, resultados!$A$1:$ZZ$1, 0))</f>
        <v/>
      </c>
      <c r="C752">
        <f>INDEX(resultados!$A$2:$ZZ$2662, 746, MATCH($B$3, resultados!$A$1:$ZZ$1, 0))</f>
        <v/>
      </c>
    </row>
    <row r="753">
      <c r="A753">
        <f>INDEX(resultados!$A$2:$ZZ$2662, 747, MATCH($B$1, resultados!$A$1:$ZZ$1, 0))</f>
        <v/>
      </c>
      <c r="B753">
        <f>INDEX(resultados!$A$2:$ZZ$2662, 747, MATCH($B$2, resultados!$A$1:$ZZ$1, 0))</f>
        <v/>
      </c>
      <c r="C753">
        <f>INDEX(resultados!$A$2:$ZZ$2662, 747, MATCH($B$3, resultados!$A$1:$ZZ$1, 0))</f>
        <v/>
      </c>
    </row>
    <row r="754">
      <c r="A754">
        <f>INDEX(resultados!$A$2:$ZZ$2662, 748, MATCH($B$1, resultados!$A$1:$ZZ$1, 0))</f>
        <v/>
      </c>
      <c r="B754">
        <f>INDEX(resultados!$A$2:$ZZ$2662, 748, MATCH($B$2, resultados!$A$1:$ZZ$1, 0))</f>
        <v/>
      </c>
      <c r="C754">
        <f>INDEX(resultados!$A$2:$ZZ$2662, 748, MATCH($B$3, resultados!$A$1:$ZZ$1, 0))</f>
        <v/>
      </c>
    </row>
    <row r="755">
      <c r="A755">
        <f>INDEX(resultados!$A$2:$ZZ$2662, 749, MATCH($B$1, resultados!$A$1:$ZZ$1, 0))</f>
        <v/>
      </c>
      <c r="B755">
        <f>INDEX(resultados!$A$2:$ZZ$2662, 749, MATCH($B$2, resultados!$A$1:$ZZ$1, 0))</f>
        <v/>
      </c>
      <c r="C755">
        <f>INDEX(resultados!$A$2:$ZZ$2662, 749, MATCH($B$3, resultados!$A$1:$ZZ$1, 0))</f>
        <v/>
      </c>
    </row>
    <row r="756">
      <c r="A756">
        <f>INDEX(resultados!$A$2:$ZZ$2662, 750, MATCH($B$1, resultados!$A$1:$ZZ$1, 0))</f>
        <v/>
      </c>
      <c r="B756">
        <f>INDEX(resultados!$A$2:$ZZ$2662, 750, MATCH($B$2, resultados!$A$1:$ZZ$1, 0))</f>
        <v/>
      </c>
      <c r="C756">
        <f>INDEX(resultados!$A$2:$ZZ$2662, 750, MATCH($B$3, resultados!$A$1:$ZZ$1, 0))</f>
        <v/>
      </c>
    </row>
    <row r="757">
      <c r="A757">
        <f>INDEX(resultados!$A$2:$ZZ$2662, 751, MATCH($B$1, resultados!$A$1:$ZZ$1, 0))</f>
        <v/>
      </c>
      <c r="B757">
        <f>INDEX(resultados!$A$2:$ZZ$2662, 751, MATCH($B$2, resultados!$A$1:$ZZ$1, 0))</f>
        <v/>
      </c>
      <c r="C757">
        <f>INDEX(resultados!$A$2:$ZZ$2662, 751, MATCH($B$3, resultados!$A$1:$ZZ$1, 0))</f>
        <v/>
      </c>
    </row>
    <row r="758">
      <c r="A758">
        <f>INDEX(resultados!$A$2:$ZZ$2662, 752, MATCH($B$1, resultados!$A$1:$ZZ$1, 0))</f>
        <v/>
      </c>
      <c r="B758">
        <f>INDEX(resultados!$A$2:$ZZ$2662, 752, MATCH($B$2, resultados!$A$1:$ZZ$1, 0))</f>
        <v/>
      </c>
      <c r="C758">
        <f>INDEX(resultados!$A$2:$ZZ$2662, 752, MATCH($B$3, resultados!$A$1:$ZZ$1, 0))</f>
        <v/>
      </c>
    </row>
    <row r="759">
      <c r="A759">
        <f>INDEX(resultados!$A$2:$ZZ$2662, 753, MATCH($B$1, resultados!$A$1:$ZZ$1, 0))</f>
        <v/>
      </c>
      <c r="B759">
        <f>INDEX(resultados!$A$2:$ZZ$2662, 753, MATCH($B$2, resultados!$A$1:$ZZ$1, 0))</f>
        <v/>
      </c>
      <c r="C759">
        <f>INDEX(resultados!$A$2:$ZZ$2662, 753, MATCH($B$3, resultados!$A$1:$ZZ$1, 0))</f>
        <v/>
      </c>
    </row>
    <row r="760">
      <c r="A760">
        <f>INDEX(resultados!$A$2:$ZZ$2662, 754, MATCH($B$1, resultados!$A$1:$ZZ$1, 0))</f>
        <v/>
      </c>
      <c r="B760">
        <f>INDEX(resultados!$A$2:$ZZ$2662, 754, MATCH($B$2, resultados!$A$1:$ZZ$1, 0))</f>
        <v/>
      </c>
      <c r="C760">
        <f>INDEX(resultados!$A$2:$ZZ$2662, 754, MATCH($B$3, resultados!$A$1:$ZZ$1, 0))</f>
        <v/>
      </c>
    </row>
    <row r="761">
      <c r="A761">
        <f>INDEX(resultados!$A$2:$ZZ$2662, 755, MATCH($B$1, resultados!$A$1:$ZZ$1, 0))</f>
        <v/>
      </c>
      <c r="B761">
        <f>INDEX(resultados!$A$2:$ZZ$2662, 755, MATCH($B$2, resultados!$A$1:$ZZ$1, 0))</f>
        <v/>
      </c>
      <c r="C761">
        <f>INDEX(resultados!$A$2:$ZZ$2662, 755, MATCH($B$3, resultados!$A$1:$ZZ$1, 0))</f>
        <v/>
      </c>
    </row>
    <row r="762">
      <c r="A762">
        <f>INDEX(resultados!$A$2:$ZZ$2662, 756, MATCH($B$1, resultados!$A$1:$ZZ$1, 0))</f>
        <v/>
      </c>
      <c r="B762">
        <f>INDEX(resultados!$A$2:$ZZ$2662, 756, MATCH($B$2, resultados!$A$1:$ZZ$1, 0))</f>
        <v/>
      </c>
      <c r="C762">
        <f>INDEX(resultados!$A$2:$ZZ$2662, 756, MATCH($B$3, resultados!$A$1:$ZZ$1, 0))</f>
        <v/>
      </c>
    </row>
    <row r="763">
      <c r="A763">
        <f>INDEX(resultados!$A$2:$ZZ$2662, 757, MATCH($B$1, resultados!$A$1:$ZZ$1, 0))</f>
        <v/>
      </c>
      <c r="B763">
        <f>INDEX(resultados!$A$2:$ZZ$2662, 757, MATCH($B$2, resultados!$A$1:$ZZ$1, 0))</f>
        <v/>
      </c>
      <c r="C763">
        <f>INDEX(resultados!$A$2:$ZZ$2662, 757, MATCH($B$3, resultados!$A$1:$ZZ$1, 0))</f>
        <v/>
      </c>
    </row>
    <row r="764">
      <c r="A764">
        <f>INDEX(resultados!$A$2:$ZZ$2662, 758, MATCH($B$1, resultados!$A$1:$ZZ$1, 0))</f>
        <v/>
      </c>
      <c r="B764">
        <f>INDEX(resultados!$A$2:$ZZ$2662, 758, MATCH($B$2, resultados!$A$1:$ZZ$1, 0))</f>
        <v/>
      </c>
      <c r="C764">
        <f>INDEX(resultados!$A$2:$ZZ$2662, 758, MATCH($B$3, resultados!$A$1:$ZZ$1, 0))</f>
        <v/>
      </c>
    </row>
    <row r="765">
      <c r="A765">
        <f>INDEX(resultados!$A$2:$ZZ$2662, 759, MATCH($B$1, resultados!$A$1:$ZZ$1, 0))</f>
        <v/>
      </c>
      <c r="B765">
        <f>INDEX(resultados!$A$2:$ZZ$2662, 759, MATCH($B$2, resultados!$A$1:$ZZ$1, 0))</f>
        <v/>
      </c>
      <c r="C765">
        <f>INDEX(resultados!$A$2:$ZZ$2662, 759, MATCH($B$3, resultados!$A$1:$ZZ$1, 0))</f>
        <v/>
      </c>
    </row>
    <row r="766">
      <c r="A766">
        <f>INDEX(resultados!$A$2:$ZZ$2662, 760, MATCH($B$1, resultados!$A$1:$ZZ$1, 0))</f>
        <v/>
      </c>
      <c r="B766">
        <f>INDEX(resultados!$A$2:$ZZ$2662, 760, MATCH($B$2, resultados!$A$1:$ZZ$1, 0))</f>
        <v/>
      </c>
      <c r="C766">
        <f>INDEX(resultados!$A$2:$ZZ$2662, 760, MATCH($B$3, resultados!$A$1:$ZZ$1, 0))</f>
        <v/>
      </c>
    </row>
    <row r="767">
      <c r="A767">
        <f>INDEX(resultados!$A$2:$ZZ$2662, 761, MATCH($B$1, resultados!$A$1:$ZZ$1, 0))</f>
        <v/>
      </c>
      <c r="B767">
        <f>INDEX(resultados!$A$2:$ZZ$2662, 761, MATCH($B$2, resultados!$A$1:$ZZ$1, 0))</f>
        <v/>
      </c>
      <c r="C767">
        <f>INDEX(resultados!$A$2:$ZZ$2662, 761, MATCH($B$3, resultados!$A$1:$ZZ$1, 0))</f>
        <v/>
      </c>
    </row>
    <row r="768">
      <c r="A768">
        <f>INDEX(resultados!$A$2:$ZZ$2662, 762, MATCH($B$1, resultados!$A$1:$ZZ$1, 0))</f>
        <v/>
      </c>
      <c r="B768">
        <f>INDEX(resultados!$A$2:$ZZ$2662, 762, MATCH($B$2, resultados!$A$1:$ZZ$1, 0))</f>
        <v/>
      </c>
      <c r="C768">
        <f>INDEX(resultados!$A$2:$ZZ$2662, 762, MATCH($B$3, resultados!$A$1:$ZZ$1, 0))</f>
        <v/>
      </c>
    </row>
    <row r="769">
      <c r="A769">
        <f>INDEX(resultados!$A$2:$ZZ$2662, 763, MATCH($B$1, resultados!$A$1:$ZZ$1, 0))</f>
        <v/>
      </c>
      <c r="B769">
        <f>INDEX(resultados!$A$2:$ZZ$2662, 763, MATCH($B$2, resultados!$A$1:$ZZ$1, 0))</f>
        <v/>
      </c>
      <c r="C769">
        <f>INDEX(resultados!$A$2:$ZZ$2662, 763, MATCH($B$3, resultados!$A$1:$ZZ$1, 0))</f>
        <v/>
      </c>
    </row>
    <row r="770">
      <c r="A770">
        <f>INDEX(resultados!$A$2:$ZZ$2662, 764, MATCH($B$1, resultados!$A$1:$ZZ$1, 0))</f>
        <v/>
      </c>
      <c r="B770">
        <f>INDEX(resultados!$A$2:$ZZ$2662, 764, MATCH($B$2, resultados!$A$1:$ZZ$1, 0))</f>
        <v/>
      </c>
      <c r="C770">
        <f>INDEX(resultados!$A$2:$ZZ$2662, 764, MATCH($B$3, resultados!$A$1:$ZZ$1, 0))</f>
        <v/>
      </c>
    </row>
    <row r="771">
      <c r="A771">
        <f>INDEX(resultados!$A$2:$ZZ$2662, 765, MATCH($B$1, resultados!$A$1:$ZZ$1, 0))</f>
        <v/>
      </c>
      <c r="B771">
        <f>INDEX(resultados!$A$2:$ZZ$2662, 765, MATCH($B$2, resultados!$A$1:$ZZ$1, 0))</f>
        <v/>
      </c>
      <c r="C771">
        <f>INDEX(resultados!$A$2:$ZZ$2662, 765, MATCH($B$3, resultados!$A$1:$ZZ$1, 0))</f>
        <v/>
      </c>
    </row>
    <row r="772">
      <c r="A772">
        <f>INDEX(resultados!$A$2:$ZZ$2662, 766, MATCH($B$1, resultados!$A$1:$ZZ$1, 0))</f>
        <v/>
      </c>
      <c r="B772">
        <f>INDEX(resultados!$A$2:$ZZ$2662, 766, MATCH($B$2, resultados!$A$1:$ZZ$1, 0))</f>
        <v/>
      </c>
      <c r="C772">
        <f>INDEX(resultados!$A$2:$ZZ$2662, 766, MATCH($B$3, resultados!$A$1:$ZZ$1, 0))</f>
        <v/>
      </c>
    </row>
    <row r="773">
      <c r="A773">
        <f>INDEX(resultados!$A$2:$ZZ$2662, 767, MATCH($B$1, resultados!$A$1:$ZZ$1, 0))</f>
        <v/>
      </c>
      <c r="B773">
        <f>INDEX(resultados!$A$2:$ZZ$2662, 767, MATCH($B$2, resultados!$A$1:$ZZ$1, 0))</f>
        <v/>
      </c>
      <c r="C773">
        <f>INDEX(resultados!$A$2:$ZZ$2662, 767, MATCH($B$3, resultados!$A$1:$ZZ$1, 0))</f>
        <v/>
      </c>
    </row>
    <row r="774">
      <c r="A774">
        <f>INDEX(resultados!$A$2:$ZZ$2662, 768, MATCH($B$1, resultados!$A$1:$ZZ$1, 0))</f>
        <v/>
      </c>
      <c r="B774">
        <f>INDEX(resultados!$A$2:$ZZ$2662, 768, MATCH($B$2, resultados!$A$1:$ZZ$1, 0))</f>
        <v/>
      </c>
      <c r="C774">
        <f>INDEX(resultados!$A$2:$ZZ$2662, 768, MATCH($B$3, resultados!$A$1:$ZZ$1, 0))</f>
        <v/>
      </c>
    </row>
    <row r="775">
      <c r="A775">
        <f>INDEX(resultados!$A$2:$ZZ$2662, 769, MATCH($B$1, resultados!$A$1:$ZZ$1, 0))</f>
        <v/>
      </c>
      <c r="B775">
        <f>INDEX(resultados!$A$2:$ZZ$2662, 769, MATCH($B$2, resultados!$A$1:$ZZ$1, 0))</f>
        <v/>
      </c>
      <c r="C775">
        <f>INDEX(resultados!$A$2:$ZZ$2662, 769, MATCH($B$3, resultados!$A$1:$ZZ$1, 0))</f>
        <v/>
      </c>
    </row>
    <row r="776">
      <c r="A776">
        <f>INDEX(resultados!$A$2:$ZZ$2662, 770, MATCH($B$1, resultados!$A$1:$ZZ$1, 0))</f>
        <v/>
      </c>
      <c r="B776">
        <f>INDEX(resultados!$A$2:$ZZ$2662, 770, MATCH($B$2, resultados!$A$1:$ZZ$1, 0))</f>
        <v/>
      </c>
      <c r="C776">
        <f>INDEX(resultados!$A$2:$ZZ$2662, 770, MATCH($B$3, resultados!$A$1:$ZZ$1, 0))</f>
        <v/>
      </c>
    </row>
    <row r="777">
      <c r="A777">
        <f>INDEX(resultados!$A$2:$ZZ$2662, 771, MATCH($B$1, resultados!$A$1:$ZZ$1, 0))</f>
        <v/>
      </c>
      <c r="B777">
        <f>INDEX(resultados!$A$2:$ZZ$2662, 771, MATCH($B$2, resultados!$A$1:$ZZ$1, 0))</f>
        <v/>
      </c>
      <c r="C777">
        <f>INDEX(resultados!$A$2:$ZZ$2662, 771, MATCH($B$3, resultados!$A$1:$ZZ$1, 0))</f>
        <v/>
      </c>
    </row>
    <row r="778">
      <c r="A778">
        <f>INDEX(resultados!$A$2:$ZZ$2662, 772, MATCH($B$1, resultados!$A$1:$ZZ$1, 0))</f>
        <v/>
      </c>
      <c r="B778">
        <f>INDEX(resultados!$A$2:$ZZ$2662, 772, MATCH($B$2, resultados!$A$1:$ZZ$1, 0))</f>
        <v/>
      </c>
      <c r="C778">
        <f>INDEX(resultados!$A$2:$ZZ$2662, 772, MATCH($B$3, resultados!$A$1:$ZZ$1, 0))</f>
        <v/>
      </c>
    </row>
    <row r="779">
      <c r="A779">
        <f>INDEX(resultados!$A$2:$ZZ$2662, 773, MATCH($B$1, resultados!$A$1:$ZZ$1, 0))</f>
        <v/>
      </c>
      <c r="B779">
        <f>INDEX(resultados!$A$2:$ZZ$2662, 773, MATCH($B$2, resultados!$A$1:$ZZ$1, 0))</f>
        <v/>
      </c>
      <c r="C779">
        <f>INDEX(resultados!$A$2:$ZZ$2662, 773, MATCH($B$3, resultados!$A$1:$ZZ$1, 0))</f>
        <v/>
      </c>
    </row>
    <row r="780">
      <c r="A780">
        <f>INDEX(resultados!$A$2:$ZZ$2662, 774, MATCH($B$1, resultados!$A$1:$ZZ$1, 0))</f>
        <v/>
      </c>
      <c r="B780">
        <f>INDEX(resultados!$A$2:$ZZ$2662, 774, MATCH($B$2, resultados!$A$1:$ZZ$1, 0))</f>
        <v/>
      </c>
      <c r="C780">
        <f>INDEX(resultados!$A$2:$ZZ$2662, 774, MATCH($B$3, resultados!$A$1:$ZZ$1, 0))</f>
        <v/>
      </c>
    </row>
    <row r="781">
      <c r="A781">
        <f>INDEX(resultados!$A$2:$ZZ$2662, 775, MATCH($B$1, resultados!$A$1:$ZZ$1, 0))</f>
        <v/>
      </c>
      <c r="B781">
        <f>INDEX(resultados!$A$2:$ZZ$2662, 775, MATCH($B$2, resultados!$A$1:$ZZ$1, 0))</f>
        <v/>
      </c>
      <c r="C781">
        <f>INDEX(resultados!$A$2:$ZZ$2662, 775, MATCH($B$3, resultados!$A$1:$ZZ$1, 0))</f>
        <v/>
      </c>
    </row>
    <row r="782">
      <c r="A782">
        <f>INDEX(resultados!$A$2:$ZZ$2662, 776, MATCH($B$1, resultados!$A$1:$ZZ$1, 0))</f>
        <v/>
      </c>
      <c r="B782">
        <f>INDEX(resultados!$A$2:$ZZ$2662, 776, MATCH($B$2, resultados!$A$1:$ZZ$1, 0))</f>
        <v/>
      </c>
      <c r="C782">
        <f>INDEX(resultados!$A$2:$ZZ$2662, 776, MATCH($B$3, resultados!$A$1:$ZZ$1, 0))</f>
        <v/>
      </c>
    </row>
    <row r="783">
      <c r="A783">
        <f>INDEX(resultados!$A$2:$ZZ$2662, 777, MATCH($B$1, resultados!$A$1:$ZZ$1, 0))</f>
        <v/>
      </c>
      <c r="B783">
        <f>INDEX(resultados!$A$2:$ZZ$2662, 777, MATCH($B$2, resultados!$A$1:$ZZ$1, 0))</f>
        <v/>
      </c>
      <c r="C783">
        <f>INDEX(resultados!$A$2:$ZZ$2662, 777, MATCH($B$3, resultados!$A$1:$ZZ$1, 0))</f>
        <v/>
      </c>
    </row>
    <row r="784">
      <c r="A784">
        <f>INDEX(resultados!$A$2:$ZZ$2662, 778, MATCH($B$1, resultados!$A$1:$ZZ$1, 0))</f>
        <v/>
      </c>
      <c r="B784">
        <f>INDEX(resultados!$A$2:$ZZ$2662, 778, MATCH($B$2, resultados!$A$1:$ZZ$1, 0))</f>
        <v/>
      </c>
      <c r="C784">
        <f>INDEX(resultados!$A$2:$ZZ$2662, 778, MATCH($B$3, resultados!$A$1:$ZZ$1, 0))</f>
        <v/>
      </c>
    </row>
    <row r="785">
      <c r="A785">
        <f>INDEX(resultados!$A$2:$ZZ$2662, 779, MATCH($B$1, resultados!$A$1:$ZZ$1, 0))</f>
        <v/>
      </c>
      <c r="B785">
        <f>INDEX(resultados!$A$2:$ZZ$2662, 779, MATCH($B$2, resultados!$A$1:$ZZ$1, 0))</f>
        <v/>
      </c>
      <c r="C785">
        <f>INDEX(resultados!$A$2:$ZZ$2662, 779, MATCH($B$3, resultados!$A$1:$ZZ$1, 0))</f>
        <v/>
      </c>
    </row>
    <row r="786">
      <c r="A786">
        <f>INDEX(resultados!$A$2:$ZZ$2662, 780, MATCH($B$1, resultados!$A$1:$ZZ$1, 0))</f>
        <v/>
      </c>
      <c r="B786">
        <f>INDEX(resultados!$A$2:$ZZ$2662, 780, MATCH($B$2, resultados!$A$1:$ZZ$1, 0))</f>
        <v/>
      </c>
      <c r="C786">
        <f>INDEX(resultados!$A$2:$ZZ$2662, 780, MATCH($B$3, resultados!$A$1:$ZZ$1, 0))</f>
        <v/>
      </c>
    </row>
    <row r="787">
      <c r="A787">
        <f>INDEX(resultados!$A$2:$ZZ$2662, 781, MATCH($B$1, resultados!$A$1:$ZZ$1, 0))</f>
        <v/>
      </c>
      <c r="B787">
        <f>INDEX(resultados!$A$2:$ZZ$2662, 781, MATCH($B$2, resultados!$A$1:$ZZ$1, 0))</f>
        <v/>
      </c>
      <c r="C787">
        <f>INDEX(resultados!$A$2:$ZZ$2662, 781, MATCH($B$3, resultados!$A$1:$ZZ$1, 0))</f>
        <v/>
      </c>
    </row>
    <row r="788">
      <c r="A788">
        <f>INDEX(resultados!$A$2:$ZZ$2662, 782, MATCH($B$1, resultados!$A$1:$ZZ$1, 0))</f>
        <v/>
      </c>
      <c r="B788">
        <f>INDEX(resultados!$A$2:$ZZ$2662, 782, MATCH($B$2, resultados!$A$1:$ZZ$1, 0))</f>
        <v/>
      </c>
      <c r="C788">
        <f>INDEX(resultados!$A$2:$ZZ$2662, 782, MATCH($B$3, resultados!$A$1:$ZZ$1, 0))</f>
        <v/>
      </c>
    </row>
    <row r="789">
      <c r="A789">
        <f>INDEX(resultados!$A$2:$ZZ$2662, 783, MATCH($B$1, resultados!$A$1:$ZZ$1, 0))</f>
        <v/>
      </c>
      <c r="B789">
        <f>INDEX(resultados!$A$2:$ZZ$2662, 783, MATCH($B$2, resultados!$A$1:$ZZ$1, 0))</f>
        <v/>
      </c>
      <c r="C789">
        <f>INDEX(resultados!$A$2:$ZZ$2662, 783, MATCH($B$3, resultados!$A$1:$ZZ$1, 0))</f>
        <v/>
      </c>
    </row>
    <row r="790">
      <c r="A790">
        <f>INDEX(resultados!$A$2:$ZZ$2662, 784, MATCH($B$1, resultados!$A$1:$ZZ$1, 0))</f>
        <v/>
      </c>
      <c r="B790">
        <f>INDEX(resultados!$A$2:$ZZ$2662, 784, MATCH($B$2, resultados!$A$1:$ZZ$1, 0))</f>
        <v/>
      </c>
      <c r="C790">
        <f>INDEX(resultados!$A$2:$ZZ$2662, 784, MATCH($B$3, resultados!$A$1:$ZZ$1, 0))</f>
        <v/>
      </c>
    </row>
    <row r="791">
      <c r="A791">
        <f>INDEX(resultados!$A$2:$ZZ$2662, 785, MATCH($B$1, resultados!$A$1:$ZZ$1, 0))</f>
        <v/>
      </c>
      <c r="B791">
        <f>INDEX(resultados!$A$2:$ZZ$2662, 785, MATCH($B$2, resultados!$A$1:$ZZ$1, 0))</f>
        <v/>
      </c>
      <c r="C791">
        <f>INDEX(resultados!$A$2:$ZZ$2662, 785, MATCH($B$3, resultados!$A$1:$ZZ$1, 0))</f>
        <v/>
      </c>
    </row>
    <row r="792">
      <c r="A792">
        <f>INDEX(resultados!$A$2:$ZZ$2662, 786, MATCH($B$1, resultados!$A$1:$ZZ$1, 0))</f>
        <v/>
      </c>
      <c r="B792">
        <f>INDEX(resultados!$A$2:$ZZ$2662, 786, MATCH($B$2, resultados!$A$1:$ZZ$1, 0))</f>
        <v/>
      </c>
      <c r="C792">
        <f>INDEX(resultados!$A$2:$ZZ$2662, 786, MATCH($B$3, resultados!$A$1:$ZZ$1, 0))</f>
        <v/>
      </c>
    </row>
    <row r="793">
      <c r="A793">
        <f>INDEX(resultados!$A$2:$ZZ$2662, 787, MATCH($B$1, resultados!$A$1:$ZZ$1, 0))</f>
        <v/>
      </c>
      <c r="B793">
        <f>INDEX(resultados!$A$2:$ZZ$2662, 787, MATCH($B$2, resultados!$A$1:$ZZ$1, 0))</f>
        <v/>
      </c>
      <c r="C793">
        <f>INDEX(resultados!$A$2:$ZZ$2662, 787, MATCH($B$3, resultados!$A$1:$ZZ$1, 0))</f>
        <v/>
      </c>
    </row>
    <row r="794">
      <c r="A794">
        <f>INDEX(resultados!$A$2:$ZZ$2662, 788, MATCH($B$1, resultados!$A$1:$ZZ$1, 0))</f>
        <v/>
      </c>
      <c r="B794">
        <f>INDEX(resultados!$A$2:$ZZ$2662, 788, MATCH($B$2, resultados!$A$1:$ZZ$1, 0))</f>
        <v/>
      </c>
      <c r="C794">
        <f>INDEX(resultados!$A$2:$ZZ$2662, 788, MATCH($B$3, resultados!$A$1:$ZZ$1, 0))</f>
        <v/>
      </c>
    </row>
    <row r="795">
      <c r="A795">
        <f>INDEX(resultados!$A$2:$ZZ$2662, 789, MATCH($B$1, resultados!$A$1:$ZZ$1, 0))</f>
        <v/>
      </c>
      <c r="B795">
        <f>INDEX(resultados!$A$2:$ZZ$2662, 789, MATCH($B$2, resultados!$A$1:$ZZ$1, 0))</f>
        <v/>
      </c>
      <c r="C795">
        <f>INDEX(resultados!$A$2:$ZZ$2662, 789, MATCH($B$3, resultados!$A$1:$ZZ$1, 0))</f>
        <v/>
      </c>
    </row>
    <row r="796">
      <c r="A796">
        <f>INDEX(resultados!$A$2:$ZZ$2662, 790, MATCH($B$1, resultados!$A$1:$ZZ$1, 0))</f>
        <v/>
      </c>
      <c r="B796">
        <f>INDEX(resultados!$A$2:$ZZ$2662, 790, MATCH($B$2, resultados!$A$1:$ZZ$1, 0))</f>
        <v/>
      </c>
      <c r="C796">
        <f>INDEX(resultados!$A$2:$ZZ$2662, 790, MATCH($B$3, resultados!$A$1:$ZZ$1, 0))</f>
        <v/>
      </c>
    </row>
    <row r="797">
      <c r="A797">
        <f>INDEX(resultados!$A$2:$ZZ$2662, 791, MATCH($B$1, resultados!$A$1:$ZZ$1, 0))</f>
        <v/>
      </c>
      <c r="B797">
        <f>INDEX(resultados!$A$2:$ZZ$2662, 791, MATCH($B$2, resultados!$A$1:$ZZ$1, 0))</f>
        <v/>
      </c>
      <c r="C797">
        <f>INDEX(resultados!$A$2:$ZZ$2662, 791, MATCH($B$3, resultados!$A$1:$ZZ$1, 0))</f>
        <v/>
      </c>
    </row>
    <row r="798">
      <c r="A798">
        <f>INDEX(resultados!$A$2:$ZZ$2662, 792, MATCH($B$1, resultados!$A$1:$ZZ$1, 0))</f>
        <v/>
      </c>
      <c r="B798">
        <f>INDEX(resultados!$A$2:$ZZ$2662, 792, MATCH($B$2, resultados!$A$1:$ZZ$1, 0))</f>
        <v/>
      </c>
      <c r="C798">
        <f>INDEX(resultados!$A$2:$ZZ$2662, 792, MATCH($B$3, resultados!$A$1:$ZZ$1, 0))</f>
        <v/>
      </c>
    </row>
    <row r="799">
      <c r="A799">
        <f>INDEX(resultados!$A$2:$ZZ$2662, 793, MATCH($B$1, resultados!$A$1:$ZZ$1, 0))</f>
        <v/>
      </c>
      <c r="B799">
        <f>INDEX(resultados!$A$2:$ZZ$2662, 793, MATCH($B$2, resultados!$A$1:$ZZ$1, 0))</f>
        <v/>
      </c>
      <c r="C799">
        <f>INDEX(resultados!$A$2:$ZZ$2662, 793, MATCH($B$3, resultados!$A$1:$ZZ$1, 0))</f>
        <v/>
      </c>
    </row>
    <row r="800">
      <c r="A800">
        <f>INDEX(resultados!$A$2:$ZZ$2662, 794, MATCH($B$1, resultados!$A$1:$ZZ$1, 0))</f>
        <v/>
      </c>
      <c r="B800">
        <f>INDEX(resultados!$A$2:$ZZ$2662, 794, MATCH($B$2, resultados!$A$1:$ZZ$1, 0))</f>
        <v/>
      </c>
      <c r="C800">
        <f>INDEX(resultados!$A$2:$ZZ$2662, 794, MATCH($B$3, resultados!$A$1:$ZZ$1, 0))</f>
        <v/>
      </c>
    </row>
    <row r="801">
      <c r="A801">
        <f>INDEX(resultados!$A$2:$ZZ$2662, 795, MATCH($B$1, resultados!$A$1:$ZZ$1, 0))</f>
        <v/>
      </c>
      <c r="B801">
        <f>INDEX(resultados!$A$2:$ZZ$2662, 795, MATCH($B$2, resultados!$A$1:$ZZ$1, 0))</f>
        <v/>
      </c>
      <c r="C801">
        <f>INDEX(resultados!$A$2:$ZZ$2662, 795, MATCH($B$3, resultados!$A$1:$ZZ$1, 0))</f>
        <v/>
      </c>
    </row>
    <row r="802">
      <c r="A802">
        <f>INDEX(resultados!$A$2:$ZZ$2662, 796, MATCH($B$1, resultados!$A$1:$ZZ$1, 0))</f>
        <v/>
      </c>
      <c r="B802">
        <f>INDEX(resultados!$A$2:$ZZ$2662, 796, MATCH($B$2, resultados!$A$1:$ZZ$1, 0))</f>
        <v/>
      </c>
      <c r="C802">
        <f>INDEX(resultados!$A$2:$ZZ$2662, 796, MATCH($B$3, resultados!$A$1:$ZZ$1, 0))</f>
        <v/>
      </c>
    </row>
    <row r="803">
      <c r="A803">
        <f>INDEX(resultados!$A$2:$ZZ$2662, 797, MATCH($B$1, resultados!$A$1:$ZZ$1, 0))</f>
        <v/>
      </c>
      <c r="B803">
        <f>INDEX(resultados!$A$2:$ZZ$2662, 797, MATCH($B$2, resultados!$A$1:$ZZ$1, 0))</f>
        <v/>
      </c>
      <c r="C803">
        <f>INDEX(resultados!$A$2:$ZZ$2662, 797, MATCH($B$3, resultados!$A$1:$ZZ$1, 0))</f>
        <v/>
      </c>
    </row>
    <row r="804">
      <c r="A804">
        <f>INDEX(resultados!$A$2:$ZZ$2662, 798, MATCH($B$1, resultados!$A$1:$ZZ$1, 0))</f>
        <v/>
      </c>
      <c r="B804">
        <f>INDEX(resultados!$A$2:$ZZ$2662, 798, MATCH($B$2, resultados!$A$1:$ZZ$1, 0))</f>
        <v/>
      </c>
      <c r="C804">
        <f>INDEX(resultados!$A$2:$ZZ$2662, 798, MATCH($B$3, resultados!$A$1:$ZZ$1, 0))</f>
        <v/>
      </c>
    </row>
    <row r="805">
      <c r="A805">
        <f>INDEX(resultados!$A$2:$ZZ$2662, 799, MATCH($B$1, resultados!$A$1:$ZZ$1, 0))</f>
        <v/>
      </c>
      <c r="B805">
        <f>INDEX(resultados!$A$2:$ZZ$2662, 799, MATCH($B$2, resultados!$A$1:$ZZ$1, 0))</f>
        <v/>
      </c>
      <c r="C805">
        <f>INDEX(resultados!$A$2:$ZZ$2662, 799, MATCH($B$3, resultados!$A$1:$ZZ$1, 0))</f>
        <v/>
      </c>
    </row>
    <row r="806">
      <c r="A806">
        <f>INDEX(resultados!$A$2:$ZZ$2662, 800, MATCH($B$1, resultados!$A$1:$ZZ$1, 0))</f>
        <v/>
      </c>
      <c r="B806">
        <f>INDEX(resultados!$A$2:$ZZ$2662, 800, MATCH($B$2, resultados!$A$1:$ZZ$1, 0))</f>
        <v/>
      </c>
      <c r="C806">
        <f>INDEX(resultados!$A$2:$ZZ$2662, 800, MATCH($B$3, resultados!$A$1:$ZZ$1, 0))</f>
        <v/>
      </c>
    </row>
    <row r="807">
      <c r="A807">
        <f>INDEX(resultados!$A$2:$ZZ$2662, 801, MATCH($B$1, resultados!$A$1:$ZZ$1, 0))</f>
        <v/>
      </c>
      <c r="B807">
        <f>INDEX(resultados!$A$2:$ZZ$2662, 801, MATCH($B$2, resultados!$A$1:$ZZ$1, 0))</f>
        <v/>
      </c>
      <c r="C807">
        <f>INDEX(resultados!$A$2:$ZZ$2662, 801, MATCH($B$3, resultados!$A$1:$ZZ$1, 0))</f>
        <v/>
      </c>
    </row>
    <row r="808">
      <c r="A808">
        <f>INDEX(resultados!$A$2:$ZZ$2662, 802, MATCH($B$1, resultados!$A$1:$ZZ$1, 0))</f>
        <v/>
      </c>
      <c r="B808">
        <f>INDEX(resultados!$A$2:$ZZ$2662, 802, MATCH($B$2, resultados!$A$1:$ZZ$1, 0))</f>
        <v/>
      </c>
      <c r="C808">
        <f>INDEX(resultados!$A$2:$ZZ$2662, 802, MATCH($B$3, resultados!$A$1:$ZZ$1, 0))</f>
        <v/>
      </c>
    </row>
    <row r="809">
      <c r="A809">
        <f>INDEX(resultados!$A$2:$ZZ$2662, 803, MATCH($B$1, resultados!$A$1:$ZZ$1, 0))</f>
        <v/>
      </c>
      <c r="B809">
        <f>INDEX(resultados!$A$2:$ZZ$2662, 803, MATCH($B$2, resultados!$A$1:$ZZ$1, 0))</f>
        <v/>
      </c>
      <c r="C809">
        <f>INDEX(resultados!$A$2:$ZZ$2662, 803, MATCH($B$3, resultados!$A$1:$ZZ$1, 0))</f>
        <v/>
      </c>
    </row>
    <row r="810">
      <c r="A810">
        <f>INDEX(resultados!$A$2:$ZZ$2662, 804, MATCH($B$1, resultados!$A$1:$ZZ$1, 0))</f>
        <v/>
      </c>
      <c r="B810">
        <f>INDEX(resultados!$A$2:$ZZ$2662, 804, MATCH($B$2, resultados!$A$1:$ZZ$1, 0))</f>
        <v/>
      </c>
      <c r="C810">
        <f>INDEX(resultados!$A$2:$ZZ$2662, 804, MATCH($B$3, resultados!$A$1:$ZZ$1, 0))</f>
        <v/>
      </c>
    </row>
    <row r="811">
      <c r="A811">
        <f>INDEX(resultados!$A$2:$ZZ$2662, 805, MATCH($B$1, resultados!$A$1:$ZZ$1, 0))</f>
        <v/>
      </c>
      <c r="B811">
        <f>INDEX(resultados!$A$2:$ZZ$2662, 805, MATCH($B$2, resultados!$A$1:$ZZ$1, 0))</f>
        <v/>
      </c>
      <c r="C811">
        <f>INDEX(resultados!$A$2:$ZZ$2662, 805, MATCH($B$3, resultados!$A$1:$ZZ$1, 0))</f>
        <v/>
      </c>
    </row>
    <row r="812">
      <c r="A812">
        <f>INDEX(resultados!$A$2:$ZZ$2662, 806, MATCH($B$1, resultados!$A$1:$ZZ$1, 0))</f>
        <v/>
      </c>
      <c r="B812">
        <f>INDEX(resultados!$A$2:$ZZ$2662, 806, MATCH($B$2, resultados!$A$1:$ZZ$1, 0))</f>
        <v/>
      </c>
      <c r="C812">
        <f>INDEX(resultados!$A$2:$ZZ$2662, 806, MATCH($B$3, resultados!$A$1:$ZZ$1, 0))</f>
        <v/>
      </c>
    </row>
    <row r="813">
      <c r="A813">
        <f>INDEX(resultados!$A$2:$ZZ$2662, 807, MATCH($B$1, resultados!$A$1:$ZZ$1, 0))</f>
        <v/>
      </c>
      <c r="B813">
        <f>INDEX(resultados!$A$2:$ZZ$2662, 807, MATCH($B$2, resultados!$A$1:$ZZ$1, 0))</f>
        <v/>
      </c>
      <c r="C813">
        <f>INDEX(resultados!$A$2:$ZZ$2662, 807, MATCH($B$3, resultados!$A$1:$ZZ$1, 0))</f>
        <v/>
      </c>
    </row>
    <row r="814">
      <c r="A814">
        <f>INDEX(resultados!$A$2:$ZZ$2662, 808, MATCH($B$1, resultados!$A$1:$ZZ$1, 0))</f>
        <v/>
      </c>
      <c r="B814">
        <f>INDEX(resultados!$A$2:$ZZ$2662, 808, MATCH($B$2, resultados!$A$1:$ZZ$1, 0))</f>
        <v/>
      </c>
      <c r="C814">
        <f>INDEX(resultados!$A$2:$ZZ$2662, 808, MATCH($B$3, resultados!$A$1:$ZZ$1, 0))</f>
        <v/>
      </c>
    </row>
    <row r="815">
      <c r="A815">
        <f>INDEX(resultados!$A$2:$ZZ$2662, 809, MATCH($B$1, resultados!$A$1:$ZZ$1, 0))</f>
        <v/>
      </c>
      <c r="B815">
        <f>INDEX(resultados!$A$2:$ZZ$2662, 809, MATCH($B$2, resultados!$A$1:$ZZ$1, 0))</f>
        <v/>
      </c>
      <c r="C815">
        <f>INDEX(resultados!$A$2:$ZZ$2662, 809, MATCH($B$3, resultados!$A$1:$ZZ$1, 0))</f>
        <v/>
      </c>
    </row>
    <row r="816">
      <c r="A816">
        <f>INDEX(resultados!$A$2:$ZZ$2662, 810, MATCH($B$1, resultados!$A$1:$ZZ$1, 0))</f>
        <v/>
      </c>
      <c r="B816">
        <f>INDEX(resultados!$A$2:$ZZ$2662, 810, MATCH($B$2, resultados!$A$1:$ZZ$1, 0))</f>
        <v/>
      </c>
      <c r="C816">
        <f>INDEX(resultados!$A$2:$ZZ$2662, 810, MATCH($B$3, resultados!$A$1:$ZZ$1, 0))</f>
        <v/>
      </c>
    </row>
    <row r="817">
      <c r="A817">
        <f>INDEX(resultados!$A$2:$ZZ$2662, 811, MATCH($B$1, resultados!$A$1:$ZZ$1, 0))</f>
        <v/>
      </c>
      <c r="B817">
        <f>INDEX(resultados!$A$2:$ZZ$2662, 811, MATCH($B$2, resultados!$A$1:$ZZ$1, 0))</f>
        <v/>
      </c>
      <c r="C817">
        <f>INDEX(resultados!$A$2:$ZZ$2662, 811, MATCH($B$3, resultados!$A$1:$ZZ$1, 0))</f>
        <v/>
      </c>
    </row>
    <row r="818">
      <c r="A818">
        <f>INDEX(resultados!$A$2:$ZZ$2662, 812, MATCH($B$1, resultados!$A$1:$ZZ$1, 0))</f>
        <v/>
      </c>
      <c r="B818">
        <f>INDEX(resultados!$A$2:$ZZ$2662, 812, MATCH($B$2, resultados!$A$1:$ZZ$1, 0))</f>
        <v/>
      </c>
      <c r="C818">
        <f>INDEX(resultados!$A$2:$ZZ$2662, 812, MATCH($B$3, resultados!$A$1:$ZZ$1, 0))</f>
        <v/>
      </c>
    </row>
    <row r="819">
      <c r="A819">
        <f>INDEX(resultados!$A$2:$ZZ$2662, 813, MATCH($B$1, resultados!$A$1:$ZZ$1, 0))</f>
        <v/>
      </c>
      <c r="B819">
        <f>INDEX(resultados!$A$2:$ZZ$2662, 813, MATCH($B$2, resultados!$A$1:$ZZ$1, 0))</f>
        <v/>
      </c>
      <c r="C819">
        <f>INDEX(resultados!$A$2:$ZZ$2662, 813, MATCH($B$3, resultados!$A$1:$ZZ$1, 0))</f>
        <v/>
      </c>
    </row>
    <row r="820">
      <c r="A820">
        <f>INDEX(resultados!$A$2:$ZZ$2662, 814, MATCH($B$1, resultados!$A$1:$ZZ$1, 0))</f>
        <v/>
      </c>
      <c r="B820">
        <f>INDEX(resultados!$A$2:$ZZ$2662, 814, MATCH($B$2, resultados!$A$1:$ZZ$1, 0))</f>
        <v/>
      </c>
      <c r="C820">
        <f>INDEX(resultados!$A$2:$ZZ$2662, 814, MATCH($B$3, resultados!$A$1:$ZZ$1, 0))</f>
        <v/>
      </c>
    </row>
    <row r="821">
      <c r="A821">
        <f>INDEX(resultados!$A$2:$ZZ$2662, 815, MATCH($B$1, resultados!$A$1:$ZZ$1, 0))</f>
        <v/>
      </c>
      <c r="B821">
        <f>INDEX(resultados!$A$2:$ZZ$2662, 815, MATCH($B$2, resultados!$A$1:$ZZ$1, 0))</f>
        <v/>
      </c>
      <c r="C821">
        <f>INDEX(resultados!$A$2:$ZZ$2662, 815, MATCH($B$3, resultados!$A$1:$ZZ$1, 0))</f>
        <v/>
      </c>
    </row>
    <row r="822">
      <c r="A822">
        <f>INDEX(resultados!$A$2:$ZZ$2662, 816, MATCH($B$1, resultados!$A$1:$ZZ$1, 0))</f>
        <v/>
      </c>
      <c r="B822">
        <f>INDEX(resultados!$A$2:$ZZ$2662, 816, MATCH($B$2, resultados!$A$1:$ZZ$1, 0))</f>
        <v/>
      </c>
      <c r="C822">
        <f>INDEX(resultados!$A$2:$ZZ$2662, 816, MATCH($B$3, resultados!$A$1:$ZZ$1, 0))</f>
        <v/>
      </c>
    </row>
    <row r="823">
      <c r="A823">
        <f>INDEX(resultados!$A$2:$ZZ$2662, 817, MATCH($B$1, resultados!$A$1:$ZZ$1, 0))</f>
        <v/>
      </c>
      <c r="B823">
        <f>INDEX(resultados!$A$2:$ZZ$2662, 817, MATCH($B$2, resultados!$A$1:$ZZ$1, 0))</f>
        <v/>
      </c>
      <c r="C823">
        <f>INDEX(resultados!$A$2:$ZZ$2662, 817, MATCH($B$3, resultados!$A$1:$ZZ$1, 0))</f>
        <v/>
      </c>
    </row>
    <row r="824">
      <c r="A824">
        <f>INDEX(resultados!$A$2:$ZZ$2662, 818, MATCH($B$1, resultados!$A$1:$ZZ$1, 0))</f>
        <v/>
      </c>
      <c r="B824">
        <f>INDEX(resultados!$A$2:$ZZ$2662, 818, MATCH($B$2, resultados!$A$1:$ZZ$1, 0))</f>
        <v/>
      </c>
      <c r="C824">
        <f>INDEX(resultados!$A$2:$ZZ$2662, 818, MATCH($B$3, resultados!$A$1:$ZZ$1, 0))</f>
        <v/>
      </c>
    </row>
    <row r="825">
      <c r="A825">
        <f>INDEX(resultados!$A$2:$ZZ$2662, 819, MATCH($B$1, resultados!$A$1:$ZZ$1, 0))</f>
        <v/>
      </c>
      <c r="B825">
        <f>INDEX(resultados!$A$2:$ZZ$2662, 819, MATCH($B$2, resultados!$A$1:$ZZ$1, 0))</f>
        <v/>
      </c>
      <c r="C825">
        <f>INDEX(resultados!$A$2:$ZZ$2662, 819, MATCH($B$3, resultados!$A$1:$ZZ$1, 0))</f>
        <v/>
      </c>
    </row>
    <row r="826">
      <c r="A826">
        <f>INDEX(resultados!$A$2:$ZZ$2662, 820, MATCH($B$1, resultados!$A$1:$ZZ$1, 0))</f>
        <v/>
      </c>
      <c r="B826">
        <f>INDEX(resultados!$A$2:$ZZ$2662, 820, MATCH($B$2, resultados!$A$1:$ZZ$1, 0))</f>
        <v/>
      </c>
      <c r="C826">
        <f>INDEX(resultados!$A$2:$ZZ$2662, 820, MATCH($B$3, resultados!$A$1:$ZZ$1, 0))</f>
        <v/>
      </c>
    </row>
    <row r="827">
      <c r="A827">
        <f>INDEX(resultados!$A$2:$ZZ$2662, 821, MATCH($B$1, resultados!$A$1:$ZZ$1, 0))</f>
        <v/>
      </c>
      <c r="B827">
        <f>INDEX(resultados!$A$2:$ZZ$2662, 821, MATCH($B$2, resultados!$A$1:$ZZ$1, 0))</f>
        <v/>
      </c>
      <c r="C827">
        <f>INDEX(resultados!$A$2:$ZZ$2662, 821, MATCH($B$3, resultados!$A$1:$ZZ$1, 0))</f>
        <v/>
      </c>
    </row>
    <row r="828">
      <c r="A828">
        <f>INDEX(resultados!$A$2:$ZZ$2662, 822, MATCH($B$1, resultados!$A$1:$ZZ$1, 0))</f>
        <v/>
      </c>
      <c r="B828">
        <f>INDEX(resultados!$A$2:$ZZ$2662, 822, MATCH($B$2, resultados!$A$1:$ZZ$1, 0))</f>
        <v/>
      </c>
      <c r="C828">
        <f>INDEX(resultados!$A$2:$ZZ$2662, 822, MATCH($B$3, resultados!$A$1:$ZZ$1, 0))</f>
        <v/>
      </c>
    </row>
    <row r="829">
      <c r="A829">
        <f>INDEX(resultados!$A$2:$ZZ$2662, 823, MATCH($B$1, resultados!$A$1:$ZZ$1, 0))</f>
        <v/>
      </c>
      <c r="B829">
        <f>INDEX(resultados!$A$2:$ZZ$2662, 823, MATCH($B$2, resultados!$A$1:$ZZ$1, 0))</f>
        <v/>
      </c>
      <c r="C829">
        <f>INDEX(resultados!$A$2:$ZZ$2662, 823, MATCH($B$3, resultados!$A$1:$ZZ$1, 0))</f>
        <v/>
      </c>
    </row>
    <row r="830">
      <c r="A830">
        <f>INDEX(resultados!$A$2:$ZZ$2662, 824, MATCH($B$1, resultados!$A$1:$ZZ$1, 0))</f>
        <v/>
      </c>
      <c r="B830">
        <f>INDEX(resultados!$A$2:$ZZ$2662, 824, MATCH($B$2, resultados!$A$1:$ZZ$1, 0))</f>
        <v/>
      </c>
      <c r="C830">
        <f>INDEX(resultados!$A$2:$ZZ$2662, 824, MATCH($B$3, resultados!$A$1:$ZZ$1, 0))</f>
        <v/>
      </c>
    </row>
    <row r="831">
      <c r="A831">
        <f>INDEX(resultados!$A$2:$ZZ$2662, 825, MATCH($B$1, resultados!$A$1:$ZZ$1, 0))</f>
        <v/>
      </c>
      <c r="B831">
        <f>INDEX(resultados!$A$2:$ZZ$2662, 825, MATCH($B$2, resultados!$A$1:$ZZ$1, 0))</f>
        <v/>
      </c>
      <c r="C831">
        <f>INDEX(resultados!$A$2:$ZZ$2662, 825, MATCH($B$3, resultados!$A$1:$ZZ$1, 0))</f>
        <v/>
      </c>
    </row>
    <row r="832">
      <c r="A832">
        <f>INDEX(resultados!$A$2:$ZZ$2662, 826, MATCH($B$1, resultados!$A$1:$ZZ$1, 0))</f>
        <v/>
      </c>
      <c r="B832">
        <f>INDEX(resultados!$A$2:$ZZ$2662, 826, MATCH($B$2, resultados!$A$1:$ZZ$1, 0))</f>
        <v/>
      </c>
      <c r="C832">
        <f>INDEX(resultados!$A$2:$ZZ$2662, 826, MATCH($B$3, resultados!$A$1:$ZZ$1, 0))</f>
        <v/>
      </c>
    </row>
    <row r="833">
      <c r="A833">
        <f>INDEX(resultados!$A$2:$ZZ$2662, 827, MATCH($B$1, resultados!$A$1:$ZZ$1, 0))</f>
        <v/>
      </c>
      <c r="B833">
        <f>INDEX(resultados!$A$2:$ZZ$2662, 827, MATCH($B$2, resultados!$A$1:$ZZ$1, 0))</f>
        <v/>
      </c>
      <c r="C833">
        <f>INDEX(resultados!$A$2:$ZZ$2662, 827, MATCH($B$3, resultados!$A$1:$ZZ$1, 0))</f>
        <v/>
      </c>
    </row>
    <row r="834">
      <c r="A834">
        <f>INDEX(resultados!$A$2:$ZZ$2662, 828, MATCH($B$1, resultados!$A$1:$ZZ$1, 0))</f>
        <v/>
      </c>
      <c r="B834">
        <f>INDEX(resultados!$A$2:$ZZ$2662, 828, MATCH($B$2, resultados!$A$1:$ZZ$1, 0))</f>
        <v/>
      </c>
      <c r="C834">
        <f>INDEX(resultados!$A$2:$ZZ$2662, 828, MATCH($B$3, resultados!$A$1:$ZZ$1, 0))</f>
        <v/>
      </c>
    </row>
    <row r="835">
      <c r="A835">
        <f>INDEX(resultados!$A$2:$ZZ$2662, 829, MATCH($B$1, resultados!$A$1:$ZZ$1, 0))</f>
        <v/>
      </c>
      <c r="B835">
        <f>INDEX(resultados!$A$2:$ZZ$2662, 829, MATCH($B$2, resultados!$A$1:$ZZ$1, 0))</f>
        <v/>
      </c>
      <c r="C835">
        <f>INDEX(resultados!$A$2:$ZZ$2662, 829, MATCH($B$3, resultados!$A$1:$ZZ$1, 0))</f>
        <v/>
      </c>
    </row>
    <row r="836">
      <c r="A836">
        <f>INDEX(resultados!$A$2:$ZZ$2662, 830, MATCH($B$1, resultados!$A$1:$ZZ$1, 0))</f>
        <v/>
      </c>
      <c r="B836">
        <f>INDEX(resultados!$A$2:$ZZ$2662, 830, MATCH($B$2, resultados!$A$1:$ZZ$1, 0))</f>
        <v/>
      </c>
      <c r="C836">
        <f>INDEX(resultados!$A$2:$ZZ$2662, 830, MATCH($B$3, resultados!$A$1:$ZZ$1, 0))</f>
        <v/>
      </c>
    </row>
    <row r="837">
      <c r="A837">
        <f>INDEX(resultados!$A$2:$ZZ$2662, 831, MATCH($B$1, resultados!$A$1:$ZZ$1, 0))</f>
        <v/>
      </c>
      <c r="B837">
        <f>INDEX(resultados!$A$2:$ZZ$2662, 831, MATCH($B$2, resultados!$A$1:$ZZ$1, 0))</f>
        <v/>
      </c>
      <c r="C837">
        <f>INDEX(resultados!$A$2:$ZZ$2662, 831, MATCH($B$3, resultados!$A$1:$ZZ$1, 0))</f>
        <v/>
      </c>
    </row>
    <row r="838">
      <c r="A838">
        <f>INDEX(resultados!$A$2:$ZZ$2662, 832, MATCH($B$1, resultados!$A$1:$ZZ$1, 0))</f>
        <v/>
      </c>
      <c r="B838">
        <f>INDEX(resultados!$A$2:$ZZ$2662, 832, MATCH($B$2, resultados!$A$1:$ZZ$1, 0))</f>
        <v/>
      </c>
      <c r="C838">
        <f>INDEX(resultados!$A$2:$ZZ$2662, 832, MATCH($B$3, resultados!$A$1:$ZZ$1, 0))</f>
        <v/>
      </c>
    </row>
    <row r="839">
      <c r="A839">
        <f>INDEX(resultados!$A$2:$ZZ$2662, 833, MATCH($B$1, resultados!$A$1:$ZZ$1, 0))</f>
        <v/>
      </c>
      <c r="B839">
        <f>INDEX(resultados!$A$2:$ZZ$2662, 833, MATCH($B$2, resultados!$A$1:$ZZ$1, 0))</f>
        <v/>
      </c>
      <c r="C839">
        <f>INDEX(resultados!$A$2:$ZZ$2662, 833, MATCH($B$3, resultados!$A$1:$ZZ$1, 0))</f>
        <v/>
      </c>
    </row>
    <row r="840">
      <c r="A840">
        <f>INDEX(resultados!$A$2:$ZZ$2662, 834, MATCH($B$1, resultados!$A$1:$ZZ$1, 0))</f>
        <v/>
      </c>
      <c r="B840">
        <f>INDEX(resultados!$A$2:$ZZ$2662, 834, MATCH($B$2, resultados!$A$1:$ZZ$1, 0))</f>
        <v/>
      </c>
      <c r="C840">
        <f>INDEX(resultados!$A$2:$ZZ$2662, 834, MATCH($B$3, resultados!$A$1:$ZZ$1, 0))</f>
        <v/>
      </c>
    </row>
    <row r="841">
      <c r="A841">
        <f>INDEX(resultados!$A$2:$ZZ$2662, 835, MATCH($B$1, resultados!$A$1:$ZZ$1, 0))</f>
        <v/>
      </c>
      <c r="B841">
        <f>INDEX(resultados!$A$2:$ZZ$2662, 835, MATCH($B$2, resultados!$A$1:$ZZ$1, 0))</f>
        <v/>
      </c>
      <c r="C841">
        <f>INDEX(resultados!$A$2:$ZZ$2662, 835, MATCH($B$3, resultados!$A$1:$ZZ$1, 0))</f>
        <v/>
      </c>
    </row>
    <row r="842">
      <c r="A842">
        <f>INDEX(resultados!$A$2:$ZZ$2662, 836, MATCH($B$1, resultados!$A$1:$ZZ$1, 0))</f>
        <v/>
      </c>
      <c r="B842">
        <f>INDEX(resultados!$A$2:$ZZ$2662, 836, MATCH($B$2, resultados!$A$1:$ZZ$1, 0))</f>
        <v/>
      </c>
      <c r="C842">
        <f>INDEX(resultados!$A$2:$ZZ$2662, 836, MATCH($B$3, resultados!$A$1:$ZZ$1, 0))</f>
        <v/>
      </c>
    </row>
    <row r="843">
      <c r="A843">
        <f>INDEX(resultados!$A$2:$ZZ$2662, 837, MATCH($B$1, resultados!$A$1:$ZZ$1, 0))</f>
        <v/>
      </c>
      <c r="B843">
        <f>INDEX(resultados!$A$2:$ZZ$2662, 837, MATCH($B$2, resultados!$A$1:$ZZ$1, 0))</f>
        <v/>
      </c>
      <c r="C843">
        <f>INDEX(resultados!$A$2:$ZZ$2662, 837, MATCH($B$3, resultados!$A$1:$ZZ$1, 0))</f>
        <v/>
      </c>
    </row>
    <row r="844">
      <c r="A844">
        <f>INDEX(resultados!$A$2:$ZZ$2662, 838, MATCH($B$1, resultados!$A$1:$ZZ$1, 0))</f>
        <v/>
      </c>
      <c r="B844">
        <f>INDEX(resultados!$A$2:$ZZ$2662, 838, MATCH($B$2, resultados!$A$1:$ZZ$1, 0))</f>
        <v/>
      </c>
      <c r="C844">
        <f>INDEX(resultados!$A$2:$ZZ$2662, 838, MATCH($B$3, resultados!$A$1:$ZZ$1, 0))</f>
        <v/>
      </c>
    </row>
    <row r="845">
      <c r="A845">
        <f>INDEX(resultados!$A$2:$ZZ$2662, 839, MATCH($B$1, resultados!$A$1:$ZZ$1, 0))</f>
        <v/>
      </c>
      <c r="B845">
        <f>INDEX(resultados!$A$2:$ZZ$2662, 839, MATCH($B$2, resultados!$A$1:$ZZ$1, 0))</f>
        <v/>
      </c>
      <c r="C845">
        <f>INDEX(resultados!$A$2:$ZZ$2662, 839, MATCH($B$3, resultados!$A$1:$ZZ$1, 0))</f>
        <v/>
      </c>
    </row>
    <row r="846">
      <c r="A846">
        <f>INDEX(resultados!$A$2:$ZZ$2662, 840, MATCH($B$1, resultados!$A$1:$ZZ$1, 0))</f>
        <v/>
      </c>
      <c r="B846">
        <f>INDEX(resultados!$A$2:$ZZ$2662, 840, MATCH($B$2, resultados!$A$1:$ZZ$1, 0))</f>
        <v/>
      </c>
      <c r="C846">
        <f>INDEX(resultados!$A$2:$ZZ$2662, 840, MATCH($B$3, resultados!$A$1:$ZZ$1, 0))</f>
        <v/>
      </c>
    </row>
    <row r="847">
      <c r="A847">
        <f>INDEX(resultados!$A$2:$ZZ$2662, 841, MATCH($B$1, resultados!$A$1:$ZZ$1, 0))</f>
        <v/>
      </c>
      <c r="B847">
        <f>INDEX(resultados!$A$2:$ZZ$2662, 841, MATCH($B$2, resultados!$A$1:$ZZ$1, 0))</f>
        <v/>
      </c>
      <c r="C847">
        <f>INDEX(resultados!$A$2:$ZZ$2662, 841, MATCH($B$3, resultados!$A$1:$ZZ$1, 0))</f>
        <v/>
      </c>
    </row>
    <row r="848">
      <c r="A848">
        <f>INDEX(resultados!$A$2:$ZZ$2662, 842, MATCH($B$1, resultados!$A$1:$ZZ$1, 0))</f>
        <v/>
      </c>
      <c r="B848">
        <f>INDEX(resultados!$A$2:$ZZ$2662, 842, MATCH($B$2, resultados!$A$1:$ZZ$1, 0))</f>
        <v/>
      </c>
      <c r="C848">
        <f>INDEX(resultados!$A$2:$ZZ$2662, 842, MATCH($B$3, resultados!$A$1:$ZZ$1, 0))</f>
        <v/>
      </c>
    </row>
    <row r="849">
      <c r="A849">
        <f>INDEX(resultados!$A$2:$ZZ$2662, 843, MATCH($B$1, resultados!$A$1:$ZZ$1, 0))</f>
        <v/>
      </c>
      <c r="B849">
        <f>INDEX(resultados!$A$2:$ZZ$2662, 843, MATCH($B$2, resultados!$A$1:$ZZ$1, 0))</f>
        <v/>
      </c>
      <c r="C849">
        <f>INDEX(resultados!$A$2:$ZZ$2662, 843, MATCH($B$3, resultados!$A$1:$ZZ$1, 0))</f>
        <v/>
      </c>
    </row>
    <row r="850">
      <c r="A850">
        <f>INDEX(resultados!$A$2:$ZZ$2662, 844, MATCH($B$1, resultados!$A$1:$ZZ$1, 0))</f>
        <v/>
      </c>
      <c r="B850">
        <f>INDEX(resultados!$A$2:$ZZ$2662, 844, MATCH($B$2, resultados!$A$1:$ZZ$1, 0))</f>
        <v/>
      </c>
      <c r="C850">
        <f>INDEX(resultados!$A$2:$ZZ$2662, 844, MATCH($B$3, resultados!$A$1:$ZZ$1, 0))</f>
        <v/>
      </c>
    </row>
    <row r="851">
      <c r="A851">
        <f>INDEX(resultados!$A$2:$ZZ$2662, 845, MATCH($B$1, resultados!$A$1:$ZZ$1, 0))</f>
        <v/>
      </c>
      <c r="B851">
        <f>INDEX(resultados!$A$2:$ZZ$2662, 845, MATCH($B$2, resultados!$A$1:$ZZ$1, 0))</f>
        <v/>
      </c>
      <c r="C851">
        <f>INDEX(resultados!$A$2:$ZZ$2662, 845, MATCH($B$3, resultados!$A$1:$ZZ$1, 0))</f>
        <v/>
      </c>
    </row>
    <row r="852">
      <c r="A852">
        <f>INDEX(resultados!$A$2:$ZZ$2662, 846, MATCH($B$1, resultados!$A$1:$ZZ$1, 0))</f>
        <v/>
      </c>
      <c r="B852">
        <f>INDEX(resultados!$A$2:$ZZ$2662, 846, MATCH($B$2, resultados!$A$1:$ZZ$1, 0))</f>
        <v/>
      </c>
      <c r="C852">
        <f>INDEX(resultados!$A$2:$ZZ$2662, 846, MATCH($B$3, resultados!$A$1:$ZZ$1, 0))</f>
        <v/>
      </c>
    </row>
    <row r="853">
      <c r="A853">
        <f>INDEX(resultados!$A$2:$ZZ$2662, 847, MATCH($B$1, resultados!$A$1:$ZZ$1, 0))</f>
        <v/>
      </c>
      <c r="B853">
        <f>INDEX(resultados!$A$2:$ZZ$2662, 847, MATCH($B$2, resultados!$A$1:$ZZ$1, 0))</f>
        <v/>
      </c>
      <c r="C853">
        <f>INDEX(resultados!$A$2:$ZZ$2662, 847, MATCH($B$3, resultados!$A$1:$ZZ$1, 0))</f>
        <v/>
      </c>
    </row>
    <row r="854">
      <c r="A854">
        <f>INDEX(resultados!$A$2:$ZZ$2662, 848, MATCH($B$1, resultados!$A$1:$ZZ$1, 0))</f>
        <v/>
      </c>
      <c r="B854">
        <f>INDEX(resultados!$A$2:$ZZ$2662, 848, MATCH($B$2, resultados!$A$1:$ZZ$1, 0))</f>
        <v/>
      </c>
      <c r="C854">
        <f>INDEX(resultados!$A$2:$ZZ$2662, 848, MATCH($B$3, resultados!$A$1:$ZZ$1, 0))</f>
        <v/>
      </c>
    </row>
    <row r="855">
      <c r="A855">
        <f>INDEX(resultados!$A$2:$ZZ$2662, 849, MATCH($B$1, resultados!$A$1:$ZZ$1, 0))</f>
        <v/>
      </c>
      <c r="B855">
        <f>INDEX(resultados!$A$2:$ZZ$2662, 849, MATCH($B$2, resultados!$A$1:$ZZ$1, 0))</f>
        <v/>
      </c>
      <c r="C855">
        <f>INDEX(resultados!$A$2:$ZZ$2662, 849, MATCH($B$3, resultados!$A$1:$ZZ$1, 0))</f>
        <v/>
      </c>
    </row>
    <row r="856">
      <c r="A856">
        <f>INDEX(resultados!$A$2:$ZZ$2662, 850, MATCH($B$1, resultados!$A$1:$ZZ$1, 0))</f>
        <v/>
      </c>
      <c r="B856">
        <f>INDEX(resultados!$A$2:$ZZ$2662, 850, MATCH($B$2, resultados!$A$1:$ZZ$1, 0))</f>
        <v/>
      </c>
      <c r="C856">
        <f>INDEX(resultados!$A$2:$ZZ$2662, 850, MATCH($B$3, resultados!$A$1:$ZZ$1, 0))</f>
        <v/>
      </c>
    </row>
    <row r="857">
      <c r="A857">
        <f>INDEX(resultados!$A$2:$ZZ$2662, 851, MATCH($B$1, resultados!$A$1:$ZZ$1, 0))</f>
        <v/>
      </c>
      <c r="B857">
        <f>INDEX(resultados!$A$2:$ZZ$2662, 851, MATCH($B$2, resultados!$A$1:$ZZ$1, 0))</f>
        <v/>
      </c>
      <c r="C857">
        <f>INDEX(resultados!$A$2:$ZZ$2662, 851, MATCH($B$3, resultados!$A$1:$ZZ$1, 0))</f>
        <v/>
      </c>
    </row>
    <row r="858">
      <c r="A858">
        <f>INDEX(resultados!$A$2:$ZZ$2662, 852, MATCH($B$1, resultados!$A$1:$ZZ$1, 0))</f>
        <v/>
      </c>
      <c r="B858">
        <f>INDEX(resultados!$A$2:$ZZ$2662, 852, MATCH($B$2, resultados!$A$1:$ZZ$1, 0))</f>
        <v/>
      </c>
      <c r="C858">
        <f>INDEX(resultados!$A$2:$ZZ$2662, 852, MATCH($B$3, resultados!$A$1:$ZZ$1, 0))</f>
        <v/>
      </c>
    </row>
    <row r="859">
      <c r="A859">
        <f>INDEX(resultados!$A$2:$ZZ$2662, 853, MATCH($B$1, resultados!$A$1:$ZZ$1, 0))</f>
        <v/>
      </c>
      <c r="B859">
        <f>INDEX(resultados!$A$2:$ZZ$2662, 853, MATCH($B$2, resultados!$A$1:$ZZ$1, 0))</f>
        <v/>
      </c>
      <c r="C859">
        <f>INDEX(resultados!$A$2:$ZZ$2662, 853, MATCH($B$3, resultados!$A$1:$ZZ$1, 0))</f>
        <v/>
      </c>
    </row>
    <row r="860">
      <c r="A860">
        <f>INDEX(resultados!$A$2:$ZZ$2662, 854, MATCH($B$1, resultados!$A$1:$ZZ$1, 0))</f>
        <v/>
      </c>
      <c r="B860">
        <f>INDEX(resultados!$A$2:$ZZ$2662, 854, MATCH($B$2, resultados!$A$1:$ZZ$1, 0))</f>
        <v/>
      </c>
      <c r="C860">
        <f>INDEX(resultados!$A$2:$ZZ$2662, 854, MATCH($B$3, resultados!$A$1:$ZZ$1, 0))</f>
        <v/>
      </c>
    </row>
    <row r="861">
      <c r="A861">
        <f>INDEX(resultados!$A$2:$ZZ$2662, 855, MATCH($B$1, resultados!$A$1:$ZZ$1, 0))</f>
        <v/>
      </c>
      <c r="B861">
        <f>INDEX(resultados!$A$2:$ZZ$2662, 855, MATCH($B$2, resultados!$A$1:$ZZ$1, 0))</f>
        <v/>
      </c>
      <c r="C861">
        <f>INDEX(resultados!$A$2:$ZZ$2662, 855, MATCH($B$3, resultados!$A$1:$ZZ$1, 0))</f>
        <v/>
      </c>
    </row>
    <row r="862">
      <c r="A862">
        <f>INDEX(resultados!$A$2:$ZZ$2662, 856, MATCH($B$1, resultados!$A$1:$ZZ$1, 0))</f>
        <v/>
      </c>
      <c r="B862">
        <f>INDEX(resultados!$A$2:$ZZ$2662, 856, MATCH($B$2, resultados!$A$1:$ZZ$1, 0))</f>
        <v/>
      </c>
      <c r="C862">
        <f>INDEX(resultados!$A$2:$ZZ$2662, 856, MATCH($B$3, resultados!$A$1:$ZZ$1, 0))</f>
        <v/>
      </c>
    </row>
    <row r="863">
      <c r="A863">
        <f>INDEX(resultados!$A$2:$ZZ$2662, 857, MATCH($B$1, resultados!$A$1:$ZZ$1, 0))</f>
        <v/>
      </c>
      <c r="B863">
        <f>INDEX(resultados!$A$2:$ZZ$2662, 857, MATCH($B$2, resultados!$A$1:$ZZ$1, 0))</f>
        <v/>
      </c>
      <c r="C863">
        <f>INDEX(resultados!$A$2:$ZZ$2662, 857, MATCH($B$3, resultados!$A$1:$ZZ$1, 0))</f>
        <v/>
      </c>
    </row>
    <row r="864">
      <c r="A864">
        <f>INDEX(resultados!$A$2:$ZZ$2662, 858, MATCH($B$1, resultados!$A$1:$ZZ$1, 0))</f>
        <v/>
      </c>
      <c r="B864">
        <f>INDEX(resultados!$A$2:$ZZ$2662, 858, MATCH($B$2, resultados!$A$1:$ZZ$1, 0))</f>
        <v/>
      </c>
      <c r="C864">
        <f>INDEX(resultados!$A$2:$ZZ$2662, 858, MATCH($B$3, resultados!$A$1:$ZZ$1, 0))</f>
        <v/>
      </c>
    </row>
    <row r="865">
      <c r="A865">
        <f>INDEX(resultados!$A$2:$ZZ$2662, 859, MATCH($B$1, resultados!$A$1:$ZZ$1, 0))</f>
        <v/>
      </c>
      <c r="B865">
        <f>INDEX(resultados!$A$2:$ZZ$2662, 859, MATCH($B$2, resultados!$A$1:$ZZ$1, 0))</f>
        <v/>
      </c>
      <c r="C865">
        <f>INDEX(resultados!$A$2:$ZZ$2662, 859, MATCH($B$3, resultados!$A$1:$ZZ$1, 0))</f>
        <v/>
      </c>
    </row>
    <row r="866">
      <c r="A866">
        <f>INDEX(resultados!$A$2:$ZZ$2662, 860, MATCH($B$1, resultados!$A$1:$ZZ$1, 0))</f>
        <v/>
      </c>
      <c r="B866">
        <f>INDEX(resultados!$A$2:$ZZ$2662, 860, MATCH($B$2, resultados!$A$1:$ZZ$1, 0))</f>
        <v/>
      </c>
      <c r="C866">
        <f>INDEX(resultados!$A$2:$ZZ$2662, 860, MATCH($B$3, resultados!$A$1:$ZZ$1, 0))</f>
        <v/>
      </c>
    </row>
    <row r="867">
      <c r="A867">
        <f>INDEX(resultados!$A$2:$ZZ$2662, 861, MATCH($B$1, resultados!$A$1:$ZZ$1, 0))</f>
        <v/>
      </c>
      <c r="B867">
        <f>INDEX(resultados!$A$2:$ZZ$2662, 861, MATCH($B$2, resultados!$A$1:$ZZ$1, 0))</f>
        <v/>
      </c>
      <c r="C867">
        <f>INDEX(resultados!$A$2:$ZZ$2662, 861, MATCH($B$3, resultados!$A$1:$ZZ$1, 0))</f>
        <v/>
      </c>
    </row>
    <row r="868">
      <c r="A868">
        <f>INDEX(resultados!$A$2:$ZZ$2662, 862, MATCH($B$1, resultados!$A$1:$ZZ$1, 0))</f>
        <v/>
      </c>
      <c r="B868">
        <f>INDEX(resultados!$A$2:$ZZ$2662, 862, MATCH($B$2, resultados!$A$1:$ZZ$1, 0))</f>
        <v/>
      </c>
      <c r="C868">
        <f>INDEX(resultados!$A$2:$ZZ$2662, 862, MATCH($B$3, resultados!$A$1:$ZZ$1, 0))</f>
        <v/>
      </c>
    </row>
    <row r="869">
      <c r="A869">
        <f>INDEX(resultados!$A$2:$ZZ$2662, 863, MATCH($B$1, resultados!$A$1:$ZZ$1, 0))</f>
        <v/>
      </c>
      <c r="B869">
        <f>INDEX(resultados!$A$2:$ZZ$2662, 863, MATCH($B$2, resultados!$A$1:$ZZ$1, 0))</f>
        <v/>
      </c>
      <c r="C869">
        <f>INDEX(resultados!$A$2:$ZZ$2662, 863, MATCH($B$3, resultados!$A$1:$ZZ$1, 0))</f>
        <v/>
      </c>
    </row>
    <row r="870">
      <c r="A870">
        <f>INDEX(resultados!$A$2:$ZZ$2662, 864, MATCH($B$1, resultados!$A$1:$ZZ$1, 0))</f>
        <v/>
      </c>
      <c r="B870">
        <f>INDEX(resultados!$A$2:$ZZ$2662, 864, MATCH($B$2, resultados!$A$1:$ZZ$1, 0))</f>
        <v/>
      </c>
      <c r="C870">
        <f>INDEX(resultados!$A$2:$ZZ$2662, 864, MATCH($B$3, resultados!$A$1:$ZZ$1, 0))</f>
        <v/>
      </c>
    </row>
    <row r="871">
      <c r="A871">
        <f>INDEX(resultados!$A$2:$ZZ$2662, 865, MATCH($B$1, resultados!$A$1:$ZZ$1, 0))</f>
        <v/>
      </c>
      <c r="B871">
        <f>INDEX(resultados!$A$2:$ZZ$2662, 865, MATCH($B$2, resultados!$A$1:$ZZ$1, 0))</f>
        <v/>
      </c>
      <c r="C871">
        <f>INDEX(resultados!$A$2:$ZZ$2662, 865, MATCH($B$3, resultados!$A$1:$ZZ$1, 0))</f>
        <v/>
      </c>
    </row>
    <row r="872">
      <c r="A872">
        <f>INDEX(resultados!$A$2:$ZZ$2662, 866, MATCH($B$1, resultados!$A$1:$ZZ$1, 0))</f>
        <v/>
      </c>
      <c r="B872">
        <f>INDEX(resultados!$A$2:$ZZ$2662, 866, MATCH($B$2, resultados!$A$1:$ZZ$1, 0))</f>
        <v/>
      </c>
      <c r="C872">
        <f>INDEX(resultados!$A$2:$ZZ$2662, 866, MATCH($B$3, resultados!$A$1:$ZZ$1, 0))</f>
        <v/>
      </c>
    </row>
    <row r="873">
      <c r="A873">
        <f>INDEX(resultados!$A$2:$ZZ$2662, 867, MATCH($B$1, resultados!$A$1:$ZZ$1, 0))</f>
        <v/>
      </c>
      <c r="B873">
        <f>INDEX(resultados!$A$2:$ZZ$2662, 867, MATCH($B$2, resultados!$A$1:$ZZ$1, 0))</f>
        <v/>
      </c>
      <c r="C873">
        <f>INDEX(resultados!$A$2:$ZZ$2662, 867, MATCH($B$3, resultados!$A$1:$ZZ$1, 0))</f>
        <v/>
      </c>
    </row>
    <row r="874">
      <c r="A874">
        <f>INDEX(resultados!$A$2:$ZZ$2662, 868, MATCH($B$1, resultados!$A$1:$ZZ$1, 0))</f>
        <v/>
      </c>
      <c r="B874">
        <f>INDEX(resultados!$A$2:$ZZ$2662, 868, MATCH($B$2, resultados!$A$1:$ZZ$1, 0))</f>
        <v/>
      </c>
      <c r="C874">
        <f>INDEX(resultados!$A$2:$ZZ$2662, 868, MATCH($B$3, resultados!$A$1:$ZZ$1, 0))</f>
        <v/>
      </c>
    </row>
    <row r="875">
      <c r="A875">
        <f>INDEX(resultados!$A$2:$ZZ$2662, 869, MATCH($B$1, resultados!$A$1:$ZZ$1, 0))</f>
        <v/>
      </c>
      <c r="B875">
        <f>INDEX(resultados!$A$2:$ZZ$2662, 869, MATCH($B$2, resultados!$A$1:$ZZ$1, 0))</f>
        <v/>
      </c>
      <c r="C875">
        <f>INDEX(resultados!$A$2:$ZZ$2662, 869, MATCH($B$3, resultados!$A$1:$ZZ$1, 0))</f>
        <v/>
      </c>
    </row>
    <row r="876">
      <c r="A876">
        <f>INDEX(resultados!$A$2:$ZZ$2662, 870, MATCH($B$1, resultados!$A$1:$ZZ$1, 0))</f>
        <v/>
      </c>
      <c r="B876">
        <f>INDEX(resultados!$A$2:$ZZ$2662, 870, MATCH($B$2, resultados!$A$1:$ZZ$1, 0))</f>
        <v/>
      </c>
      <c r="C876">
        <f>INDEX(resultados!$A$2:$ZZ$2662, 870, MATCH($B$3, resultados!$A$1:$ZZ$1, 0))</f>
        <v/>
      </c>
    </row>
    <row r="877">
      <c r="A877">
        <f>INDEX(resultados!$A$2:$ZZ$2662, 871, MATCH($B$1, resultados!$A$1:$ZZ$1, 0))</f>
        <v/>
      </c>
      <c r="B877">
        <f>INDEX(resultados!$A$2:$ZZ$2662, 871, MATCH($B$2, resultados!$A$1:$ZZ$1, 0))</f>
        <v/>
      </c>
      <c r="C877">
        <f>INDEX(resultados!$A$2:$ZZ$2662, 871, MATCH($B$3, resultados!$A$1:$ZZ$1, 0))</f>
        <v/>
      </c>
    </row>
    <row r="878">
      <c r="A878">
        <f>INDEX(resultados!$A$2:$ZZ$2662, 872, MATCH($B$1, resultados!$A$1:$ZZ$1, 0))</f>
        <v/>
      </c>
      <c r="B878">
        <f>INDEX(resultados!$A$2:$ZZ$2662, 872, MATCH($B$2, resultados!$A$1:$ZZ$1, 0))</f>
        <v/>
      </c>
      <c r="C878">
        <f>INDEX(resultados!$A$2:$ZZ$2662, 872, MATCH($B$3, resultados!$A$1:$ZZ$1, 0))</f>
        <v/>
      </c>
    </row>
    <row r="879">
      <c r="A879">
        <f>INDEX(resultados!$A$2:$ZZ$2662, 873, MATCH($B$1, resultados!$A$1:$ZZ$1, 0))</f>
        <v/>
      </c>
      <c r="B879">
        <f>INDEX(resultados!$A$2:$ZZ$2662, 873, MATCH($B$2, resultados!$A$1:$ZZ$1, 0))</f>
        <v/>
      </c>
      <c r="C879">
        <f>INDEX(resultados!$A$2:$ZZ$2662, 873, MATCH($B$3, resultados!$A$1:$ZZ$1, 0))</f>
        <v/>
      </c>
    </row>
    <row r="880">
      <c r="A880">
        <f>INDEX(resultados!$A$2:$ZZ$2662, 874, MATCH($B$1, resultados!$A$1:$ZZ$1, 0))</f>
        <v/>
      </c>
      <c r="B880">
        <f>INDEX(resultados!$A$2:$ZZ$2662, 874, MATCH($B$2, resultados!$A$1:$ZZ$1, 0))</f>
        <v/>
      </c>
      <c r="C880">
        <f>INDEX(resultados!$A$2:$ZZ$2662, 874, MATCH($B$3, resultados!$A$1:$ZZ$1, 0))</f>
        <v/>
      </c>
    </row>
    <row r="881">
      <c r="A881">
        <f>INDEX(resultados!$A$2:$ZZ$2662, 875, MATCH($B$1, resultados!$A$1:$ZZ$1, 0))</f>
        <v/>
      </c>
      <c r="B881">
        <f>INDEX(resultados!$A$2:$ZZ$2662, 875, MATCH($B$2, resultados!$A$1:$ZZ$1, 0))</f>
        <v/>
      </c>
      <c r="C881">
        <f>INDEX(resultados!$A$2:$ZZ$2662, 875, MATCH($B$3, resultados!$A$1:$ZZ$1, 0))</f>
        <v/>
      </c>
    </row>
    <row r="882">
      <c r="A882">
        <f>INDEX(resultados!$A$2:$ZZ$2662, 876, MATCH($B$1, resultados!$A$1:$ZZ$1, 0))</f>
        <v/>
      </c>
      <c r="B882">
        <f>INDEX(resultados!$A$2:$ZZ$2662, 876, MATCH($B$2, resultados!$A$1:$ZZ$1, 0))</f>
        <v/>
      </c>
      <c r="C882">
        <f>INDEX(resultados!$A$2:$ZZ$2662, 876, MATCH($B$3, resultados!$A$1:$ZZ$1, 0))</f>
        <v/>
      </c>
    </row>
    <row r="883">
      <c r="A883">
        <f>INDEX(resultados!$A$2:$ZZ$2662, 877, MATCH($B$1, resultados!$A$1:$ZZ$1, 0))</f>
        <v/>
      </c>
      <c r="B883">
        <f>INDEX(resultados!$A$2:$ZZ$2662, 877, MATCH($B$2, resultados!$A$1:$ZZ$1, 0))</f>
        <v/>
      </c>
      <c r="C883">
        <f>INDEX(resultados!$A$2:$ZZ$2662, 877, MATCH($B$3, resultados!$A$1:$ZZ$1, 0))</f>
        <v/>
      </c>
    </row>
    <row r="884">
      <c r="A884">
        <f>INDEX(resultados!$A$2:$ZZ$2662, 878, MATCH($B$1, resultados!$A$1:$ZZ$1, 0))</f>
        <v/>
      </c>
      <c r="B884">
        <f>INDEX(resultados!$A$2:$ZZ$2662, 878, MATCH($B$2, resultados!$A$1:$ZZ$1, 0))</f>
        <v/>
      </c>
      <c r="C884">
        <f>INDEX(resultados!$A$2:$ZZ$2662, 878, MATCH($B$3, resultados!$A$1:$ZZ$1, 0))</f>
        <v/>
      </c>
    </row>
    <row r="885">
      <c r="A885">
        <f>INDEX(resultados!$A$2:$ZZ$2662, 879, MATCH($B$1, resultados!$A$1:$ZZ$1, 0))</f>
        <v/>
      </c>
      <c r="B885">
        <f>INDEX(resultados!$A$2:$ZZ$2662, 879, MATCH($B$2, resultados!$A$1:$ZZ$1, 0))</f>
        <v/>
      </c>
      <c r="C885">
        <f>INDEX(resultados!$A$2:$ZZ$2662, 879, MATCH($B$3, resultados!$A$1:$ZZ$1, 0))</f>
        <v/>
      </c>
    </row>
    <row r="886">
      <c r="A886">
        <f>INDEX(resultados!$A$2:$ZZ$2662, 880, MATCH($B$1, resultados!$A$1:$ZZ$1, 0))</f>
        <v/>
      </c>
      <c r="B886">
        <f>INDEX(resultados!$A$2:$ZZ$2662, 880, MATCH($B$2, resultados!$A$1:$ZZ$1, 0))</f>
        <v/>
      </c>
      <c r="C886">
        <f>INDEX(resultados!$A$2:$ZZ$2662, 880, MATCH($B$3, resultados!$A$1:$ZZ$1, 0))</f>
        <v/>
      </c>
    </row>
    <row r="887">
      <c r="A887">
        <f>INDEX(resultados!$A$2:$ZZ$2662, 881, MATCH($B$1, resultados!$A$1:$ZZ$1, 0))</f>
        <v/>
      </c>
      <c r="B887">
        <f>INDEX(resultados!$A$2:$ZZ$2662, 881, MATCH($B$2, resultados!$A$1:$ZZ$1, 0))</f>
        <v/>
      </c>
      <c r="C887">
        <f>INDEX(resultados!$A$2:$ZZ$2662, 881, MATCH($B$3, resultados!$A$1:$ZZ$1, 0))</f>
        <v/>
      </c>
    </row>
    <row r="888">
      <c r="A888">
        <f>INDEX(resultados!$A$2:$ZZ$2662, 882, MATCH($B$1, resultados!$A$1:$ZZ$1, 0))</f>
        <v/>
      </c>
      <c r="B888">
        <f>INDEX(resultados!$A$2:$ZZ$2662, 882, MATCH($B$2, resultados!$A$1:$ZZ$1, 0))</f>
        <v/>
      </c>
      <c r="C888">
        <f>INDEX(resultados!$A$2:$ZZ$2662, 882, MATCH($B$3, resultados!$A$1:$ZZ$1, 0))</f>
        <v/>
      </c>
    </row>
    <row r="889">
      <c r="A889">
        <f>INDEX(resultados!$A$2:$ZZ$2662, 883, MATCH($B$1, resultados!$A$1:$ZZ$1, 0))</f>
        <v/>
      </c>
      <c r="B889">
        <f>INDEX(resultados!$A$2:$ZZ$2662, 883, MATCH($B$2, resultados!$A$1:$ZZ$1, 0))</f>
        <v/>
      </c>
      <c r="C889">
        <f>INDEX(resultados!$A$2:$ZZ$2662, 883, MATCH($B$3, resultados!$A$1:$ZZ$1, 0))</f>
        <v/>
      </c>
    </row>
    <row r="890">
      <c r="A890">
        <f>INDEX(resultados!$A$2:$ZZ$2662, 884, MATCH($B$1, resultados!$A$1:$ZZ$1, 0))</f>
        <v/>
      </c>
      <c r="B890">
        <f>INDEX(resultados!$A$2:$ZZ$2662, 884, MATCH($B$2, resultados!$A$1:$ZZ$1, 0))</f>
        <v/>
      </c>
      <c r="C890">
        <f>INDEX(resultados!$A$2:$ZZ$2662, 884, MATCH($B$3, resultados!$A$1:$ZZ$1, 0))</f>
        <v/>
      </c>
    </row>
    <row r="891">
      <c r="A891">
        <f>INDEX(resultados!$A$2:$ZZ$2662, 885, MATCH($B$1, resultados!$A$1:$ZZ$1, 0))</f>
        <v/>
      </c>
      <c r="B891">
        <f>INDEX(resultados!$A$2:$ZZ$2662, 885, MATCH($B$2, resultados!$A$1:$ZZ$1, 0))</f>
        <v/>
      </c>
      <c r="C891">
        <f>INDEX(resultados!$A$2:$ZZ$2662, 885, MATCH($B$3, resultados!$A$1:$ZZ$1, 0))</f>
        <v/>
      </c>
    </row>
    <row r="892">
      <c r="A892">
        <f>INDEX(resultados!$A$2:$ZZ$2662, 886, MATCH($B$1, resultados!$A$1:$ZZ$1, 0))</f>
        <v/>
      </c>
      <c r="B892">
        <f>INDEX(resultados!$A$2:$ZZ$2662, 886, MATCH($B$2, resultados!$A$1:$ZZ$1, 0))</f>
        <v/>
      </c>
      <c r="C892">
        <f>INDEX(resultados!$A$2:$ZZ$2662, 886, MATCH($B$3, resultados!$A$1:$ZZ$1, 0))</f>
        <v/>
      </c>
    </row>
    <row r="893">
      <c r="A893">
        <f>INDEX(resultados!$A$2:$ZZ$2662, 887, MATCH($B$1, resultados!$A$1:$ZZ$1, 0))</f>
        <v/>
      </c>
      <c r="B893">
        <f>INDEX(resultados!$A$2:$ZZ$2662, 887, MATCH($B$2, resultados!$A$1:$ZZ$1, 0))</f>
        <v/>
      </c>
      <c r="C893">
        <f>INDEX(resultados!$A$2:$ZZ$2662, 887, MATCH($B$3, resultados!$A$1:$ZZ$1, 0))</f>
        <v/>
      </c>
    </row>
    <row r="894">
      <c r="A894">
        <f>INDEX(resultados!$A$2:$ZZ$2662, 888, MATCH($B$1, resultados!$A$1:$ZZ$1, 0))</f>
        <v/>
      </c>
      <c r="B894">
        <f>INDEX(resultados!$A$2:$ZZ$2662, 888, MATCH($B$2, resultados!$A$1:$ZZ$1, 0))</f>
        <v/>
      </c>
      <c r="C894">
        <f>INDEX(resultados!$A$2:$ZZ$2662, 888, MATCH($B$3, resultados!$A$1:$ZZ$1, 0))</f>
        <v/>
      </c>
    </row>
    <row r="895">
      <c r="A895">
        <f>INDEX(resultados!$A$2:$ZZ$2662, 889, MATCH($B$1, resultados!$A$1:$ZZ$1, 0))</f>
        <v/>
      </c>
      <c r="B895">
        <f>INDEX(resultados!$A$2:$ZZ$2662, 889, MATCH($B$2, resultados!$A$1:$ZZ$1, 0))</f>
        <v/>
      </c>
      <c r="C895">
        <f>INDEX(resultados!$A$2:$ZZ$2662, 889, MATCH($B$3, resultados!$A$1:$ZZ$1, 0))</f>
        <v/>
      </c>
    </row>
    <row r="896">
      <c r="A896">
        <f>INDEX(resultados!$A$2:$ZZ$2662, 890, MATCH($B$1, resultados!$A$1:$ZZ$1, 0))</f>
        <v/>
      </c>
      <c r="B896">
        <f>INDEX(resultados!$A$2:$ZZ$2662, 890, MATCH($B$2, resultados!$A$1:$ZZ$1, 0))</f>
        <v/>
      </c>
      <c r="C896">
        <f>INDEX(resultados!$A$2:$ZZ$2662, 890, MATCH($B$3, resultados!$A$1:$ZZ$1, 0))</f>
        <v/>
      </c>
    </row>
    <row r="897">
      <c r="A897">
        <f>INDEX(resultados!$A$2:$ZZ$2662, 891, MATCH($B$1, resultados!$A$1:$ZZ$1, 0))</f>
        <v/>
      </c>
      <c r="B897">
        <f>INDEX(resultados!$A$2:$ZZ$2662, 891, MATCH($B$2, resultados!$A$1:$ZZ$1, 0))</f>
        <v/>
      </c>
      <c r="C897">
        <f>INDEX(resultados!$A$2:$ZZ$2662, 891, MATCH($B$3, resultados!$A$1:$ZZ$1, 0))</f>
        <v/>
      </c>
    </row>
    <row r="898">
      <c r="A898">
        <f>INDEX(resultados!$A$2:$ZZ$2662, 892, MATCH($B$1, resultados!$A$1:$ZZ$1, 0))</f>
        <v/>
      </c>
      <c r="B898">
        <f>INDEX(resultados!$A$2:$ZZ$2662, 892, MATCH($B$2, resultados!$A$1:$ZZ$1, 0))</f>
        <v/>
      </c>
      <c r="C898">
        <f>INDEX(resultados!$A$2:$ZZ$2662, 892, MATCH($B$3, resultados!$A$1:$ZZ$1, 0))</f>
        <v/>
      </c>
    </row>
    <row r="899">
      <c r="A899">
        <f>INDEX(resultados!$A$2:$ZZ$2662, 893, MATCH($B$1, resultados!$A$1:$ZZ$1, 0))</f>
        <v/>
      </c>
      <c r="B899">
        <f>INDEX(resultados!$A$2:$ZZ$2662, 893, MATCH($B$2, resultados!$A$1:$ZZ$1, 0))</f>
        <v/>
      </c>
      <c r="C899">
        <f>INDEX(resultados!$A$2:$ZZ$2662, 893, MATCH($B$3, resultados!$A$1:$ZZ$1, 0))</f>
        <v/>
      </c>
    </row>
    <row r="900">
      <c r="A900">
        <f>INDEX(resultados!$A$2:$ZZ$2662, 894, MATCH($B$1, resultados!$A$1:$ZZ$1, 0))</f>
        <v/>
      </c>
      <c r="B900">
        <f>INDEX(resultados!$A$2:$ZZ$2662, 894, MATCH($B$2, resultados!$A$1:$ZZ$1, 0))</f>
        <v/>
      </c>
      <c r="C900">
        <f>INDEX(resultados!$A$2:$ZZ$2662, 894, MATCH($B$3, resultados!$A$1:$ZZ$1, 0))</f>
        <v/>
      </c>
    </row>
    <row r="901">
      <c r="A901">
        <f>INDEX(resultados!$A$2:$ZZ$2662, 895, MATCH($B$1, resultados!$A$1:$ZZ$1, 0))</f>
        <v/>
      </c>
      <c r="B901">
        <f>INDEX(resultados!$A$2:$ZZ$2662, 895, MATCH($B$2, resultados!$A$1:$ZZ$1, 0))</f>
        <v/>
      </c>
      <c r="C901">
        <f>INDEX(resultados!$A$2:$ZZ$2662, 895, MATCH($B$3, resultados!$A$1:$ZZ$1, 0))</f>
        <v/>
      </c>
    </row>
    <row r="902">
      <c r="A902">
        <f>INDEX(resultados!$A$2:$ZZ$2662, 896, MATCH($B$1, resultados!$A$1:$ZZ$1, 0))</f>
        <v/>
      </c>
      <c r="B902">
        <f>INDEX(resultados!$A$2:$ZZ$2662, 896, MATCH($B$2, resultados!$A$1:$ZZ$1, 0))</f>
        <v/>
      </c>
      <c r="C902">
        <f>INDEX(resultados!$A$2:$ZZ$2662, 896, MATCH($B$3, resultados!$A$1:$ZZ$1, 0))</f>
        <v/>
      </c>
    </row>
    <row r="903">
      <c r="A903">
        <f>INDEX(resultados!$A$2:$ZZ$2662, 897, MATCH($B$1, resultados!$A$1:$ZZ$1, 0))</f>
        <v/>
      </c>
      <c r="B903">
        <f>INDEX(resultados!$A$2:$ZZ$2662, 897, MATCH($B$2, resultados!$A$1:$ZZ$1, 0))</f>
        <v/>
      </c>
      <c r="C903">
        <f>INDEX(resultados!$A$2:$ZZ$2662, 897, MATCH($B$3, resultados!$A$1:$ZZ$1, 0))</f>
        <v/>
      </c>
    </row>
    <row r="904">
      <c r="A904">
        <f>INDEX(resultados!$A$2:$ZZ$2662, 898, MATCH($B$1, resultados!$A$1:$ZZ$1, 0))</f>
        <v/>
      </c>
      <c r="B904">
        <f>INDEX(resultados!$A$2:$ZZ$2662, 898, MATCH($B$2, resultados!$A$1:$ZZ$1, 0))</f>
        <v/>
      </c>
      <c r="C904">
        <f>INDEX(resultados!$A$2:$ZZ$2662, 898, MATCH($B$3, resultados!$A$1:$ZZ$1, 0))</f>
        <v/>
      </c>
    </row>
    <row r="905">
      <c r="A905">
        <f>INDEX(resultados!$A$2:$ZZ$2662, 899, MATCH($B$1, resultados!$A$1:$ZZ$1, 0))</f>
        <v/>
      </c>
      <c r="B905">
        <f>INDEX(resultados!$A$2:$ZZ$2662, 899, MATCH($B$2, resultados!$A$1:$ZZ$1, 0))</f>
        <v/>
      </c>
      <c r="C905">
        <f>INDEX(resultados!$A$2:$ZZ$2662, 899, MATCH($B$3, resultados!$A$1:$ZZ$1, 0))</f>
        <v/>
      </c>
    </row>
    <row r="906">
      <c r="A906">
        <f>INDEX(resultados!$A$2:$ZZ$2662, 900, MATCH($B$1, resultados!$A$1:$ZZ$1, 0))</f>
        <v/>
      </c>
      <c r="B906">
        <f>INDEX(resultados!$A$2:$ZZ$2662, 900, MATCH($B$2, resultados!$A$1:$ZZ$1, 0))</f>
        <v/>
      </c>
      <c r="C906">
        <f>INDEX(resultados!$A$2:$ZZ$2662, 900, MATCH($B$3, resultados!$A$1:$ZZ$1, 0))</f>
        <v/>
      </c>
    </row>
    <row r="907">
      <c r="A907">
        <f>INDEX(resultados!$A$2:$ZZ$2662, 901, MATCH($B$1, resultados!$A$1:$ZZ$1, 0))</f>
        <v/>
      </c>
      <c r="B907">
        <f>INDEX(resultados!$A$2:$ZZ$2662, 901, MATCH($B$2, resultados!$A$1:$ZZ$1, 0))</f>
        <v/>
      </c>
      <c r="C907">
        <f>INDEX(resultados!$A$2:$ZZ$2662, 901, MATCH($B$3, resultados!$A$1:$ZZ$1, 0))</f>
        <v/>
      </c>
    </row>
    <row r="908">
      <c r="A908">
        <f>INDEX(resultados!$A$2:$ZZ$2662, 902, MATCH($B$1, resultados!$A$1:$ZZ$1, 0))</f>
        <v/>
      </c>
      <c r="B908">
        <f>INDEX(resultados!$A$2:$ZZ$2662, 902, MATCH($B$2, resultados!$A$1:$ZZ$1, 0))</f>
        <v/>
      </c>
      <c r="C908">
        <f>INDEX(resultados!$A$2:$ZZ$2662, 902, MATCH($B$3, resultados!$A$1:$ZZ$1, 0))</f>
        <v/>
      </c>
    </row>
    <row r="909">
      <c r="A909">
        <f>INDEX(resultados!$A$2:$ZZ$2662, 903, MATCH($B$1, resultados!$A$1:$ZZ$1, 0))</f>
        <v/>
      </c>
      <c r="B909">
        <f>INDEX(resultados!$A$2:$ZZ$2662, 903, MATCH($B$2, resultados!$A$1:$ZZ$1, 0))</f>
        <v/>
      </c>
      <c r="C909">
        <f>INDEX(resultados!$A$2:$ZZ$2662, 903, MATCH($B$3, resultados!$A$1:$ZZ$1, 0))</f>
        <v/>
      </c>
    </row>
    <row r="910">
      <c r="A910">
        <f>INDEX(resultados!$A$2:$ZZ$2662, 904, MATCH($B$1, resultados!$A$1:$ZZ$1, 0))</f>
        <v/>
      </c>
      <c r="B910">
        <f>INDEX(resultados!$A$2:$ZZ$2662, 904, MATCH($B$2, resultados!$A$1:$ZZ$1, 0))</f>
        <v/>
      </c>
      <c r="C910">
        <f>INDEX(resultados!$A$2:$ZZ$2662, 904, MATCH($B$3, resultados!$A$1:$ZZ$1, 0))</f>
        <v/>
      </c>
    </row>
    <row r="911">
      <c r="A911">
        <f>INDEX(resultados!$A$2:$ZZ$2662, 905, MATCH($B$1, resultados!$A$1:$ZZ$1, 0))</f>
        <v/>
      </c>
      <c r="B911">
        <f>INDEX(resultados!$A$2:$ZZ$2662, 905, MATCH($B$2, resultados!$A$1:$ZZ$1, 0))</f>
        <v/>
      </c>
      <c r="C911">
        <f>INDEX(resultados!$A$2:$ZZ$2662, 905, MATCH($B$3, resultados!$A$1:$ZZ$1, 0))</f>
        <v/>
      </c>
    </row>
    <row r="912">
      <c r="A912">
        <f>INDEX(resultados!$A$2:$ZZ$2662, 906, MATCH($B$1, resultados!$A$1:$ZZ$1, 0))</f>
        <v/>
      </c>
      <c r="B912">
        <f>INDEX(resultados!$A$2:$ZZ$2662, 906, MATCH($B$2, resultados!$A$1:$ZZ$1, 0))</f>
        <v/>
      </c>
      <c r="C912">
        <f>INDEX(resultados!$A$2:$ZZ$2662, 906, MATCH($B$3, resultados!$A$1:$ZZ$1, 0))</f>
        <v/>
      </c>
    </row>
    <row r="913">
      <c r="A913">
        <f>INDEX(resultados!$A$2:$ZZ$2662, 907, MATCH($B$1, resultados!$A$1:$ZZ$1, 0))</f>
        <v/>
      </c>
      <c r="B913">
        <f>INDEX(resultados!$A$2:$ZZ$2662, 907, MATCH($B$2, resultados!$A$1:$ZZ$1, 0))</f>
        <v/>
      </c>
      <c r="C913">
        <f>INDEX(resultados!$A$2:$ZZ$2662, 907, MATCH($B$3, resultados!$A$1:$ZZ$1, 0))</f>
        <v/>
      </c>
    </row>
    <row r="914">
      <c r="A914">
        <f>INDEX(resultados!$A$2:$ZZ$2662, 908, MATCH($B$1, resultados!$A$1:$ZZ$1, 0))</f>
        <v/>
      </c>
      <c r="B914">
        <f>INDEX(resultados!$A$2:$ZZ$2662, 908, MATCH($B$2, resultados!$A$1:$ZZ$1, 0))</f>
        <v/>
      </c>
      <c r="C914">
        <f>INDEX(resultados!$A$2:$ZZ$2662, 908, MATCH($B$3, resultados!$A$1:$ZZ$1, 0))</f>
        <v/>
      </c>
    </row>
    <row r="915">
      <c r="A915">
        <f>INDEX(resultados!$A$2:$ZZ$2662, 909, MATCH($B$1, resultados!$A$1:$ZZ$1, 0))</f>
        <v/>
      </c>
      <c r="B915">
        <f>INDEX(resultados!$A$2:$ZZ$2662, 909, MATCH($B$2, resultados!$A$1:$ZZ$1, 0))</f>
        <v/>
      </c>
      <c r="C915">
        <f>INDEX(resultados!$A$2:$ZZ$2662, 909, MATCH($B$3, resultados!$A$1:$ZZ$1, 0))</f>
        <v/>
      </c>
    </row>
    <row r="916">
      <c r="A916">
        <f>INDEX(resultados!$A$2:$ZZ$2662, 910, MATCH($B$1, resultados!$A$1:$ZZ$1, 0))</f>
        <v/>
      </c>
      <c r="B916">
        <f>INDEX(resultados!$A$2:$ZZ$2662, 910, MATCH($B$2, resultados!$A$1:$ZZ$1, 0))</f>
        <v/>
      </c>
      <c r="C916">
        <f>INDEX(resultados!$A$2:$ZZ$2662, 910, MATCH($B$3, resultados!$A$1:$ZZ$1, 0))</f>
        <v/>
      </c>
    </row>
    <row r="917">
      <c r="A917">
        <f>INDEX(resultados!$A$2:$ZZ$2662, 911, MATCH($B$1, resultados!$A$1:$ZZ$1, 0))</f>
        <v/>
      </c>
      <c r="B917">
        <f>INDEX(resultados!$A$2:$ZZ$2662, 911, MATCH($B$2, resultados!$A$1:$ZZ$1, 0))</f>
        <v/>
      </c>
      <c r="C917">
        <f>INDEX(resultados!$A$2:$ZZ$2662, 911, MATCH($B$3, resultados!$A$1:$ZZ$1, 0))</f>
        <v/>
      </c>
    </row>
    <row r="918">
      <c r="A918">
        <f>INDEX(resultados!$A$2:$ZZ$2662, 912, MATCH($B$1, resultados!$A$1:$ZZ$1, 0))</f>
        <v/>
      </c>
      <c r="B918">
        <f>INDEX(resultados!$A$2:$ZZ$2662, 912, MATCH($B$2, resultados!$A$1:$ZZ$1, 0))</f>
        <v/>
      </c>
      <c r="C918">
        <f>INDEX(resultados!$A$2:$ZZ$2662, 912, MATCH($B$3, resultados!$A$1:$ZZ$1, 0))</f>
        <v/>
      </c>
    </row>
    <row r="919">
      <c r="A919">
        <f>INDEX(resultados!$A$2:$ZZ$2662, 913, MATCH($B$1, resultados!$A$1:$ZZ$1, 0))</f>
        <v/>
      </c>
      <c r="B919">
        <f>INDEX(resultados!$A$2:$ZZ$2662, 913, MATCH($B$2, resultados!$A$1:$ZZ$1, 0))</f>
        <v/>
      </c>
      <c r="C919">
        <f>INDEX(resultados!$A$2:$ZZ$2662, 913, MATCH($B$3, resultados!$A$1:$ZZ$1, 0))</f>
        <v/>
      </c>
    </row>
    <row r="920">
      <c r="A920">
        <f>INDEX(resultados!$A$2:$ZZ$2662, 914, MATCH($B$1, resultados!$A$1:$ZZ$1, 0))</f>
        <v/>
      </c>
      <c r="B920">
        <f>INDEX(resultados!$A$2:$ZZ$2662, 914, MATCH($B$2, resultados!$A$1:$ZZ$1, 0))</f>
        <v/>
      </c>
      <c r="C920">
        <f>INDEX(resultados!$A$2:$ZZ$2662, 914, MATCH($B$3, resultados!$A$1:$ZZ$1, 0))</f>
        <v/>
      </c>
    </row>
    <row r="921">
      <c r="A921">
        <f>INDEX(resultados!$A$2:$ZZ$2662, 915, MATCH($B$1, resultados!$A$1:$ZZ$1, 0))</f>
        <v/>
      </c>
      <c r="B921">
        <f>INDEX(resultados!$A$2:$ZZ$2662, 915, MATCH($B$2, resultados!$A$1:$ZZ$1, 0))</f>
        <v/>
      </c>
      <c r="C921">
        <f>INDEX(resultados!$A$2:$ZZ$2662, 915, MATCH($B$3, resultados!$A$1:$ZZ$1, 0))</f>
        <v/>
      </c>
    </row>
    <row r="922">
      <c r="A922">
        <f>INDEX(resultados!$A$2:$ZZ$2662, 916, MATCH($B$1, resultados!$A$1:$ZZ$1, 0))</f>
        <v/>
      </c>
      <c r="B922">
        <f>INDEX(resultados!$A$2:$ZZ$2662, 916, MATCH($B$2, resultados!$A$1:$ZZ$1, 0))</f>
        <v/>
      </c>
      <c r="C922">
        <f>INDEX(resultados!$A$2:$ZZ$2662, 916, MATCH($B$3, resultados!$A$1:$ZZ$1, 0))</f>
        <v/>
      </c>
    </row>
    <row r="923">
      <c r="A923">
        <f>INDEX(resultados!$A$2:$ZZ$2662, 917, MATCH($B$1, resultados!$A$1:$ZZ$1, 0))</f>
        <v/>
      </c>
      <c r="B923">
        <f>INDEX(resultados!$A$2:$ZZ$2662, 917, MATCH($B$2, resultados!$A$1:$ZZ$1, 0))</f>
        <v/>
      </c>
      <c r="C923">
        <f>INDEX(resultados!$A$2:$ZZ$2662, 917, MATCH($B$3, resultados!$A$1:$ZZ$1, 0))</f>
        <v/>
      </c>
    </row>
    <row r="924">
      <c r="A924">
        <f>INDEX(resultados!$A$2:$ZZ$2662, 918, MATCH($B$1, resultados!$A$1:$ZZ$1, 0))</f>
        <v/>
      </c>
      <c r="B924">
        <f>INDEX(resultados!$A$2:$ZZ$2662, 918, MATCH($B$2, resultados!$A$1:$ZZ$1, 0))</f>
        <v/>
      </c>
      <c r="C924">
        <f>INDEX(resultados!$A$2:$ZZ$2662, 918, MATCH($B$3, resultados!$A$1:$ZZ$1, 0))</f>
        <v/>
      </c>
    </row>
    <row r="925">
      <c r="A925">
        <f>INDEX(resultados!$A$2:$ZZ$2662, 919, MATCH($B$1, resultados!$A$1:$ZZ$1, 0))</f>
        <v/>
      </c>
      <c r="B925">
        <f>INDEX(resultados!$A$2:$ZZ$2662, 919, MATCH($B$2, resultados!$A$1:$ZZ$1, 0))</f>
        <v/>
      </c>
      <c r="C925">
        <f>INDEX(resultados!$A$2:$ZZ$2662, 919, MATCH($B$3, resultados!$A$1:$ZZ$1, 0))</f>
        <v/>
      </c>
    </row>
    <row r="926">
      <c r="A926">
        <f>INDEX(resultados!$A$2:$ZZ$2662, 920, MATCH($B$1, resultados!$A$1:$ZZ$1, 0))</f>
        <v/>
      </c>
      <c r="B926">
        <f>INDEX(resultados!$A$2:$ZZ$2662, 920, MATCH($B$2, resultados!$A$1:$ZZ$1, 0))</f>
        <v/>
      </c>
      <c r="C926">
        <f>INDEX(resultados!$A$2:$ZZ$2662, 920, MATCH($B$3, resultados!$A$1:$ZZ$1, 0))</f>
        <v/>
      </c>
    </row>
    <row r="927">
      <c r="A927">
        <f>INDEX(resultados!$A$2:$ZZ$2662, 921, MATCH($B$1, resultados!$A$1:$ZZ$1, 0))</f>
        <v/>
      </c>
      <c r="B927">
        <f>INDEX(resultados!$A$2:$ZZ$2662, 921, MATCH($B$2, resultados!$A$1:$ZZ$1, 0))</f>
        <v/>
      </c>
      <c r="C927">
        <f>INDEX(resultados!$A$2:$ZZ$2662, 921, MATCH($B$3, resultados!$A$1:$ZZ$1, 0))</f>
        <v/>
      </c>
    </row>
    <row r="928">
      <c r="A928">
        <f>INDEX(resultados!$A$2:$ZZ$2662, 922, MATCH($B$1, resultados!$A$1:$ZZ$1, 0))</f>
        <v/>
      </c>
      <c r="B928">
        <f>INDEX(resultados!$A$2:$ZZ$2662, 922, MATCH($B$2, resultados!$A$1:$ZZ$1, 0))</f>
        <v/>
      </c>
      <c r="C928">
        <f>INDEX(resultados!$A$2:$ZZ$2662, 922, MATCH($B$3, resultados!$A$1:$ZZ$1, 0))</f>
        <v/>
      </c>
    </row>
    <row r="929">
      <c r="A929">
        <f>INDEX(resultados!$A$2:$ZZ$2662, 923, MATCH($B$1, resultados!$A$1:$ZZ$1, 0))</f>
        <v/>
      </c>
      <c r="B929">
        <f>INDEX(resultados!$A$2:$ZZ$2662, 923, MATCH($B$2, resultados!$A$1:$ZZ$1, 0))</f>
        <v/>
      </c>
      <c r="C929">
        <f>INDEX(resultados!$A$2:$ZZ$2662, 923, MATCH($B$3, resultados!$A$1:$ZZ$1, 0))</f>
        <v/>
      </c>
    </row>
    <row r="930">
      <c r="A930">
        <f>INDEX(resultados!$A$2:$ZZ$2662, 924, MATCH($B$1, resultados!$A$1:$ZZ$1, 0))</f>
        <v/>
      </c>
      <c r="B930">
        <f>INDEX(resultados!$A$2:$ZZ$2662, 924, MATCH($B$2, resultados!$A$1:$ZZ$1, 0))</f>
        <v/>
      </c>
      <c r="C930">
        <f>INDEX(resultados!$A$2:$ZZ$2662, 924, MATCH($B$3, resultados!$A$1:$ZZ$1, 0))</f>
        <v/>
      </c>
    </row>
    <row r="931">
      <c r="A931">
        <f>INDEX(resultados!$A$2:$ZZ$2662, 925, MATCH($B$1, resultados!$A$1:$ZZ$1, 0))</f>
        <v/>
      </c>
      <c r="B931">
        <f>INDEX(resultados!$A$2:$ZZ$2662, 925, MATCH($B$2, resultados!$A$1:$ZZ$1, 0))</f>
        <v/>
      </c>
      <c r="C931">
        <f>INDEX(resultados!$A$2:$ZZ$2662, 925, MATCH($B$3, resultados!$A$1:$ZZ$1, 0))</f>
        <v/>
      </c>
    </row>
    <row r="932">
      <c r="A932">
        <f>INDEX(resultados!$A$2:$ZZ$2662, 926, MATCH($B$1, resultados!$A$1:$ZZ$1, 0))</f>
        <v/>
      </c>
      <c r="B932">
        <f>INDEX(resultados!$A$2:$ZZ$2662, 926, MATCH($B$2, resultados!$A$1:$ZZ$1, 0))</f>
        <v/>
      </c>
      <c r="C932">
        <f>INDEX(resultados!$A$2:$ZZ$2662, 926, MATCH($B$3, resultados!$A$1:$ZZ$1, 0))</f>
        <v/>
      </c>
    </row>
    <row r="933">
      <c r="A933">
        <f>INDEX(resultados!$A$2:$ZZ$2662, 927, MATCH($B$1, resultados!$A$1:$ZZ$1, 0))</f>
        <v/>
      </c>
      <c r="B933">
        <f>INDEX(resultados!$A$2:$ZZ$2662, 927, MATCH($B$2, resultados!$A$1:$ZZ$1, 0))</f>
        <v/>
      </c>
      <c r="C933">
        <f>INDEX(resultados!$A$2:$ZZ$2662, 927, MATCH($B$3, resultados!$A$1:$ZZ$1, 0))</f>
        <v/>
      </c>
    </row>
    <row r="934">
      <c r="A934">
        <f>INDEX(resultados!$A$2:$ZZ$2662, 928, MATCH($B$1, resultados!$A$1:$ZZ$1, 0))</f>
        <v/>
      </c>
      <c r="B934">
        <f>INDEX(resultados!$A$2:$ZZ$2662, 928, MATCH($B$2, resultados!$A$1:$ZZ$1, 0))</f>
        <v/>
      </c>
      <c r="C934">
        <f>INDEX(resultados!$A$2:$ZZ$2662, 928, MATCH($B$3, resultados!$A$1:$ZZ$1, 0))</f>
        <v/>
      </c>
    </row>
    <row r="935">
      <c r="A935">
        <f>INDEX(resultados!$A$2:$ZZ$2662, 929, MATCH($B$1, resultados!$A$1:$ZZ$1, 0))</f>
        <v/>
      </c>
      <c r="B935">
        <f>INDEX(resultados!$A$2:$ZZ$2662, 929, MATCH($B$2, resultados!$A$1:$ZZ$1, 0))</f>
        <v/>
      </c>
      <c r="C935">
        <f>INDEX(resultados!$A$2:$ZZ$2662, 929, MATCH($B$3, resultados!$A$1:$ZZ$1, 0))</f>
        <v/>
      </c>
    </row>
    <row r="936">
      <c r="A936">
        <f>INDEX(resultados!$A$2:$ZZ$2662, 930, MATCH($B$1, resultados!$A$1:$ZZ$1, 0))</f>
        <v/>
      </c>
      <c r="B936">
        <f>INDEX(resultados!$A$2:$ZZ$2662, 930, MATCH($B$2, resultados!$A$1:$ZZ$1, 0))</f>
        <v/>
      </c>
      <c r="C936">
        <f>INDEX(resultados!$A$2:$ZZ$2662, 930, MATCH($B$3, resultados!$A$1:$ZZ$1, 0))</f>
        <v/>
      </c>
    </row>
    <row r="937">
      <c r="A937">
        <f>INDEX(resultados!$A$2:$ZZ$2662, 931, MATCH($B$1, resultados!$A$1:$ZZ$1, 0))</f>
        <v/>
      </c>
      <c r="B937">
        <f>INDEX(resultados!$A$2:$ZZ$2662, 931, MATCH($B$2, resultados!$A$1:$ZZ$1, 0))</f>
        <v/>
      </c>
      <c r="C937">
        <f>INDEX(resultados!$A$2:$ZZ$2662, 931, MATCH($B$3, resultados!$A$1:$ZZ$1, 0))</f>
        <v/>
      </c>
    </row>
    <row r="938">
      <c r="A938">
        <f>INDEX(resultados!$A$2:$ZZ$2662, 932, MATCH($B$1, resultados!$A$1:$ZZ$1, 0))</f>
        <v/>
      </c>
      <c r="B938">
        <f>INDEX(resultados!$A$2:$ZZ$2662, 932, MATCH($B$2, resultados!$A$1:$ZZ$1, 0))</f>
        <v/>
      </c>
      <c r="C938">
        <f>INDEX(resultados!$A$2:$ZZ$2662, 932, MATCH($B$3, resultados!$A$1:$ZZ$1, 0))</f>
        <v/>
      </c>
    </row>
    <row r="939">
      <c r="A939">
        <f>INDEX(resultados!$A$2:$ZZ$2662, 933, MATCH($B$1, resultados!$A$1:$ZZ$1, 0))</f>
        <v/>
      </c>
      <c r="B939">
        <f>INDEX(resultados!$A$2:$ZZ$2662, 933, MATCH($B$2, resultados!$A$1:$ZZ$1, 0))</f>
        <v/>
      </c>
      <c r="C939">
        <f>INDEX(resultados!$A$2:$ZZ$2662, 933, MATCH($B$3, resultados!$A$1:$ZZ$1, 0))</f>
        <v/>
      </c>
    </row>
    <row r="940">
      <c r="A940">
        <f>INDEX(resultados!$A$2:$ZZ$2662, 934, MATCH($B$1, resultados!$A$1:$ZZ$1, 0))</f>
        <v/>
      </c>
      <c r="B940">
        <f>INDEX(resultados!$A$2:$ZZ$2662, 934, MATCH($B$2, resultados!$A$1:$ZZ$1, 0))</f>
        <v/>
      </c>
      <c r="C940">
        <f>INDEX(resultados!$A$2:$ZZ$2662, 934, MATCH($B$3, resultados!$A$1:$ZZ$1, 0))</f>
        <v/>
      </c>
    </row>
    <row r="941">
      <c r="A941">
        <f>INDEX(resultados!$A$2:$ZZ$2662, 935, MATCH($B$1, resultados!$A$1:$ZZ$1, 0))</f>
        <v/>
      </c>
      <c r="B941">
        <f>INDEX(resultados!$A$2:$ZZ$2662, 935, MATCH($B$2, resultados!$A$1:$ZZ$1, 0))</f>
        <v/>
      </c>
      <c r="C941">
        <f>INDEX(resultados!$A$2:$ZZ$2662, 935, MATCH($B$3, resultados!$A$1:$ZZ$1, 0))</f>
        <v/>
      </c>
    </row>
    <row r="942">
      <c r="A942">
        <f>INDEX(resultados!$A$2:$ZZ$2662, 936, MATCH($B$1, resultados!$A$1:$ZZ$1, 0))</f>
        <v/>
      </c>
      <c r="B942">
        <f>INDEX(resultados!$A$2:$ZZ$2662, 936, MATCH($B$2, resultados!$A$1:$ZZ$1, 0))</f>
        <v/>
      </c>
      <c r="C942">
        <f>INDEX(resultados!$A$2:$ZZ$2662, 936, MATCH($B$3, resultados!$A$1:$ZZ$1, 0))</f>
        <v/>
      </c>
    </row>
    <row r="943">
      <c r="A943">
        <f>INDEX(resultados!$A$2:$ZZ$2662, 937, MATCH($B$1, resultados!$A$1:$ZZ$1, 0))</f>
        <v/>
      </c>
      <c r="B943">
        <f>INDEX(resultados!$A$2:$ZZ$2662, 937, MATCH($B$2, resultados!$A$1:$ZZ$1, 0))</f>
        <v/>
      </c>
      <c r="C943">
        <f>INDEX(resultados!$A$2:$ZZ$2662, 937, MATCH($B$3, resultados!$A$1:$ZZ$1, 0))</f>
        <v/>
      </c>
    </row>
    <row r="944">
      <c r="A944">
        <f>INDEX(resultados!$A$2:$ZZ$2662, 938, MATCH($B$1, resultados!$A$1:$ZZ$1, 0))</f>
        <v/>
      </c>
      <c r="B944">
        <f>INDEX(resultados!$A$2:$ZZ$2662, 938, MATCH($B$2, resultados!$A$1:$ZZ$1, 0))</f>
        <v/>
      </c>
      <c r="C944">
        <f>INDEX(resultados!$A$2:$ZZ$2662, 938, MATCH($B$3, resultados!$A$1:$ZZ$1, 0))</f>
        <v/>
      </c>
    </row>
    <row r="945">
      <c r="A945">
        <f>INDEX(resultados!$A$2:$ZZ$2662, 939, MATCH($B$1, resultados!$A$1:$ZZ$1, 0))</f>
        <v/>
      </c>
      <c r="B945">
        <f>INDEX(resultados!$A$2:$ZZ$2662, 939, MATCH($B$2, resultados!$A$1:$ZZ$1, 0))</f>
        <v/>
      </c>
      <c r="C945">
        <f>INDEX(resultados!$A$2:$ZZ$2662, 939, MATCH($B$3, resultados!$A$1:$ZZ$1, 0))</f>
        <v/>
      </c>
    </row>
    <row r="946">
      <c r="A946">
        <f>INDEX(resultados!$A$2:$ZZ$2662, 940, MATCH($B$1, resultados!$A$1:$ZZ$1, 0))</f>
        <v/>
      </c>
      <c r="B946">
        <f>INDEX(resultados!$A$2:$ZZ$2662, 940, MATCH($B$2, resultados!$A$1:$ZZ$1, 0))</f>
        <v/>
      </c>
      <c r="C946">
        <f>INDEX(resultados!$A$2:$ZZ$2662, 940, MATCH($B$3, resultados!$A$1:$ZZ$1, 0))</f>
        <v/>
      </c>
    </row>
    <row r="947">
      <c r="A947">
        <f>INDEX(resultados!$A$2:$ZZ$2662, 941, MATCH($B$1, resultados!$A$1:$ZZ$1, 0))</f>
        <v/>
      </c>
      <c r="B947">
        <f>INDEX(resultados!$A$2:$ZZ$2662, 941, MATCH($B$2, resultados!$A$1:$ZZ$1, 0))</f>
        <v/>
      </c>
      <c r="C947">
        <f>INDEX(resultados!$A$2:$ZZ$2662, 941, MATCH($B$3, resultados!$A$1:$ZZ$1, 0))</f>
        <v/>
      </c>
    </row>
    <row r="948">
      <c r="A948">
        <f>INDEX(resultados!$A$2:$ZZ$2662, 942, MATCH($B$1, resultados!$A$1:$ZZ$1, 0))</f>
        <v/>
      </c>
      <c r="B948">
        <f>INDEX(resultados!$A$2:$ZZ$2662, 942, MATCH($B$2, resultados!$A$1:$ZZ$1, 0))</f>
        <v/>
      </c>
      <c r="C948">
        <f>INDEX(resultados!$A$2:$ZZ$2662, 942, MATCH($B$3, resultados!$A$1:$ZZ$1, 0))</f>
        <v/>
      </c>
    </row>
    <row r="949">
      <c r="A949">
        <f>INDEX(resultados!$A$2:$ZZ$2662, 943, MATCH($B$1, resultados!$A$1:$ZZ$1, 0))</f>
        <v/>
      </c>
      <c r="B949">
        <f>INDEX(resultados!$A$2:$ZZ$2662, 943, MATCH($B$2, resultados!$A$1:$ZZ$1, 0))</f>
        <v/>
      </c>
      <c r="C949">
        <f>INDEX(resultados!$A$2:$ZZ$2662, 943, MATCH($B$3, resultados!$A$1:$ZZ$1, 0))</f>
        <v/>
      </c>
    </row>
    <row r="950">
      <c r="A950">
        <f>INDEX(resultados!$A$2:$ZZ$2662, 944, MATCH($B$1, resultados!$A$1:$ZZ$1, 0))</f>
        <v/>
      </c>
      <c r="B950">
        <f>INDEX(resultados!$A$2:$ZZ$2662, 944, MATCH($B$2, resultados!$A$1:$ZZ$1, 0))</f>
        <v/>
      </c>
      <c r="C950">
        <f>INDEX(resultados!$A$2:$ZZ$2662, 944, MATCH($B$3, resultados!$A$1:$ZZ$1, 0))</f>
        <v/>
      </c>
    </row>
    <row r="951">
      <c r="A951">
        <f>INDEX(resultados!$A$2:$ZZ$2662, 945, MATCH($B$1, resultados!$A$1:$ZZ$1, 0))</f>
        <v/>
      </c>
      <c r="B951">
        <f>INDEX(resultados!$A$2:$ZZ$2662, 945, MATCH($B$2, resultados!$A$1:$ZZ$1, 0))</f>
        <v/>
      </c>
      <c r="C951">
        <f>INDEX(resultados!$A$2:$ZZ$2662, 945, MATCH($B$3, resultados!$A$1:$ZZ$1, 0))</f>
        <v/>
      </c>
    </row>
    <row r="952">
      <c r="A952">
        <f>INDEX(resultados!$A$2:$ZZ$2662, 946, MATCH($B$1, resultados!$A$1:$ZZ$1, 0))</f>
        <v/>
      </c>
      <c r="B952">
        <f>INDEX(resultados!$A$2:$ZZ$2662, 946, MATCH($B$2, resultados!$A$1:$ZZ$1, 0))</f>
        <v/>
      </c>
      <c r="C952">
        <f>INDEX(resultados!$A$2:$ZZ$2662, 946, MATCH($B$3, resultados!$A$1:$ZZ$1, 0))</f>
        <v/>
      </c>
    </row>
    <row r="953">
      <c r="A953">
        <f>INDEX(resultados!$A$2:$ZZ$2662, 947, MATCH($B$1, resultados!$A$1:$ZZ$1, 0))</f>
        <v/>
      </c>
      <c r="B953">
        <f>INDEX(resultados!$A$2:$ZZ$2662, 947, MATCH($B$2, resultados!$A$1:$ZZ$1, 0))</f>
        <v/>
      </c>
      <c r="C953">
        <f>INDEX(resultados!$A$2:$ZZ$2662, 947, MATCH($B$3, resultados!$A$1:$ZZ$1, 0))</f>
        <v/>
      </c>
    </row>
    <row r="954">
      <c r="A954">
        <f>INDEX(resultados!$A$2:$ZZ$2662, 948, MATCH($B$1, resultados!$A$1:$ZZ$1, 0))</f>
        <v/>
      </c>
      <c r="B954">
        <f>INDEX(resultados!$A$2:$ZZ$2662, 948, MATCH($B$2, resultados!$A$1:$ZZ$1, 0))</f>
        <v/>
      </c>
      <c r="C954">
        <f>INDEX(resultados!$A$2:$ZZ$2662, 948, MATCH($B$3, resultados!$A$1:$ZZ$1, 0))</f>
        <v/>
      </c>
    </row>
    <row r="955">
      <c r="A955">
        <f>INDEX(resultados!$A$2:$ZZ$2662, 949, MATCH($B$1, resultados!$A$1:$ZZ$1, 0))</f>
        <v/>
      </c>
      <c r="B955">
        <f>INDEX(resultados!$A$2:$ZZ$2662, 949, MATCH($B$2, resultados!$A$1:$ZZ$1, 0))</f>
        <v/>
      </c>
      <c r="C955">
        <f>INDEX(resultados!$A$2:$ZZ$2662, 949, MATCH($B$3, resultados!$A$1:$ZZ$1, 0))</f>
        <v/>
      </c>
    </row>
    <row r="956">
      <c r="A956">
        <f>INDEX(resultados!$A$2:$ZZ$2662, 950, MATCH($B$1, resultados!$A$1:$ZZ$1, 0))</f>
        <v/>
      </c>
      <c r="B956">
        <f>INDEX(resultados!$A$2:$ZZ$2662, 950, MATCH($B$2, resultados!$A$1:$ZZ$1, 0))</f>
        <v/>
      </c>
      <c r="C956">
        <f>INDEX(resultados!$A$2:$ZZ$2662, 950, MATCH($B$3, resultados!$A$1:$ZZ$1, 0))</f>
        <v/>
      </c>
    </row>
    <row r="957">
      <c r="A957">
        <f>INDEX(resultados!$A$2:$ZZ$2662, 951, MATCH($B$1, resultados!$A$1:$ZZ$1, 0))</f>
        <v/>
      </c>
      <c r="B957">
        <f>INDEX(resultados!$A$2:$ZZ$2662, 951, MATCH($B$2, resultados!$A$1:$ZZ$1, 0))</f>
        <v/>
      </c>
      <c r="C957">
        <f>INDEX(resultados!$A$2:$ZZ$2662, 951, MATCH($B$3, resultados!$A$1:$ZZ$1, 0))</f>
        <v/>
      </c>
    </row>
    <row r="958">
      <c r="A958">
        <f>INDEX(resultados!$A$2:$ZZ$2662, 952, MATCH($B$1, resultados!$A$1:$ZZ$1, 0))</f>
        <v/>
      </c>
      <c r="B958">
        <f>INDEX(resultados!$A$2:$ZZ$2662, 952, MATCH($B$2, resultados!$A$1:$ZZ$1, 0))</f>
        <v/>
      </c>
      <c r="C958">
        <f>INDEX(resultados!$A$2:$ZZ$2662, 952, MATCH($B$3, resultados!$A$1:$ZZ$1, 0))</f>
        <v/>
      </c>
    </row>
    <row r="959">
      <c r="A959">
        <f>INDEX(resultados!$A$2:$ZZ$2662, 953, MATCH($B$1, resultados!$A$1:$ZZ$1, 0))</f>
        <v/>
      </c>
      <c r="B959">
        <f>INDEX(resultados!$A$2:$ZZ$2662, 953, MATCH($B$2, resultados!$A$1:$ZZ$1, 0))</f>
        <v/>
      </c>
      <c r="C959">
        <f>INDEX(resultados!$A$2:$ZZ$2662, 953, MATCH($B$3, resultados!$A$1:$ZZ$1, 0))</f>
        <v/>
      </c>
    </row>
    <row r="960">
      <c r="A960">
        <f>INDEX(resultados!$A$2:$ZZ$2662, 954, MATCH($B$1, resultados!$A$1:$ZZ$1, 0))</f>
        <v/>
      </c>
      <c r="B960">
        <f>INDEX(resultados!$A$2:$ZZ$2662, 954, MATCH($B$2, resultados!$A$1:$ZZ$1, 0))</f>
        <v/>
      </c>
      <c r="C960">
        <f>INDEX(resultados!$A$2:$ZZ$2662, 954, MATCH($B$3, resultados!$A$1:$ZZ$1, 0))</f>
        <v/>
      </c>
    </row>
    <row r="961">
      <c r="A961">
        <f>INDEX(resultados!$A$2:$ZZ$2662, 955, MATCH($B$1, resultados!$A$1:$ZZ$1, 0))</f>
        <v/>
      </c>
      <c r="B961">
        <f>INDEX(resultados!$A$2:$ZZ$2662, 955, MATCH($B$2, resultados!$A$1:$ZZ$1, 0))</f>
        <v/>
      </c>
      <c r="C961">
        <f>INDEX(resultados!$A$2:$ZZ$2662, 955, MATCH($B$3, resultados!$A$1:$ZZ$1, 0))</f>
        <v/>
      </c>
    </row>
    <row r="962">
      <c r="A962">
        <f>INDEX(resultados!$A$2:$ZZ$2662, 956, MATCH($B$1, resultados!$A$1:$ZZ$1, 0))</f>
        <v/>
      </c>
      <c r="B962">
        <f>INDEX(resultados!$A$2:$ZZ$2662, 956, MATCH($B$2, resultados!$A$1:$ZZ$1, 0))</f>
        <v/>
      </c>
      <c r="C962">
        <f>INDEX(resultados!$A$2:$ZZ$2662, 956, MATCH($B$3, resultados!$A$1:$ZZ$1, 0))</f>
        <v/>
      </c>
    </row>
    <row r="963">
      <c r="A963">
        <f>INDEX(resultados!$A$2:$ZZ$2662, 957, MATCH($B$1, resultados!$A$1:$ZZ$1, 0))</f>
        <v/>
      </c>
      <c r="B963">
        <f>INDEX(resultados!$A$2:$ZZ$2662, 957, MATCH($B$2, resultados!$A$1:$ZZ$1, 0))</f>
        <v/>
      </c>
      <c r="C963">
        <f>INDEX(resultados!$A$2:$ZZ$2662, 957, MATCH($B$3, resultados!$A$1:$ZZ$1, 0))</f>
        <v/>
      </c>
    </row>
    <row r="964">
      <c r="A964">
        <f>INDEX(resultados!$A$2:$ZZ$2662, 958, MATCH($B$1, resultados!$A$1:$ZZ$1, 0))</f>
        <v/>
      </c>
      <c r="B964">
        <f>INDEX(resultados!$A$2:$ZZ$2662, 958, MATCH($B$2, resultados!$A$1:$ZZ$1, 0))</f>
        <v/>
      </c>
      <c r="C964">
        <f>INDEX(resultados!$A$2:$ZZ$2662, 958, MATCH($B$3, resultados!$A$1:$ZZ$1, 0))</f>
        <v/>
      </c>
    </row>
    <row r="965">
      <c r="A965">
        <f>INDEX(resultados!$A$2:$ZZ$2662, 959, MATCH($B$1, resultados!$A$1:$ZZ$1, 0))</f>
        <v/>
      </c>
      <c r="B965">
        <f>INDEX(resultados!$A$2:$ZZ$2662, 959, MATCH($B$2, resultados!$A$1:$ZZ$1, 0))</f>
        <v/>
      </c>
      <c r="C965">
        <f>INDEX(resultados!$A$2:$ZZ$2662, 959, MATCH($B$3, resultados!$A$1:$ZZ$1, 0))</f>
        <v/>
      </c>
    </row>
    <row r="966">
      <c r="A966">
        <f>INDEX(resultados!$A$2:$ZZ$2662, 960, MATCH($B$1, resultados!$A$1:$ZZ$1, 0))</f>
        <v/>
      </c>
      <c r="B966">
        <f>INDEX(resultados!$A$2:$ZZ$2662, 960, MATCH($B$2, resultados!$A$1:$ZZ$1, 0))</f>
        <v/>
      </c>
      <c r="C966">
        <f>INDEX(resultados!$A$2:$ZZ$2662, 960, MATCH($B$3, resultados!$A$1:$ZZ$1, 0))</f>
        <v/>
      </c>
    </row>
    <row r="967">
      <c r="A967">
        <f>INDEX(resultados!$A$2:$ZZ$2662, 961, MATCH($B$1, resultados!$A$1:$ZZ$1, 0))</f>
        <v/>
      </c>
      <c r="B967">
        <f>INDEX(resultados!$A$2:$ZZ$2662, 961, MATCH($B$2, resultados!$A$1:$ZZ$1, 0))</f>
        <v/>
      </c>
      <c r="C967">
        <f>INDEX(resultados!$A$2:$ZZ$2662, 961, MATCH($B$3, resultados!$A$1:$ZZ$1, 0))</f>
        <v/>
      </c>
    </row>
    <row r="968">
      <c r="A968">
        <f>INDEX(resultados!$A$2:$ZZ$2662, 962, MATCH($B$1, resultados!$A$1:$ZZ$1, 0))</f>
        <v/>
      </c>
      <c r="B968">
        <f>INDEX(resultados!$A$2:$ZZ$2662, 962, MATCH($B$2, resultados!$A$1:$ZZ$1, 0))</f>
        <v/>
      </c>
      <c r="C968">
        <f>INDEX(resultados!$A$2:$ZZ$2662, 962, MATCH($B$3, resultados!$A$1:$ZZ$1, 0))</f>
        <v/>
      </c>
    </row>
    <row r="969">
      <c r="A969">
        <f>INDEX(resultados!$A$2:$ZZ$2662, 963, MATCH($B$1, resultados!$A$1:$ZZ$1, 0))</f>
        <v/>
      </c>
      <c r="B969">
        <f>INDEX(resultados!$A$2:$ZZ$2662, 963, MATCH($B$2, resultados!$A$1:$ZZ$1, 0))</f>
        <v/>
      </c>
      <c r="C969">
        <f>INDEX(resultados!$A$2:$ZZ$2662, 963, MATCH($B$3, resultados!$A$1:$ZZ$1, 0))</f>
        <v/>
      </c>
    </row>
    <row r="970">
      <c r="A970">
        <f>INDEX(resultados!$A$2:$ZZ$2662, 964, MATCH($B$1, resultados!$A$1:$ZZ$1, 0))</f>
        <v/>
      </c>
      <c r="B970">
        <f>INDEX(resultados!$A$2:$ZZ$2662, 964, MATCH($B$2, resultados!$A$1:$ZZ$1, 0))</f>
        <v/>
      </c>
      <c r="C970">
        <f>INDEX(resultados!$A$2:$ZZ$2662, 964, MATCH($B$3, resultados!$A$1:$ZZ$1, 0))</f>
        <v/>
      </c>
    </row>
    <row r="971">
      <c r="A971">
        <f>INDEX(resultados!$A$2:$ZZ$2662, 965, MATCH($B$1, resultados!$A$1:$ZZ$1, 0))</f>
        <v/>
      </c>
      <c r="B971">
        <f>INDEX(resultados!$A$2:$ZZ$2662, 965, MATCH($B$2, resultados!$A$1:$ZZ$1, 0))</f>
        <v/>
      </c>
      <c r="C971">
        <f>INDEX(resultados!$A$2:$ZZ$2662, 965, MATCH($B$3, resultados!$A$1:$ZZ$1, 0))</f>
        <v/>
      </c>
    </row>
    <row r="972">
      <c r="A972">
        <f>INDEX(resultados!$A$2:$ZZ$2662, 966, MATCH($B$1, resultados!$A$1:$ZZ$1, 0))</f>
        <v/>
      </c>
      <c r="B972">
        <f>INDEX(resultados!$A$2:$ZZ$2662, 966, MATCH($B$2, resultados!$A$1:$ZZ$1, 0))</f>
        <v/>
      </c>
      <c r="C972">
        <f>INDEX(resultados!$A$2:$ZZ$2662, 966, MATCH($B$3, resultados!$A$1:$ZZ$1, 0))</f>
        <v/>
      </c>
    </row>
    <row r="973">
      <c r="A973">
        <f>INDEX(resultados!$A$2:$ZZ$2662, 967, MATCH($B$1, resultados!$A$1:$ZZ$1, 0))</f>
        <v/>
      </c>
      <c r="B973">
        <f>INDEX(resultados!$A$2:$ZZ$2662, 967, MATCH($B$2, resultados!$A$1:$ZZ$1, 0))</f>
        <v/>
      </c>
      <c r="C973">
        <f>INDEX(resultados!$A$2:$ZZ$2662, 967, MATCH($B$3, resultados!$A$1:$ZZ$1, 0))</f>
        <v/>
      </c>
    </row>
    <row r="974">
      <c r="A974">
        <f>INDEX(resultados!$A$2:$ZZ$2662, 968, MATCH($B$1, resultados!$A$1:$ZZ$1, 0))</f>
        <v/>
      </c>
      <c r="B974">
        <f>INDEX(resultados!$A$2:$ZZ$2662, 968, MATCH($B$2, resultados!$A$1:$ZZ$1, 0))</f>
        <v/>
      </c>
      <c r="C974">
        <f>INDEX(resultados!$A$2:$ZZ$2662, 968, MATCH($B$3, resultados!$A$1:$ZZ$1, 0))</f>
        <v/>
      </c>
    </row>
    <row r="975">
      <c r="A975">
        <f>INDEX(resultados!$A$2:$ZZ$2662, 969, MATCH($B$1, resultados!$A$1:$ZZ$1, 0))</f>
        <v/>
      </c>
      <c r="B975">
        <f>INDEX(resultados!$A$2:$ZZ$2662, 969, MATCH($B$2, resultados!$A$1:$ZZ$1, 0))</f>
        <v/>
      </c>
      <c r="C975">
        <f>INDEX(resultados!$A$2:$ZZ$2662, 969, MATCH($B$3, resultados!$A$1:$ZZ$1, 0))</f>
        <v/>
      </c>
    </row>
    <row r="976">
      <c r="A976">
        <f>INDEX(resultados!$A$2:$ZZ$2662, 970, MATCH($B$1, resultados!$A$1:$ZZ$1, 0))</f>
        <v/>
      </c>
      <c r="B976">
        <f>INDEX(resultados!$A$2:$ZZ$2662, 970, MATCH($B$2, resultados!$A$1:$ZZ$1, 0))</f>
        <v/>
      </c>
      <c r="C976">
        <f>INDEX(resultados!$A$2:$ZZ$2662, 970, MATCH($B$3, resultados!$A$1:$ZZ$1, 0))</f>
        <v/>
      </c>
    </row>
    <row r="977">
      <c r="A977">
        <f>INDEX(resultados!$A$2:$ZZ$2662, 971, MATCH($B$1, resultados!$A$1:$ZZ$1, 0))</f>
        <v/>
      </c>
      <c r="B977">
        <f>INDEX(resultados!$A$2:$ZZ$2662, 971, MATCH($B$2, resultados!$A$1:$ZZ$1, 0))</f>
        <v/>
      </c>
      <c r="C977">
        <f>INDEX(resultados!$A$2:$ZZ$2662, 971, MATCH($B$3, resultados!$A$1:$ZZ$1, 0))</f>
        <v/>
      </c>
    </row>
    <row r="978">
      <c r="A978">
        <f>INDEX(resultados!$A$2:$ZZ$2662, 972, MATCH($B$1, resultados!$A$1:$ZZ$1, 0))</f>
        <v/>
      </c>
      <c r="B978">
        <f>INDEX(resultados!$A$2:$ZZ$2662, 972, MATCH($B$2, resultados!$A$1:$ZZ$1, 0))</f>
        <v/>
      </c>
      <c r="C978">
        <f>INDEX(resultados!$A$2:$ZZ$2662, 972, MATCH($B$3, resultados!$A$1:$ZZ$1, 0))</f>
        <v/>
      </c>
    </row>
    <row r="979">
      <c r="A979">
        <f>INDEX(resultados!$A$2:$ZZ$2662, 973, MATCH($B$1, resultados!$A$1:$ZZ$1, 0))</f>
        <v/>
      </c>
      <c r="B979">
        <f>INDEX(resultados!$A$2:$ZZ$2662, 973, MATCH($B$2, resultados!$A$1:$ZZ$1, 0))</f>
        <v/>
      </c>
      <c r="C979">
        <f>INDEX(resultados!$A$2:$ZZ$2662, 973, MATCH($B$3, resultados!$A$1:$ZZ$1, 0))</f>
        <v/>
      </c>
    </row>
    <row r="980">
      <c r="A980">
        <f>INDEX(resultados!$A$2:$ZZ$2662, 974, MATCH($B$1, resultados!$A$1:$ZZ$1, 0))</f>
        <v/>
      </c>
      <c r="B980">
        <f>INDEX(resultados!$A$2:$ZZ$2662, 974, MATCH($B$2, resultados!$A$1:$ZZ$1, 0))</f>
        <v/>
      </c>
      <c r="C980">
        <f>INDEX(resultados!$A$2:$ZZ$2662, 974, MATCH($B$3, resultados!$A$1:$ZZ$1, 0))</f>
        <v/>
      </c>
    </row>
    <row r="981">
      <c r="A981">
        <f>INDEX(resultados!$A$2:$ZZ$2662, 975, MATCH($B$1, resultados!$A$1:$ZZ$1, 0))</f>
        <v/>
      </c>
      <c r="B981">
        <f>INDEX(resultados!$A$2:$ZZ$2662, 975, MATCH($B$2, resultados!$A$1:$ZZ$1, 0))</f>
        <v/>
      </c>
      <c r="C981">
        <f>INDEX(resultados!$A$2:$ZZ$2662, 975, MATCH($B$3, resultados!$A$1:$ZZ$1, 0))</f>
        <v/>
      </c>
    </row>
    <row r="982">
      <c r="A982">
        <f>INDEX(resultados!$A$2:$ZZ$2662, 976, MATCH($B$1, resultados!$A$1:$ZZ$1, 0))</f>
        <v/>
      </c>
      <c r="B982">
        <f>INDEX(resultados!$A$2:$ZZ$2662, 976, MATCH($B$2, resultados!$A$1:$ZZ$1, 0))</f>
        <v/>
      </c>
      <c r="C982">
        <f>INDEX(resultados!$A$2:$ZZ$2662, 976, MATCH($B$3, resultados!$A$1:$ZZ$1, 0))</f>
        <v/>
      </c>
    </row>
    <row r="983">
      <c r="A983">
        <f>INDEX(resultados!$A$2:$ZZ$2662, 977, MATCH($B$1, resultados!$A$1:$ZZ$1, 0))</f>
        <v/>
      </c>
      <c r="B983">
        <f>INDEX(resultados!$A$2:$ZZ$2662, 977, MATCH($B$2, resultados!$A$1:$ZZ$1, 0))</f>
        <v/>
      </c>
      <c r="C983">
        <f>INDEX(resultados!$A$2:$ZZ$2662, 977, MATCH($B$3, resultados!$A$1:$ZZ$1, 0))</f>
        <v/>
      </c>
    </row>
    <row r="984">
      <c r="A984">
        <f>INDEX(resultados!$A$2:$ZZ$2662, 978, MATCH($B$1, resultados!$A$1:$ZZ$1, 0))</f>
        <v/>
      </c>
      <c r="B984">
        <f>INDEX(resultados!$A$2:$ZZ$2662, 978, MATCH($B$2, resultados!$A$1:$ZZ$1, 0))</f>
        <v/>
      </c>
      <c r="C984">
        <f>INDEX(resultados!$A$2:$ZZ$2662, 978, MATCH($B$3, resultados!$A$1:$ZZ$1, 0))</f>
        <v/>
      </c>
    </row>
    <row r="985">
      <c r="A985">
        <f>INDEX(resultados!$A$2:$ZZ$2662, 979, MATCH($B$1, resultados!$A$1:$ZZ$1, 0))</f>
        <v/>
      </c>
      <c r="B985">
        <f>INDEX(resultados!$A$2:$ZZ$2662, 979, MATCH($B$2, resultados!$A$1:$ZZ$1, 0))</f>
        <v/>
      </c>
      <c r="C985">
        <f>INDEX(resultados!$A$2:$ZZ$2662, 979, MATCH($B$3, resultados!$A$1:$ZZ$1, 0))</f>
        <v/>
      </c>
    </row>
    <row r="986">
      <c r="A986">
        <f>INDEX(resultados!$A$2:$ZZ$2662, 980, MATCH($B$1, resultados!$A$1:$ZZ$1, 0))</f>
        <v/>
      </c>
      <c r="B986">
        <f>INDEX(resultados!$A$2:$ZZ$2662, 980, MATCH($B$2, resultados!$A$1:$ZZ$1, 0))</f>
        <v/>
      </c>
      <c r="C986">
        <f>INDEX(resultados!$A$2:$ZZ$2662, 980, MATCH($B$3, resultados!$A$1:$ZZ$1, 0))</f>
        <v/>
      </c>
    </row>
    <row r="987">
      <c r="A987">
        <f>INDEX(resultados!$A$2:$ZZ$2662, 981, MATCH($B$1, resultados!$A$1:$ZZ$1, 0))</f>
        <v/>
      </c>
      <c r="B987">
        <f>INDEX(resultados!$A$2:$ZZ$2662, 981, MATCH($B$2, resultados!$A$1:$ZZ$1, 0))</f>
        <v/>
      </c>
      <c r="C987">
        <f>INDEX(resultados!$A$2:$ZZ$2662, 981, MATCH($B$3, resultados!$A$1:$ZZ$1, 0))</f>
        <v/>
      </c>
    </row>
    <row r="988">
      <c r="A988">
        <f>INDEX(resultados!$A$2:$ZZ$2662, 982, MATCH($B$1, resultados!$A$1:$ZZ$1, 0))</f>
        <v/>
      </c>
      <c r="B988">
        <f>INDEX(resultados!$A$2:$ZZ$2662, 982, MATCH($B$2, resultados!$A$1:$ZZ$1, 0))</f>
        <v/>
      </c>
      <c r="C988">
        <f>INDEX(resultados!$A$2:$ZZ$2662, 982, MATCH($B$3, resultados!$A$1:$ZZ$1, 0))</f>
        <v/>
      </c>
    </row>
    <row r="989">
      <c r="A989">
        <f>INDEX(resultados!$A$2:$ZZ$2662, 983, MATCH($B$1, resultados!$A$1:$ZZ$1, 0))</f>
        <v/>
      </c>
      <c r="B989">
        <f>INDEX(resultados!$A$2:$ZZ$2662, 983, MATCH($B$2, resultados!$A$1:$ZZ$1, 0))</f>
        <v/>
      </c>
      <c r="C989">
        <f>INDEX(resultados!$A$2:$ZZ$2662, 983, MATCH($B$3, resultados!$A$1:$ZZ$1, 0))</f>
        <v/>
      </c>
    </row>
    <row r="990">
      <c r="A990">
        <f>INDEX(resultados!$A$2:$ZZ$2662, 984, MATCH($B$1, resultados!$A$1:$ZZ$1, 0))</f>
        <v/>
      </c>
      <c r="B990">
        <f>INDEX(resultados!$A$2:$ZZ$2662, 984, MATCH($B$2, resultados!$A$1:$ZZ$1, 0))</f>
        <v/>
      </c>
      <c r="C990">
        <f>INDEX(resultados!$A$2:$ZZ$2662, 984, MATCH($B$3, resultados!$A$1:$ZZ$1, 0))</f>
        <v/>
      </c>
    </row>
    <row r="991">
      <c r="A991">
        <f>INDEX(resultados!$A$2:$ZZ$2662, 985, MATCH($B$1, resultados!$A$1:$ZZ$1, 0))</f>
        <v/>
      </c>
      <c r="B991">
        <f>INDEX(resultados!$A$2:$ZZ$2662, 985, MATCH($B$2, resultados!$A$1:$ZZ$1, 0))</f>
        <v/>
      </c>
      <c r="C991">
        <f>INDEX(resultados!$A$2:$ZZ$2662, 985, MATCH($B$3, resultados!$A$1:$ZZ$1, 0))</f>
        <v/>
      </c>
    </row>
    <row r="992">
      <c r="A992">
        <f>INDEX(resultados!$A$2:$ZZ$2662, 986, MATCH($B$1, resultados!$A$1:$ZZ$1, 0))</f>
        <v/>
      </c>
      <c r="B992">
        <f>INDEX(resultados!$A$2:$ZZ$2662, 986, MATCH($B$2, resultados!$A$1:$ZZ$1, 0))</f>
        <v/>
      </c>
      <c r="C992">
        <f>INDEX(resultados!$A$2:$ZZ$2662, 986, MATCH($B$3, resultados!$A$1:$ZZ$1, 0))</f>
        <v/>
      </c>
    </row>
    <row r="993">
      <c r="A993">
        <f>INDEX(resultados!$A$2:$ZZ$2662, 987, MATCH($B$1, resultados!$A$1:$ZZ$1, 0))</f>
        <v/>
      </c>
      <c r="B993">
        <f>INDEX(resultados!$A$2:$ZZ$2662, 987, MATCH($B$2, resultados!$A$1:$ZZ$1, 0))</f>
        <v/>
      </c>
      <c r="C993">
        <f>INDEX(resultados!$A$2:$ZZ$2662, 987, MATCH($B$3, resultados!$A$1:$ZZ$1, 0))</f>
        <v/>
      </c>
    </row>
    <row r="994">
      <c r="A994">
        <f>INDEX(resultados!$A$2:$ZZ$2662, 988, MATCH($B$1, resultados!$A$1:$ZZ$1, 0))</f>
        <v/>
      </c>
      <c r="B994">
        <f>INDEX(resultados!$A$2:$ZZ$2662, 988, MATCH($B$2, resultados!$A$1:$ZZ$1, 0))</f>
        <v/>
      </c>
      <c r="C994">
        <f>INDEX(resultados!$A$2:$ZZ$2662, 988, MATCH($B$3, resultados!$A$1:$ZZ$1, 0))</f>
        <v/>
      </c>
    </row>
    <row r="995">
      <c r="A995">
        <f>INDEX(resultados!$A$2:$ZZ$2662, 989, MATCH($B$1, resultados!$A$1:$ZZ$1, 0))</f>
        <v/>
      </c>
      <c r="B995">
        <f>INDEX(resultados!$A$2:$ZZ$2662, 989, MATCH($B$2, resultados!$A$1:$ZZ$1, 0))</f>
        <v/>
      </c>
      <c r="C995">
        <f>INDEX(resultados!$A$2:$ZZ$2662, 989, MATCH($B$3, resultados!$A$1:$ZZ$1, 0))</f>
        <v/>
      </c>
    </row>
    <row r="996">
      <c r="A996">
        <f>INDEX(resultados!$A$2:$ZZ$2662, 990, MATCH($B$1, resultados!$A$1:$ZZ$1, 0))</f>
        <v/>
      </c>
      <c r="B996">
        <f>INDEX(resultados!$A$2:$ZZ$2662, 990, MATCH($B$2, resultados!$A$1:$ZZ$1, 0))</f>
        <v/>
      </c>
      <c r="C996">
        <f>INDEX(resultados!$A$2:$ZZ$2662, 990, MATCH($B$3, resultados!$A$1:$ZZ$1, 0))</f>
        <v/>
      </c>
    </row>
    <row r="997">
      <c r="A997">
        <f>INDEX(resultados!$A$2:$ZZ$2662, 991, MATCH($B$1, resultados!$A$1:$ZZ$1, 0))</f>
        <v/>
      </c>
      <c r="B997">
        <f>INDEX(resultados!$A$2:$ZZ$2662, 991, MATCH($B$2, resultados!$A$1:$ZZ$1, 0))</f>
        <v/>
      </c>
      <c r="C997">
        <f>INDEX(resultados!$A$2:$ZZ$2662, 991, MATCH($B$3, resultados!$A$1:$ZZ$1, 0))</f>
        <v/>
      </c>
    </row>
    <row r="998">
      <c r="A998">
        <f>INDEX(resultados!$A$2:$ZZ$2662, 992, MATCH($B$1, resultados!$A$1:$ZZ$1, 0))</f>
        <v/>
      </c>
      <c r="B998">
        <f>INDEX(resultados!$A$2:$ZZ$2662, 992, MATCH($B$2, resultados!$A$1:$ZZ$1, 0))</f>
        <v/>
      </c>
      <c r="C998">
        <f>INDEX(resultados!$A$2:$ZZ$2662, 992, MATCH($B$3, resultados!$A$1:$ZZ$1, 0))</f>
        <v/>
      </c>
    </row>
    <row r="999">
      <c r="A999">
        <f>INDEX(resultados!$A$2:$ZZ$2662, 993, MATCH($B$1, resultados!$A$1:$ZZ$1, 0))</f>
        <v/>
      </c>
      <c r="B999">
        <f>INDEX(resultados!$A$2:$ZZ$2662, 993, MATCH($B$2, resultados!$A$1:$ZZ$1, 0))</f>
        <v/>
      </c>
      <c r="C999">
        <f>INDEX(resultados!$A$2:$ZZ$2662, 993, MATCH($B$3, resultados!$A$1:$ZZ$1, 0))</f>
        <v/>
      </c>
    </row>
    <row r="1000">
      <c r="A1000">
        <f>INDEX(resultados!$A$2:$ZZ$2662, 994, MATCH($B$1, resultados!$A$1:$ZZ$1, 0))</f>
        <v/>
      </c>
      <c r="B1000">
        <f>INDEX(resultados!$A$2:$ZZ$2662, 994, MATCH($B$2, resultados!$A$1:$ZZ$1, 0))</f>
        <v/>
      </c>
      <c r="C1000">
        <f>INDEX(resultados!$A$2:$ZZ$2662, 994, MATCH($B$3, resultados!$A$1:$ZZ$1, 0))</f>
        <v/>
      </c>
    </row>
    <row r="1001">
      <c r="A1001">
        <f>INDEX(resultados!$A$2:$ZZ$2662, 995, MATCH($B$1, resultados!$A$1:$ZZ$1, 0))</f>
        <v/>
      </c>
      <c r="B1001">
        <f>INDEX(resultados!$A$2:$ZZ$2662, 995, MATCH($B$2, resultados!$A$1:$ZZ$1, 0))</f>
        <v/>
      </c>
      <c r="C1001">
        <f>INDEX(resultados!$A$2:$ZZ$2662, 995, MATCH($B$3, resultados!$A$1:$ZZ$1, 0))</f>
        <v/>
      </c>
    </row>
    <row r="1002">
      <c r="A1002">
        <f>INDEX(resultados!$A$2:$ZZ$2662, 996, MATCH($B$1, resultados!$A$1:$ZZ$1, 0))</f>
        <v/>
      </c>
      <c r="B1002">
        <f>INDEX(resultados!$A$2:$ZZ$2662, 996, MATCH($B$2, resultados!$A$1:$ZZ$1, 0))</f>
        <v/>
      </c>
      <c r="C1002">
        <f>INDEX(resultados!$A$2:$ZZ$2662, 996, MATCH($B$3, resultados!$A$1:$ZZ$1, 0))</f>
        <v/>
      </c>
    </row>
    <row r="1003">
      <c r="A1003">
        <f>INDEX(resultados!$A$2:$ZZ$2662, 997, MATCH($B$1, resultados!$A$1:$ZZ$1, 0))</f>
        <v/>
      </c>
      <c r="B1003">
        <f>INDEX(resultados!$A$2:$ZZ$2662, 997, MATCH($B$2, resultados!$A$1:$ZZ$1, 0))</f>
        <v/>
      </c>
      <c r="C1003">
        <f>INDEX(resultados!$A$2:$ZZ$2662, 997, MATCH($B$3, resultados!$A$1:$ZZ$1, 0))</f>
        <v/>
      </c>
    </row>
    <row r="1004">
      <c r="A1004">
        <f>INDEX(resultados!$A$2:$ZZ$2662, 998, MATCH($B$1, resultados!$A$1:$ZZ$1, 0))</f>
        <v/>
      </c>
      <c r="B1004">
        <f>INDEX(resultados!$A$2:$ZZ$2662, 998, MATCH($B$2, resultados!$A$1:$ZZ$1, 0))</f>
        <v/>
      </c>
      <c r="C1004">
        <f>INDEX(resultados!$A$2:$ZZ$2662, 998, MATCH($B$3, resultados!$A$1:$ZZ$1, 0))</f>
        <v/>
      </c>
    </row>
    <row r="1005">
      <c r="A1005">
        <f>INDEX(resultados!$A$2:$ZZ$2662, 999, MATCH($B$1, resultados!$A$1:$ZZ$1, 0))</f>
        <v/>
      </c>
      <c r="B1005">
        <f>INDEX(resultados!$A$2:$ZZ$2662, 999, MATCH($B$2, resultados!$A$1:$ZZ$1, 0))</f>
        <v/>
      </c>
      <c r="C1005">
        <f>INDEX(resultados!$A$2:$ZZ$2662, 999, MATCH($B$3, resultados!$A$1:$ZZ$1, 0))</f>
        <v/>
      </c>
    </row>
    <row r="1006">
      <c r="A1006">
        <f>INDEX(resultados!$A$2:$ZZ$2662, 1000, MATCH($B$1, resultados!$A$1:$ZZ$1, 0))</f>
        <v/>
      </c>
      <c r="B1006">
        <f>INDEX(resultados!$A$2:$ZZ$2662, 1000, MATCH($B$2, resultados!$A$1:$ZZ$1, 0))</f>
        <v/>
      </c>
      <c r="C1006">
        <f>INDEX(resultados!$A$2:$ZZ$2662, 1000, MATCH($B$3, resultados!$A$1:$ZZ$1, 0))</f>
        <v/>
      </c>
    </row>
    <row r="1007">
      <c r="A1007">
        <f>INDEX(resultados!$A$2:$ZZ$2662, 1001, MATCH($B$1, resultados!$A$1:$ZZ$1, 0))</f>
        <v/>
      </c>
      <c r="B1007">
        <f>INDEX(resultados!$A$2:$ZZ$2662, 1001, MATCH($B$2, resultados!$A$1:$ZZ$1, 0))</f>
        <v/>
      </c>
      <c r="C1007">
        <f>INDEX(resultados!$A$2:$ZZ$2662, 1001, MATCH($B$3, resultados!$A$1:$ZZ$1, 0))</f>
        <v/>
      </c>
    </row>
    <row r="1008">
      <c r="A1008">
        <f>INDEX(resultados!$A$2:$ZZ$2662, 1002, MATCH($B$1, resultados!$A$1:$ZZ$1, 0))</f>
        <v/>
      </c>
      <c r="B1008">
        <f>INDEX(resultados!$A$2:$ZZ$2662, 1002, MATCH($B$2, resultados!$A$1:$ZZ$1, 0))</f>
        <v/>
      </c>
      <c r="C1008">
        <f>INDEX(resultados!$A$2:$ZZ$2662, 1002, MATCH($B$3, resultados!$A$1:$ZZ$1, 0))</f>
        <v/>
      </c>
    </row>
    <row r="1009">
      <c r="A1009">
        <f>INDEX(resultados!$A$2:$ZZ$2662, 1003, MATCH($B$1, resultados!$A$1:$ZZ$1, 0))</f>
        <v/>
      </c>
      <c r="B1009">
        <f>INDEX(resultados!$A$2:$ZZ$2662, 1003, MATCH($B$2, resultados!$A$1:$ZZ$1, 0))</f>
        <v/>
      </c>
      <c r="C1009">
        <f>INDEX(resultados!$A$2:$ZZ$2662, 1003, MATCH($B$3, resultados!$A$1:$ZZ$1, 0))</f>
        <v/>
      </c>
    </row>
    <row r="1010">
      <c r="A1010">
        <f>INDEX(resultados!$A$2:$ZZ$2662, 1004, MATCH($B$1, resultados!$A$1:$ZZ$1, 0))</f>
        <v/>
      </c>
      <c r="B1010">
        <f>INDEX(resultados!$A$2:$ZZ$2662, 1004, MATCH($B$2, resultados!$A$1:$ZZ$1, 0))</f>
        <v/>
      </c>
      <c r="C1010">
        <f>INDEX(resultados!$A$2:$ZZ$2662, 1004, MATCH($B$3, resultados!$A$1:$ZZ$1, 0))</f>
        <v/>
      </c>
    </row>
    <row r="1011">
      <c r="A1011">
        <f>INDEX(resultados!$A$2:$ZZ$2662, 1005, MATCH($B$1, resultados!$A$1:$ZZ$1, 0))</f>
        <v/>
      </c>
      <c r="B1011">
        <f>INDEX(resultados!$A$2:$ZZ$2662, 1005, MATCH($B$2, resultados!$A$1:$ZZ$1, 0))</f>
        <v/>
      </c>
      <c r="C1011">
        <f>INDEX(resultados!$A$2:$ZZ$2662, 1005, MATCH($B$3, resultados!$A$1:$ZZ$1, 0))</f>
        <v/>
      </c>
    </row>
    <row r="1012">
      <c r="A1012">
        <f>INDEX(resultados!$A$2:$ZZ$2662, 1006, MATCH($B$1, resultados!$A$1:$ZZ$1, 0))</f>
        <v/>
      </c>
      <c r="B1012">
        <f>INDEX(resultados!$A$2:$ZZ$2662, 1006, MATCH($B$2, resultados!$A$1:$ZZ$1, 0))</f>
        <v/>
      </c>
      <c r="C1012">
        <f>INDEX(resultados!$A$2:$ZZ$2662, 1006, MATCH($B$3, resultados!$A$1:$ZZ$1, 0))</f>
        <v/>
      </c>
    </row>
    <row r="1013">
      <c r="A1013">
        <f>INDEX(resultados!$A$2:$ZZ$2662, 1007, MATCH($B$1, resultados!$A$1:$ZZ$1, 0))</f>
        <v/>
      </c>
      <c r="B1013">
        <f>INDEX(resultados!$A$2:$ZZ$2662, 1007, MATCH($B$2, resultados!$A$1:$ZZ$1, 0))</f>
        <v/>
      </c>
      <c r="C1013">
        <f>INDEX(resultados!$A$2:$ZZ$2662, 1007, MATCH($B$3, resultados!$A$1:$ZZ$1, 0))</f>
        <v/>
      </c>
    </row>
    <row r="1014">
      <c r="A1014">
        <f>INDEX(resultados!$A$2:$ZZ$2662, 1008, MATCH($B$1, resultados!$A$1:$ZZ$1, 0))</f>
        <v/>
      </c>
      <c r="B1014">
        <f>INDEX(resultados!$A$2:$ZZ$2662, 1008, MATCH($B$2, resultados!$A$1:$ZZ$1, 0))</f>
        <v/>
      </c>
      <c r="C1014">
        <f>INDEX(resultados!$A$2:$ZZ$2662, 1008, MATCH($B$3, resultados!$A$1:$ZZ$1, 0))</f>
        <v/>
      </c>
    </row>
    <row r="1015">
      <c r="A1015">
        <f>INDEX(resultados!$A$2:$ZZ$2662, 1009, MATCH($B$1, resultados!$A$1:$ZZ$1, 0))</f>
        <v/>
      </c>
      <c r="B1015">
        <f>INDEX(resultados!$A$2:$ZZ$2662, 1009, MATCH($B$2, resultados!$A$1:$ZZ$1, 0))</f>
        <v/>
      </c>
      <c r="C1015">
        <f>INDEX(resultados!$A$2:$ZZ$2662, 1009, MATCH($B$3, resultados!$A$1:$ZZ$1, 0))</f>
        <v/>
      </c>
    </row>
    <row r="1016">
      <c r="A1016">
        <f>INDEX(resultados!$A$2:$ZZ$2662, 1010, MATCH($B$1, resultados!$A$1:$ZZ$1, 0))</f>
        <v/>
      </c>
      <c r="B1016">
        <f>INDEX(resultados!$A$2:$ZZ$2662, 1010, MATCH($B$2, resultados!$A$1:$ZZ$1, 0))</f>
        <v/>
      </c>
      <c r="C1016">
        <f>INDEX(resultados!$A$2:$ZZ$2662, 1010, MATCH($B$3, resultados!$A$1:$ZZ$1, 0))</f>
        <v/>
      </c>
    </row>
    <row r="1017">
      <c r="A1017">
        <f>INDEX(resultados!$A$2:$ZZ$2662, 1011, MATCH($B$1, resultados!$A$1:$ZZ$1, 0))</f>
        <v/>
      </c>
      <c r="B1017">
        <f>INDEX(resultados!$A$2:$ZZ$2662, 1011, MATCH($B$2, resultados!$A$1:$ZZ$1, 0))</f>
        <v/>
      </c>
      <c r="C1017">
        <f>INDEX(resultados!$A$2:$ZZ$2662, 1011, MATCH($B$3, resultados!$A$1:$ZZ$1, 0))</f>
        <v/>
      </c>
    </row>
    <row r="1018">
      <c r="A1018">
        <f>INDEX(resultados!$A$2:$ZZ$2662, 1012, MATCH($B$1, resultados!$A$1:$ZZ$1, 0))</f>
        <v/>
      </c>
      <c r="B1018">
        <f>INDEX(resultados!$A$2:$ZZ$2662, 1012, MATCH($B$2, resultados!$A$1:$ZZ$1, 0))</f>
        <v/>
      </c>
      <c r="C1018">
        <f>INDEX(resultados!$A$2:$ZZ$2662, 1012, MATCH($B$3, resultados!$A$1:$ZZ$1, 0))</f>
        <v/>
      </c>
    </row>
    <row r="1019">
      <c r="A1019">
        <f>INDEX(resultados!$A$2:$ZZ$2662, 1013, MATCH($B$1, resultados!$A$1:$ZZ$1, 0))</f>
        <v/>
      </c>
      <c r="B1019">
        <f>INDEX(resultados!$A$2:$ZZ$2662, 1013, MATCH($B$2, resultados!$A$1:$ZZ$1, 0))</f>
        <v/>
      </c>
      <c r="C1019">
        <f>INDEX(resultados!$A$2:$ZZ$2662, 1013, MATCH($B$3, resultados!$A$1:$ZZ$1, 0))</f>
        <v/>
      </c>
    </row>
    <row r="1020">
      <c r="A1020">
        <f>INDEX(resultados!$A$2:$ZZ$2662, 1014, MATCH($B$1, resultados!$A$1:$ZZ$1, 0))</f>
        <v/>
      </c>
      <c r="B1020">
        <f>INDEX(resultados!$A$2:$ZZ$2662, 1014, MATCH($B$2, resultados!$A$1:$ZZ$1, 0))</f>
        <v/>
      </c>
      <c r="C1020">
        <f>INDEX(resultados!$A$2:$ZZ$2662, 1014, MATCH($B$3, resultados!$A$1:$ZZ$1, 0))</f>
        <v/>
      </c>
    </row>
    <row r="1021">
      <c r="A1021">
        <f>INDEX(resultados!$A$2:$ZZ$2662, 1015, MATCH($B$1, resultados!$A$1:$ZZ$1, 0))</f>
        <v/>
      </c>
      <c r="B1021">
        <f>INDEX(resultados!$A$2:$ZZ$2662, 1015, MATCH($B$2, resultados!$A$1:$ZZ$1, 0))</f>
        <v/>
      </c>
      <c r="C1021">
        <f>INDEX(resultados!$A$2:$ZZ$2662, 1015, MATCH($B$3, resultados!$A$1:$ZZ$1, 0))</f>
        <v/>
      </c>
    </row>
    <row r="1022">
      <c r="A1022">
        <f>INDEX(resultados!$A$2:$ZZ$2662, 1016, MATCH($B$1, resultados!$A$1:$ZZ$1, 0))</f>
        <v/>
      </c>
      <c r="B1022">
        <f>INDEX(resultados!$A$2:$ZZ$2662, 1016, MATCH($B$2, resultados!$A$1:$ZZ$1, 0))</f>
        <v/>
      </c>
      <c r="C1022">
        <f>INDEX(resultados!$A$2:$ZZ$2662, 1016, MATCH($B$3, resultados!$A$1:$ZZ$1, 0))</f>
        <v/>
      </c>
    </row>
    <row r="1023">
      <c r="A1023">
        <f>INDEX(resultados!$A$2:$ZZ$2662, 1017, MATCH($B$1, resultados!$A$1:$ZZ$1, 0))</f>
        <v/>
      </c>
      <c r="B1023">
        <f>INDEX(resultados!$A$2:$ZZ$2662, 1017, MATCH($B$2, resultados!$A$1:$ZZ$1, 0))</f>
        <v/>
      </c>
      <c r="C1023">
        <f>INDEX(resultados!$A$2:$ZZ$2662, 1017, MATCH($B$3, resultados!$A$1:$ZZ$1, 0))</f>
        <v/>
      </c>
    </row>
    <row r="1024">
      <c r="A1024">
        <f>INDEX(resultados!$A$2:$ZZ$2662, 1018, MATCH($B$1, resultados!$A$1:$ZZ$1, 0))</f>
        <v/>
      </c>
      <c r="B1024">
        <f>INDEX(resultados!$A$2:$ZZ$2662, 1018, MATCH($B$2, resultados!$A$1:$ZZ$1, 0))</f>
        <v/>
      </c>
      <c r="C1024">
        <f>INDEX(resultados!$A$2:$ZZ$2662, 1018, MATCH($B$3, resultados!$A$1:$ZZ$1, 0))</f>
        <v/>
      </c>
    </row>
    <row r="1025">
      <c r="A1025">
        <f>INDEX(resultados!$A$2:$ZZ$2662, 1019, MATCH($B$1, resultados!$A$1:$ZZ$1, 0))</f>
        <v/>
      </c>
      <c r="B1025">
        <f>INDEX(resultados!$A$2:$ZZ$2662, 1019, MATCH($B$2, resultados!$A$1:$ZZ$1, 0))</f>
        <v/>
      </c>
      <c r="C1025">
        <f>INDEX(resultados!$A$2:$ZZ$2662, 1019, MATCH($B$3, resultados!$A$1:$ZZ$1, 0))</f>
        <v/>
      </c>
    </row>
    <row r="1026">
      <c r="A1026">
        <f>INDEX(resultados!$A$2:$ZZ$2662, 1020, MATCH($B$1, resultados!$A$1:$ZZ$1, 0))</f>
        <v/>
      </c>
      <c r="B1026">
        <f>INDEX(resultados!$A$2:$ZZ$2662, 1020, MATCH($B$2, resultados!$A$1:$ZZ$1, 0))</f>
        <v/>
      </c>
      <c r="C1026">
        <f>INDEX(resultados!$A$2:$ZZ$2662, 1020, MATCH($B$3, resultados!$A$1:$ZZ$1, 0))</f>
        <v/>
      </c>
    </row>
    <row r="1027">
      <c r="A1027">
        <f>INDEX(resultados!$A$2:$ZZ$2662, 1021, MATCH($B$1, resultados!$A$1:$ZZ$1, 0))</f>
        <v/>
      </c>
      <c r="B1027">
        <f>INDEX(resultados!$A$2:$ZZ$2662, 1021, MATCH($B$2, resultados!$A$1:$ZZ$1, 0))</f>
        <v/>
      </c>
      <c r="C1027">
        <f>INDEX(resultados!$A$2:$ZZ$2662, 1021, MATCH($B$3, resultados!$A$1:$ZZ$1, 0))</f>
        <v/>
      </c>
    </row>
    <row r="1028">
      <c r="A1028">
        <f>INDEX(resultados!$A$2:$ZZ$2662, 1022, MATCH($B$1, resultados!$A$1:$ZZ$1, 0))</f>
        <v/>
      </c>
      <c r="B1028">
        <f>INDEX(resultados!$A$2:$ZZ$2662, 1022, MATCH($B$2, resultados!$A$1:$ZZ$1, 0))</f>
        <v/>
      </c>
      <c r="C1028">
        <f>INDEX(resultados!$A$2:$ZZ$2662, 1022, MATCH($B$3, resultados!$A$1:$ZZ$1, 0))</f>
        <v/>
      </c>
    </row>
    <row r="1029">
      <c r="A1029">
        <f>INDEX(resultados!$A$2:$ZZ$2662, 1023, MATCH($B$1, resultados!$A$1:$ZZ$1, 0))</f>
        <v/>
      </c>
      <c r="B1029">
        <f>INDEX(resultados!$A$2:$ZZ$2662, 1023, MATCH($B$2, resultados!$A$1:$ZZ$1, 0))</f>
        <v/>
      </c>
      <c r="C1029">
        <f>INDEX(resultados!$A$2:$ZZ$2662, 1023, MATCH($B$3, resultados!$A$1:$ZZ$1, 0))</f>
        <v/>
      </c>
    </row>
    <row r="1030">
      <c r="A1030">
        <f>INDEX(resultados!$A$2:$ZZ$2662, 1024, MATCH($B$1, resultados!$A$1:$ZZ$1, 0))</f>
        <v/>
      </c>
      <c r="B1030">
        <f>INDEX(resultados!$A$2:$ZZ$2662, 1024, MATCH($B$2, resultados!$A$1:$ZZ$1, 0))</f>
        <v/>
      </c>
      <c r="C1030">
        <f>INDEX(resultados!$A$2:$ZZ$2662, 1024, MATCH($B$3, resultados!$A$1:$ZZ$1, 0))</f>
        <v/>
      </c>
    </row>
    <row r="1031">
      <c r="A1031">
        <f>INDEX(resultados!$A$2:$ZZ$2662, 1025, MATCH($B$1, resultados!$A$1:$ZZ$1, 0))</f>
        <v/>
      </c>
      <c r="B1031">
        <f>INDEX(resultados!$A$2:$ZZ$2662, 1025, MATCH($B$2, resultados!$A$1:$ZZ$1, 0))</f>
        <v/>
      </c>
      <c r="C1031">
        <f>INDEX(resultados!$A$2:$ZZ$2662, 1025, MATCH($B$3, resultados!$A$1:$ZZ$1, 0))</f>
        <v/>
      </c>
    </row>
    <row r="1032">
      <c r="A1032">
        <f>INDEX(resultados!$A$2:$ZZ$2662, 1026, MATCH($B$1, resultados!$A$1:$ZZ$1, 0))</f>
        <v/>
      </c>
      <c r="B1032">
        <f>INDEX(resultados!$A$2:$ZZ$2662, 1026, MATCH($B$2, resultados!$A$1:$ZZ$1, 0))</f>
        <v/>
      </c>
      <c r="C1032">
        <f>INDEX(resultados!$A$2:$ZZ$2662, 1026, MATCH($B$3, resultados!$A$1:$ZZ$1, 0))</f>
        <v/>
      </c>
    </row>
    <row r="1033">
      <c r="A1033">
        <f>INDEX(resultados!$A$2:$ZZ$2662, 1027, MATCH($B$1, resultados!$A$1:$ZZ$1, 0))</f>
        <v/>
      </c>
      <c r="B1033">
        <f>INDEX(resultados!$A$2:$ZZ$2662, 1027, MATCH($B$2, resultados!$A$1:$ZZ$1, 0))</f>
        <v/>
      </c>
      <c r="C1033">
        <f>INDEX(resultados!$A$2:$ZZ$2662, 1027, MATCH($B$3, resultados!$A$1:$ZZ$1, 0))</f>
        <v/>
      </c>
    </row>
    <row r="1034">
      <c r="A1034">
        <f>INDEX(resultados!$A$2:$ZZ$2662, 1028, MATCH($B$1, resultados!$A$1:$ZZ$1, 0))</f>
        <v/>
      </c>
      <c r="B1034">
        <f>INDEX(resultados!$A$2:$ZZ$2662, 1028, MATCH($B$2, resultados!$A$1:$ZZ$1, 0))</f>
        <v/>
      </c>
      <c r="C1034">
        <f>INDEX(resultados!$A$2:$ZZ$2662, 1028, MATCH($B$3, resultados!$A$1:$ZZ$1, 0))</f>
        <v/>
      </c>
    </row>
    <row r="1035">
      <c r="A1035">
        <f>INDEX(resultados!$A$2:$ZZ$2662, 1029, MATCH($B$1, resultados!$A$1:$ZZ$1, 0))</f>
        <v/>
      </c>
      <c r="B1035">
        <f>INDEX(resultados!$A$2:$ZZ$2662, 1029, MATCH($B$2, resultados!$A$1:$ZZ$1, 0))</f>
        <v/>
      </c>
      <c r="C1035">
        <f>INDEX(resultados!$A$2:$ZZ$2662, 1029, MATCH($B$3, resultados!$A$1:$ZZ$1, 0))</f>
        <v/>
      </c>
    </row>
    <row r="1036">
      <c r="A1036">
        <f>INDEX(resultados!$A$2:$ZZ$2662, 1030, MATCH($B$1, resultados!$A$1:$ZZ$1, 0))</f>
        <v/>
      </c>
      <c r="B1036">
        <f>INDEX(resultados!$A$2:$ZZ$2662, 1030, MATCH($B$2, resultados!$A$1:$ZZ$1, 0))</f>
        <v/>
      </c>
      <c r="C1036">
        <f>INDEX(resultados!$A$2:$ZZ$2662, 1030, MATCH($B$3, resultados!$A$1:$ZZ$1, 0))</f>
        <v/>
      </c>
    </row>
    <row r="1037">
      <c r="A1037">
        <f>INDEX(resultados!$A$2:$ZZ$2662, 1031, MATCH($B$1, resultados!$A$1:$ZZ$1, 0))</f>
        <v/>
      </c>
      <c r="B1037">
        <f>INDEX(resultados!$A$2:$ZZ$2662, 1031, MATCH($B$2, resultados!$A$1:$ZZ$1, 0))</f>
        <v/>
      </c>
      <c r="C1037">
        <f>INDEX(resultados!$A$2:$ZZ$2662, 1031, MATCH($B$3, resultados!$A$1:$ZZ$1, 0))</f>
        <v/>
      </c>
    </row>
    <row r="1038">
      <c r="A1038">
        <f>INDEX(resultados!$A$2:$ZZ$2662, 1032, MATCH($B$1, resultados!$A$1:$ZZ$1, 0))</f>
        <v/>
      </c>
      <c r="B1038">
        <f>INDEX(resultados!$A$2:$ZZ$2662, 1032, MATCH($B$2, resultados!$A$1:$ZZ$1, 0))</f>
        <v/>
      </c>
      <c r="C1038">
        <f>INDEX(resultados!$A$2:$ZZ$2662, 1032, MATCH($B$3, resultados!$A$1:$ZZ$1, 0))</f>
        <v/>
      </c>
    </row>
    <row r="1039">
      <c r="A1039">
        <f>INDEX(resultados!$A$2:$ZZ$2662, 1033, MATCH($B$1, resultados!$A$1:$ZZ$1, 0))</f>
        <v/>
      </c>
      <c r="B1039">
        <f>INDEX(resultados!$A$2:$ZZ$2662, 1033, MATCH($B$2, resultados!$A$1:$ZZ$1, 0))</f>
        <v/>
      </c>
      <c r="C1039">
        <f>INDEX(resultados!$A$2:$ZZ$2662, 1033, MATCH($B$3, resultados!$A$1:$ZZ$1, 0))</f>
        <v/>
      </c>
    </row>
    <row r="1040">
      <c r="A1040">
        <f>INDEX(resultados!$A$2:$ZZ$2662, 1034, MATCH($B$1, resultados!$A$1:$ZZ$1, 0))</f>
        <v/>
      </c>
      <c r="B1040">
        <f>INDEX(resultados!$A$2:$ZZ$2662, 1034, MATCH($B$2, resultados!$A$1:$ZZ$1, 0))</f>
        <v/>
      </c>
      <c r="C1040">
        <f>INDEX(resultados!$A$2:$ZZ$2662, 1034, MATCH($B$3, resultados!$A$1:$ZZ$1, 0))</f>
        <v/>
      </c>
    </row>
    <row r="1041">
      <c r="A1041">
        <f>INDEX(resultados!$A$2:$ZZ$2662, 1035, MATCH($B$1, resultados!$A$1:$ZZ$1, 0))</f>
        <v/>
      </c>
      <c r="B1041">
        <f>INDEX(resultados!$A$2:$ZZ$2662, 1035, MATCH($B$2, resultados!$A$1:$ZZ$1, 0))</f>
        <v/>
      </c>
      <c r="C1041">
        <f>INDEX(resultados!$A$2:$ZZ$2662, 1035, MATCH($B$3, resultados!$A$1:$ZZ$1, 0))</f>
        <v/>
      </c>
    </row>
    <row r="1042">
      <c r="A1042">
        <f>INDEX(resultados!$A$2:$ZZ$2662, 1036, MATCH($B$1, resultados!$A$1:$ZZ$1, 0))</f>
        <v/>
      </c>
      <c r="B1042">
        <f>INDEX(resultados!$A$2:$ZZ$2662, 1036, MATCH($B$2, resultados!$A$1:$ZZ$1, 0))</f>
        <v/>
      </c>
      <c r="C1042">
        <f>INDEX(resultados!$A$2:$ZZ$2662, 1036, MATCH($B$3, resultados!$A$1:$ZZ$1, 0))</f>
        <v/>
      </c>
    </row>
    <row r="1043">
      <c r="A1043">
        <f>INDEX(resultados!$A$2:$ZZ$2662, 1037, MATCH($B$1, resultados!$A$1:$ZZ$1, 0))</f>
        <v/>
      </c>
      <c r="B1043">
        <f>INDEX(resultados!$A$2:$ZZ$2662, 1037, MATCH($B$2, resultados!$A$1:$ZZ$1, 0))</f>
        <v/>
      </c>
      <c r="C1043">
        <f>INDEX(resultados!$A$2:$ZZ$2662, 1037, MATCH($B$3, resultados!$A$1:$ZZ$1, 0))</f>
        <v/>
      </c>
    </row>
    <row r="1044">
      <c r="A1044">
        <f>INDEX(resultados!$A$2:$ZZ$2662, 1038, MATCH($B$1, resultados!$A$1:$ZZ$1, 0))</f>
        <v/>
      </c>
      <c r="B1044">
        <f>INDEX(resultados!$A$2:$ZZ$2662, 1038, MATCH($B$2, resultados!$A$1:$ZZ$1, 0))</f>
        <v/>
      </c>
      <c r="C1044">
        <f>INDEX(resultados!$A$2:$ZZ$2662, 1038, MATCH($B$3, resultados!$A$1:$ZZ$1, 0))</f>
        <v/>
      </c>
    </row>
    <row r="1045">
      <c r="A1045">
        <f>INDEX(resultados!$A$2:$ZZ$2662, 1039, MATCH($B$1, resultados!$A$1:$ZZ$1, 0))</f>
        <v/>
      </c>
      <c r="B1045">
        <f>INDEX(resultados!$A$2:$ZZ$2662, 1039, MATCH($B$2, resultados!$A$1:$ZZ$1, 0))</f>
        <v/>
      </c>
      <c r="C1045">
        <f>INDEX(resultados!$A$2:$ZZ$2662, 1039, MATCH($B$3, resultados!$A$1:$ZZ$1, 0))</f>
        <v/>
      </c>
    </row>
    <row r="1046">
      <c r="A1046">
        <f>INDEX(resultados!$A$2:$ZZ$2662, 1040, MATCH($B$1, resultados!$A$1:$ZZ$1, 0))</f>
        <v/>
      </c>
      <c r="B1046">
        <f>INDEX(resultados!$A$2:$ZZ$2662, 1040, MATCH($B$2, resultados!$A$1:$ZZ$1, 0))</f>
        <v/>
      </c>
      <c r="C1046">
        <f>INDEX(resultados!$A$2:$ZZ$2662, 1040, MATCH($B$3, resultados!$A$1:$ZZ$1, 0))</f>
        <v/>
      </c>
    </row>
    <row r="1047">
      <c r="A1047">
        <f>INDEX(resultados!$A$2:$ZZ$2662, 1041, MATCH($B$1, resultados!$A$1:$ZZ$1, 0))</f>
        <v/>
      </c>
      <c r="B1047">
        <f>INDEX(resultados!$A$2:$ZZ$2662, 1041, MATCH($B$2, resultados!$A$1:$ZZ$1, 0))</f>
        <v/>
      </c>
      <c r="C1047">
        <f>INDEX(resultados!$A$2:$ZZ$2662, 1041, MATCH($B$3, resultados!$A$1:$ZZ$1, 0))</f>
        <v/>
      </c>
    </row>
    <row r="1048">
      <c r="A1048">
        <f>INDEX(resultados!$A$2:$ZZ$2662, 1042, MATCH($B$1, resultados!$A$1:$ZZ$1, 0))</f>
        <v/>
      </c>
      <c r="B1048">
        <f>INDEX(resultados!$A$2:$ZZ$2662, 1042, MATCH($B$2, resultados!$A$1:$ZZ$1, 0))</f>
        <v/>
      </c>
      <c r="C1048">
        <f>INDEX(resultados!$A$2:$ZZ$2662, 1042, MATCH($B$3, resultados!$A$1:$ZZ$1, 0))</f>
        <v/>
      </c>
    </row>
    <row r="1049">
      <c r="A1049">
        <f>INDEX(resultados!$A$2:$ZZ$2662, 1043, MATCH($B$1, resultados!$A$1:$ZZ$1, 0))</f>
        <v/>
      </c>
      <c r="B1049">
        <f>INDEX(resultados!$A$2:$ZZ$2662, 1043, MATCH($B$2, resultados!$A$1:$ZZ$1, 0))</f>
        <v/>
      </c>
      <c r="C1049">
        <f>INDEX(resultados!$A$2:$ZZ$2662, 1043, MATCH($B$3, resultados!$A$1:$ZZ$1, 0))</f>
        <v/>
      </c>
    </row>
    <row r="1050">
      <c r="A1050">
        <f>INDEX(resultados!$A$2:$ZZ$2662, 1044, MATCH($B$1, resultados!$A$1:$ZZ$1, 0))</f>
        <v/>
      </c>
      <c r="B1050">
        <f>INDEX(resultados!$A$2:$ZZ$2662, 1044, MATCH($B$2, resultados!$A$1:$ZZ$1, 0))</f>
        <v/>
      </c>
      <c r="C1050">
        <f>INDEX(resultados!$A$2:$ZZ$2662, 1044, MATCH($B$3, resultados!$A$1:$ZZ$1, 0))</f>
        <v/>
      </c>
    </row>
    <row r="1051">
      <c r="A1051">
        <f>INDEX(resultados!$A$2:$ZZ$2662, 1045, MATCH($B$1, resultados!$A$1:$ZZ$1, 0))</f>
        <v/>
      </c>
      <c r="B1051">
        <f>INDEX(resultados!$A$2:$ZZ$2662, 1045, MATCH($B$2, resultados!$A$1:$ZZ$1, 0))</f>
        <v/>
      </c>
      <c r="C1051">
        <f>INDEX(resultados!$A$2:$ZZ$2662, 1045, MATCH($B$3, resultados!$A$1:$ZZ$1, 0))</f>
        <v/>
      </c>
    </row>
    <row r="1052">
      <c r="A1052">
        <f>INDEX(resultados!$A$2:$ZZ$2662, 1046, MATCH($B$1, resultados!$A$1:$ZZ$1, 0))</f>
        <v/>
      </c>
      <c r="B1052">
        <f>INDEX(resultados!$A$2:$ZZ$2662, 1046, MATCH($B$2, resultados!$A$1:$ZZ$1, 0))</f>
        <v/>
      </c>
      <c r="C1052">
        <f>INDEX(resultados!$A$2:$ZZ$2662, 1046, MATCH($B$3, resultados!$A$1:$ZZ$1, 0))</f>
        <v/>
      </c>
    </row>
    <row r="1053">
      <c r="A1053">
        <f>INDEX(resultados!$A$2:$ZZ$2662, 1047, MATCH($B$1, resultados!$A$1:$ZZ$1, 0))</f>
        <v/>
      </c>
      <c r="B1053">
        <f>INDEX(resultados!$A$2:$ZZ$2662, 1047, MATCH($B$2, resultados!$A$1:$ZZ$1, 0))</f>
        <v/>
      </c>
      <c r="C1053">
        <f>INDEX(resultados!$A$2:$ZZ$2662, 1047, MATCH($B$3, resultados!$A$1:$ZZ$1, 0))</f>
        <v/>
      </c>
    </row>
    <row r="1054">
      <c r="A1054">
        <f>INDEX(resultados!$A$2:$ZZ$2662, 1048, MATCH($B$1, resultados!$A$1:$ZZ$1, 0))</f>
        <v/>
      </c>
      <c r="B1054">
        <f>INDEX(resultados!$A$2:$ZZ$2662, 1048, MATCH($B$2, resultados!$A$1:$ZZ$1, 0))</f>
        <v/>
      </c>
      <c r="C1054">
        <f>INDEX(resultados!$A$2:$ZZ$2662, 1048, MATCH($B$3, resultados!$A$1:$ZZ$1, 0))</f>
        <v/>
      </c>
    </row>
    <row r="1055">
      <c r="A1055">
        <f>INDEX(resultados!$A$2:$ZZ$2662, 1049, MATCH($B$1, resultados!$A$1:$ZZ$1, 0))</f>
        <v/>
      </c>
      <c r="B1055">
        <f>INDEX(resultados!$A$2:$ZZ$2662, 1049, MATCH($B$2, resultados!$A$1:$ZZ$1, 0))</f>
        <v/>
      </c>
      <c r="C1055">
        <f>INDEX(resultados!$A$2:$ZZ$2662, 1049, MATCH($B$3, resultados!$A$1:$ZZ$1, 0))</f>
        <v/>
      </c>
    </row>
    <row r="1056">
      <c r="A1056">
        <f>INDEX(resultados!$A$2:$ZZ$2662, 1050, MATCH($B$1, resultados!$A$1:$ZZ$1, 0))</f>
        <v/>
      </c>
      <c r="B1056">
        <f>INDEX(resultados!$A$2:$ZZ$2662, 1050, MATCH($B$2, resultados!$A$1:$ZZ$1, 0))</f>
        <v/>
      </c>
      <c r="C1056">
        <f>INDEX(resultados!$A$2:$ZZ$2662, 1050, MATCH($B$3, resultados!$A$1:$ZZ$1, 0))</f>
        <v/>
      </c>
    </row>
    <row r="1057">
      <c r="A1057">
        <f>INDEX(resultados!$A$2:$ZZ$2662, 1051, MATCH($B$1, resultados!$A$1:$ZZ$1, 0))</f>
        <v/>
      </c>
      <c r="B1057">
        <f>INDEX(resultados!$A$2:$ZZ$2662, 1051, MATCH($B$2, resultados!$A$1:$ZZ$1, 0))</f>
        <v/>
      </c>
      <c r="C1057">
        <f>INDEX(resultados!$A$2:$ZZ$2662, 1051, MATCH($B$3, resultados!$A$1:$ZZ$1, 0))</f>
        <v/>
      </c>
    </row>
    <row r="1058">
      <c r="A1058">
        <f>INDEX(resultados!$A$2:$ZZ$2662, 1052, MATCH($B$1, resultados!$A$1:$ZZ$1, 0))</f>
        <v/>
      </c>
      <c r="B1058">
        <f>INDEX(resultados!$A$2:$ZZ$2662, 1052, MATCH($B$2, resultados!$A$1:$ZZ$1, 0))</f>
        <v/>
      </c>
      <c r="C1058">
        <f>INDEX(resultados!$A$2:$ZZ$2662, 1052, MATCH($B$3, resultados!$A$1:$ZZ$1, 0))</f>
        <v/>
      </c>
    </row>
    <row r="1059">
      <c r="A1059">
        <f>INDEX(resultados!$A$2:$ZZ$2662, 1053, MATCH($B$1, resultados!$A$1:$ZZ$1, 0))</f>
        <v/>
      </c>
      <c r="B1059">
        <f>INDEX(resultados!$A$2:$ZZ$2662, 1053, MATCH($B$2, resultados!$A$1:$ZZ$1, 0))</f>
        <v/>
      </c>
      <c r="C1059">
        <f>INDEX(resultados!$A$2:$ZZ$2662, 1053, MATCH($B$3, resultados!$A$1:$ZZ$1, 0))</f>
        <v/>
      </c>
    </row>
    <row r="1060">
      <c r="A1060">
        <f>INDEX(resultados!$A$2:$ZZ$2662, 1054, MATCH($B$1, resultados!$A$1:$ZZ$1, 0))</f>
        <v/>
      </c>
      <c r="B1060">
        <f>INDEX(resultados!$A$2:$ZZ$2662, 1054, MATCH($B$2, resultados!$A$1:$ZZ$1, 0))</f>
        <v/>
      </c>
      <c r="C1060">
        <f>INDEX(resultados!$A$2:$ZZ$2662, 1054, MATCH($B$3, resultados!$A$1:$ZZ$1, 0))</f>
        <v/>
      </c>
    </row>
    <row r="1061">
      <c r="A1061">
        <f>INDEX(resultados!$A$2:$ZZ$2662, 1055, MATCH($B$1, resultados!$A$1:$ZZ$1, 0))</f>
        <v/>
      </c>
      <c r="B1061">
        <f>INDEX(resultados!$A$2:$ZZ$2662, 1055, MATCH($B$2, resultados!$A$1:$ZZ$1, 0))</f>
        <v/>
      </c>
      <c r="C1061">
        <f>INDEX(resultados!$A$2:$ZZ$2662, 1055, MATCH($B$3, resultados!$A$1:$ZZ$1, 0))</f>
        <v/>
      </c>
    </row>
    <row r="1062">
      <c r="A1062">
        <f>INDEX(resultados!$A$2:$ZZ$2662, 1056, MATCH($B$1, resultados!$A$1:$ZZ$1, 0))</f>
        <v/>
      </c>
      <c r="B1062">
        <f>INDEX(resultados!$A$2:$ZZ$2662, 1056, MATCH($B$2, resultados!$A$1:$ZZ$1, 0))</f>
        <v/>
      </c>
      <c r="C1062">
        <f>INDEX(resultados!$A$2:$ZZ$2662, 1056, MATCH($B$3, resultados!$A$1:$ZZ$1, 0))</f>
        <v/>
      </c>
    </row>
    <row r="1063">
      <c r="A1063">
        <f>INDEX(resultados!$A$2:$ZZ$2662, 1057, MATCH($B$1, resultados!$A$1:$ZZ$1, 0))</f>
        <v/>
      </c>
      <c r="B1063">
        <f>INDEX(resultados!$A$2:$ZZ$2662, 1057, MATCH($B$2, resultados!$A$1:$ZZ$1, 0))</f>
        <v/>
      </c>
      <c r="C1063">
        <f>INDEX(resultados!$A$2:$ZZ$2662, 1057, MATCH($B$3, resultados!$A$1:$ZZ$1, 0))</f>
        <v/>
      </c>
    </row>
    <row r="1064">
      <c r="A1064">
        <f>INDEX(resultados!$A$2:$ZZ$2662, 1058, MATCH($B$1, resultados!$A$1:$ZZ$1, 0))</f>
        <v/>
      </c>
      <c r="B1064">
        <f>INDEX(resultados!$A$2:$ZZ$2662, 1058, MATCH($B$2, resultados!$A$1:$ZZ$1, 0))</f>
        <v/>
      </c>
      <c r="C1064">
        <f>INDEX(resultados!$A$2:$ZZ$2662, 1058, MATCH($B$3, resultados!$A$1:$ZZ$1, 0))</f>
        <v/>
      </c>
    </row>
    <row r="1065">
      <c r="A1065">
        <f>INDEX(resultados!$A$2:$ZZ$2662, 1059, MATCH($B$1, resultados!$A$1:$ZZ$1, 0))</f>
        <v/>
      </c>
      <c r="B1065">
        <f>INDEX(resultados!$A$2:$ZZ$2662, 1059, MATCH($B$2, resultados!$A$1:$ZZ$1, 0))</f>
        <v/>
      </c>
      <c r="C1065">
        <f>INDEX(resultados!$A$2:$ZZ$2662, 1059, MATCH($B$3, resultados!$A$1:$ZZ$1, 0))</f>
        <v/>
      </c>
    </row>
    <row r="1066">
      <c r="A1066">
        <f>INDEX(resultados!$A$2:$ZZ$2662, 1060, MATCH($B$1, resultados!$A$1:$ZZ$1, 0))</f>
        <v/>
      </c>
      <c r="B1066">
        <f>INDEX(resultados!$A$2:$ZZ$2662, 1060, MATCH($B$2, resultados!$A$1:$ZZ$1, 0))</f>
        <v/>
      </c>
      <c r="C1066">
        <f>INDEX(resultados!$A$2:$ZZ$2662, 1060, MATCH($B$3, resultados!$A$1:$ZZ$1, 0))</f>
        <v/>
      </c>
    </row>
    <row r="1067">
      <c r="A1067">
        <f>INDEX(resultados!$A$2:$ZZ$2662, 1061, MATCH($B$1, resultados!$A$1:$ZZ$1, 0))</f>
        <v/>
      </c>
      <c r="B1067">
        <f>INDEX(resultados!$A$2:$ZZ$2662, 1061, MATCH($B$2, resultados!$A$1:$ZZ$1, 0))</f>
        <v/>
      </c>
      <c r="C1067">
        <f>INDEX(resultados!$A$2:$ZZ$2662, 1061, MATCH($B$3, resultados!$A$1:$ZZ$1, 0))</f>
        <v/>
      </c>
    </row>
    <row r="1068">
      <c r="A1068">
        <f>INDEX(resultados!$A$2:$ZZ$2662, 1062, MATCH($B$1, resultados!$A$1:$ZZ$1, 0))</f>
        <v/>
      </c>
      <c r="B1068">
        <f>INDEX(resultados!$A$2:$ZZ$2662, 1062, MATCH($B$2, resultados!$A$1:$ZZ$1, 0))</f>
        <v/>
      </c>
      <c r="C1068">
        <f>INDEX(resultados!$A$2:$ZZ$2662, 1062, MATCH($B$3, resultados!$A$1:$ZZ$1, 0))</f>
        <v/>
      </c>
    </row>
    <row r="1069">
      <c r="A1069">
        <f>INDEX(resultados!$A$2:$ZZ$2662, 1063, MATCH($B$1, resultados!$A$1:$ZZ$1, 0))</f>
        <v/>
      </c>
      <c r="B1069">
        <f>INDEX(resultados!$A$2:$ZZ$2662, 1063, MATCH($B$2, resultados!$A$1:$ZZ$1, 0))</f>
        <v/>
      </c>
      <c r="C1069">
        <f>INDEX(resultados!$A$2:$ZZ$2662, 1063, MATCH($B$3, resultados!$A$1:$ZZ$1, 0))</f>
        <v/>
      </c>
    </row>
    <row r="1070">
      <c r="A1070">
        <f>INDEX(resultados!$A$2:$ZZ$2662, 1064, MATCH($B$1, resultados!$A$1:$ZZ$1, 0))</f>
        <v/>
      </c>
      <c r="B1070">
        <f>INDEX(resultados!$A$2:$ZZ$2662, 1064, MATCH($B$2, resultados!$A$1:$ZZ$1, 0))</f>
        <v/>
      </c>
      <c r="C1070">
        <f>INDEX(resultados!$A$2:$ZZ$2662, 1064, MATCH($B$3, resultados!$A$1:$ZZ$1, 0))</f>
        <v/>
      </c>
    </row>
    <row r="1071">
      <c r="A1071">
        <f>INDEX(resultados!$A$2:$ZZ$2662, 1065, MATCH($B$1, resultados!$A$1:$ZZ$1, 0))</f>
        <v/>
      </c>
      <c r="B1071">
        <f>INDEX(resultados!$A$2:$ZZ$2662, 1065, MATCH($B$2, resultados!$A$1:$ZZ$1, 0))</f>
        <v/>
      </c>
      <c r="C1071">
        <f>INDEX(resultados!$A$2:$ZZ$2662, 1065, MATCH($B$3, resultados!$A$1:$ZZ$1, 0))</f>
        <v/>
      </c>
    </row>
    <row r="1072">
      <c r="A1072">
        <f>INDEX(resultados!$A$2:$ZZ$2662, 1066, MATCH($B$1, resultados!$A$1:$ZZ$1, 0))</f>
        <v/>
      </c>
      <c r="B1072">
        <f>INDEX(resultados!$A$2:$ZZ$2662, 1066, MATCH($B$2, resultados!$A$1:$ZZ$1, 0))</f>
        <v/>
      </c>
      <c r="C1072">
        <f>INDEX(resultados!$A$2:$ZZ$2662, 1066, MATCH($B$3, resultados!$A$1:$ZZ$1, 0))</f>
        <v/>
      </c>
    </row>
    <row r="1073">
      <c r="A1073">
        <f>INDEX(resultados!$A$2:$ZZ$2662, 1067, MATCH($B$1, resultados!$A$1:$ZZ$1, 0))</f>
        <v/>
      </c>
      <c r="B1073">
        <f>INDEX(resultados!$A$2:$ZZ$2662, 1067, MATCH($B$2, resultados!$A$1:$ZZ$1, 0))</f>
        <v/>
      </c>
      <c r="C1073">
        <f>INDEX(resultados!$A$2:$ZZ$2662, 1067, MATCH($B$3, resultados!$A$1:$ZZ$1, 0))</f>
        <v/>
      </c>
    </row>
    <row r="1074">
      <c r="A1074">
        <f>INDEX(resultados!$A$2:$ZZ$2662, 1068, MATCH($B$1, resultados!$A$1:$ZZ$1, 0))</f>
        <v/>
      </c>
      <c r="B1074">
        <f>INDEX(resultados!$A$2:$ZZ$2662, 1068, MATCH($B$2, resultados!$A$1:$ZZ$1, 0))</f>
        <v/>
      </c>
      <c r="C1074">
        <f>INDEX(resultados!$A$2:$ZZ$2662, 1068, MATCH($B$3, resultados!$A$1:$ZZ$1, 0))</f>
        <v/>
      </c>
    </row>
    <row r="1075">
      <c r="A1075">
        <f>INDEX(resultados!$A$2:$ZZ$2662, 1069, MATCH($B$1, resultados!$A$1:$ZZ$1, 0))</f>
        <v/>
      </c>
      <c r="B1075">
        <f>INDEX(resultados!$A$2:$ZZ$2662, 1069, MATCH($B$2, resultados!$A$1:$ZZ$1, 0))</f>
        <v/>
      </c>
      <c r="C1075">
        <f>INDEX(resultados!$A$2:$ZZ$2662, 1069, MATCH($B$3, resultados!$A$1:$ZZ$1, 0))</f>
        <v/>
      </c>
    </row>
    <row r="1076">
      <c r="A1076">
        <f>INDEX(resultados!$A$2:$ZZ$2662, 1070, MATCH($B$1, resultados!$A$1:$ZZ$1, 0))</f>
        <v/>
      </c>
      <c r="B1076">
        <f>INDEX(resultados!$A$2:$ZZ$2662, 1070, MATCH($B$2, resultados!$A$1:$ZZ$1, 0))</f>
        <v/>
      </c>
      <c r="C1076">
        <f>INDEX(resultados!$A$2:$ZZ$2662, 1070, MATCH($B$3, resultados!$A$1:$ZZ$1, 0))</f>
        <v/>
      </c>
    </row>
    <row r="1077">
      <c r="A1077">
        <f>INDEX(resultados!$A$2:$ZZ$2662, 1071, MATCH($B$1, resultados!$A$1:$ZZ$1, 0))</f>
        <v/>
      </c>
      <c r="B1077">
        <f>INDEX(resultados!$A$2:$ZZ$2662, 1071, MATCH($B$2, resultados!$A$1:$ZZ$1, 0))</f>
        <v/>
      </c>
      <c r="C1077">
        <f>INDEX(resultados!$A$2:$ZZ$2662, 1071, MATCH($B$3, resultados!$A$1:$ZZ$1, 0))</f>
        <v/>
      </c>
    </row>
    <row r="1078">
      <c r="A1078">
        <f>INDEX(resultados!$A$2:$ZZ$2662, 1072, MATCH($B$1, resultados!$A$1:$ZZ$1, 0))</f>
        <v/>
      </c>
      <c r="B1078">
        <f>INDEX(resultados!$A$2:$ZZ$2662, 1072, MATCH($B$2, resultados!$A$1:$ZZ$1, 0))</f>
        <v/>
      </c>
      <c r="C1078">
        <f>INDEX(resultados!$A$2:$ZZ$2662, 1072, MATCH($B$3, resultados!$A$1:$ZZ$1, 0))</f>
        <v/>
      </c>
    </row>
    <row r="1079">
      <c r="A1079">
        <f>INDEX(resultados!$A$2:$ZZ$2662, 1073, MATCH($B$1, resultados!$A$1:$ZZ$1, 0))</f>
        <v/>
      </c>
      <c r="B1079">
        <f>INDEX(resultados!$A$2:$ZZ$2662, 1073, MATCH($B$2, resultados!$A$1:$ZZ$1, 0))</f>
        <v/>
      </c>
      <c r="C1079">
        <f>INDEX(resultados!$A$2:$ZZ$2662, 1073, MATCH($B$3, resultados!$A$1:$ZZ$1, 0))</f>
        <v/>
      </c>
    </row>
    <row r="1080">
      <c r="A1080">
        <f>INDEX(resultados!$A$2:$ZZ$2662, 1074, MATCH($B$1, resultados!$A$1:$ZZ$1, 0))</f>
        <v/>
      </c>
      <c r="B1080">
        <f>INDEX(resultados!$A$2:$ZZ$2662, 1074, MATCH($B$2, resultados!$A$1:$ZZ$1, 0))</f>
        <v/>
      </c>
      <c r="C1080">
        <f>INDEX(resultados!$A$2:$ZZ$2662, 1074, MATCH($B$3, resultados!$A$1:$ZZ$1, 0))</f>
        <v/>
      </c>
    </row>
    <row r="1081">
      <c r="A1081">
        <f>INDEX(resultados!$A$2:$ZZ$2662, 1075, MATCH($B$1, resultados!$A$1:$ZZ$1, 0))</f>
        <v/>
      </c>
      <c r="B1081">
        <f>INDEX(resultados!$A$2:$ZZ$2662, 1075, MATCH($B$2, resultados!$A$1:$ZZ$1, 0))</f>
        <v/>
      </c>
      <c r="C1081">
        <f>INDEX(resultados!$A$2:$ZZ$2662, 1075, MATCH($B$3, resultados!$A$1:$ZZ$1, 0))</f>
        <v/>
      </c>
    </row>
    <row r="1082">
      <c r="A1082">
        <f>INDEX(resultados!$A$2:$ZZ$2662, 1076, MATCH($B$1, resultados!$A$1:$ZZ$1, 0))</f>
        <v/>
      </c>
      <c r="B1082">
        <f>INDEX(resultados!$A$2:$ZZ$2662, 1076, MATCH($B$2, resultados!$A$1:$ZZ$1, 0))</f>
        <v/>
      </c>
      <c r="C1082">
        <f>INDEX(resultados!$A$2:$ZZ$2662, 1076, MATCH($B$3, resultados!$A$1:$ZZ$1, 0))</f>
        <v/>
      </c>
    </row>
    <row r="1083">
      <c r="A1083">
        <f>INDEX(resultados!$A$2:$ZZ$2662, 1077, MATCH($B$1, resultados!$A$1:$ZZ$1, 0))</f>
        <v/>
      </c>
      <c r="B1083">
        <f>INDEX(resultados!$A$2:$ZZ$2662, 1077, MATCH($B$2, resultados!$A$1:$ZZ$1, 0))</f>
        <v/>
      </c>
      <c r="C1083">
        <f>INDEX(resultados!$A$2:$ZZ$2662, 1077, MATCH($B$3, resultados!$A$1:$ZZ$1, 0))</f>
        <v/>
      </c>
    </row>
    <row r="1084">
      <c r="A1084">
        <f>INDEX(resultados!$A$2:$ZZ$2662, 1078, MATCH($B$1, resultados!$A$1:$ZZ$1, 0))</f>
        <v/>
      </c>
      <c r="B1084">
        <f>INDEX(resultados!$A$2:$ZZ$2662, 1078, MATCH($B$2, resultados!$A$1:$ZZ$1, 0))</f>
        <v/>
      </c>
      <c r="C1084">
        <f>INDEX(resultados!$A$2:$ZZ$2662, 1078, MATCH($B$3, resultados!$A$1:$ZZ$1, 0))</f>
        <v/>
      </c>
    </row>
    <row r="1085">
      <c r="A1085">
        <f>INDEX(resultados!$A$2:$ZZ$2662, 1079, MATCH($B$1, resultados!$A$1:$ZZ$1, 0))</f>
        <v/>
      </c>
      <c r="B1085">
        <f>INDEX(resultados!$A$2:$ZZ$2662, 1079, MATCH($B$2, resultados!$A$1:$ZZ$1, 0))</f>
        <v/>
      </c>
      <c r="C1085">
        <f>INDEX(resultados!$A$2:$ZZ$2662, 1079, MATCH($B$3, resultados!$A$1:$ZZ$1, 0))</f>
        <v/>
      </c>
    </row>
    <row r="1086">
      <c r="A1086">
        <f>INDEX(resultados!$A$2:$ZZ$2662, 1080, MATCH($B$1, resultados!$A$1:$ZZ$1, 0))</f>
        <v/>
      </c>
      <c r="B1086">
        <f>INDEX(resultados!$A$2:$ZZ$2662, 1080, MATCH($B$2, resultados!$A$1:$ZZ$1, 0))</f>
        <v/>
      </c>
      <c r="C1086">
        <f>INDEX(resultados!$A$2:$ZZ$2662, 1080, MATCH($B$3, resultados!$A$1:$ZZ$1, 0))</f>
        <v/>
      </c>
    </row>
    <row r="1087">
      <c r="A1087">
        <f>INDEX(resultados!$A$2:$ZZ$2662, 1081, MATCH($B$1, resultados!$A$1:$ZZ$1, 0))</f>
        <v/>
      </c>
      <c r="B1087">
        <f>INDEX(resultados!$A$2:$ZZ$2662, 1081, MATCH($B$2, resultados!$A$1:$ZZ$1, 0))</f>
        <v/>
      </c>
      <c r="C1087">
        <f>INDEX(resultados!$A$2:$ZZ$2662, 1081, MATCH($B$3, resultados!$A$1:$ZZ$1, 0))</f>
        <v/>
      </c>
    </row>
    <row r="1088">
      <c r="A1088">
        <f>INDEX(resultados!$A$2:$ZZ$2662, 1082, MATCH($B$1, resultados!$A$1:$ZZ$1, 0))</f>
        <v/>
      </c>
      <c r="B1088">
        <f>INDEX(resultados!$A$2:$ZZ$2662, 1082, MATCH($B$2, resultados!$A$1:$ZZ$1, 0))</f>
        <v/>
      </c>
      <c r="C1088">
        <f>INDEX(resultados!$A$2:$ZZ$2662, 1082, MATCH($B$3, resultados!$A$1:$ZZ$1, 0))</f>
        <v/>
      </c>
    </row>
    <row r="1089">
      <c r="A1089">
        <f>INDEX(resultados!$A$2:$ZZ$2662, 1083, MATCH($B$1, resultados!$A$1:$ZZ$1, 0))</f>
        <v/>
      </c>
      <c r="B1089">
        <f>INDEX(resultados!$A$2:$ZZ$2662, 1083, MATCH($B$2, resultados!$A$1:$ZZ$1, 0))</f>
        <v/>
      </c>
      <c r="C1089">
        <f>INDEX(resultados!$A$2:$ZZ$2662, 1083, MATCH($B$3, resultados!$A$1:$ZZ$1, 0))</f>
        <v/>
      </c>
    </row>
    <row r="1090">
      <c r="A1090">
        <f>INDEX(resultados!$A$2:$ZZ$2662, 1084, MATCH($B$1, resultados!$A$1:$ZZ$1, 0))</f>
        <v/>
      </c>
      <c r="B1090">
        <f>INDEX(resultados!$A$2:$ZZ$2662, 1084, MATCH($B$2, resultados!$A$1:$ZZ$1, 0))</f>
        <v/>
      </c>
      <c r="C1090">
        <f>INDEX(resultados!$A$2:$ZZ$2662, 1084, MATCH($B$3, resultados!$A$1:$ZZ$1, 0))</f>
        <v/>
      </c>
    </row>
    <row r="1091">
      <c r="A1091">
        <f>INDEX(resultados!$A$2:$ZZ$2662, 1085, MATCH($B$1, resultados!$A$1:$ZZ$1, 0))</f>
        <v/>
      </c>
      <c r="B1091">
        <f>INDEX(resultados!$A$2:$ZZ$2662, 1085, MATCH($B$2, resultados!$A$1:$ZZ$1, 0))</f>
        <v/>
      </c>
      <c r="C1091">
        <f>INDEX(resultados!$A$2:$ZZ$2662, 1085, MATCH($B$3, resultados!$A$1:$ZZ$1, 0))</f>
        <v/>
      </c>
    </row>
    <row r="1092">
      <c r="A1092">
        <f>INDEX(resultados!$A$2:$ZZ$2662, 1086, MATCH($B$1, resultados!$A$1:$ZZ$1, 0))</f>
        <v/>
      </c>
      <c r="B1092">
        <f>INDEX(resultados!$A$2:$ZZ$2662, 1086, MATCH($B$2, resultados!$A$1:$ZZ$1, 0))</f>
        <v/>
      </c>
      <c r="C1092">
        <f>INDEX(resultados!$A$2:$ZZ$2662, 1086, MATCH($B$3, resultados!$A$1:$ZZ$1, 0))</f>
        <v/>
      </c>
    </row>
    <row r="1093">
      <c r="A1093">
        <f>INDEX(resultados!$A$2:$ZZ$2662, 1087, MATCH($B$1, resultados!$A$1:$ZZ$1, 0))</f>
        <v/>
      </c>
      <c r="B1093">
        <f>INDEX(resultados!$A$2:$ZZ$2662, 1087, MATCH($B$2, resultados!$A$1:$ZZ$1, 0))</f>
        <v/>
      </c>
      <c r="C1093">
        <f>INDEX(resultados!$A$2:$ZZ$2662, 1087, MATCH($B$3, resultados!$A$1:$ZZ$1, 0))</f>
        <v/>
      </c>
    </row>
    <row r="1094">
      <c r="A1094">
        <f>INDEX(resultados!$A$2:$ZZ$2662, 1088, MATCH($B$1, resultados!$A$1:$ZZ$1, 0))</f>
        <v/>
      </c>
      <c r="B1094">
        <f>INDEX(resultados!$A$2:$ZZ$2662, 1088, MATCH($B$2, resultados!$A$1:$ZZ$1, 0))</f>
        <v/>
      </c>
      <c r="C1094">
        <f>INDEX(resultados!$A$2:$ZZ$2662, 1088, MATCH($B$3, resultados!$A$1:$ZZ$1, 0))</f>
        <v/>
      </c>
    </row>
    <row r="1095">
      <c r="A1095">
        <f>INDEX(resultados!$A$2:$ZZ$2662, 1089, MATCH($B$1, resultados!$A$1:$ZZ$1, 0))</f>
        <v/>
      </c>
      <c r="B1095">
        <f>INDEX(resultados!$A$2:$ZZ$2662, 1089, MATCH($B$2, resultados!$A$1:$ZZ$1, 0))</f>
        <v/>
      </c>
      <c r="C1095">
        <f>INDEX(resultados!$A$2:$ZZ$2662, 1089, MATCH($B$3, resultados!$A$1:$ZZ$1, 0))</f>
        <v/>
      </c>
    </row>
    <row r="1096">
      <c r="A1096">
        <f>INDEX(resultados!$A$2:$ZZ$2662, 1090, MATCH($B$1, resultados!$A$1:$ZZ$1, 0))</f>
        <v/>
      </c>
      <c r="B1096">
        <f>INDEX(resultados!$A$2:$ZZ$2662, 1090, MATCH($B$2, resultados!$A$1:$ZZ$1, 0))</f>
        <v/>
      </c>
      <c r="C1096">
        <f>INDEX(resultados!$A$2:$ZZ$2662, 1090, MATCH($B$3, resultados!$A$1:$ZZ$1, 0))</f>
        <v/>
      </c>
    </row>
    <row r="1097">
      <c r="A1097">
        <f>INDEX(resultados!$A$2:$ZZ$2662, 1091, MATCH($B$1, resultados!$A$1:$ZZ$1, 0))</f>
        <v/>
      </c>
      <c r="B1097">
        <f>INDEX(resultados!$A$2:$ZZ$2662, 1091, MATCH($B$2, resultados!$A$1:$ZZ$1, 0))</f>
        <v/>
      </c>
      <c r="C1097">
        <f>INDEX(resultados!$A$2:$ZZ$2662, 1091, MATCH($B$3, resultados!$A$1:$ZZ$1, 0))</f>
        <v/>
      </c>
    </row>
    <row r="1098">
      <c r="A1098">
        <f>INDEX(resultados!$A$2:$ZZ$2662, 1092, MATCH($B$1, resultados!$A$1:$ZZ$1, 0))</f>
        <v/>
      </c>
      <c r="B1098">
        <f>INDEX(resultados!$A$2:$ZZ$2662, 1092, MATCH($B$2, resultados!$A$1:$ZZ$1, 0))</f>
        <v/>
      </c>
      <c r="C1098">
        <f>INDEX(resultados!$A$2:$ZZ$2662, 1092, MATCH($B$3, resultados!$A$1:$ZZ$1, 0))</f>
        <v/>
      </c>
    </row>
    <row r="1099">
      <c r="A1099">
        <f>INDEX(resultados!$A$2:$ZZ$2662, 1093, MATCH($B$1, resultados!$A$1:$ZZ$1, 0))</f>
        <v/>
      </c>
      <c r="B1099">
        <f>INDEX(resultados!$A$2:$ZZ$2662, 1093, MATCH($B$2, resultados!$A$1:$ZZ$1, 0))</f>
        <v/>
      </c>
      <c r="C1099">
        <f>INDEX(resultados!$A$2:$ZZ$2662, 1093, MATCH($B$3, resultados!$A$1:$ZZ$1, 0))</f>
        <v/>
      </c>
    </row>
    <row r="1100">
      <c r="A1100">
        <f>INDEX(resultados!$A$2:$ZZ$2662, 1094, MATCH($B$1, resultados!$A$1:$ZZ$1, 0))</f>
        <v/>
      </c>
      <c r="B1100">
        <f>INDEX(resultados!$A$2:$ZZ$2662, 1094, MATCH($B$2, resultados!$A$1:$ZZ$1, 0))</f>
        <v/>
      </c>
      <c r="C1100">
        <f>INDEX(resultados!$A$2:$ZZ$2662, 1094, MATCH($B$3, resultados!$A$1:$ZZ$1, 0))</f>
        <v/>
      </c>
    </row>
    <row r="1101">
      <c r="A1101">
        <f>INDEX(resultados!$A$2:$ZZ$2662, 1095, MATCH($B$1, resultados!$A$1:$ZZ$1, 0))</f>
        <v/>
      </c>
      <c r="B1101">
        <f>INDEX(resultados!$A$2:$ZZ$2662, 1095, MATCH($B$2, resultados!$A$1:$ZZ$1, 0))</f>
        <v/>
      </c>
      <c r="C1101">
        <f>INDEX(resultados!$A$2:$ZZ$2662, 1095, MATCH($B$3, resultados!$A$1:$ZZ$1, 0))</f>
        <v/>
      </c>
    </row>
    <row r="1102">
      <c r="A1102">
        <f>INDEX(resultados!$A$2:$ZZ$2662, 1096, MATCH($B$1, resultados!$A$1:$ZZ$1, 0))</f>
        <v/>
      </c>
      <c r="B1102">
        <f>INDEX(resultados!$A$2:$ZZ$2662, 1096, MATCH($B$2, resultados!$A$1:$ZZ$1, 0))</f>
        <v/>
      </c>
      <c r="C1102">
        <f>INDEX(resultados!$A$2:$ZZ$2662, 1096, MATCH($B$3, resultados!$A$1:$ZZ$1, 0))</f>
        <v/>
      </c>
    </row>
    <row r="1103">
      <c r="A1103">
        <f>INDEX(resultados!$A$2:$ZZ$2662, 1097, MATCH($B$1, resultados!$A$1:$ZZ$1, 0))</f>
        <v/>
      </c>
      <c r="B1103">
        <f>INDEX(resultados!$A$2:$ZZ$2662, 1097, MATCH($B$2, resultados!$A$1:$ZZ$1, 0))</f>
        <v/>
      </c>
      <c r="C1103">
        <f>INDEX(resultados!$A$2:$ZZ$2662, 1097, MATCH($B$3, resultados!$A$1:$ZZ$1, 0))</f>
        <v/>
      </c>
    </row>
    <row r="1104">
      <c r="A1104">
        <f>INDEX(resultados!$A$2:$ZZ$2662, 1098, MATCH($B$1, resultados!$A$1:$ZZ$1, 0))</f>
        <v/>
      </c>
      <c r="B1104">
        <f>INDEX(resultados!$A$2:$ZZ$2662, 1098, MATCH($B$2, resultados!$A$1:$ZZ$1, 0))</f>
        <v/>
      </c>
      <c r="C1104">
        <f>INDEX(resultados!$A$2:$ZZ$2662, 1098, MATCH($B$3, resultados!$A$1:$ZZ$1, 0))</f>
        <v/>
      </c>
    </row>
    <row r="1105">
      <c r="A1105">
        <f>INDEX(resultados!$A$2:$ZZ$2662, 1099, MATCH($B$1, resultados!$A$1:$ZZ$1, 0))</f>
        <v/>
      </c>
      <c r="B1105">
        <f>INDEX(resultados!$A$2:$ZZ$2662, 1099, MATCH($B$2, resultados!$A$1:$ZZ$1, 0))</f>
        <v/>
      </c>
      <c r="C1105">
        <f>INDEX(resultados!$A$2:$ZZ$2662, 1099, MATCH($B$3, resultados!$A$1:$ZZ$1, 0))</f>
        <v/>
      </c>
    </row>
    <row r="1106">
      <c r="A1106">
        <f>INDEX(resultados!$A$2:$ZZ$2662, 1100, MATCH($B$1, resultados!$A$1:$ZZ$1, 0))</f>
        <v/>
      </c>
      <c r="B1106">
        <f>INDEX(resultados!$A$2:$ZZ$2662, 1100, MATCH($B$2, resultados!$A$1:$ZZ$1, 0))</f>
        <v/>
      </c>
      <c r="C1106">
        <f>INDEX(resultados!$A$2:$ZZ$2662, 1100, MATCH($B$3, resultados!$A$1:$ZZ$1, 0))</f>
        <v/>
      </c>
    </row>
    <row r="1107">
      <c r="A1107">
        <f>INDEX(resultados!$A$2:$ZZ$2662, 1101, MATCH($B$1, resultados!$A$1:$ZZ$1, 0))</f>
        <v/>
      </c>
      <c r="B1107">
        <f>INDEX(resultados!$A$2:$ZZ$2662, 1101, MATCH($B$2, resultados!$A$1:$ZZ$1, 0))</f>
        <v/>
      </c>
      <c r="C1107">
        <f>INDEX(resultados!$A$2:$ZZ$2662, 1101, MATCH($B$3, resultados!$A$1:$ZZ$1, 0))</f>
        <v/>
      </c>
    </row>
    <row r="1108">
      <c r="A1108">
        <f>INDEX(resultados!$A$2:$ZZ$2662, 1102, MATCH($B$1, resultados!$A$1:$ZZ$1, 0))</f>
        <v/>
      </c>
      <c r="B1108">
        <f>INDEX(resultados!$A$2:$ZZ$2662, 1102, MATCH($B$2, resultados!$A$1:$ZZ$1, 0))</f>
        <v/>
      </c>
      <c r="C1108">
        <f>INDEX(resultados!$A$2:$ZZ$2662, 1102, MATCH($B$3, resultados!$A$1:$ZZ$1, 0))</f>
        <v/>
      </c>
    </row>
    <row r="1109">
      <c r="A1109">
        <f>INDEX(resultados!$A$2:$ZZ$2662, 1103, MATCH($B$1, resultados!$A$1:$ZZ$1, 0))</f>
        <v/>
      </c>
      <c r="B1109">
        <f>INDEX(resultados!$A$2:$ZZ$2662, 1103, MATCH($B$2, resultados!$A$1:$ZZ$1, 0))</f>
        <v/>
      </c>
      <c r="C1109">
        <f>INDEX(resultados!$A$2:$ZZ$2662, 1103, MATCH($B$3, resultados!$A$1:$ZZ$1, 0))</f>
        <v/>
      </c>
    </row>
    <row r="1110">
      <c r="A1110">
        <f>INDEX(resultados!$A$2:$ZZ$2662, 1104, MATCH($B$1, resultados!$A$1:$ZZ$1, 0))</f>
        <v/>
      </c>
      <c r="B1110">
        <f>INDEX(resultados!$A$2:$ZZ$2662, 1104, MATCH($B$2, resultados!$A$1:$ZZ$1, 0))</f>
        <v/>
      </c>
      <c r="C1110">
        <f>INDEX(resultados!$A$2:$ZZ$2662, 1104, MATCH($B$3, resultados!$A$1:$ZZ$1, 0))</f>
        <v/>
      </c>
    </row>
    <row r="1111">
      <c r="A1111">
        <f>INDEX(resultados!$A$2:$ZZ$2662, 1105, MATCH($B$1, resultados!$A$1:$ZZ$1, 0))</f>
        <v/>
      </c>
      <c r="B1111">
        <f>INDEX(resultados!$A$2:$ZZ$2662, 1105, MATCH($B$2, resultados!$A$1:$ZZ$1, 0))</f>
        <v/>
      </c>
      <c r="C1111">
        <f>INDEX(resultados!$A$2:$ZZ$2662, 1105, MATCH($B$3, resultados!$A$1:$ZZ$1, 0))</f>
        <v/>
      </c>
    </row>
    <row r="1112">
      <c r="A1112">
        <f>INDEX(resultados!$A$2:$ZZ$2662, 1106, MATCH($B$1, resultados!$A$1:$ZZ$1, 0))</f>
        <v/>
      </c>
      <c r="B1112">
        <f>INDEX(resultados!$A$2:$ZZ$2662, 1106, MATCH($B$2, resultados!$A$1:$ZZ$1, 0))</f>
        <v/>
      </c>
      <c r="C1112">
        <f>INDEX(resultados!$A$2:$ZZ$2662, 1106, MATCH($B$3, resultados!$A$1:$ZZ$1, 0))</f>
        <v/>
      </c>
    </row>
    <row r="1113">
      <c r="A1113">
        <f>INDEX(resultados!$A$2:$ZZ$2662, 1107, MATCH($B$1, resultados!$A$1:$ZZ$1, 0))</f>
        <v/>
      </c>
      <c r="B1113">
        <f>INDEX(resultados!$A$2:$ZZ$2662, 1107, MATCH($B$2, resultados!$A$1:$ZZ$1, 0))</f>
        <v/>
      </c>
      <c r="C1113">
        <f>INDEX(resultados!$A$2:$ZZ$2662, 1107, MATCH($B$3, resultados!$A$1:$ZZ$1, 0))</f>
        <v/>
      </c>
    </row>
    <row r="1114">
      <c r="A1114">
        <f>INDEX(resultados!$A$2:$ZZ$2662, 1108, MATCH($B$1, resultados!$A$1:$ZZ$1, 0))</f>
        <v/>
      </c>
      <c r="B1114">
        <f>INDEX(resultados!$A$2:$ZZ$2662, 1108, MATCH($B$2, resultados!$A$1:$ZZ$1, 0))</f>
        <v/>
      </c>
      <c r="C1114">
        <f>INDEX(resultados!$A$2:$ZZ$2662, 1108, MATCH($B$3, resultados!$A$1:$ZZ$1, 0))</f>
        <v/>
      </c>
    </row>
    <row r="1115">
      <c r="A1115">
        <f>INDEX(resultados!$A$2:$ZZ$2662, 1109, MATCH($B$1, resultados!$A$1:$ZZ$1, 0))</f>
        <v/>
      </c>
      <c r="B1115">
        <f>INDEX(resultados!$A$2:$ZZ$2662, 1109, MATCH($B$2, resultados!$A$1:$ZZ$1, 0))</f>
        <v/>
      </c>
      <c r="C1115">
        <f>INDEX(resultados!$A$2:$ZZ$2662, 1109, MATCH($B$3, resultados!$A$1:$ZZ$1, 0))</f>
        <v/>
      </c>
    </row>
    <row r="1116">
      <c r="A1116">
        <f>INDEX(resultados!$A$2:$ZZ$2662, 1110, MATCH($B$1, resultados!$A$1:$ZZ$1, 0))</f>
        <v/>
      </c>
      <c r="B1116">
        <f>INDEX(resultados!$A$2:$ZZ$2662, 1110, MATCH($B$2, resultados!$A$1:$ZZ$1, 0))</f>
        <v/>
      </c>
      <c r="C1116">
        <f>INDEX(resultados!$A$2:$ZZ$2662, 1110, MATCH($B$3, resultados!$A$1:$ZZ$1, 0))</f>
        <v/>
      </c>
    </row>
    <row r="1117">
      <c r="A1117">
        <f>INDEX(resultados!$A$2:$ZZ$2662, 1111, MATCH($B$1, resultados!$A$1:$ZZ$1, 0))</f>
        <v/>
      </c>
      <c r="B1117">
        <f>INDEX(resultados!$A$2:$ZZ$2662, 1111, MATCH($B$2, resultados!$A$1:$ZZ$1, 0))</f>
        <v/>
      </c>
      <c r="C1117">
        <f>INDEX(resultados!$A$2:$ZZ$2662, 1111, MATCH($B$3, resultados!$A$1:$ZZ$1, 0))</f>
        <v/>
      </c>
    </row>
    <row r="1118">
      <c r="A1118">
        <f>INDEX(resultados!$A$2:$ZZ$2662, 1112, MATCH($B$1, resultados!$A$1:$ZZ$1, 0))</f>
        <v/>
      </c>
      <c r="B1118">
        <f>INDEX(resultados!$A$2:$ZZ$2662, 1112, MATCH($B$2, resultados!$A$1:$ZZ$1, 0))</f>
        <v/>
      </c>
      <c r="C1118">
        <f>INDEX(resultados!$A$2:$ZZ$2662, 1112, MATCH($B$3, resultados!$A$1:$ZZ$1, 0))</f>
        <v/>
      </c>
    </row>
    <row r="1119">
      <c r="A1119">
        <f>INDEX(resultados!$A$2:$ZZ$2662, 1113, MATCH($B$1, resultados!$A$1:$ZZ$1, 0))</f>
        <v/>
      </c>
      <c r="B1119">
        <f>INDEX(resultados!$A$2:$ZZ$2662, 1113, MATCH($B$2, resultados!$A$1:$ZZ$1, 0))</f>
        <v/>
      </c>
      <c r="C1119">
        <f>INDEX(resultados!$A$2:$ZZ$2662, 1113, MATCH($B$3, resultados!$A$1:$ZZ$1, 0))</f>
        <v/>
      </c>
    </row>
    <row r="1120">
      <c r="A1120">
        <f>INDEX(resultados!$A$2:$ZZ$2662, 1114, MATCH($B$1, resultados!$A$1:$ZZ$1, 0))</f>
        <v/>
      </c>
      <c r="B1120">
        <f>INDEX(resultados!$A$2:$ZZ$2662, 1114, MATCH($B$2, resultados!$A$1:$ZZ$1, 0))</f>
        <v/>
      </c>
      <c r="C1120">
        <f>INDEX(resultados!$A$2:$ZZ$2662, 1114, MATCH($B$3, resultados!$A$1:$ZZ$1, 0))</f>
        <v/>
      </c>
    </row>
    <row r="1121">
      <c r="A1121">
        <f>INDEX(resultados!$A$2:$ZZ$2662, 1115, MATCH($B$1, resultados!$A$1:$ZZ$1, 0))</f>
        <v/>
      </c>
      <c r="B1121">
        <f>INDEX(resultados!$A$2:$ZZ$2662, 1115, MATCH($B$2, resultados!$A$1:$ZZ$1, 0))</f>
        <v/>
      </c>
      <c r="C1121">
        <f>INDEX(resultados!$A$2:$ZZ$2662, 1115, MATCH($B$3, resultados!$A$1:$ZZ$1, 0))</f>
        <v/>
      </c>
    </row>
    <row r="1122">
      <c r="A1122">
        <f>INDEX(resultados!$A$2:$ZZ$2662, 1116, MATCH($B$1, resultados!$A$1:$ZZ$1, 0))</f>
        <v/>
      </c>
      <c r="B1122">
        <f>INDEX(resultados!$A$2:$ZZ$2662, 1116, MATCH($B$2, resultados!$A$1:$ZZ$1, 0))</f>
        <v/>
      </c>
      <c r="C1122">
        <f>INDEX(resultados!$A$2:$ZZ$2662, 1116, MATCH($B$3, resultados!$A$1:$ZZ$1, 0))</f>
        <v/>
      </c>
    </row>
    <row r="1123">
      <c r="A1123">
        <f>INDEX(resultados!$A$2:$ZZ$2662, 1117, MATCH($B$1, resultados!$A$1:$ZZ$1, 0))</f>
        <v/>
      </c>
      <c r="B1123">
        <f>INDEX(resultados!$A$2:$ZZ$2662, 1117, MATCH($B$2, resultados!$A$1:$ZZ$1, 0))</f>
        <v/>
      </c>
      <c r="C1123">
        <f>INDEX(resultados!$A$2:$ZZ$2662, 1117, MATCH($B$3, resultados!$A$1:$ZZ$1, 0))</f>
        <v/>
      </c>
    </row>
    <row r="1124">
      <c r="A1124">
        <f>INDEX(resultados!$A$2:$ZZ$2662, 1118, MATCH($B$1, resultados!$A$1:$ZZ$1, 0))</f>
        <v/>
      </c>
      <c r="B1124">
        <f>INDEX(resultados!$A$2:$ZZ$2662, 1118, MATCH($B$2, resultados!$A$1:$ZZ$1, 0))</f>
        <v/>
      </c>
      <c r="C1124">
        <f>INDEX(resultados!$A$2:$ZZ$2662, 1118, MATCH($B$3, resultados!$A$1:$ZZ$1, 0))</f>
        <v/>
      </c>
    </row>
    <row r="1125">
      <c r="A1125">
        <f>INDEX(resultados!$A$2:$ZZ$2662, 1119, MATCH($B$1, resultados!$A$1:$ZZ$1, 0))</f>
        <v/>
      </c>
      <c r="B1125">
        <f>INDEX(resultados!$A$2:$ZZ$2662, 1119, MATCH($B$2, resultados!$A$1:$ZZ$1, 0))</f>
        <v/>
      </c>
      <c r="C1125">
        <f>INDEX(resultados!$A$2:$ZZ$2662, 1119, MATCH($B$3, resultados!$A$1:$ZZ$1, 0))</f>
        <v/>
      </c>
    </row>
    <row r="1126">
      <c r="A1126">
        <f>INDEX(resultados!$A$2:$ZZ$2662, 1120, MATCH($B$1, resultados!$A$1:$ZZ$1, 0))</f>
        <v/>
      </c>
      <c r="B1126">
        <f>INDEX(resultados!$A$2:$ZZ$2662, 1120, MATCH($B$2, resultados!$A$1:$ZZ$1, 0))</f>
        <v/>
      </c>
      <c r="C1126">
        <f>INDEX(resultados!$A$2:$ZZ$2662, 1120, MATCH($B$3, resultados!$A$1:$ZZ$1, 0))</f>
        <v/>
      </c>
    </row>
    <row r="1127">
      <c r="A1127">
        <f>INDEX(resultados!$A$2:$ZZ$2662, 1121, MATCH($B$1, resultados!$A$1:$ZZ$1, 0))</f>
        <v/>
      </c>
      <c r="B1127">
        <f>INDEX(resultados!$A$2:$ZZ$2662, 1121, MATCH($B$2, resultados!$A$1:$ZZ$1, 0))</f>
        <v/>
      </c>
      <c r="C1127">
        <f>INDEX(resultados!$A$2:$ZZ$2662, 1121, MATCH($B$3, resultados!$A$1:$ZZ$1, 0))</f>
        <v/>
      </c>
    </row>
    <row r="1128">
      <c r="A1128">
        <f>INDEX(resultados!$A$2:$ZZ$2662, 1122, MATCH($B$1, resultados!$A$1:$ZZ$1, 0))</f>
        <v/>
      </c>
      <c r="B1128">
        <f>INDEX(resultados!$A$2:$ZZ$2662, 1122, MATCH($B$2, resultados!$A$1:$ZZ$1, 0))</f>
        <v/>
      </c>
      <c r="C1128">
        <f>INDEX(resultados!$A$2:$ZZ$2662, 1122, MATCH($B$3, resultados!$A$1:$ZZ$1, 0))</f>
        <v/>
      </c>
    </row>
    <row r="1129">
      <c r="A1129">
        <f>INDEX(resultados!$A$2:$ZZ$2662, 1123, MATCH($B$1, resultados!$A$1:$ZZ$1, 0))</f>
        <v/>
      </c>
      <c r="B1129">
        <f>INDEX(resultados!$A$2:$ZZ$2662, 1123, MATCH($B$2, resultados!$A$1:$ZZ$1, 0))</f>
        <v/>
      </c>
      <c r="C1129">
        <f>INDEX(resultados!$A$2:$ZZ$2662, 1123, MATCH($B$3, resultados!$A$1:$ZZ$1, 0))</f>
        <v/>
      </c>
    </row>
    <row r="1130">
      <c r="A1130">
        <f>INDEX(resultados!$A$2:$ZZ$2662, 1124, MATCH($B$1, resultados!$A$1:$ZZ$1, 0))</f>
        <v/>
      </c>
      <c r="B1130">
        <f>INDEX(resultados!$A$2:$ZZ$2662, 1124, MATCH($B$2, resultados!$A$1:$ZZ$1, 0))</f>
        <v/>
      </c>
      <c r="C1130">
        <f>INDEX(resultados!$A$2:$ZZ$2662, 1124, MATCH($B$3, resultados!$A$1:$ZZ$1, 0))</f>
        <v/>
      </c>
    </row>
    <row r="1131">
      <c r="A1131">
        <f>INDEX(resultados!$A$2:$ZZ$2662, 1125, MATCH($B$1, resultados!$A$1:$ZZ$1, 0))</f>
        <v/>
      </c>
      <c r="B1131">
        <f>INDEX(resultados!$A$2:$ZZ$2662, 1125, MATCH($B$2, resultados!$A$1:$ZZ$1, 0))</f>
        <v/>
      </c>
      <c r="C1131">
        <f>INDEX(resultados!$A$2:$ZZ$2662, 1125, MATCH($B$3, resultados!$A$1:$ZZ$1, 0))</f>
        <v/>
      </c>
    </row>
    <row r="1132">
      <c r="A1132">
        <f>INDEX(resultados!$A$2:$ZZ$2662, 1126, MATCH($B$1, resultados!$A$1:$ZZ$1, 0))</f>
        <v/>
      </c>
      <c r="B1132">
        <f>INDEX(resultados!$A$2:$ZZ$2662, 1126, MATCH($B$2, resultados!$A$1:$ZZ$1, 0))</f>
        <v/>
      </c>
      <c r="C1132">
        <f>INDEX(resultados!$A$2:$ZZ$2662, 1126, MATCH($B$3, resultados!$A$1:$ZZ$1, 0))</f>
        <v/>
      </c>
    </row>
    <row r="1133">
      <c r="A1133">
        <f>INDEX(resultados!$A$2:$ZZ$2662, 1127, MATCH($B$1, resultados!$A$1:$ZZ$1, 0))</f>
        <v/>
      </c>
      <c r="B1133">
        <f>INDEX(resultados!$A$2:$ZZ$2662, 1127, MATCH($B$2, resultados!$A$1:$ZZ$1, 0))</f>
        <v/>
      </c>
      <c r="C1133">
        <f>INDEX(resultados!$A$2:$ZZ$2662, 1127, MATCH($B$3, resultados!$A$1:$ZZ$1, 0))</f>
        <v/>
      </c>
    </row>
    <row r="1134">
      <c r="A1134">
        <f>INDEX(resultados!$A$2:$ZZ$2662, 1128, MATCH($B$1, resultados!$A$1:$ZZ$1, 0))</f>
        <v/>
      </c>
      <c r="B1134">
        <f>INDEX(resultados!$A$2:$ZZ$2662, 1128, MATCH($B$2, resultados!$A$1:$ZZ$1, 0))</f>
        <v/>
      </c>
      <c r="C1134">
        <f>INDEX(resultados!$A$2:$ZZ$2662, 1128, MATCH($B$3, resultados!$A$1:$ZZ$1, 0))</f>
        <v/>
      </c>
    </row>
    <row r="1135">
      <c r="A1135">
        <f>INDEX(resultados!$A$2:$ZZ$2662, 1129, MATCH($B$1, resultados!$A$1:$ZZ$1, 0))</f>
        <v/>
      </c>
      <c r="B1135">
        <f>INDEX(resultados!$A$2:$ZZ$2662, 1129, MATCH($B$2, resultados!$A$1:$ZZ$1, 0))</f>
        <v/>
      </c>
      <c r="C1135">
        <f>INDEX(resultados!$A$2:$ZZ$2662, 1129, MATCH($B$3, resultados!$A$1:$ZZ$1, 0))</f>
        <v/>
      </c>
    </row>
    <row r="1136">
      <c r="A1136">
        <f>INDEX(resultados!$A$2:$ZZ$2662, 1130, MATCH($B$1, resultados!$A$1:$ZZ$1, 0))</f>
        <v/>
      </c>
      <c r="B1136">
        <f>INDEX(resultados!$A$2:$ZZ$2662, 1130, MATCH($B$2, resultados!$A$1:$ZZ$1, 0))</f>
        <v/>
      </c>
      <c r="C1136">
        <f>INDEX(resultados!$A$2:$ZZ$2662, 1130, MATCH($B$3, resultados!$A$1:$ZZ$1, 0))</f>
        <v/>
      </c>
    </row>
    <row r="1137">
      <c r="A1137">
        <f>INDEX(resultados!$A$2:$ZZ$2662, 1131, MATCH($B$1, resultados!$A$1:$ZZ$1, 0))</f>
        <v/>
      </c>
      <c r="B1137">
        <f>INDEX(resultados!$A$2:$ZZ$2662, 1131, MATCH($B$2, resultados!$A$1:$ZZ$1, 0))</f>
        <v/>
      </c>
      <c r="C1137">
        <f>INDEX(resultados!$A$2:$ZZ$2662, 1131, MATCH($B$3, resultados!$A$1:$ZZ$1, 0))</f>
        <v/>
      </c>
    </row>
    <row r="1138">
      <c r="A1138">
        <f>INDEX(resultados!$A$2:$ZZ$2662, 1132, MATCH($B$1, resultados!$A$1:$ZZ$1, 0))</f>
        <v/>
      </c>
      <c r="B1138">
        <f>INDEX(resultados!$A$2:$ZZ$2662, 1132, MATCH($B$2, resultados!$A$1:$ZZ$1, 0))</f>
        <v/>
      </c>
      <c r="C1138">
        <f>INDEX(resultados!$A$2:$ZZ$2662, 1132, MATCH($B$3, resultados!$A$1:$ZZ$1, 0))</f>
        <v/>
      </c>
    </row>
    <row r="1139">
      <c r="A1139">
        <f>INDEX(resultados!$A$2:$ZZ$2662, 1133, MATCH($B$1, resultados!$A$1:$ZZ$1, 0))</f>
        <v/>
      </c>
      <c r="B1139">
        <f>INDEX(resultados!$A$2:$ZZ$2662, 1133, MATCH($B$2, resultados!$A$1:$ZZ$1, 0))</f>
        <v/>
      </c>
      <c r="C1139">
        <f>INDEX(resultados!$A$2:$ZZ$2662, 1133, MATCH($B$3, resultados!$A$1:$ZZ$1, 0))</f>
        <v/>
      </c>
    </row>
    <row r="1140">
      <c r="A1140">
        <f>INDEX(resultados!$A$2:$ZZ$2662, 1134, MATCH($B$1, resultados!$A$1:$ZZ$1, 0))</f>
        <v/>
      </c>
      <c r="B1140">
        <f>INDEX(resultados!$A$2:$ZZ$2662, 1134, MATCH($B$2, resultados!$A$1:$ZZ$1, 0))</f>
        <v/>
      </c>
      <c r="C1140">
        <f>INDEX(resultados!$A$2:$ZZ$2662, 1134, MATCH($B$3, resultados!$A$1:$ZZ$1, 0))</f>
        <v/>
      </c>
    </row>
    <row r="1141">
      <c r="A1141">
        <f>INDEX(resultados!$A$2:$ZZ$2662, 1135, MATCH($B$1, resultados!$A$1:$ZZ$1, 0))</f>
        <v/>
      </c>
      <c r="B1141">
        <f>INDEX(resultados!$A$2:$ZZ$2662, 1135, MATCH($B$2, resultados!$A$1:$ZZ$1, 0))</f>
        <v/>
      </c>
      <c r="C1141">
        <f>INDEX(resultados!$A$2:$ZZ$2662, 1135, MATCH($B$3, resultados!$A$1:$ZZ$1, 0))</f>
        <v/>
      </c>
    </row>
    <row r="1142">
      <c r="A1142">
        <f>INDEX(resultados!$A$2:$ZZ$2662, 1136, MATCH($B$1, resultados!$A$1:$ZZ$1, 0))</f>
        <v/>
      </c>
      <c r="B1142">
        <f>INDEX(resultados!$A$2:$ZZ$2662, 1136, MATCH($B$2, resultados!$A$1:$ZZ$1, 0))</f>
        <v/>
      </c>
      <c r="C1142">
        <f>INDEX(resultados!$A$2:$ZZ$2662, 1136, MATCH($B$3, resultados!$A$1:$ZZ$1, 0))</f>
        <v/>
      </c>
    </row>
    <row r="1143">
      <c r="A1143">
        <f>INDEX(resultados!$A$2:$ZZ$2662, 1137, MATCH($B$1, resultados!$A$1:$ZZ$1, 0))</f>
        <v/>
      </c>
      <c r="B1143">
        <f>INDEX(resultados!$A$2:$ZZ$2662, 1137, MATCH($B$2, resultados!$A$1:$ZZ$1, 0))</f>
        <v/>
      </c>
      <c r="C1143">
        <f>INDEX(resultados!$A$2:$ZZ$2662, 1137, MATCH($B$3, resultados!$A$1:$ZZ$1, 0))</f>
        <v/>
      </c>
    </row>
    <row r="1144">
      <c r="A1144">
        <f>INDEX(resultados!$A$2:$ZZ$2662, 1138, MATCH($B$1, resultados!$A$1:$ZZ$1, 0))</f>
        <v/>
      </c>
      <c r="B1144">
        <f>INDEX(resultados!$A$2:$ZZ$2662, 1138, MATCH($B$2, resultados!$A$1:$ZZ$1, 0))</f>
        <v/>
      </c>
      <c r="C1144">
        <f>INDEX(resultados!$A$2:$ZZ$2662, 1138, MATCH($B$3, resultados!$A$1:$ZZ$1, 0))</f>
        <v/>
      </c>
    </row>
    <row r="1145">
      <c r="A1145">
        <f>INDEX(resultados!$A$2:$ZZ$2662, 1139, MATCH($B$1, resultados!$A$1:$ZZ$1, 0))</f>
        <v/>
      </c>
      <c r="B1145">
        <f>INDEX(resultados!$A$2:$ZZ$2662, 1139, MATCH($B$2, resultados!$A$1:$ZZ$1, 0))</f>
        <v/>
      </c>
      <c r="C1145">
        <f>INDEX(resultados!$A$2:$ZZ$2662, 1139, MATCH($B$3, resultados!$A$1:$ZZ$1, 0))</f>
        <v/>
      </c>
    </row>
    <row r="1146">
      <c r="A1146">
        <f>INDEX(resultados!$A$2:$ZZ$2662, 1140, MATCH($B$1, resultados!$A$1:$ZZ$1, 0))</f>
        <v/>
      </c>
      <c r="B1146">
        <f>INDEX(resultados!$A$2:$ZZ$2662, 1140, MATCH($B$2, resultados!$A$1:$ZZ$1, 0))</f>
        <v/>
      </c>
      <c r="C1146">
        <f>INDEX(resultados!$A$2:$ZZ$2662, 1140, MATCH($B$3, resultados!$A$1:$ZZ$1, 0))</f>
        <v/>
      </c>
    </row>
    <row r="1147">
      <c r="A1147">
        <f>INDEX(resultados!$A$2:$ZZ$2662, 1141, MATCH($B$1, resultados!$A$1:$ZZ$1, 0))</f>
        <v/>
      </c>
      <c r="B1147">
        <f>INDEX(resultados!$A$2:$ZZ$2662, 1141, MATCH($B$2, resultados!$A$1:$ZZ$1, 0))</f>
        <v/>
      </c>
      <c r="C1147">
        <f>INDEX(resultados!$A$2:$ZZ$2662, 1141, MATCH($B$3, resultados!$A$1:$ZZ$1, 0))</f>
        <v/>
      </c>
    </row>
    <row r="1148">
      <c r="A1148">
        <f>INDEX(resultados!$A$2:$ZZ$2662, 1142, MATCH($B$1, resultados!$A$1:$ZZ$1, 0))</f>
        <v/>
      </c>
      <c r="B1148">
        <f>INDEX(resultados!$A$2:$ZZ$2662, 1142, MATCH($B$2, resultados!$A$1:$ZZ$1, 0))</f>
        <v/>
      </c>
      <c r="C1148">
        <f>INDEX(resultados!$A$2:$ZZ$2662, 1142, MATCH($B$3, resultados!$A$1:$ZZ$1, 0))</f>
        <v/>
      </c>
    </row>
    <row r="1149">
      <c r="A1149">
        <f>INDEX(resultados!$A$2:$ZZ$2662, 1143, MATCH($B$1, resultados!$A$1:$ZZ$1, 0))</f>
        <v/>
      </c>
      <c r="B1149">
        <f>INDEX(resultados!$A$2:$ZZ$2662, 1143, MATCH($B$2, resultados!$A$1:$ZZ$1, 0))</f>
        <v/>
      </c>
      <c r="C1149">
        <f>INDEX(resultados!$A$2:$ZZ$2662, 1143, MATCH($B$3, resultados!$A$1:$ZZ$1, 0))</f>
        <v/>
      </c>
    </row>
    <row r="1150">
      <c r="A1150">
        <f>INDEX(resultados!$A$2:$ZZ$2662, 1144, MATCH($B$1, resultados!$A$1:$ZZ$1, 0))</f>
        <v/>
      </c>
      <c r="B1150">
        <f>INDEX(resultados!$A$2:$ZZ$2662, 1144, MATCH($B$2, resultados!$A$1:$ZZ$1, 0))</f>
        <v/>
      </c>
      <c r="C1150">
        <f>INDEX(resultados!$A$2:$ZZ$2662, 1144, MATCH($B$3, resultados!$A$1:$ZZ$1, 0))</f>
        <v/>
      </c>
    </row>
    <row r="1151">
      <c r="A1151">
        <f>INDEX(resultados!$A$2:$ZZ$2662, 1145, MATCH($B$1, resultados!$A$1:$ZZ$1, 0))</f>
        <v/>
      </c>
      <c r="B1151">
        <f>INDEX(resultados!$A$2:$ZZ$2662, 1145, MATCH($B$2, resultados!$A$1:$ZZ$1, 0))</f>
        <v/>
      </c>
      <c r="C1151">
        <f>INDEX(resultados!$A$2:$ZZ$2662, 1145, MATCH($B$3, resultados!$A$1:$ZZ$1, 0))</f>
        <v/>
      </c>
    </row>
    <row r="1152">
      <c r="A1152">
        <f>INDEX(resultados!$A$2:$ZZ$2662, 1146, MATCH($B$1, resultados!$A$1:$ZZ$1, 0))</f>
        <v/>
      </c>
      <c r="B1152">
        <f>INDEX(resultados!$A$2:$ZZ$2662, 1146, MATCH($B$2, resultados!$A$1:$ZZ$1, 0))</f>
        <v/>
      </c>
      <c r="C1152">
        <f>INDEX(resultados!$A$2:$ZZ$2662, 1146, MATCH($B$3, resultados!$A$1:$ZZ$1, 0))</f>
        <v/>
      </c>
    </row>
    <row r="1153">
      <c r="A1153">
        <f>INDEX(resultados!$A$2:$ZZ$2662, 1147, MATCH($B$1, resultados!$A$1:$ZZ$1, 0))</f>
        <v/>
      </c>
      <c r="B1153">
        <f>INDEX(resultados!$A$2:$ZZ$2662, 1147, MATCH($B$2, resultados!$A$1:$ZZ$1, 0))</f>
        <v/>
      </c>
      <c r="C1153">
        <f>INDEX(resultados!$A$2:$ZZ$2662, 1147, MATCH($B$3, resultados!$A$1:$ZZ$1, 0))</f>
        <v/>
      </c>
    </row>
    <row r="1154">
      <c r="A1154">
        <f>INDEX(resultados!$A$2:$ZZ$2662, 1148, MATCH($B$1, resultados!$A$1:$ZZ$1, 0))</f>
        <v/>
      </c>
      <c r="B1154">
        <f>INDEX(resultados!$A$2:$ZZ$2662, 1148, MATCH($B$2, resultados!$A$1:$ZZ$1, 0))</f>
        <v/>
      </c>
      <c r="C1154">
        <f>INDEX(resultados!$A$2:$ZZ$2662, 1148, MATCH($B$3, resultados!$A$1:$ZZ$1, 0))</f>
        <v/>
      </c>
    </row>
    <row r="1155">
      <c r="A1155">
        <f>INDEX(resultados!$A$2:$ZZ$2662, 1149, MATCH($B$1, resultados!$A$1:$ZZ$1, 0))</f>
        <v/>
      </c>
      <c r="B1155">
        <f>INDEX(resultados!$A$2:$ZZ$2662, 1149, MATCH($B$2, resultados!$A$1:$ZZ$1, 0))</f>
        <v/>
      </c>
      <c r="C1155">
        <f>INDEX(resultados!$A$2:$ZZ$2662, 1149, MATCH($B$3, resultados!$A$1:$ZZ$1, 0))</f>
        <v/>
      </c>
    </row>
    <row r="1156">
      <c r="A1156">
        <f>INDEX(resultados!$A$2:$ZZ$2662, 1150, MATCH($B$1, resultados!$A$1:$ZZ$1, 0))</f>
        <v/>
      </c>
      <c r="B1156">
        <f>INDEX(resultados!$A$2:$ZZ$2662, 1150, MATCH($B$2, resultados!$A$1:$ZZ$1, 0))</f>
        <v/>
      </c>
      <c r="C1156">
        <f>INDEX(resultados!$A$2:$ZZ$2662, 1150, MATCH($B$3, resultados!$A$1:$ZZ$1, 0))</f>
        <v/>
      </c>
    </row>
    <row r="1157">
      <c r="A1157">
        <f>INDEX(resultados!$A$2:$ZZ$2662, 1151, MATCH($B$1, resultados!$A$1:$ZZ$1, 0))</f>
        <v/>
      </c>
      <c r="B1157">
        <f>INDEX(resultados!$A$2:$ZZ$2662, 1151, MATCH($B$2, resultados!$A$1:$ZZ$1, 0))</f>
        <v/>
      </c>
      <c r="C1157">
        <f>INDEX(resultados!$A$2:$ZZ$2662, 1151, MATCH($B$3, resultados!$A$1:$ZZ$1, 0))</f>
        <v/>
      </c>
    </row>
    <row r="1158">
      <c r="A1158">
        <f>INDEX(resultados!$A$2:$ZZ$2662, 1152, MATCH($B$1, resultados!$A$1:$ZZ$1, 0))</f>
        <v/>
      </c>
      <c r="B1158">
        <f>INDEX(resultados!$A$2:$ZZ$2662, 1152, MATCH($B$2, resultados!$A$1:$ZZ$1, 0))</f>
        <v/>
      </c>
      <c r="C1158">
        <f>INDEX(resultados!$A$2:$ZZ$2662, 1152, MATCH($B$3, resultados!$A$1:$ZZ$1, 0))</f>
        <v/>
      </c>
    </row>
    <row r="1159">
      <c r="A1159">
        <f>INDEX(resultados!$A$2:$ZZ$2662, 1153, MATCH($B$1, resultados!$A$1:$ZZ$1, 0))</f>
        <v/>
      </c>
      <c r="B1159">
        <f>INDEX(resultados!$A$2:$ZZ$2662, 1153, MATCH($B$2, resultados!$A$1:$ZZ$1, 0))</f>
        <v/>
      </c>
      <c r="C1159">
        <f>INDEX(resultados!$A$2:$ZZ$2662, 1153, MATCH($B$3, resultados!$A$1:$ZZ$1, 0))</f>
        <v/>
      </c>
    </row>
    <row r="1160">
      <c r="A1160">
        <f>INDEX(resultados!$A$2:$ZZ$2662, 1154, MATCH($B$1, resultados!$A$1:$ZZ$1, 0))</f>
        <v/>
      </c>
      <c r="B1160">
        <f>INDEX(resultados!$A$2:$ZZ$2662, 1154, MATCH($B$2, resultados!$A$1:$ZZ$1, 0))</f>
        <v/>
      </c>
      <c r="C1160">
        <f>INDEX(resultados!$A$2:$ZZ$2662, 1154, MATCH($B$3, resultados!$A$1:$ZZ$1, 0))</f>
        <v/>
      </c>
    </row>
    <row r="1161">
      <c r="A1161">
        <f>INDEX(resultados!$A$2:$ZZ$2662, 1155, MATCH($B$1, resultados!$A$1:$ZZ$1, 0))</f>
        <v/>
      </c>
      <c r="B1161">
        <f>INDEX(resultados!$A$2:$ZZ$2662, 1155, MATCH($B$2, resultados!$A$1:$ZZ$1, 0))</f>
        <v/>
      </c>
      <c r="C1161">
        <f>INDEX(resultados!$A$2:$ZZ$2662, 1155, MATCH($B$3, resultados!$A$1:$ZZ$1, 0))</f>
        <v/>
      </c>
    </row>
    <row r="1162">
      <c r="A1162">
        <f>INDEX(resultados!$A$2:$ZZ$2662, 1156, MATCH($B$1, resultados!$A$1:$ZZ$1, 0))</f>
        <v/>
      </c>
      <c r="B1162">
        <f>INDEX(resultados!$A$2:$ZZ$2662, 1156, MATCH($B$2, resultados!$A$1:$ZZ$1, 0))</f>
        <v/>
      </c>
      <c r="C1162">
        <f>INDEX(resultados!$A$2:$ZZ$2662, 1156, MATCH($B$3, resultados!$A$1:$ZZ$1, 0))</f>
        <v/>
      </c>
    </row>
    <row r="1163">
      <c r="A1163">
        <f>INDEX(resultados!$A$2:$ZZ$2662, 1157, MATCH($B$1, resultados!$A$1:$ZZ$1, 0))</f>
        <v/>
      </c>
      <c r="B1163">
        <f>INDEX(resultados!$A$2:$ZZ$2662, 1157, MATCH($B$2, resultados!$A$1:$ZZ$1, 0))</f>
        <v/>
      </c>
      <c r="C1163">
        <f>INDEX(resultados!$A$2:$ZZ$2662, 1157, MATCH($B$3, resultados!$A$1:$ZZ$1, 0))</f>
        <v/>
      </c>
    </row>
    <row r="1164">
      <c r="A1164">
        <f>INDEX(resultados!$A$2:$ZZ$2662, 1158, MATCH($B$1, resultados!$A$1:$ZZ$1, 0))</f>
        <v/>
      </c>
      <c r="B1164">
        <f>INDEX(resultados!$A$2:$ZZ$2662, 1158, MATCH($B$2, resultados!$A$1:$ZZ$1, 0))</f>
        <v/>
      </c>
      <c r="C1164">
        <f>INDEX(resultados!$A$2:$ZZ$2662, 1158, MATCH($B$3, resultados!$A$1:$ZZ$1, 0))</f>
        <v/>
      </c>
    </row>
    <row r="1165">
      <c r="A1165">
        <f>INDEX(resultados!$A$2:$ZZ$2662, 1159, MATCH($B$1, resultados!$A$1:$ZZ$1, 0))</f>
        <v/>
      </c>
      <c r="B1165">
        <f>INDEX(resultados!$A$2:$ZZ$2662, 1159, MATCH($B$2, resultados!$A$1:$ZZ$1, 0))</f>
        <v/>
      </c>
      <c r="C1165">
        <f>INDEX(resultados!$A$2:$ZZ$2662, 1159, MATCH($B$3, resultados!$A$1:$ZZ$1, 0))</f>
        <v/>
      </c>
    </row>
    <row r="1166">
      <c r="A1166">
        <f>INDEX(resultados!$A$2:$ZZ$2662, 1160, MATCH($B$1, resultados!$A$1:$ZZ$1, 0))</f>
        <v/>
      </c>
      <c r="B1166">
        <f>INDEX(resultados!$A$2:$ZZ$2662, 1160, MATCH($B$2, resultados!$A$1:$ZZ$1, 0))</f>
        <v/>
      </c>
      <c r="C1166">
        <f>INDEX(resultados!$A$2:$ZZ$2662, 1160, MATCH($B$3, resultados!$A$1:$ZZ$1, 0))</f>
        <v/>
      </c>
    </row>
    <row r="1167">
      <c r="A1167">
        <f>INDEX(resultados!$A$2:$ZZ$2662, 1161, MATCH($B$1, resultados!$A$1:$ZZ$1, 0))</f>
        <v/>
      </c>
      <c r="B1167">
        <f>INDEX(resultados!$A$2:$ZZ$2662, 1161, MATCH($B$2, resultados!$A$1:$ZZ$1, 0))</f>
        <v/>
      </c>
      <c r="C1167">
        <f>INDEX(resultados!$A$2:$ZZ$2662, 1161, MATCH($B$3, resultados!$A$1:$ZZ$1, 0))</f>
        <v/>
      </c>
    </row>
    <row r="1168">
      <c r="A1168">
        <f>INDEX(resultados!$A$2:$ZZ$2662, 1162, MATCH($B$1, resultados!$A$1:$ZZ$1, 0))</f>
        <v/>
      </c>
      <c r="B1168">
        <f>INDEX(resultados!$A$2:$ZZ$2662, 1162, MATCH($B$2, resultados!$A$1:$ZZ$1, 0))</f>
        <v/>
      </c>
      <c r="C1168">
        <f>INDEX(resultados!$A$2:$ZZ$2662, 1162, MATCH($B$3, resultados!$A$1:$ZZ$1, 0))</f>
        <v/>
      </c>
    </row>
    <row r="1169">
      <c r="A1169">
        <f>INDEX(resultados!$A$2:$ZZ$2662, 1163, MATCH($B$1, resultados!$A$1:$ZZ$1, 0))</f>
        <v/>
      </c>
      <c r="B1169">
        <f>INDEX(resultados!$A$2:$ZZ$2662, 1163, MATCH($B$2, resultados!$A$1:$ZZ$1, 0))</f>
        <v/>
      </c>
      <c r="C1169">
        <f>INDEX(resultados!$A$2:$ZZ$2662, 1163, MATCH($B$3, resultados!$A$1:$ZZ$1, 0))</f>
        <v/>
      </c>
    </row>
    <row r="1170">
      <c r="A1170">
        <f>INDEX(resultados!$A$2:$ZZ$2662, 1164, MATCH($B$1, resultados!$A$1:$ZZ$1, 0))</f>
        <v/>
      </c>
      <c r="B1170">
        <f>INDEX(resultados!$A$2:$ZZ$2662, 1164, MATCH($B$2, resultados!$A$1:$ZZ$1, 0))</f>
        <v/>
      </c>
      <c r="C1170">
        <f>INDEX(resultados!$A$2:$ZZ$2662, 1164, MATCH($B$3, resultados!$A$1:$ZZ$1, 0))</f>
        <v/>
      </c>
    </row>
    <row r="1171">
      <c r="A1171">
        <f>INDEX(resultados!$A$2:$ZZ$2662, 1165, MATCH($B$1, resultados!$A$1:$ZZ$1, 0))</f>
        <v/>
      </c>
      <c r="B1171">
        <f>INDEX(resultados!$A$2:$ZZ$2662, 1165, MATCH($B$2, resultados!$A$1:$ZZ$1, 0))</f>
        <v/>
      </c>
      <c r="C1171">
        <f>INDEX(resultados!$A$2:$ZZ$2662, 1165, MATCH($B$3, resultados!$A$1:$ZZ$1, 0))</f>
        <v/>
      </c>
    </row>
    <row r="1172">
      <c r="A1172">
        <f>INDEX(resultados!$A$2:$ZZ$2662, 1166, MATCH($B$1, resultados!$A$1:$ZZ$1, 0))</f>
        <v/>
      </c>
      <c r="B1172">
        <f>INDEX(resultados!$A$2:$ZZ$2662, 1166, MATCH($B$2, resultados!$A$1:$ZZ$1, 0))</f>
        <v/>
      </c>
      <c r="C1172">
        <f>INDEX(resultados!$A$2:$ZZ$2662, 1166, MATCH($B$3, resultados!$A$1:$ZZ$1, 0))</f>
        <v/>
      </c>
    </row>
    <row r="1173">
      <c r="A1173">
        <f>INDEX(resultados!$A$2:$ZZ$2662, 1167, MATCH($B$1, resultados!$A$1:$ZZ$1, 0))</f>
        <v/>
      </c>
      <c r="B1173">
        <f>INDEX(resultados!$A$2:$ZZ$2662, 1167, MATCH($B$2, resultados!$A$1:$ZZ$1, 0))</f>
        <v/>
      </c>
      <c r="C1173">
        <f>INDEX(resultados!$A$2:$ZZ$2662, 1167, MATCH($B$3, resultados!$A$1:$ZZ$1, 0))</f>
        <v/>
      </c>
    </row>
    <row r="1174">
      <c r="A1174">
        <f>INDEX(resultados!$A$2:$ZZ$2662, 1168, MATCH($B$1, resultados!$A$1:$ZZ$1, 0))</f>
        <v/>
      </c>
      <c r="B1174">
        <f>INDEX(resultados!$A$2:$ZZ$2662, 1168, MATCH($B$2, resultados!$A$1:$ZZ$1, 0))</f>
        <v/>
      </c>
      <c r="C1174">
        <f>INDEX(resultados!$A$2:$ZZ$2662, 1168, MATCH($B$3, resultados!$A$1:$ZZ$1, 0))</f>
        <v/>
      </c>
    </row>
    <row r="1175">
      <c r="A1175">
        <f>INDEX(resultados!$A$2:$ZZ$2662, 1169, MATCH($B$1, resultados!$A$1:$ZZ$1, 0))</f>
        <v/>
      </c>
      <c r="B1175">
        <f>INDEX(resultados!$A$2:$ZZ$2662, 1169, MATCH($B$2, resultados!$A$1:$ZZ$1, 0))</f>
        <v/>
      </c>
      <c r="C1175">
        <f>INDEX(resultados!$A$2:$ZZ$2662, 1169, MATCH($B$3, resultados!$A$1:$ZZ$1, 0))</f>
        <v/>
      </c>
    </row>
    <row r="1176">
      <c r="A1176">
        <f>INDEX(resultados!$A$2:$ZZ$2662, 1170, MATCH($B$1, resultados!$A$1:$ZZ$1, 0))</f>
        <v/>
      </c>
      <c r="B1176">
        <f>INDEX(resultados!$A$2:$ZZ$2662, 1170, MATCH($B$2, resultados!$A$1:$ZZ$1, 0))</f>
        <v/>
      </c>
      <c r="C1176">
        <f>INDEX(resultados!$A$2:$ZZ$2662, 1170, MATCH($B$3, resultados!$A$1:$ZZ$1, 0))</f>
        <v/>
      </c>
    </row>
    <row r="1177">
      <c r="A1177">
        <f>INDEX(resultados!$A$2:$ZZ$2662, 1171, MATCH($B$1, resultados!$A$1:$ZZ$1, 0))</f>
        <v/>
      </c>
      <c r="B1177">
        <f>INDEX(resultados!$A$2:$ZZ$2662, 1171, MATCH($B$2, resultados!$A$1:$ZZ$1, 0))</f>
        <v/>
      </c>
      <c r="C1177">
        <f>INDEX(resultados!$A$2:$ZZ$2662, 1171, MATCH($B$3, resultados!$A$1:$ZZ$1, 0))</f>
        <v/>
      </c>
    </row>
    <row r="1178">
      <c r="A1178">
        <f>INDEX(resultados!$A$2:$ZZ$2662, 1172, MATCH($B$1, resultados!$A$1:$ZZ$1, 0))</f>
        <v/>
      </c>
      <c r="B1178">
        <f>INDEX(resultados!$A$2:$ZZ$2662, 1172, MATCH($B$2, resultados!$A$1:$ZZ$1, 0))</f>
        <v/>
      </c>
      <c r="C1178">
        <f>INDEX(resultados!$A$2:$ZZ$2662, 1172, MATCH($B$3, resultados!$A$1:$ZZ$1, 0))</f>
        <v/>
      </c>
    </row>
    <row r="1179">
      <c r="A1179">
        <f>INDEX(resultados!$A$2:$ZZ$2662, 1173, MATCH($B$1, resultados!$A$1:$ZZ$1, 0))</f>
        <v/>
      </c>
      <c r="B1179">
        <f>INDEX(resultados!$A$2:$ZZ$2662, 1173, MATCH($B$2, resultados!$A$1:$ZZ$1, 0))</f>
        <v/>
      </c>
      <c r="C1179">
        <f>INDEX(resultados!$A$2:$ZZ$2662, 1173, MATCH($B$3, resultados!$A$1:$ZZ$1, 0))</f>
        <v/>
      </c>
    </row>
    <row r="1180">
      <c r="A1180">
        <f>INDEX(resultados!$A$2:$ZZ$2662, 1174, MATCH($B$1, resultados!$A$1:$ZZ$1, 0))</f>
        <v/>
      </c>
      <c r="B1180">
        <f>INDEX(resultados!$A$2:$ZZ$2662, 1174, MATCH($B$2, resultados!$A$1:$ZZ$1, 0))</f>
        <v/>
      </c>
      <c r="C1180">
        <f>INDEX(resultados!$A$2:$ZZ$2662, 1174, MATCH($B$3, resultados!$A$1:$ZZ$1, 0))</f>
        <v/>
      </c>
    </row>
    <row r="1181">
      <c r="A1181">
        <f>INDEX(resultados!$A$2:$ZZ$2662, 1175, MATCH($B$1, resultados!$A$1:$ZZ$1, 0))</f>
        <v/>
      </c>
      <c r="B1181">
        <f>INDEX(resultados!$A$2:$ZZ$2662, 1175, MATCH($B$2, resultados!$A$1:$ZZ$1, 0))</f>
        <v/>
      </c>
      <c r="C1181">
        <f>INDEX(resultados!$A$2:$ZZ$2662, 1175, MATCH($B$3, resultados!$A$1:$ZZ$1, 0))</f>
        <v/>
      </c>
    </row>
    <row r="1182">
      <c r="A1182">
        <f>INDEX(resultados!$A$2:$ZZ$2662, 1176, MATCH($B$1, resultados!$A$1:$ZZ$1, 0))</f>
        <v/>
      </c>
      <c r="B1182">
        <f>INDEX(resultados!$A$2:$ZZ$2662, 1176, MATCH($B$2, resultados!$A$1:$ZZ$1, 0))</f>
        <v/>
      </c>
      <c r="C1182">
        <f>INDEX(resultados!$A$2:$ZZ$2662, 1176, MATCH($B$3, resultados!$A$1:$ZZ$1, 0))</f>
        <v/>
      </c>
    </row>
    <row r="1183">
      <c r="A1183">
        <f>INDEX(resultados!$A$2:$ZZ$2662, 1177, MATCH($B$1, resultados!$A$1:$ZZ$1, 0))</f>
        <v/>
      </c>
      <c r="B1183">
        <f>INDEX(resultados!$A$2:$ZZ$2662, 1177, MATCH($B$2, resultados!$A$1:$ZZ$1, 0))</f>
        <v/>
      </c>
      <c r="C1183">
        <f>INDEX(resultados!$A$2:$ZZ$2662, 1177, MATCH($B$3, resultados!$A$1:$ZZ$1, 0))</f>
        <v/>
      </c>
    </row>
    <row r="1184">
      <c r="A1184">
        <f>INDEX(resultados!$A$2:$ZZ$2662, 1178, MATCH($B$1, resultados!$A$1:$ZZ$1, 0))</f>
        <v/>
      </c>
      <c r="B1184">
        <f>INDEX(resultados!$A$2:$ZZ$2662, 1178, MATCH($B$2, resultados!$A$1:$ZZ$1, 0))</f>
        <v/>
      </c>
      <c r="C1184">
        <f>INDEX(resultados!$A$2:$ZZ$2662, 1178, MATCH($B$3, resultados!$A$1:$ZZ$1, 0))</f>
        <v/>
      </c>
    </row>
    <row r="1185">
      <c r="A1185">
        <f>INDEX(resultados!$A$2:$ZZ$2662, 1179, MATCH($B$1, resultados!$A$1:$ZZ$1, 0))</f>
        <v/>
      </c>
      <c r="B1185">
        <f>INDEX(resultados!$A$2:$ZZ$2662, 1179, MATCH($B$2, resultados!$A$1:$ZZ$1, 0))</f>
        <v/>
      </c>
      <c r="C1185">
        <f>INDEX(resultados!$A$2:$ZZ$2662, 1179, MATCH($B$3, resultados!$A$1:$ZZ$1, 0))</f>
        <v/>
      </c>
    </row>
    <row r="1186">
      <c r="A1186">
        <f>INDEX(resultados!$A$2:$ZZ$2662, 1180, MATCH($B$1, resultados!$A$1:$ZZ$1, 0))</f>
        <v/>
      </c>
      <c r="B1186">
        <f>INDEX(resultados!$A$2:$ZZ$2662, 1180, MATCH($B$2, resultados!$A$1:$ZZ$1, 0))</f>
        <v/>
      </c>
      <c r="C1186">
        <f>INDEX(resultados!$A$2:$ZZ$2662, 1180, MATCH($B$3, resultados!$A$1:$ZZ$1, 0))</f>
        <v/>
      </c>
    </row>
    <row r="1187">
      <c r="A1187">
        <f>INDEX(resultados!$A$2:$ZZ$2662, 1181, MATCH($B$1, resultados!$A$1:$ZZ$1, 0))</f>
        <v/>
      </c>
      <c r="B1187">
        <f>INDEX(resultados!$A$2:$ZZ$2662, 1181, MATCH($B$2, resultados!$A$1:$ZZ$1, 0))</f>
        <v/>
      </c>
      <c r="C1187">
        <f>INDEX(resultados!$A$2:$ZZ$2662, 1181, MATCH($B$3, resultados!$A$1:$ZZ$1, 0))</f>
        <v/>
      </c>
    </row>
    <row r="1188">
      <c r="A1188">
        <f>INDEX(resultados!$A$2:$ZZ$2662, 1182, MATCH($B$1, resultados!$A$1:$ZZ$1, 0))</f>
        <v/>
      </c>
      <c r="B1188">
        <f>INDEX(resultados!$A$2:$ZZ$2662, 1182, MATCH($B$2, resultados!$A$1:$ZZ$1, 0))</f>
        <v/>
      </c>
      <c r="C1188">
        <f>INDEX(resultados!$A$2:$ZZ$2662, 1182, MATCH($B$3, resultados!$A$1:$ZZ$1, 0))</f>
        <v/>
      </c>
    </row>
    <row r="1189">
      <c r="A1189">
        <f>INDEX(resultados!$A$2:$ZZ$2662, 1183, MATCH($B$1, resultados!$A$1:$ZZ$1, 0))</f>
        <v/>
      </c>
      <c r="B1189">
        <f>INDEX(resultados!$A$2:$ZZ$2662, 1183, MATCH($B$2, resultados!$A$1:$ZZ$1, 0))</f>
        <v/>
      </c>
      <c r="C1189">
        <f>INDEX(resultados!$A$2:$ZZ$2662, 1183, MATCH($B$3, resultados!$A$1:$ZZ$1, 0))</f>
        <v/>
      </c>
    </row>
    <row r="1190">
      <c r="A1190">
        <f>INDEX(resultados!$A$2:$ZZ$2662, 1184, MATCH($B$1, resultados!$A$1:$ZZ$1, 0))</f>
        <v/>
      </c>
      <c r="B1190">
        <f>INDEX(resultados!$A$2:$ZZ$2662, 1184, MATCH($B$2, resultados!$A$1:$ZZ$1, 0))</f>
        <v/>
      </c>
      <c r="C1190">
        <f>INDEX(resultados!$A$2:$ZZ$2662, 1184, MATCH($B$3, resultados!$A$1:$ZZ$1, 0))</f>
        <v/>
      </c>
    </row>
    <row r="1191">
      <c r="A1191">
        <f>INDEX(resultados!$A$2:$ZZ$2662, 1185, MATCH($B$1, resultados!$A$1:$ZZ$1, 0))</f>
        <v/>
      </c>
      <c r="B1191">
        <f>INDEX(resultados!$A$2:$ZZ$2662, 1185, MATCH($B$2, resultados!$A$1:$ZZ$1, 0))</f>
        <v/>
      </c>
      <c r="C1191">
        <f>INDEX(resultados!$A$2:$ZZ$2662, 1185, MATCH($B$3, resultados!$A$1:$ZZ$1, 0))</f>
        <v/>
      </c>
    </row>
    <row r="1192">
      <c r="A1192">
        <f>INDEX(resultados!$A$2:$ZZ$2662, 1186, MATCH($B$1, resultados!$A$1:$ZZ$1, 0))</f>
        <v/>
      </c>
      <c r="B1192">
        <f>INDEX(resultados!$A$2:$ZZ$2662, 1186, MATCH($B$2, resultados!$A$1:$ZZ$1, 0))</f>
        <v/>
      </c>
      <c r="C1192">
        <f>INDEX(resultados!$A$2:$ZZ$2662, 1186, MATCH($B$3, resultados!$A$1:$ZZ$1, 0))</f>
        <v/>
      </c>
    </row>
    <row r="1193">
      <c r="A1193">
        <f>INDEX(resultados!$A$2:$ZZ$2662, 1187, MATCH($B$1, resultados!$A$1:$ZZ$1, 0))</f>
        <v/>
      </c>
      <c r="B1193">
        <f>INDEX(resultados!$A$2:$ZZ$2662, 1187, MATCH($B$2, resultados!$A$1:$ZZ$1, 0))</f>
        <v/>
      </c>
      <c r="C1193">
        <f>INDEX(resultados!$A$2:$ZZ$2662, 1187, MATCH($B$3, resultados!$A$1:$ZZ$1, 0))</f>
        <v/>
      </c>
    </row>
    <row r="1194">
      <c r="A1194">
        <f>INDEX(resultados!$A$2:$ZZ$2662, 1188, MATCH($B$1, resultados!$A$1:$ZZ$1, 0))</f>
        <v/>
      </c>
      <c r="B1194">
        <f>INDEX(resultados!$A$2:$ZZ$2662, 1188, MATCH($B$2, resultados!$A$1:$ZZ$1, 0))</f>
        <v/>
      </c>
      <c r="C1194">
        <f>INDEX(resultados!$A$2:$ZZ$2662, 1188, MATCH($B$3, resultados!$A$1:$ZZ$1, 0))</f>
        <v/>
      </c>
    </row>
    <row r="1195">
      <c r="A1195">
        <f>INDEX(resultados!$A$2:$ZZ$2662, 1189, MATCH($B$1, resultados!$A$1:$ZZ$1, 0))</f>
        <v/>
      </c>
      <c r="B1195">
        <f>INDEX(resultados!$A$2:$ZZ$2662, 1189, MATCH($B$2, resultados!$A$1:$ZZ$1, 0))</f>
        <v/>
      </c>
      <c r="C1195">
        <f>INDEX(resultados!$A$2:$ZZ$2662, 1189, MATCH($B$3, resultados!$A$1:$ZZ$1, 0))</f>
        <v/>
      </c>
    </row>
    <row r="1196">
      <c r="A1196">
        <f>INDEX(resultados!$A$2:$ZZ$2662, 1190, MATCH($B$1, resultados!$A$1:$ZZ$1, 0))</f>
        <v/>
      </c>
      <c r="B1196">
        <f>INDEX(resultados!$A$2:$ZZ$2662, 1190, MATCH($B$2, resultados!$A$1:$ZZ$1, 0))</f>
        <v/>
      </c>
      <c r="C1196">
        <f>INDEX(resultados!$A$2:$ZZ$2662, 1190, MATCH($B$3, resultados!$A$1:$ZZ$1, 0))</f>
        <v/>
      </c>
    </row>
    <row r="1197">
      <c r="A1197">
        <f>INDEX(resultados!$A$2:$ZZ$2662, 1191, MATCH($B$1, resultados!$A$1:$ZZ$1, 0))</f>
        <v/>
      </c>
      <c r="B1197">
        <f>INDEX(resultados!$A$2:$ZZ$2662, 1191, MATCH($B$2, resultados!$A$1:$ZZ$1, 0))</f>
        <v/>
      </c>
      <c r="C1197">
        <f>INDEX(resultados!$A$2:$ZZ$2662, 1191, MATCH($B$3, resultados!$A$1:$ZZ$1, 0))</f>
        <v/>
      </c>
    </row>
    <row r="1198">
      <c r="A1198">
        <f>INDEX(resultados!$A$2:$ZZ$2662, 1192, MATCH($B$1, resultados!$A$1:$ZZ$1, 0))</f>
        <v/>
      </c>
      <c r="B1198">
        <f>INDEX(resultados!$A$2:$ZZ$2662, 1192, MATCH($B$2, resultados!$A$1:$ZZ$1, 0))</f>
        <v/>
      </c>
      <c r="C1198">
        <f>INDEX(resultados!$A$2:$ZZ$2662, 1192, MATCH($B$3, resultados!$A$1:$ZZ$1, 0))</f>
        <v/>
      </c>
    </row>
    <row r="1199">
      <c r="A1199">
        <f>INDEX(resultados!$A$2:$ZZ$2662, 1193, MATCH($B$1, resultados!$A$1:$ZZ$1, 0))</f>
        <v/>
      </c>
      <c r="B1199">
        <f>INDEX(resultados!$A$2:$ZZ$2662, 1193, MATCH($B$2, resultados!$A$1:$ZZ$1, 0))</f>
        <v/>
      </c>
      <c r="C1199">
        <f>INDEX(resultados!$A$2:$ZZ$2662, 1193, MATCH($B$3, resultados!$A$1:$ZZ$1, 0))</f>
        <v/>
      </c>
    </row>
    <row r="1200">
      <c r="A1200">
        <f>INDEX(resultados!$A$2:$ZZ$2662, 1194, MATCH($B$1, resultados!$A$1:$ZZ$1, 0))</f>
        <v/>
      </c>
      <c r="B1200">
        <f>INDEX(resultados!$A$2:$ZZ$2662, 1194, MATCH($B$2, resultados!$A$1:$ZZ$1, 0))</f>
        <v/>
      </c>
      <c r="C1200">
        <f>INDEX(resultados!$A$2:$ZZ$2662, 1194, MATCH($B$3, resultados!$A$1:$ZZ$1, 0))</f>
        <v/>
      </c>
    </row>
    <row r="1201">
      <c r="A1201">
        <f>INDEX(resultados!$A$2:$ZZ$2662, 1195, MATCH($B$1, resultados!$A$1:$ZZ$1, 0))</f>
        <v/>
      </c>
      <c r="B1201">
        <f>INDEX(resultados!$A$2:$ZZ$2662, 1195, MATCH($B$2, resultados!$A$1:$ZZ$1, 0))</f>
        <v/>
      </c>
      <c r="C1201">
        <f>INDEX(resultados!$A$2:$ZZ$2662, 1195, MATCH($B$3, resultados!$A$1:$ZZ$1, 0))</f>
        <v/>
      </c>
    </row>
    <row r="1202">
      <c r="A1202">
        <f>INDEX(resultados!$A$2:$ZZ$2662, 1196, MATCH($B$1, resultados!$A$1:$ZZ$1, 0))</f>
        <v/>
      </c>
      <c r="B1202">
        <f>INDEX(resultados!$A$2:$ZZ$2662, 1196, MATCH($B$2, resultados!$A$1:$ZZ$1, 0))</f>
        <v/>
      </c>
      <c r="C1202">
        <f>INDEX(resultados!$A$2:$ZZ$2662, 1196, MATCH($B$3, resultados!$A$1:$ZZ$1, 0))</f>
        <v/>
      </c>
    </row>
    <row r="1203">
      <c r="A1203">
        <f>INDEX(resultados!$A$2:$ZZ$2662, 1197, MATCH($B$1, resultados!$A$1:$ZZ$1, 0))</f>
        <v/>
      </c>
      <c r="B1203">
        <f>INDEX(resultados!$A$2:$ZZ$2662, 1197, MATCH($B$2, resultados!$A$1:$ZZ$1, 0))</f>
        <v/>
      </c>
      <c r="C1203">
        <f>INDEX(resultados!$A$2:$ZZ$2662, 1197, MATCH($B$3, resultados!$A$1:$ZZ$1, 0))</f>
        <v/>
      </c>
    </row>
    <row r="1204">
      <c r="A1204">
        <f>INDEX(resultados!$A$2:$ZZ$2662, 1198, MATCH($B$1, resultados!$A$1:$ZZ$1, 0))</f>
        <v/>
      </c>
      <c r="B1204">
        <f>INDEX(resultados!$A$2:$ZZ$2662, 1198, MATCH($B$2, resultados!$A$1:$ZZ$1, 0))</f>
        <v/>
      </c>
      <c r="C1204">
        <f>INDEX(resultados!$A$2:$ZZ$2662, 1198, MATCH($B$3, resultados!$A$1:$ZZ$1, 0))</f>
        <v/>
      </c>
    </row>
    <row r="1205">
      <c r="A1205">
        <f>INDEX(resultados!$A$2:$ZZ$2662, 1199, MATCH($B$1, resultados!$A$1:$ZZ$1, 0))</f>
        <v/>
      </c>
      <c r="B1205">
        <f>INDEX(resultados!$A$2:$ZZ$2662, 1199, MATCH($B$2, resultados!$A$1:$ZZ$1, 0))</f>
        <v/>
      </c>
      <c r="C1205">
        <f>INDEX(resultados!$A$2:$ZZ$2662, 1199, MATCH($B$3, resultados!$A$1:$ZZ$1, 0))</f>
        <v/>
      </c>
    </row>
    <row r="1206">
      <c r="A1206">
        <f>INDEX(resultados!$A$2:$ZZ$2662, 1200, MATCH($B$1, resultados!$A$1:$ZZ$1, 0))</f>
        <v/>
      </c>
      <c r="B1206">
        <f>INDEX(resultados!$A$2:$ZZ$2662, 1200, MATCH($B$2, resultados!$A$1:$ZZ$1, 0))</f>
        <v/>
      </c>
      <c r="C1206">
        <f>INDEX(resultados!$A$2:$ZZ$2662, 1200, MATCH($B$3, resultados!$A$1:$ZZ$1, 0))</f>
        <v/>
      </c>
    </row>
    <row r="1207">
      <c r="A1207">
        <f>INDEX(resultados!$A$2:$ZZ$2662, 1201, MATCH($B$1, resultados!$A$1:$ZZ$1, 0))</f>
        <v/>
      </c>
      <c r="B1207">
        <f>INDEX(resultados!$A$2:$ZZ$2662, 1201, MATCH($B$2, resultados!$A$1:$ZZ$1, 0))</f>
        <v/>
      </c>
      <c r="C1207">
        <f>INDEX(resultados!$A$2:$ZZ$2662, 1201, MATCH($B$3, resultados!$A$1:$ZZ$1, 0))</f>
        <v/>
      </c>
    </row>
    <row r="1208">
      <c r="A1208">
        <f>INDEX(resultados!$A$2:$ZZ$2662, 1202, MATCH($B$1, resultados!$A$1:$ZZ$1, 0))</f>
        <v/>
      </c>
      <c r="B1208">
        <f>INDEX(resultados!$A$2:$ZZ$2662, 1202, MATCH($B$2, resultados!$A$1:$ZZ$1, 0))</f>
        <v/>
      </c>
      <c r="C1208">
        <f>INDEX(resultados!$A$2:$ZZ$2662, 1202, MATCH($B$3, resultados!$A$1:$ZZ$1, 0))</f>
        <v/>
      </c>
    </row>
    <row r="1209">
      <c r="A1209">
        <f>INDEX(resultados!$A$2:$ZZ$2662, 1203, MATCH($B$1, resultados!$A$1:$ZZ$1, 0))</f>
        <v/>
      </c>
      <c r="B1209">
        <f>INDEX(resultados!$A$2:$ZZ$2662, 1203, MATCH($B$2, resultados!$A$1:$ZZ$1, 0))</f>
        <v/>
      </c>
      <c r="C1209">
        <f>INDEX(resultados!$A$2:$ZZ$2662, 1203, MATCH($B$3, resultados!$A$1:$ZZ$1, 0))</f>
        <v/>
      </c>
    </row>
    <row r="1210">
      <c r="A1210">
        <f>INDEX(resultados!$A$2:$ZZ$2662, 1204, MATCH($B$1, resultados!$A$1:$ZZ$1, 0))</f>
        <v/>
      </c>
      <c r="B1210">
        <f>INDEX(resultados!$A$2:$ZZ$2662, 1204, MATCH($B$2, resultados!$A$1:$ZZ$1, 0))</f>
        <v/>
      </c>
      <c r="C1210">
        <f>INDEX(resultados!$A$2:$ZZ$2662, 1204, MATCH($B$3, resultados!$A$1:$ZZ$1, 0))</f>
        <v/>
      </c>
    </row>
    <row r="1211">
      <c r="A1211">
        <f>INDEX(resultados!$A$2:$ZZ$2662, 1205, MATCH($B$1, resultados!$A$1:$ZZ$1, 0))</f>
        <v/>
      </c>
      <c r="B1211">
        <f>INDEX(resultados!$A$2:$ZZ$2662, 1205, MATCH($B$2, resultados!$A$1:$ZZ$1, 0))</f>
        <v/>
      </c>
      <c r="C1211">
        <f>INDEX(resultados!$A$2:$ZZ$2662, 1205, MATCH($B$3, resultados!$A$1:$ZZ$1, 0))</f>
        <v/>
      </c>
    </row>
    <row r="1212">
      <c r="A1212">
        <f>INDEX(resultados!$A$2:$ZZ$2662, 1206, MATCH($B$1, resultados!$A$1:$ZZ$1, 0))</f>
        <v/>
      </c>
      <c r="B1212">
        <f>INDEX(resultados!$A$2:$ZZ$2662, 1206, MATCH($B$2, resultados!$A$1:$ZZ$1, 0))</f>
        <v/>
      </c>
      <c r="C1212">
        <f>INDEX(resultados!$A$2:$ZZ$2662, 1206, MATCH($B$3, resultados!$A$1:$ZZ$1, 0))</f>
        <v/>
      </c>
    </row>
    <row r="1213">
      <c r="A1213">
        <f>INDEX(resultados!$A$2:$ZZ$2662, 1207, MATCH($B$1, resultados!$A$1:$ZZ$1, 0))</f>
        <v/>
      </c>
      <c r="B1213">
        <f>INDEX(resultados!$A$2:$ZZ$2662, 1207, MATCH($B$2, resultados!$A$1:$ZZ$1, 0))</f>
        <v/>
      </c>
      <c r="C1213">
        <f>INDEX(resultados!$A$2:$ZZ$2662, 1207, MATCH($B$3, resultados!$A$1:$ZZ$1, 0))</f>
        <v/>
      </c>
    </row>
    <row r="1214">
      <c r="A1214">
        <f>INDEX(resultados!$A$2:$ZZ$2662, 1208, MATCH($B$1, resultados!$A$1:$ZZ$1, 0))</f>
        <v/>
      </c>
      <c r="B1214">
        <f>INDEX(resultados!$A$2:$ZZ$2662, 1208, MATCH($B$2, resultados!$A$1:$ZZ$1, 0))</f>
        <v/>
      </c>
      <c r="C1214">
        <f>INDEX(resultados!$A$2:$ZZ$2662, 1208, MATCH($B$3, resultados!$A$1:$ZZ$1, 0))</f>
        <v/>
      </c>
    </row>
    <row r="1215">
      <c r="A1215">
        <f>INDEX(resultados!$A$2:$ZZ$2662, 1209, MATCH($B$1, resultados!$A$1:$ZZ$1, 0))</f>
        <v/>
      </c>
      <c r="B1215">
        <f>INDEX(resultados!$A$2:$ZZ$2662, 1209, MATCH($B$2, resultados!$A$1:$ZZ$1, 0))</f>
        <v/>
      </c>
      <c r="C1215">
        <f>INDEX(resultados!$A$2:$ZZ$2662, 1209, MATCH($B$3, resultados!$A$1:$ZZ$1, 0))</f>
        <v/>
      </c>
    </row>
    <row r="1216">
      <c r="A1216">
        <f>INDEX(resultados!$A$2:$ZZ$2662, 1210, MATCH($B$1, resultados!$A$1:$ZZ$1, 0))</f>
        <v/>
      </c>
      <c r="B1216">
        <f>INDEX(resultados!$A$2:$ZZ$2662, 1210, MATCH($B$2, resultados!$A$1:$ZZ$1, 0))</f>
        <v/>
      </c>
      <c r="C1216">
        <f>INDEX(resultados!$A$2:$ZZ$2662, 1210, MATCH($B$3, resultados!$A$1:$ZZ$1, 0))</f>
        <v/>
      </c>
    </row>
    <row r="1217">
      <c r="A1217">
        <f>INDEX(resultados!$A$2:$ZZ$2662, 1211, MATCH($B$1, resultados!$A$1:$ZZ$1, 0))</f>
        <v/>
      </c>
      <c r="B1217">
        <f>INDEX(resultados!$A$2:$ZZ$2662, 1211, MATCH($B$2, resultados!$A$1:$ZZ$1, 0))</f>
        <v/>
      </c>
      <c r="C1217">
        <f>INDEX(resultados!$A$2:$ZZ$2662, 1211, MATCH($B$3, resultados!$A$1:$ZZ$1, 0))</f>
        <v/>
      </c>
    </row>
    <row r="1218">
      <c r="A1218">
        <f>INDEX(resultados!$A$2:$ZZ$2662, 1212, MATCH($B$1, resultados!$A$1:$ZZ$1, 0))</f>
        <v/>
      </c>
      <c r="B1218">
        <f>INDEX(resultados!$A$2:$ZZ$2662, 1212, MATCH($B$2, resultados!$A$1:$ZZ$1, 0))</f>
        <v/>
      </c>
      <c r="C1218">
        <f>INDEX(resultados!$A$2:$ZZ$2662, 1212, MATCH($B$3, resultados!$A$1:$ZZ$1, 0))</f>
        <v/>
      </c>
    </row>
    <row r="1219">
      <c r="A1219">
        <f>INDEX(resultados!$A$2:$ZZ$2662, 1213, MATCH($B$1, resultados!$A$1:$ZZ$1, 0))</f>
        <v/>
      </c>
      <c r="B1219">
        <f>INDEX(resultados!$A$2:$ZZ$2662, 1213, MATCH($B$2, resultados!$A$1:$ZZ$1, 0))</f>
        <v/>
      </c>
      <c r="C1219">
        <f>INDEX(resultados!$A$2:$ZZ$2662, 1213, MATCH($B$3, resultados!$A$1:$ZZ$1, 0))</f>
        <v/>
      </c>
    </row>
    <row r="1220">
      <c r="A1220">
        <f>INDEX(resultados!$A$2:$ZZ$2662, 1214, MATCH($B$1, resultados!$A$1:$ZZ$1, 0))</f>
        <v/>
      </c>
      <c r="B1220">
        <f>INDEX(resultados!$A$2:$ZZ$2662, 1214, MATCH($B$2, resultados!$A$1:$ZZ$1, 0))</f>
        <v/>
      </c>
      <c r="C1220">
        <f>INDEX(resultados!$A$2:$ZZ$2662, 1214, MATCH($B$3, resultados!$A$1:$ZZ$1, 0))</f>
        <v/>
      </c>
    </row>
    <row r="1221">
      <c r="A1221">
        <f>INDEX(resultados!$A$2:$ZZ$2662, 1215, MATCH($B$1, resultados!$A$1:$ZZ$1, 0))</f>
        <v/>
      </c>
      <c r="B1221">
        <f>INDEX(resultados!$A$2:$ZZ$2662, 1215, MATCH($B$2, resultados!$A$1:$ZZ$1, 0))</f>
        <v/>
      </c>
      <c r="C1221">
        <f>INDEX(resultados!$A$2:$ZZ$2662, 1215, MATCH($B$3, resultados!$A$1:$ZZ$1, 0))</f>
        <v/>
      </c>
    </row>
    <row r="1222">
      <c r="A1222">
        <f>INDEX(resultados!$A$2:$ZZ$2662, 1216, MATCH($B$1, resultados!$A$1:$ZZ$1, 0))</f>
        <v/>
      </c>
      <c r="B1222">
        <f>INDEX(resultados!$A$2:$ZZ$2662, 1216, MATCH($B$2, resultados!$A$1:$ZZ$1, 0))</f>
        <v/>
      </c>
      <c r="C1222">
        <f>INDEX(resultados!$A$2:$ZZ$2662, 1216, MATCH($B$3, resultados!$A$1:$ZZ$1, 0))</f>
        <v/>
      </c>
    </row>
    <row r="1223">
      <c r="A1223">
        <f>INDEX(resultados!$A$2:$ZZ$2662, 1217, MATCH($B$1, resultados!$A$1:$ZZ$1, 0))</f>
        <v/>
      </c>
      <c r="B1223">
        <f>INDEX(resultados!$A$2:$ZZ$2662, 1217, MATCH($B$2, resultados!$A$1:$ZZ$1, 0))</f>
        <v/>
      </c>
      <c r="C1223">
        <f>INDEX(resultados!$A$2:$ZZ$2662, 1217, MATCH($B$3, resultados!$A$1:$ZZ$1, 0))</f>
        <v/>
      </c>
    </row>
    <row r="1224">
      <c r="A1224">
        <f>INDEX(resultados!$A$2:$ZZ$2662, 1218, MATCH($B$1, resultados!$A$1:$ZZ$1, 0))</f>
        <v/>
      </c>
      <c r="B1224">
        <f>INDEX(resultados!$A$2:$ZZ$2662, 1218, MATCH($B$2, resultados!$A$1:$ZZ$1, 0))</f>
        <v/>
      </c>
      <c r="C1224">
        <f>INDEX(resultados!$A$2:$ZZ$2662, 1218, MATCH($B$3, resultados!$A$1:$ZZ$1, 0))</f>
        <v/>
      </c>
    </row>
    <row r="1225">
      <c r="A1225">
        <f>INDEX(resultados!$A$2:$ZZ$2662, 1219, MATCH($B$1, resultados!$A$1:$ZZ$1, 0))</f>
        <v/>
      </c>
      <c r="B1225">
        <f>INDEX(resultados!$A$2:$ZZ$2662, 1219, MATCH($B$2, resultados!$A$1:$ZZ$1, 0))</f>
        <v/>
      </c>
      <c r="C1225">
        <f>INDEX(resultados!$A$2:$ZZ$2662, 1219, MATCH($B$3, resultados!$A$1:$ZZ$1, 0))</f>
        <v/>
      </c>
    </row>
    <row r="1226">
      <c r="A1226">
        <f>INDEX(resultados!$A$2:$ZZ$2662, 1220, MATCH($B$1, resultados!$A$1:$ZZ$1, 0))</f>
        <v/>
      </c>
      <c r="B1226">
        <f>INDEX(resultados!$A$2:$ZZ$2662, 1220, MATCH($B$2, resultados!$A$1:$ZZ$1, 0))</f>
        <v/>
      </c>
      <c r="C1226">
        <f>INDEX(resultados!$A$2:$ZZ$2662, 1220, MATCH($B$3, resultados!$A$1:$ZZ$1, 0))</f>
        <v/>
      </c>
    </row>
    <row r="1227">
      <c r="A1227">
        <f>INDEX(resultados!$A$2:$ZZ$2662, 1221, MATCH($B$1, resultados!$A$1:$ZZ$1, 0))</f>
        <v/>
      </c>
      <c r="B1227">
        <f>INDEX(resultados!$A$2:$ZZ$2662, 1221, MATCH($B$2, resultados!$A$1:$ZZ$1, 0))</f>
        <v/>
      </c>
      <c r="C1227">
        <f>INDEX(resultados!$A$2:$ZZ$2662, 1221, MATCH($B$3, resultados!$A$1:$ZZ$1, 0))</f>
        <v/>
      </c>
    </row>
    <row r="1228">
      <c r="A1228">
        <f>INDEX(resultados!$A$2:$ZZ$2662, 1222, MATCH($B$1, resultados!$A$1:$ZZ$1, 0))</f>
        <v/>
      </c>
      <c r="B1228">
        <f>INDEX(resultados!$A$2:$ZZ$2662, 1222, MATCH($B$2, resultados!$A$1:$ZZ$1, 0))</f>
        <v/>
      </c>
      <c r="C1228">
        <f>INDEX(resultados!$A$2:$ZZ$2662, 1222, MATCH($B$3, resultados!$A$1:$ZZ$1, 0))</f>
        <v/>
      </c>
    </row>
    <row r="1229">
      <c r="A1229">
        <f>INDEX(resultados!$A$2:$ZZ$2662, 1223, MATCH($B$1, resultados!$A$1:$ZZ$1, 0))</f>
        <v/>
      </c>
      <c r="B1229">
        <f>INDEX(resultados!$A$2:$ZZ$2662, 1223, MATCH($B$2, resultados!$A$1:$ZZ$1, 0))</f>
        <v/>
      </c>
      <c r="C1229">
        <f>INDEX(resultados!$A$2:$ZZ$2662, 1223, MATCH($B$3, resultados!$A$1:$ZZ$1, 0))</f>
        <v/>
      </c>
    </row>
    <row r="1230">
      <c r="A1230">
        <f>INDEX(resultados!$A$2:$ZZ$2662, 1224, MATCH($B$1, resultados!$A$1:$ZZ$1, 0))</f>
        <v/>
      </c>
      <c r="B1230">
        <f>INDEX(resultados!$A$2:$ZZ$2662, 1224, MATCH($B$2, resultados!$A$1:$ZZ$1, 0))</f>
        <v/>
      </c>
      <c r="C1230">
        <f>INDEX(resultados!$A$2:$ZZ$2662, 1224, MATCH($B$3, resultados!$A$1:$ZZ$1, 0))</f>
        <v/>
      </c>
    </row>
    <row r="1231">
      <c r="A1231">
        <f>INDEX(resultados!$A$2:$ZZ$2662, 1225, MATCH($B$1, resultados!$A$1:$ZZ$1, 0))</f>
        <v/>
      </c>
      <c r="B1231">
        <f>INDEX(resultados!$A$2:$ZZ$2662, 1225, MATCH($B$2, resultados!$A$1:$ZZ$1, 0))</f>
        <v/>
      </c>
      <c r="C1231">
        <f>INDEX(resultados!$A$2:$ZZ$2662, 1225, MATCH($B$3, resultados!$A$1:$ZZ$1, 0))</f>
        <v/>
      </c>
    </row>
    <row r="1232">
      <c r="A1232">
        <f>INDEX(resultados!$A$2:$ZZ$2662, 1226, MATCH($B$1, resultados!$A$1:$ZZ$1, 0))</f>
        <v/>
      </c>
      <c r="B1232">
        <f>INDEX(resultados!$A$2:$ZZ$2662, 1226, MATCH($B$2, resultados!$A$1:$ZZ$1, 0))</f>
        <v/>
      </c>
      <c r="C1232">
        <f>INDEX(resultados!$A$2:$ZZ$2662, 1226, MATCH($B$3, resultados!$A$1:$ZZ$1, 0))</f>
        <v/>
      </c>
    </row>
    <row r="1233">
      <c r="A1233">
        <f>INDEX(resultados!$A$2:$ZZ$2662, 1227, MATCH($B$1, resultados!$A$1:$ZZ$1, 0))</f>
        <v/>
      </c>
      <c r="B1233">
        <f>INDEX(resultados!$A$2:$ZZ$2662, 1227, MATCH($B$2, resultados!$A$1:$ZZ$1, 0))</f>
        <v/>
      </c>
      <c r="C1233">
        <f>INDEX(resultados!$A$2:$ZZ$2662, 1227, MATCH($B$3, resultados!$A$1:$ZZ$1, 0))</f>
        <v/>
      </c>
    </row>
    <row r="1234">
      <c r="A1234">
        <f>INDEX(resultados!$A$2:$ZZ$2662, 1228, MATCH($B$1, resultados!$A$1:$ZZ$1, 0))</f>
        <v/>
      </c>
      <c r="B1234">
        <f>INDEX(resultados!$A$2:$ZZ$2662, 1228, MATCH($B$2, resultados!$A$1:$ZZ$1, 0))</f>
        <v/>
      </c>
      <c r="C1234">
        <f>INDEX(resultados!$A$2:$ZZ$2662, 1228, MATCH($B$3, resultados!$A$1:$ZZ$1, 0))</f>
        <v/>
      </c>
    </row>
    <row r="1235">
      <c r="A1235">
        <f>INDEX(resultados!$A$2:$ZZ$2662, 1229, MATCH($B$1, resultados!$A$1:$ZZ$1, 0))</f>
        <v/>
      </c>
      <c r="B1235">
        <f>INDEX(resultados!$A$2:$ZZ$2662, 1229, MATCH($B$2, resultados!$A$1:$ZZ$1, 0))</f>
        <v/>
      </c>
      <c r="C1235">
        <f>INDEX(resultados!$A$2:$ZZ$2662, 1229, MATCH($B$3, resultados!$A$1:$ZZ$1, 0))</f>
        <v/>
      </c>
    </row>
    <row r="1236">
      <c r="A1236">
        <f>INDEX(resultados!$A$2:$ZZ$2662, 1230, MATCH($B$1, resultados!$A$1:$ZZ$1, 0))</f>
        <v/>
      </c>
      <c r="B1236">
        <f>INDEX(resultados!$A$2:$ZZ$2662, 1230, MATCH($B$2, resultados!$A$1:$ZZ$1, 0))</f>
        <v/>
      </c>
      <c r="C1236">
        <f>INDEX(resultados!$A$2:$ZZ$2662, 1230, MATCH($B$3, resultados!$A$1:$ZZ$1, 0))</f>
        <v/>
      </c>
    </row>
    <row r="1237">
      <c r="A1237">
        <f>INDEX(resultados!$A$2:$ZZ$2662, 1231, MATCH($B$1, resultados!$A$1:$ZZ$1, 0))</f>
        <v/>
      </c>
      <c r="B1237">
        <f>INDEX(resultados!$A$2:$ZZ$2662, 1231, MATCH($B$2, resultados!$A$1:$ZZ$1, 0))</f>
        <v/>
      </c>
      <c r="C1237">
        <f>INDEX(resultados!$A$2:$ZZ$2662, 1231, MATCH($B$3, resultados!$A$1:$ZZ$1, 0))</f>
        <v/>
      </c>
    </row>
    <row r="1238">
      <c r="A1238">
        <f>INDEX(resultados!$A$2:$ZZ$2662, 1232, MATCH($B$1, resultados!$A$1:$ZZ$1, 0))</f>
        <v/>
      </c>
      <c r="B1238">
        <f>INDEX(resultados!$A$2:$ZZ$2662, 1232, MATCH($B$2, resultados!$A$1:$ZZ$1, 0))</f>
        <v/>
      </c>
      <c r="C1238">
        <f>INDEX(resultados!$A$2:$ZZ$2662, 1232, MATCH($B$3, resultados!$A$1:$ZZ$1, 0))</f>
        <v/>
      </c>
    </row>
    <row r="1239">
      <c r="A1239">
        <f>INDEX(resultados!$A$2:$ZZ$2662, 1233, MATCH($B$1, resultados!$A$1:$ZZ$1, 0))</f>
        <v/>
      </c>
      <c r="B1239">
        <f>INDEX(resultados!$A$2:$ZZ$2662, 1233, MATCH($B$2, resultados!$A$1:$ZZ$1, 0))</f>
        <v/>
      </c>
      <c r="C1239">
        <f>INDEX(resultados!$A$2:$ZZ$2662, 1233, MATCH($B$3, resultados!$A$1:$ZZ$1, 0))</f>
        <v/>
      </c>
    </row>
    <row r="1240">
      <c r="A1240">
        <f>INDEX(resultados!$A$2:$ZZ$2662, 1234, MATCH($B$1, resultados!$A$1:$ZZ$1, 0))</f>
        <v/>
      </c>
      <c r="B1240">
        <f>INDEX(resultados!$A$2:$ZZ$2662, 1234, MATCH($B$2, resultados!$A$1:$ZZ$1, 0))</f>
        <v/>
      </c>
      <c r="C1240">
        <f>INDEX(resultados!$A$2:$ZZ$2662, 1234, MATCH($B$3, resultados!$A$1:$ZZ$1, 0))</f>
        <v/>
      </c>
    </row>
    <row r="1241">
      <c r="A1241">
        <f>INDEX(resultados!$A$2:$ZZ$2662, 1235, MATCH($B$1, resultados!$A$1:$ZZ$1, 0))</f>
        <v/>
      </c>
      <c r="B1241">
        <f>INDEX(resultados!$A$2:$ZZ$2662, 1235, MATCH($B$2, resultados!$A$1:$ZZ$1, 0))</f>
        <v/>
      </c>
      <c r="C1241">
        <f>INDEX(resultados!$A$2:$ZZ$2662, 1235, MATCH($B$3, resultados!$A$1:$ZZ$1, 0))</f>
        <v/>
      </c>
    </row>
    <row r="1242">
      <c r="A1242">
        <f>INDEX(resultados!$A$2:$ZZ$2662, 1236, MATCH($B$1, resultados!$A$1:$ZZ$1, 0))</f>
        <v/>
      </c>
      <c r="B1242">
        <f>INDEX(resultados!$A$2:$ZZ$2662, 1236, MATCH($B$2, resultados!$A$1:$ZZ$1, 0))</f>
        <v/>
      </c>
      <c r="C1242">
        <f>INDEX(resultados!$A$2:$ZZ$2662, 1236, MATCH($B$3, resultados!$A$1:$ZZ$1, 0))</f>
        <v/>
      </c>
    </row>
    <row r="1243">
      <c r="A1243">
        <f>INDEX(resultados!$A$2:$ZZ$2662, 1237, MATCH($B$1, resultados!$A$1:$ZZ$1, 0))</f>
        <v/>
      </c>
      <c r="B1243">
        <f>INDEX(resultados!$A$2:$ZZ$2662, 1237, MATCH($B$2, resultados!$A$1:$ZZ$1, 0))</f>
        <v/>
      </c>
      <c r="C1243">
        <f>INDEX(resultados!$A$2:$ZZ$2662, 1237, MATCH($B$3, resultados!$A$1:$ZZ$1, 0))</f>
        <v/>
      </c>
    </row>
    <row r="1244">
      <c r="A1244">
        <f>INDEX(resultados!$A$2:$ZZ$2662, 1238, MATCH($B$1, resultados!$A$1:$ZZ$1, 0))</f>
        <v/>
      </c>
      <c r="B1244">
        <f>INDEX(resultados!$A$2:$ZZ$2662, 1238, MATCH($B$2, resultados!$A$1:$ZZ$1, 0))</f>
        <v/>
      </c>
      <c r="C1244">
        <f>INDEX(resultados!$A$2:$ZZ$2662, 1238, MATCH($B$3, resultados!$A$1:$ZZ$1, 0))</f>
        <v/>
      </c>
    </row>
    <row r="1245">
      <c r="A1245">
        <f>INDEX(resultados!$A$2:$ZZ$2662, 1239, MATCH($B$1, resultados!$A$1:$ZZ$1, 0))</f>
        <v/>
      </c>
      <c r="B1245">
        <f>INDEX(resultados!$A$2:$ZZ$2662, 1239, MATCH($B$2, resultados!$A$1:$ZZ$1, 0))</f>
        <v/>
      </c>
      <c r="C1245">
        <f>INDEX(resultados!$A$2:$ZZ$2662, 1239, MATCH($B$3, resultados!$A$1:$ZZ$1, 0))</f>
        <v/>
      </c>
    </row>
    <row r="1246">
      <c r="A1246">
        <f>INDEX(resultados!$A$2:$ZZ$2662, 1240, MATCH($B$1, resultados!$A$1:$ZZ$1, 0))</f>
        <v/>
      </c>
      <c r="B1246">
        <f>INDEX(resultados!$A$2:$ZZ$2662, 1240, MATCH($B$2, resultados!$A$1:$ZZ$1, 0))</f>
        <v/>
      </c>
      <c r="C1246">
        <f>INDEX(resultados!$A$2:$ZZ$2662, 1240, MATCH($B$3, resultados!$A$1:$ZZ$1, 0))</f>
        <v/>
      </c>
    </row>
    <row r="1247">
      <c r="A1247">
        <f>INDEX(resultados!$A$2:$ZZ$2662, 1241, MATCH($B$1, resultados!$A$1:$ZZ$1, 0))</f>
        <v/>
      </c>
      <c r="B1247">
        <f>INDEX(resultados!$A$2:$ZZ$2662, 1241, MATCH($B$2, resultados!$A$1:$ZZ$1, 0))</f>
        <v/>
      </c>
      <c r="C1247">
        <f>INDEX(resultados!$A$2:$ZZ$2662, 1241, MATCH($B$3, resultados!$A$1:$ZZ$1, 0))</f>
        <v/>
      </c>
    </row>
    <row r="1248">
      <c r="A1248">
        <f>INDEX(resultados!$A$2:$ZZ$2662, 1242, MATCH($B$1, resultados!$A$1:$ZZ$1, 0))</f>
        <v/>
      </c>
      <c r="B1248">
        <f>INDEX(resultados!$A$2:$ZZ$2662, 1242, MATCH($B$2, resultados!$A$1:$ZZ$1, 0))</f>
        <v/>
      </c>
      <c r="C1248">
        <f>INDEX(resultados!$A$2:$ZZ$2662, 1242, MATCH($B$3, resultados!$A$1:$ZZ$1, 0))</f>
        <v/>
      </c>
    </row>
    <row r="1249">
      <c r="A1249">
        <f>INDEX(resultados!$A$2:$ZZ$2662, 1243, MATCH($B$1, resultados!$A$1:$ZZ$1, 0))</f>
        <v/>
      </c>
      <c r="B1249">
        <f>INDEX(resultados!$A$2:$ZZ$2662, 1243, MATCH($B$2, resultados!$A$1:$ZZ$1, 0))</f>
        <v/>
      </c>
      <c r="C1249">
        <f>INDEX(resultados!$A$2:$ZZ$2662, 1243, MATCH($B$3, resultados!$A$1:$ZZ$1, 0))</f>
        <v/>
      </c>
    </row>
    <row r="1250">
      <c r="A1250">
        <f>INDEX(resultados!$A$2:$ZZ$2662, 1244, MATCH($B$1, resultados!$A$1:$ZZ$1, 0))</f>
        <v/>
      </c>
      <c r="B1250">
        <f>INDEX(resultados!$A$2:$ZZ$2662, 1244, MATCH($B$2, resultados!$A$1:$ZZ$1, 0))</f>
        <v/>
      </c>
      <c r="C1250">
        <f>INDEX(resultados!$A$2:$ZZ$2662, 1244, MATCH($B$3, resultados!$A$1:$ZZ$1, 0))</f>
        <v/>
      </c>
    </row>
    <row r="1251">
      <c r="A1251">
        <f>INDEX(resultados!$A$2:$ZZ$2662, 1245, MATCH($B$1, resultados!$A$1:$ZZ$1, 0))</f>
        <v/>
      </c>
      <c r="B1251">
        <f>INDEX(resultados!$A$2:$ZZ$2662, 1245, MATCH($B$2, resultados!$A$1:$ZZ$1, 0))</f>
        <v/>
      </c>
      <c r="C1251">
        <f>INDEX(resultados!$A$2:$ZZ$2662, 1245, MATCH($B$3, resultados!$A$1:$ZZ$1, 0))</f>
        <v/>
      </c>
    </row>
    <row r="1252">
      <c r="A1252">
        <f>INDEX(resultados!$A$2:$ZZ$2662, 1246, MATCH($B$1, resultados!$A$1:$ZZ$1, 0))</f>
        <v/>
      </c>
      <c r="B1252">
        <f>INDEX(resultados!$A$2:$ZZ$2662, 1246, MATCH($B$2, resultados!$A$1:$ZZ$1, 0))</f>
        <v/>
      </c>
      <c r="C1252">
        <f>INDEX(resultados!$A$2:$ZZ$2662, 1246, MATCH($B$3, resultados!$A$1:$ZZ$1, 0))</f>
        <v/>
      </c>
    </row>
    <row r="1253">
      <c r="A1253">
        <f>INDEX(resultados!$A$2:$ZZ$2662, 1247, MATCH($B$1, resultados!$A$1:$ZZ$1, 0))</f>
        <v/>
      </c>
      <c r="B1253">
        <f>INDEX(resultados!$A$2:$ZZ$2662, 1247, MATCH($B$2, resultados!$A$1:$ZZ$1, 0))</f>
        <v/>
      </c>
      <c r="C1253">
        <f>INDEX(resultados!$A$2:$ZZ$2662, 1247, MATCH($B$3, resultados!$A$1:$ZZ$1, 0))</f>
        <v/>
      </c>
    </row>
    <row r="1254">
      <c r="A1254">
        <f>INDEX(resultados!$A$2:$ZZ$2662, 1248, MATCH($B$1, resultados!$A$1:$ZZ$1, 0))</f>
        <v/>
      </c>
      <c r="B1254">
        <f>INDEX(resultados!$A$2:$ZZ$2662, 1248, MATCH($B$2, resultados!$A$1:$ZZ$1, 0))</f>
        <v/>
      </c>
      <c r="C1254">
        <f>INDEX(resultados!$A$2:$ZZ$2662, 1248, MATCH($B$3, resultados!$A$1:$ZZ$1, 0))</f>
        <v/>
      </c>
    </row>
    <row r="1255">
      <c r="A1255">
        <f>INDEX(resultados!$A$2:$ZZ$2662, 1249, MATCH($B$1, resultados!$A$1:$ZZ$1, 0))</f>
        <v/>
      </c>
      <c r="B1255">
        <f>INDEX(resultados!$A$2:$ZZ$2662, 1249, MATCH($B$2, resultados!$A$1:$ZZ$1, 0))</f>
        <v/>
      </c>
      <c r="C1255">
        <f>INDEX(resultados!$A$2:$ZZ$2662, 1249, MATCH($B$3, resultados!$A$1:$ZZ$1, 0))</f>
        <v/>
      </c>
    </row>
    <row r="1256">
      <c r="A1256">
        <f>INDEX(resultados!$A$2:$ZZ$2662, 1250, MATCH($B$1, resultados!$A$1:$ZZ$1, 0))</f>
        <v/>
      </c>
      <c r="B1256">
        <f>INDEX(resultados!$A$2:$ZZ$2662, 1250, MATCH($B$2, resultados!$A$1:$ZZ$1, 0))</f>
        <v/>
      </c>
      <c r="C1256">
        <f>INDEX(resultados!$A$2:$ZZ$2662, 1250, MATCH($B$3, resultados!$A$1:$ZZ$1, 0))</f>
        <v/>
      </c>
    </row>
    <row r="1257">
      <c r="A1257">
        <f>INDEX(resultados!$A$2:$ZZ$2662, 1251, MATCH($B$1, resultados!$A$1:$ZZ$1, 0))</f>
        <v/>
      </c>
      <c r="B1257">
        <f>INDEX(resultados!$A$2:$ZZ$2662, 1251, MATCH($B$2, resultados!$A$1:$ZZ$1, 0))</f>
        <v/>
      </c>
      <c r="C1257">
        <f>INDEX(resultados!$A$2:$ZZ$2662, 1251, MATCH($B$3, resultados!$A$1:$ZZ$1, 0))</f>
        <v/>
      </c>
    </row>
    <row r="1258">
      <c r="A1258">
        <f>INDEX(resultados!$A$2:$ZZ$2662, 1252, MATCH($B$1, resultados!$A$1:$ZZ$1, 0))</f>
        <v/>
      </c>
      <c r="B1258">
        <f>INDEX(resultados!$A$2:$ZZ$2662, 1252, MATCH($B$2, resultados!$A$1:$ZZ$1, 0))</f>
        <v/>
      </c>
      <c r="C1258">
        <f>INDEX(resultados!$A$2:$ZZ$2662, 1252, MATCH($B$3, resultados!$A$1:$ZZ$1, 0))</f>
        <v/>
      </c>
    </row>
    <row r="1259">
      <c r="A1259">
        <f>INDEX(resultados!$A$2:$ZZ$2662, 1253, MATCH($B$1, resultados!$A$1:$ZZ$1, 0))</f>
        <v/>
      </c>
      <c r="B1259">
        <f>INDEX(resultados!$A$2:$ZZ$2662, 1253, MATCH($B$2, resultados!$A$1:$ZZ$1, 0))</f>
        <v/>
      </c>
      <c r="C1259">
        <f>INDEX(resultados!$A$2:$ZZ$2662, 1253, MATCH($B$3, resultados!$A$1:$ZZ$1, 0))</f>
        <v/>
      </c>
    </row>
    <row r="1260">
      <c r="A1260">
        <f>INDEX(resultados!$A$2:$ZZ$2662, 1254, MATCH($B$1, resultados!$A$1:$ZZ$1, 0))</f>
        <v/>
      </c>
      <c r="B1260">
        <f>INDEX(resultados!$A$2:$ZZ$2662, 1254, MATCH($B$2, resultados!$A$1:$ZZ$1, 0))</f>
        <v/>
      </c>
      <c r="C1260">
        <f>INDEX(resultados!$A$2:$ZZ$2662, 1254, MATCH($B$3, resultados!$A$1:$ZZ$1, 0))</f>
        <v/>
      </c>
    </row>
    <row r="1261">
      <c r="A1261">
        <f>INDEX(resultados!$A$2:$ZZ$2662, 1255, MATCH($B$1, resultados!$A$1:$ZZ$1, 0))</f>
        <v/>
      </c>
      <c r="B1261">
        <f>INDEX(resultados!$A$2:$ZZ$2662, 1255, MATCH($B$2, resultados!$A$1:$ZZ$1, 0))</f>
        <v/>
      </c>
      <c r="C1261">
        <f>INDEX(resultados!$A$2:$ZZ$2662, 1255, MATCH($B$3, resultados!$A$1:$ZZ$1, 0))</f>
        <v/>
      </c>
    </row>
    <row r="1262">
      <c r="A1262">
        <f>INDEX(resultados!$A$2:$ZZ$2662, 1256, MATCH($B$1, resultados!$A$1:$ZZ$1, 0))</f>
        <v/>
      </c>
      <c r="B1262">
        <f>INDEX(resultados!$A$2:$ZZ$2662, 1256, MATCH($B$2, resultados!$A$1:$ZZ$1, 0))</f>
        <v/>
      </c>
      <c r="C1262">
        <f>INDEX(resultados!$A$2:$ZZ$2662, 1256, MATCH($B$3, resultados!$A$1:$ZZ$1, 0))</f>
        <v/>
      </c>
    </row>
    <row r="1263">
      <c r="A1263">
        <f>INDEX(resultados!$A$2:$ZZ$2662, 1257, MATCH($B$1, resultados!$A$1:$ZZ$1, 0))</f>
        <v/>
      </c>
      <c r="B1263">
        <f>INDEX(resultados!$A$2:$ZZ$2662, 1257, MATCH($B$2, resultados!$A$1:$ZZ$1, 0))</f>
        <v/>
      </c>
      <c r="C1263">
        <f>INDEX(resultados!$A$2:$ZZ$2662, 1257, MATCH($B$3, resultados!$A$1:$ZZ$1, 0))</f>
        <v/>
      </c>
    </row>
    <row r="1264">
      <c r="A1264">
        <f>INDEX(resultados!$A$2:$ZZ$2662, 1258, MATCH($B$1, resultados!$A$1:$ZZ$1, 0))</f>
        <v/>
      </c>
      <c r="B1264">
        <f>INDEX(resultados!$A$2:$ZZ$2662, 1258, MATCH($B$2, resultados!$A$1:$ZZ$1, 0))</f>
        <v/>
      </c>
      <c r="C1264">
        <f>INDEX(resultados!$A$2:$ZZ$2662, 1258, MATCH($B$3, resultados!$A$1:$ZZ$1, 0))</f>
        <v/>
      </c>
    </row>
    <row r="1265">
      <c r="A1265">
        <f>INDEX(resultados!$A$2:$ZZ$2662, 1259, MATCH($B$1, resultados!$A$1:$ZZ$1, 0))</f>
        <v/>
      </c>
      <c r="B1265">
        <f>INDEX(resultados!$A$2:$ZZ$2662, 1259, MATCH($B$2, resultados!$A$1:$ZZ$1, 0))</f>
        <v/>
      </c>
      <c r="C1265">
        <f>INDEX(resultados!$A$2:$ZZ$2662, 1259, MATCH($B$3, resultados!$A$1:$ZZ$1, 0))</f>
        <v/>
      </c>
    </row>
    <row r="1266">
      <c r="A1266">
        <f>INDEX(resultados!$A$2:$ZZ$2662, 1260, MATCH($B$1, resultados!$A$1:$ZZ$1, 0))</f>
        <v/>
      </c>
      <c r="B1266">
        <f>INDEX(resultados!$A$2:$ZZ$2662, 1260, MATCH($B$2, resultados!$A$1:$ZZ$1, 0))</f>
        <v/>
      </c>
      <c r="C1266">
        <f>INDEX(resultados!$A$2:$ZZ$2662, 1260, MATCH($B$3, resultados!$A$1:$ZZ$1, 0))</f>
        <v/>
      </c>
    </row>
    <row r="1267">
      <c r="A1267">
        <f>INDEX(resultados!$A$2:$ZZ$2662, 1261, MATCH($B$1, resultados!$A$1:$ZZ$1, 0))</f>
        <v/>
      </c>
      <c r="B1267">
        <f>INDEX(resultados!$A$2:$ZZ$2662, 1261, MATCH($B$2, resultados!$A$1:$ZZ$1, 0))</f>
        <v/>
      </c>
      <c r="C1267">
        <f>INDEX(resultados!$A$2:$ZZ$2662, 1261, MATCH($B$3, resultados!$A$1:$ZZ$1, 0))</f>
        <v/>
      </c>
    </row>
    <row r="1268">
      <c r="A1268">
        <f>INDEX(resultados!$A$2:$ZZ$2662, 1262, MATCH($B$1, resultados!$A$1:$ZZ$1, 0))</f>
        <v/>
      </c>
      <c r="B1268">
        <f>INDEX(resultados!$A$2:$ZZ$2662, 1262, MATCH($B$2, resultados!$A$1:$ZZ$1, 0))</f>
        <v/>
      </c>
      <c r="C1268">
        <f>INDEX(resultados!$A$2:$ZZ$2662, 1262, MATCH($B$3, resultados!$A$1:$ZZ$1, 0))</f>
        <v/>
      </c>
    </row>
    <row r="1269">
      <c r="A1269">
        <f>INDEX(resultados!$A$2:$ZZ$2662, 1263, MATCH($B$1, resultados!$A$1:$ZZ$1, 0))</f>
        <v/>
      </c>
      <c r="B1269">
        <f>INDEX(resultados!$A$2:$ZZ$2662, 1263, MATCH($B$2, resultados!$A$1:$ZZ$1, 0))</f>
        <v/>
      </c>
      <c r="C1269">
        <f>INDEX(resultados!$A$2:$ZZ$2662, 1263, MATCH($B$3, resultados!$A$1:$ZZ$1, 0))</f>
        <v/>
      </c>
    </row>
    <row r="1270">
      <c r="A1270">
        <f>INDEX(resultados!$A$2:$ZZ$2662, 1264, MATCH($B$1, resultados!$A$1:$ZZ$1, 0))</f>
        <v/>
      </c>
      <c r="B1270">
        <f>INDEX(resultados!$A$2:$ZZ$2662, 1264, MATCH($B$2, resultados!$A$1:$ZZ$1, 0))</f>
        <v/>
      </c>
      <c r="C1270">
        <f>INDEX(resultados!$A$2:$ZZ$2662, 1264, MATCH($B$3, resultados!$A$1:$ZZ$1, 0))</f>
        <v/>
      </c>
    </row>
    <row r="1271">
      <c r="A1271">
        <f>INDEX(resultados!$A$2:$ZZ$2662, 1265, MATCH($B$1, resultados!$A$1:$ZZ$1, 0))</f>
        <v/>
      </c>
      <c r="B1271">
        <f>INDEX(resultados!$A$2:$ZZ$2662, 1265, MATCH($B$2, resultados!$A$1:$ZZ$1, 0))</f>
        <v/>
      </c>
      <c r="C1271">
        <f>INDEX(resultados!$A$2:$ZZ$2662, 1265, MATCH($B$3, resultados!$A$1:$ZZ$1, 0))</f>
        <v/>
      </c>
    </row>
    <row r="1272">
      <c r="A1272">
        <f>INDEX(resultados!$A$2:$ZZ$2662, 1266, MATCH($B$1, resultados!$A$1:$ZZ$1, 0))</f>
        <v/>
      </c>
      <c r="B1272">
        <f>INDEX(resultados!$A$2:$ZZ$2662, 1266, MATCH($B$2, resultados!$A$1:$ZZ$1, 0))</f>
        <v/>
      </c>
      <c r="C1272">
        <f>INDEX(resultados!$A$2:$ZZ$2662, 1266, MATCH($B$3, resultados!$A$1:$ZZ$1, 0))</f>
        <v/>
      </c>
    </row>
    <row r="1273">
      <c r="A1273">
        <f>INDEX(resultados!$A$2:$ZZ$2662, 1267, MATCH($B$1, resultados!$A$1:$ZZ$1, 0))</f>
        <v/>
      </c>
      <c r="B1273">
        <f>INDEX(resultados!$A$2:$ZZ$2662, 1267, MATCH($B$2, resultados!$A$1:$ZZ$1, 0))</f>
        <v/>
      </c>
      <c r="C1273">
        <f>INDEX(resultados!$A$2:$ZZ$2662, 1267, MATCH($B$3, resultados!$A$1:$ZZ$1, 0))</f>
        <v/>
      </c>
    </row>
    <row r="1274">
      <c r="A1274">
        <f>INDEX(resultados!$A$2:$ZZ$2662, 1268, MATCH($B$1, resultados!$A$1:$ZZ$1, 0))</f>
        <v/>
      </c>
      <c r="B1274">
        <f>INDEX(resultados!$A$2:$ZZ$2662, 1268, MATCH($B$2, resultados!$A$1:$ZZ$1, 0))</f>
        <v/>
      </c>
      <c r="C1274">
        <f>INDEX(resultados!$A$2:$ZZ$2662, 1268, MATCH($B$3, resultados!$A$1:$ZZ$1, 0))</f>
        <v/>
      </c>
    </row>
    <row r="1275">
      <c r="A1275">
        <f>INDEX(resultados!$A$2:$ZZ$2662, 1269, MATCH($B$1, resultados!$A$1:$ZZ$1, 0))</f>
        <v/>
      </c>
      <c r="B1275">
        <f>INDEX(resultados!$A$2:$ZZ$2662, 1269, MATCH($B$2, resultados!$A$1:$ZZ$1, 0))</f>
        <v/>
      </c>
      <c r="C1275">
        <f>INDEX(resultados!$A$2:$ZZ$2662, 1269, MATCH($B$3, resultados!$A$1:$ZZ$1, 0))</f>
        <v/>
      </c>
    </row>
    <row r="1276">
      <c r="A1276">
        <f>INDEX(resultados!$A$2:$ZZ$2662, 1270, MATCH($B$1, resultados!$A$1:$ZZ$1, 0))</f>
        <v/>
      </c>
      <c r="B1276">
        <f>INDEX(resultados!$A$2:$ZZ$2662, 1270, MATCH($B$2, resultados!$A$1:$ZZ$1, 0))</f>
        <v/>
      </c>
      <c r="C1276">
        <f>INDEX(resultados!$A$2:$ZZ$2662, 1270, MATCH($B$3, resultados!$A$1:$ZZ$1, 0))</f>
        <v/>
      </c>
    </row>
    <row r="1277">
      <c r="A1277">
        <f>INDEX(resultados!$A$2:$ZZ$2662, 1271, MATCH($B$1, resultados!$A$1:$ZZ$1, 0))</f>
        <v/>
      </c>
      <c r="B1277">
        <f>INDEX(resultados!$A$2:$ZZ$2662, 1271, MATCH($B$2, resultados!$A$1:$ZZ$1, 0))</f>
        <v/>
      </c>
      <c r="C1277">
        <f>INDEX(resultados!$A$2:$ZZ$2662, 1271, MATCH($B$3, resultados!$A$1:$ZZ$1, 0))</f>
        <v/>
      </c>
    </row>
    <row r="1278">
      <c r="A1278">
        <f>INDEX(resultados!$A$2:$ZZ$2662, 1272, MATCH($B$1, resultados!$A$1:$ZZ$1, 0))</f>
        <v/>
      </c>
      <c r="B1278">
        <f>INDEX(resultados!$A$2:$ZZ$2662, 1272, MATCH($B$2, resultados!$A$1:$ZZ$1, 0))</f>
        <v/>
      </c>
      <c r="C1278">
        <f>INDEX(resultados!$A$2:$ZZ$2662, 1272, MATCH($B$3, resultados!$A$1:$ZZ$1, 0))</f>
        <v/>
      </c>
    </row>
    <row r="1279">
      <c r="A1279">
        <f>INDEX(resultados!$A$2:$ZZ$2662, 1273, MATCH($B$1, resultados!$A$1:$ZZ$1, 0))</f>
        <v/>
      </c>
      <c r="B1279">
        <f>INDEX(resultados!$A$2:$ZZ$2662, 1273, MATCH($B$2, resultados!$A$1:$ZZ$1, 0))</f>
        <v/>
      </c>
      <c r="C1279">
        <f>INDEX(resultados!$A$2:$ZZ$2662, 1273, MATCH($B$3, resultados!$A$1:$ZZ$1, 0))</f>
        <v/>
      </c>
    </row>
    <row r="1280">
      <c r="A1280">
        <f>INDEX(resultados!$A$2:$ZZ$2662, 1274, MATCH($B$1, resultados!$A$1:$ZZ$1, 0))</f>
        <v/>
      </c>
      <c r="B1280">
        <f>INDEX(resultados!$A$2:$ZZ$2662, 1274, MATCH($B$2, resultados!$A$1:$ZZ$1, 0))</f>
        <v/>
      </c>
      <c r="C1280">
        <f>INDEX(resultados!$A$2:$ZZ$2662, 1274, MATCH($B$3, resultados!$A$1:$ZZ$1, 0))</f>
        <v/>
      </c>
    </row>
    <row r="1281">
      <c r="A1281">
        <f>INDEX(resultados!$A$2:$ZZ$2662, 1275, MATCH($B$1, resultados!$A$1:$ZZ$1, 0))</f>
        <v/>
      </c>
      <c r="B1281">
        <f>INDEX(resultados!$A$2:$ZZ$2662, 1275, MATCH($B$2, resultados!$A$1:$ZZ$1, 0))</f>
        <v/>
      </c>
      <c r="C1281">
        <f>INDEX(resultados!$A$2:$ZZ$2662, 1275, MATCH($B$3, resultados!$A$1:$ZZ$1, 0))</f>
        <v/>
      </c>
    </row>
    <row r="1282">
      <c r="A1282">
        <f>INDEX(resultados!$A$2:$ZZ$2662, 1276, MATCH($B$1, resultados!$A$1:$ZZ$1, 0))</f>
        <v/>
      </c>
      <c r="B1282">
        <f>INDEX(resultados!$A$2:$ZZ$2662, 1276, MATCH($B$2, resultados!$A$1:$ZZ$1, 0))</f>
        <v/>
      </c>
      <c r="C1282">
        <f>INDEX(resultados!$A$2:$ZZ$2662, 1276, MATCH($B$3, resultados!$A$1:$ZZ$1, 0))</f>
        <v/>
      </c>
    </row>
    <row r="1283">
      <c r="A1283">
        <f>INDEX(resultados!$A$2:$ZZ$2662, 1277, MATCH($B$1, resultados!$A$1:$ZZ$1, 0))</f>
        <v/>
      </c>
      <c r="B1283">
        <f>INDEX(resultados!$A$2:$ZZ$2662, 1277, MATCH($B$2, resultados!$A$1:$ZZ$1, 0))</f>
        <v/>
      </c>
      <c r="C1283">
        <f>INDEX(resultados!$A$2:$ZZ$2662, 1277, MATCH($B$3, resultados!$A$1:$ZZ$1, 0))</f>
        <v/>
      </c>
    </row>
    <row r="1284">
      <c r="A1284">
        <f>INDEX(resultados!$A$2:$ZZ$2662, 1278, MATCH($B$1, resultados!$A$1:$ZZ$1, 0))</f>
        <v/>
      </c>
      <c r="B1284">
        <f>INDEX(resultados!$A$2:$ZZ$2662, 1278, MATCH($B$2, resultados!$A$1:$ZZ$1, 0))</f>
        <v/>
      </c>
      <c r="C1284">
        <f>INDEX(resultados!$A$2:$ZZ$2662, 1278, MATCH($B$3, resultados!$A$1:$ZZ$1, 0))</f>
        <v/>
      </c>
    </row>
    <row r="1285">
      <c r="A1285">
        <f>INDEX(resultados!$A$2:$ZZ$2662, 1279, MATCH($B$1, resultados!$A$1:$ZZ$1, 0))</f>
        <v/>
      </c>
      <c r="B1285">
        <f>INDEX(resultados!$A$2:$ZZ$2662, 1279, MATCH($B$2, resultados!$A$1:$ZZ$1, 0))</f>
        <v/>
      </c>
      <c r="C1285">
        <f>INDEX(resultados!$A$2:$ZZ$2662, 1279, MATCH($B$3, resultados!$A$1:$ZZ$1, 0))</f>
        <v/>
      </c>
    </row>
    <row r="1286">
      <c r="A1286">
        <f>INDEX(resultados!$A$2:$ZZ$2662, 1280, MATCH($B$1, resultados!$A$1:$ZZ$1, 0))</f>
        <v/>
      </c>
      <c r="B1286">
        <f>INDEX(resultados!$A$2:$ZZ$2662, 1280, MATCH($B$2, resultados!$A$1:$ZZ$1, 0))</f>
        <v/>
      </c>
      <c r="C1286">
        <f>INDEX(resultados!$A$2:$ZZ$2662, 1280, MATCH($B$3, resultados!$A$1:$ZZ$1, 0))</f>
        <v/>
      </c>
    </row>
    <row r="1287">
      <c r="A1287">
        <f>INDEX(resultados!$A$2:$ZZ$2662, 1281, MATCH($B$1, resultados!$A$1:$ZZ$1, 0))</f>
        <v/>
      </c>
      <c r="B1287">
        <f>INDEX(resultados!$A$2:$ZZ$2662, 1281, MATCH($B$2, resultados!$A$1:$ZZ$1, 0))</f>
        <v/>
      </c>
      <c r="C1287">
        <f>INDEX(resultados!$A$2:$ZZ$2662, 1281, MATCH($B$3, resultados!$A$1:$ZZ$1, 0))</f>
        <v/>
      </c>
    </row>
    <row r="1288">
      <c r="A1288">
        <f>INDEX(resultados!$A$2:$ZZ$2662, 1282, MATCH($B$1, resultados!$A$1:$ZZ$1, 0))</f>
        <v/>
      </c>
      <c r="B1288">
        <f>INDEX(resultados!$A$2:$ZZ$2662, 1282, MATCH($B$2, resultados!$A$1:$ZZ$1, 0))</f>
        <v/>
      </c>
      <c r="C1288">
        <f>INDEX(resultados!$A$2:$ZZ$2662, 1282, MATCH($B$3, resultados!$A$1:$ZZ$1, 0))</f>
        <v/>
      </c>
    </row>
    <row r="1289">
      <c r="A1289">
        <f>INDEX(resultados!$A$2:$ZZ$2662, 1283, MATCH($B$1, resultados!$A$1:$ZZ$1, 0))</f>
        <v/>
      </c>
      <c r="B1289">
        <f>INDEX(resultados!$A$2:$ZZ$2662, 1283, MATCH($B$2, resultados!$A$1:$ZZ$1, 0))</f>
        <v/>
      </c>
      <c r="C1289">
        <f>INDEX(resultados!$A$2:$ZZ$2662, 1283, MATCH($B$3, resultados!$A$1:$ZZ$1, 0))</f>
        <v/>
      </c>
    </row>
    <row r="1290">
      <c r="A1290">
        <f>INDEX(resultados!$A$2:$ZZ$2662, 1284, MATCH($B$1, resultados!$A$1:$ZZ$1, 0))</f>
        <v/>
      </c>
      <c r="B1290">
        <f>INDEX(resultados!$A$2:$ZZ$2662, 1284, MATCH($B$2, resultados!$A$1:$ZZ$1, 0))</f>
        <v/>
      </c>
      <c r="C1290">
        <f>INDEX(resultados!$A$2:$ZZ$2662, 1284, MATCH($B$3, resultados!$A$1:$ZZ$1, 0))</f>
        <v/>
      </c>
    </row>
    <row r="1291">
      <c r="A1291">
        <f>INDEX(resultados!$A$2:$ZZ$2662, 1285, MATCH($B$1, resultados!$A$1:$ZZ$1, 0))</f>
        <v/>
      </c>
      <c r="B1291">
        <f>INDEX(resultados!$A$2:$ZZ$2662, 1285, MATCH($B$2, resultados!$A$1:$ZZ$1, 0))</f>
        <v/>
      </c>
      <c r="C1291">
        <f>INDEX(resultados!$A$2:$ZZ$2662, 1285, MATCH($B$3, resultados!$A$1:$ZZ$1, 0))</f>
        <v/>
      </c>
    </row>
    <row r="1292">
      <c r="A1292">
        <f>INDEX(resultados!$A$2:$ZZ$2662, 1286, MATCH($B$1, resultados!$A$1:$ZZ$1, 0))</f>
        <v/>
      </c>
      <c r="B1292">
        <f>INDEX(resultados!$A$2:$ZZ$2662, 1286, MATCH($B$2, resultados!$A$1:$ZZ$1, 0))</f>
        <v/>
      </c>
      <c r="C1292">
        <f>INDEX(resultados!$A$2:$ZZ$2662, 1286, MATCH($B$3, resultados!$A$1:$ZZ$1, 0))</f>
        <v/>
      </c>
    </row>
    <row r="1293">
      <c r="A1293">
        <f>INDEX(resultados!$A$2:$ZZ$2662, 1287, MATCH($B$1, resultados!$A$1:$ZZ$1, 0))</f>
        <v/>
      </c>
      <c r="B1293">
        <f>INDEX(resultados!$A$2:$ZZ$2662, 1287, MATCH($B$2, resultados!$A$1:$ZZ$1, 0))</f>
        <v/>
      </c>
      <c r="C1293">
        <f>INDEX(resultados!$A$2:$ZZ$2662, 1287, MATCH($B$3, resultados!$A$1:$ZZ$1, 0))</f>
        <v/>
      </c>
    </row>
    <row r="1294">
      <c r="A1294">
        <f>INDEX(resultados!$A$2:$ZZ$2662, 1288, MATCH($B$1, resultados!$A$1:$ZZ$1, 0))</f>
        <v/>
      </c>
      <c r="B1294">
        <f>INDEX(resultados!$A$2:$ZZ$2662, 1288, MATCH($B$2, resultados!$A$1:$ZZ$1, 0))</f>
        <v/>
      </c>
      <c r="C1294">
        <f>INDEX(resultados!$A$2:$ZZ$2662, 1288, MATCH($B$3, resultados!$A$1:$ZZ$1, 0))</f>
        <v/>
      </c>
    </row>
    <row r="1295">
      <c r="A1295">
        <f>INDEX(resultados!$A$2:$ZZ$2662, 1289, MATCH($B$1, resultados!$A$1:$ZZ$1, 0))</f>
        <v/>
      </c>
      <c r="B1295">
        <f>INDEX(resultados!$A$2:$ZZ$2662, 1289, MATCH($B$2, resultados!$A$1:$ZZ$1, 0))</f>
        <v/>
      </c>
      <c r="C1295">
        <f>INDEX(resultados!$A$2:$ZZ$2662, 1289, MATCH($B$3, resultados!$A$1:$ZZ$1, 0))</f>
        <v/>
      </c>
    </row>
    <row r="1296">
      <c r="A1296">
        <f>INDEX(resultados!$A$2:$ZZ$2662, 1290, MATCH($B$1, resultados!$A$1:$ZZ$1, 0))</f>
        <v/>
      </c>
      <c r="B1296">
        <f>INDEX(resultados!$A$2:$ZZ$2662, 1290, MATCH($B$2, resultados!$A$1:$ZZ$1, 0))</f>
        <v/>
      </c>
      <c r="C1296">
        <f>INDEX(resultados!$A$2:$ZZ$2662, 1290, MATCH($B$3, resultados!$A$1:$ZZ$1, 0))</f>
        <v/>
      </c>
    </row>
    <row r="1297">
      <c r="A1297">
        <f>INDEX(resultados!$A$2:$ZZ$2662, 1291, MATCH($B$1, resultados!$A$1:$ZZ$1, 0))</f>
        <v/>
      </c>
      <c r="B1297">
        <f>INDEX(resultados!$A$2:$ZZ$2662, 1291, MATCH($B$2, resultados!$A$1:$ZZ$1, 0))</f>
        <v/>
      </c>
      <c r="C1297">
        <f>INDEX(resultados!$A$2:$ZZ$2662, 1291, MATCH($B$3, resultados!$A$1:$ZZ$1, 0))</f>
        <v/>
      </c>
    </row>
    <row r="1298">
      <c r="A1298">
        <f>INDEX(resultados!$A$2:$ZZ$2662, 1292, MATCH($B$1, resultados!$A$1:$ZZ$1, 0))</f>
        <v/>
      </c>
      <c r="B1298">
        <f>INDEX(resultados!$A$2:$ZZ$2662, 1292, MATCH($B$2, resultados!$A$1:$ZZ$1, 0))</f>
        <v/>
      </c>
      <c r="C1298">
        <f>INDEX(resultados!$A$2:$ZZ$2662, 1292, MATCH($B$3, resultados!$A$1:$ZZ$1, 0))</f>
        <v/>
      </c>
    </row>
    <row r="1299">
      <c r="A1299">
        <f>INDEX(resultados!$A$2:$ZZ$2662, 1293, MATCH($B$1, resultados!$A$1:$ZZ$1, 0))</f>
        <v/>
      </c>
      <c r="B1299">
        <f>INDEX(resultados!$A$2:$ZZ$2662, 1293, MATCH($B$2, resultados!$A$1:$ZZ$1, 0))</f>
        <v/>
      </c>
      <c r="C1299">
        <f>INDEX(resultados!$A$2:$ZZ$2662, 1293, MATCH($B$3, resultados!$A$1:$ZZ$1, 0))</f>
        <v/>
      </c>
    </row>
    <row r="1300">
      <c r="A1300">
        <f>INDEX(resultados!$A$2:$ZZ$2662, 1294, MATCH($B$1, resultados!$A$1:$ZZ$1, 0))</f>
        <v/>
      </c>
      <c r="B1300">
        <f>INDEX(resultados!$A$2:$ZZ$2662, 1294, MATCH($B$2, resultados!$A$1:$ZZ$1, 0))</f>
        <v/>
      </c>
      <c r="C1300">
        <f>INDEX(resultados!$A$2:$ZZ$2662, 1294, MATCH($B$3, resultados!$A$1:$ZZ$1, 0))</f>
        <v/>
      </c>
    </row>
    <row r="1301">
      <c r="A1301">
        <f>INDEX(resultados!$A$2:$ZZ$2662, 1295, MATCH($B$1, resultados!$A$1:$ZZ$1, 0))</f>
        <v/>
      </c>
      <c r="B1301">
        <f>INDEX(resultados!$A$2:$ZZ$2662, 1295, MATCH($B$2, resultados!$A$1:$ZZ$1, 0))</f>
        <v/>
      </c>
      <c r="C1301">
        <f>INDEX(resultados!$A$2:$ZZ$2662, 1295, MATCH($B$3, resultados!$A$1:$ZZ$1, 0))</f>
        <v/>
      </c>
    </row>
    <row r="1302">
      <c r="A1302">
        <f>INDEX(resultados!$A$2:$ZZ$2662, 1296, MATCH($B$1, resultados!$A$1:$ZZ$1, 0))</f>
        <v/>
      </c>
      <c r="B1302">
        <f>INDEX(resultados!$A$2:$ZZ$2662, 1296, MATCH($B$2, resultados!$A$1:$ZZ$1, 0))</f>
        <v/>
      </c>
      <c r="C1302">
        <f>INDEX(resultados!$A$2:$ZZ$2662, 1296, MATCH($B$3, resultados!$A$1:$ZZ$1, 0))</f>
        <v/>
      </c>
    </row>
    <row r="1303">
      <c r="A1303">
        <f>INDEX(resultados!$A$2:$ZZ$2662, 1297, MATCH($B$1, resultados!$A$1:$ZZ$1, 0))</f>
        <v/>
      </c>
      <c r="B1303">
        <f>INDEX(resultados!$A$2:$ZZ$2662, 1297, MATCH($B$2, resultados!$A$1:$ZZ$1, 0))</f>
        <v/>
      </c>
      <c r="C1303">
        <f>INDEX(resultados!$A$2:$ZZ$2662, 1297, MATCH($B$3, resultados!$A$1:$ZZ$1, 0))</f>
        <v/>
      </c>
    </row>
    <row r="1304">
      <c r="A1304">
        <f>INDEX(resultados!$A$2:$ZZ$2662, 1298, MATCH($B$1, resultados!$A$1:$ZZ$1, 0))</f>
        <v/>
      </c>
      <c r="B1304">
        <f>INDEX(resultados!$A$2:$ZZ$2662, 1298, MATCH($B$2, resultados!$A$1:$ZZ$1, 0))</f>
        <v/>
      </c>
      <c r="C1304">
        <f>INDEX(resultados!$A$2:$ZZ$2662, 1298, MATCH($B$3, resultados!$A$1:$ZZ$1, 0))</f>
        <v/>
      </c>
    </row>
    <row r="1305">
      <c r="A1305">
        <f>INDEX(resultados!$A$2:$ZZ$2662, 1299, MATCH($B$1, resultados!$A$1:$ZZ$1, 0))</f>
        <v/>
      </c>
      <c r="B1305">
        <f>INDEX(resultados!$A$2:$ZZ$2662, 1299, MATCH($B$2, resultados!$A$1:$ZZ$1, 0))</f>
        <v/>
      </c>
      <c r="C1305">
        <f>INDEX(resultados!$A$2:$ZZ$2662, 1299, MATCH($B$3, resultados!$A$1:$ZZ$1, 0))</f>
        <v/>
      </c>
    </row>
    <row r="1306">
      <c r="A1306">
        <f>INDEX(resultados!$A$2:$ZZ$2662, 1300, MATCH($B$1, resultados!$A$1:$ZZ$1, 0))</f>
        <v/>
      </c>
      <c r="B1306">
        <f>INDEX(resultados!$A$2:$ZZ$2662, 1300, MATCH($B$2, resultados!$A$1:$ZZ$1, 0))</f>
        <v/>
      </c>
      <c r="C1306">
        <f>INDEX(resultados!$A$2:$ZZ$2662, 1300, MATCH($B$3, resultados!$A$1:$ZZ$1, 0))</f>
        <v/>
      </c>
    </row>
    <row r="1307">
      <c r="A1307">
        <f>INDEX(resultados!$A$2:$ZZ$2662, 1301, MATCH($B$1, resultados!$A$1:$ZZ$1, 0))</f>
        <v/>
      </c>
      <c r="B1307">
        <f>INDEX(resultados!$A$2:$ZZ$2662, 1301, MATCH($B$2, resultados!$A$1:$ZZ$1, 0))</f>
        <v/>
      </c>
      <c r="C1307">
        <f>INDEX(resultados!$A$2:$ZZ$2662, 1301, MATCH($B$3, resultados!$A$1:$ZZ$1, 0))</f>
        <v/>
      </c>
    </row>
    <row r="1308">
      <c r="A1308">
        <f>INDEX(resultados!$A$2:$ZZ$2662, 1302, MATCH($B$1, resultados!$A$1:$ZZ$1, 0))</f>
        <v/>
      </c>
      <c r="B1308">
        <f>INDEX(resultados!$A$2:$ZZ$2662, 1302, MATCH($B$2, resultados!$A$1:$ZZ$1, 0))</f>
        <v/>
      </c>
      <c r="C1308">
        <f>INDEX(resultados!$A$2:$ZZ$2662, 1302, MATCH($B$3, resultados!$A$1:$ZZ$1, 0))</f>
        <v/>
      </c>
    </row>
    <row r="1309">
      <c r="A1309">
        <f>INDEX(resultados!$A$2:$ZZ$2662, 1303, MATCH($B$1, resultados!$A$1:$ZZ$1, 0))</f>
        <v/>
      </c>
      <c r="B1309">
        <f>INDEX(resultados!$A$2:$ZZ$2662, 1303, MATCH($B$2, resultados!$A$1:$ZZ$1, 0))</f>
        <v/>
      </c>
      <c r="C1309">
        <f>INDEX(resultados!$A$2:$ZZ$2662, 1303, MATCH($B$3, resultados!$A$1:$ZZ$1, 0))</f>
        <v/>
      </c>
    </row>
    <row r="1310">
      <c r="A1310">
        <f>INDEX(resultados!$A$2:$ZZ$2662, 1304, MATCH($B$1, resultados!$A$1:$ZZ$1, 0))</f>
        <v/>
      </c>
      <c r="B1310">
        <f>INDEX(resultados!$A$2:$ZZ$2662, 1304, MATCH($B$2, resultados!$A$1:$ZZ$1, 0))</f>
        <v/>
      </c>
      <c r="C1310">
        <f>INDEX(resultados!$A$2:$ZZ$2662, 1304, MATCH($B$3, resultados!$A$1:$ZZ$1, 0))</f>
        <v/>
      </c>
    </row>
    <row r="1311">
      <c r="A1311">
        <f>INDEX(resultados!$A$2:$ZZ$2662, 1305, MATCH($B$1, resultados!$A$1:$ZZ$1, 0))</f>
        <v/>
      </c>
      <c r="B1311">
        <f>INDEX(resultados!$A$2:$ZZ$2662, 1305, MATCH($B$2, resultados!$A$1:$ZZ$1, 0))</f>
        <v/>
      </c>
      <c r="C1311">
        <f>INDEX(resultados!$A$2:$ZZ$2662, 1305, MATCH($B$3, resultados!$A$1:$ZZ$1, 0))</f>
        <v/>
      </c>
    </row>
    <row r="1312">
      <c r="A1312">
        <f>INDEX(resultados!$A$2:$ZZ$2662, 1306, MATCH($B$1, resultados!$A$1:$ZZ$1, 0))</f>
        <v/>
      </c>
      <c r="B1312">
        <f>INDEX(resultados!$A$2:$ZZ$2662, 1306, MATCH($B$2, resultados!$A$1:$ZZ$1, 0))</f>
        <v/>
      </c>
      <c r="C1312">
        <f>INDEX(resultados!$A$2:$ZZ$2662, 1306, MATCH($B$3, resultados!$A$1:$ZZ$1, 0))</f>
        <v/>
      </c>
    </row>
    <row r="1313">
      <c r="A1313">
        <f>INDEX(resultados!$A$2:$ZZ$2662, 1307, MATCH($B$1, resultados!$A$1:$ZZ$1, 0))</f>
        <v/>
      </c>
      <c r="B1313">
        <f>INDEX(resultados!$A$2:$ZZ$2662, 1307, MATCH($B$2, resultados!$A$1:$ZZ$1, 0))</f>
        <v/>
      </c>
      <c r="C1313">
        <f>INDEX(resultados!$A$2:$ZZ$2662, 1307, MATCH($B$3, resultados!$A$1:$ZZ$1, 0))</f>
        <v/>
      </c>
    </row>
    <row r="1314">
      <c r="A1314">
        <f>INDEX(resultados!$A$2:$ZZ$2662, 1308, MATCH($B$1, resultados!$A$1:$ZZ$1, 0))</f>
        <v/>
      </c>
      <c r="B1314">
        <f>INDEX(resultados!$A$2:$ZZ$2662, 1308, MATCH($B$2, resultados!$A$1:$ZZ$1, 0))</f>
        <v/>
      </c>
      <c r="C1314">
        <f>INDEX(resultados!$A$2:$ZZ$2662, 1308, MATCH($B$3, resultados!$A$1:$ZZ$1, 0))</f>
        <v/>
      </c>
    </row>
    <row r="1315">
      <c r="A1315">
        <f>INDEX(resultados!$A$2:$ZZ$2662, 1309, MATCH($B$1, resultados!$A$1:$ZZ$1, 0))</f>
        <v/>
      </c>
      <c r="B1315">
        <f>INDEX(resultados!$A$2:$ZZ$2662, 1309, MATCH($B$2, resultados!$A$1:$ZZ$1, 0))</f>
        <v/>
      </c>
      <c r="C1315">
        <f>INDEX(resultados!$A$2:$ZZ$2662, 1309, MATCH($B$3, resultados!$A$1:$ZZ$1, 0))</f>
        <v/>
      </c>
    </row>
    <row r="1316">
      <c r="A1316">
        <f>INDEX(resultados!$A$2:$ZZ$2662, 1310, MATCH($B$1, resultados!$A$1:$ZZ$1, 0))</f>
        <v/>
      </c>
      <c r="B1316">
        <f>INDEX(resultados!$A$2:$ZZ$2662, 1310, MATCH($B$2, resultados!$A$1:$ZZ$1, 0))</f>
        <v/>
      </c>
      <c r="C1316">
        <f>INDEX(resultados!$A$2:$ZZ$2662, 1310, MATCH($B$3, resultados!$A$1:$ZZ$1, 0))</f>
        <v/>
      </c>
    </row>
    <row r="1317">
      <c r="A1317">
        <f>INDEX(resultados!$A$2:$ZZ$2662, 1311, MATCH($B$1, resultados!$A$1:$ZZ$1, 0))</f>
        <v/>
      </c>
      <c r="B1317">
        <f>INDEX(resultados!$A$2:$ZZ$2662, 1311, MATCH($B$2, resultados!$A$1:$ZZ$1, 0))</f>
        <v/>
      </c>
      <c r="C1317">
        <f>INDEX(resultados!$A$2:$ZZ$2662, 1311, MATCH($B$3, resultados!$A$1:$ZZ$1, 0))</f>
        <v/>
      </c>
    </row>
    <row r="1318">
      <c r="A1318">
        <f>INDEX(resultados!$A$2:$ZZ$2662, 1312, MATCH($B$1, resultados!$A$1:$ZZ$1, 0))</f>
        <v/>
      </c>
      <c r="B1318">
        <f>INDEX(resultados!$A$2:$ZZ$2662, 1312, MATCH($B$2, resultados!$A$1:$ZZ$1, 0))</f>
        <v/>
      </c>
      <c r="C1318">
        <f>INDEX(resultados!$A$2:$ZZ$2662, 1312, MATCH($B$3, resultados!$A$1:$ZZ$1, 0))</f>
        <v/>
      </c>
    </row>
    <row r="1319">
      <c r="A1319">
        <f>INDEX(resultados!$A$2:$ZZ$2662, 1313, MATCH($B$1, resultados!$A$1:$ZZ$1, 0))</f>
        <v/>
      </c>
      <c r="B1319">
        <f>INDEX(resultados!$A$2:$ZZ$2662, 1313, MATCH($B$2, resultados!$A$1:$ZZ$1, 0))</f>
        <v/>
      </c>
      <c r="C1319">
        <f>INDEX(resultados!$A$2:$ZZ$2662, 1313, MATCH($B$3, resultados!$A$1:$ZZ$1, 0))</f>
        <v/>
      </c>
    </row>
    <row r="1320">
      <c r="A1320">
        <f>INDEX(resultados!$A$2:$ZZ$2662, 1314, MATCH($B$1, resultados!$A$1:$ZZ$1, 0))</f>
        <v/>
      </c>
      <c r="B1320">
        <f>INDEX(resultados!$A$2:$ZZ$2662, 1314, MATCH($B$2, resultados!$A$1:$ZZ$1, 0))</f>
        <v/>
      </c>
      <c r="C1320">
        <f>INDEX(resultados!$A$2:$ZZ$2662, 1314, MATCH($B$3, resultados!$A$1:$ZZ$1, 0))</f>
        <v/>
      </c>
    </row>
    <row r="1321">
      <c r="A1321">
        <f>INDEX(resultados!$A$2:$ZZ$2662, 1315, MATCH($B$1, resultados!$A$1:$ZZ$1, 0))</f>
        <v/>
      </c>
      <c r="B1321">
        <f>INDEX(resultados!$A$2:$ZZ$2662, 1315, MATCH($B$2, resultados!$A$1:$ZZ$1, 0))</f>
        <v/>
      </c>
      <c r="C1321">
        <f>INDEX(resultados!$A$2:$ZZ$2662, 1315, MATCH($B$3, resultados!$A$1:$ZZ$1, 0))</f>
        <v/>
      </c>
    </row>
    <row r="1322">
      <c r="A1322">
        <f>INDEX(resultados!$A$2:$ZZ$2662, 1316, MATCH($B$1, resultados!$A$1:$ZZ$1, 0))</f>
        <v/>
      </c>
      <c r="B1322">
        <f>INDEX(resultados!$A$2:$ZZ$2662, 1316, MATCH($B$2, resultados!$A$1:$ZZ$1, 0))</f>
        <v/>
      </c>
      <c r="C1322">
        <f>INDEX(resultados!$A$2:$ZZ$2662, 1316, MATCH($B$3, resultados!$A$1:$ZZ$1, 0))</f>
        <v/>
      </c>
    </row>
    <row r="1323">
      <c r="A1323">
        <f>INDEX(resultados!$A$2:$ZZ$2662, 1317, MATCH($B$1, resultados!$A$1:$ZZ$1, 0))</f>
        <v/>
      </c>
      <c r="B1323">
        <f>INDEX(resultados!$A$2:$ZZ$2662, 1317, MATCH($B$2, resultados!$A$1:$ZZ$1, 0))</f>
        <v/>
      </c>
      <c r="C1323">
        <f>INDEX(resultados!$A$2:$ZZ$2662, 1317, MATCH($B$3, resultados!$A$1:$ZZ$1, 0))</f>
        <v/>
      </c>
    </row>
    <row r="1324">
      <c r="A1324">
        <f>INDEX(resultados!$A$2:$ZZ$2662, 1318, MATCH($B$1, resultados!$A$1:$ZZ$1, 0))</f>
        <v/>
      </c>
      <c r="B1324">
        <f>INDEX(resultados!$A$2:$ZZ$2662, 1318, MATCH($B$2, resultados!$A$1:$ZZ$1, 0))</f>
        <v/>
      </c>
      <c r="C1324">
        <f>INDEX(resultados!$A$2:$ZZ$2662, 1318, MATCH($B$3, resultados!$A$1:$ZZ$1, 0))</f>
        <v/>
      </c>
    </row>
    <row r="1325">
      <c r="A1325">
        <f>INDEX(resultados!$A$2:$ZZ$2662, 1319, MATCH($B$1, resultados!$A$1:$ZZ$1, 0))</f>
        <v/>
      </c>
      <c r="B1325">
        <f>INDEX(resultados!$A$2:$ZZ$2662, 1319, MATCH($B$2, resultados!$A$1:$ZZ$1, 0))</f>
        <v/>
      </c>
      <c r="C1325">
        <f>INDEX(resultados!$A$2:$ZZ$2662, 1319, MATCH($B$3, resultados!$A$1:$ZZ$1, 0))</f>
        <v/>
      </c>
    </row>
    <row r="1326">
      <c r="A1326">
        <f>INDEX(resultados!$A$2:$ZZ$2662, 1320, MATCH($B$1, resultados!$A$1:$ZZ$1, 0))</f>
        <v/>
      </c>
      <c r="B1326">
        <f>INDEX(resultados!$A$2:$ZZ$2662, 1320, MATCH($B$2, resultados!$A$1:$ZZ$1, 0))</f>
        <v/>
      </c>
      <c r="C1326">
        <f>INDEX(resultados!$A$2:$ZZ$2662, 1320, MATCH($B$3, resultados!$A$1:$ZZ$1, 0))</f>
        <v/>
      </c>
    </row>
    <row r="1327">
      <c r="A1327">
        <f>INDEX(resultados!$A$2:$ZZ$2662, 1321, MATCH($B$1, resultados!$A$1:$ZZ$1, 0))</f>
        <v/>
      </c>
      <c r="B1327">
        <f>INDEX(resultados!$A$2:$ZZ$2662, 1321, MATCH($B$2, resultados!$A$1:$ZZ$1, 0))</f>
        <v/>
      </c>
      <c r="C1327">
        <f>INDEX(resultados!$A$2:$ZZ$2662, 1321, MATCH($B$3, resultados!$A$1:$ZZ$1, 0))</f>
        <v/>
      </c>
    </row>
    <row r="1328">
      <c r="A1328">
        <f>INDEX(resultados!$A$2:$ZZ$2662, 1322, MATCH($B$1, resultados!$A$1:$ZZ$1, 0))</f>
        <v/>
      </c>
      <c r="B1328">
        <f>INDEX(resultados!$A$2:$ZZ$2662, 1322, MATCH($B$2, resultados!$A$1:$ZZ$1, 0))</f>
        <v/>
      </c>
      <c r="C1328">
        <f>INDEX(resultados!$A$2:$ZZ$2662, 1322, MATCH($B$3, resultados!$A$1:$ZZ$1, 0))</f>
        <v/>
      </c>
    </row>
    <row r="1329">
      <c r="A1329">
        <f>INDEX(resultados!$A$2:$ZZ$2662, 1323, MATCH($B$1, resultados!$A$1:$ZZ$1, 0))</f>
        <v/>
      </c>
      <c r="B1329">
        <f>INDEX(resultados!$A$2:$ZZ$2662, 1323, MATCH($B$2, resultados!$A$1:$ZZ$1, 0))</f>
        <v/>
      </c>
      <c r="C1329">
        <f>INDEX(resultados!$A$2:$ZZ$2662, 1323, MATCH($B$3, resultados!$A$1:$ZZ$1, 0))</f>
        <v/>
      </c>
    </row>
    <row r="1330">
      <c r="A1330">
        <f>INDEX(resultados!$A$2:$ZZ$2662, 1324, MATCH($B$1, resultados!$A$1:$ZZ$1, 0))</f>
        <v/>
      </c>
      <c r="B1330">
        <f>INDEX(resultados!$A$2:$ZZ$2662, 1324, MATCH($B$2, resultados!$A$1:$ZZ$1, 0))</f>
        <v/>
      </c>
      <c r="C1330">
        <f>INDEX(resultados!$A$2:$ZZ$2662, 1324, MATCH($B$3, resultados!$A$1:$ZZ$1, 0))</f>
        <v/>
      </c>
    </row>
    <row r="1331">
      <c r="A1331">
        <f>INDEX(resultados!$A$2:$ZZ$2662, 1325, MATCH($B$1, resultados!$A$1:$ZZ$1, 0))</f>
        <v/>
      </c>
      <c r="B1331">
        <f>INDEX(resultados!$A$2:$ZZ$2662, 1325, MATCH($B$2, resultados!$A$1:$ZZ$1, 0))</f>
        <v/>
      </c>
      <c r="C1331">
        <f>INDEX(resultados!$A$2:$ZZ$2662, 1325, MATCH($B$3, resultados!$A$1:$ZZ$1, 0))</f>
        <v/>
      </c>
    </row>
    <row r="1332">
      <c r="A1332">
        <f>INDEX(resultados!$A$2:$ZZ$2662, 1326, MATCH($B$1, resultados!$A$1:$ZZ$1, 0))</f>
        <v/>
      </c>
      <c r="B1332">
        <f>INDEX(resultados!$A$2:$ZZ$2662, 1326, MATCH($B$2, resultados!$A$1:$ZZ$1, 0))</f>
        <v/>
      </c>
      <c r="C1332">
        <f>INDEX(resultados!$A$2:$ZZ$2662, 1326, MATCH($B$3, resultados!$A$1:$ZZ$1, 0))</f>
        <v/>
      </c>
    </row>
    <row r="1333">
      <c r="A1333">
        <f>INDEX(resultados!$A$2:$ZZ$2662, 1327, MATCH($B$1, resultados!$A$1:$ZZ$1, 0))</f>
        <v/>
      </c>
      <c r="B1333">
        <f>INDEX(resultados!$A$2:$ZZ$2662, 1327, MATCH($B$2, resultados!$A$1:$ZZ$1, 0))</f>
        <v/>
      </c>
      <c r="C1333">
        <f>INDEX(resultados!$A$2:$ZZ$2662, 1327, MATCH($B$3, resultados!$A$1:$ZZ$1, 0))</f>
        <v/>
      </c>
    </row>
    <row r="1334">
      <c r="A1334">
        <f>INDEX(resultados!$A$2:$ZZ$2662, 1328, MATCH($B$1, resultados!$A$1:$ZZ$1, 0))</f>
        <v/>
      </c>
      <c r="B1334">
        <f>INDEX(resultados!$A$2:$ZZ$2662, 1328, MATCH($B$2, resultados!$A$1:$ZZ$1, 0))</f>
        <v/>
      </c>
      <c r="C1334">
        <f>INDEX(resultados!$A$2:$ZZ$2662, 1328, MATCH($B$3, resultados!$A$1:$ZZ$1, 0))</f>
        <v/>
      </c>
    </row>
    <row r="1335">
      <c r="A1335">
        <f>INDEX(resultados!$A$2:$ZZ$2662, 1329, MATCH($B$1, resultados!$A$1:$ZZ$1, 0))</f>
        <v/>
      </c>
      <c r="B1335">
        <f>INDEX(resultados!$A$2:$ZZ$2662, 1329, MATCH($B$2, resultados!$A$1:$ZZ$1, 0))</f>
        <v/>
      </c>
      <c r="C1335">
        <f>INDEX(resultados!$A$2:$ZZ$2662, 1329, MATCH($B$3, resultados!$A$1:$ZZ$1, 0))</f>
        <v/>
      </c>
    </row>
    <row r="1336">
      <c r="A1336">
        <f>INDEX(resultados!$A$2:$ZZ$2662, 1330, MATCH($B$1, resultados!$A$1:$ZZ$1, 0))</f>
        <v/>
      </c>
      <c r="B1336">
        <f>INDEX(resultados!$A$2:$ZZ$2662, 1330, MATCH($B$2, resultados!$A$1:$ZZ$1, 0))</f>
        <v/>
      </c>
      <c r="C1336">
        <f>INDEX(resultados!$A$2:$ZZ$2662, 1330, MATCH($B$3, resultados!$A$1:$ZZ$1, 0))</f>
        <v/>
      </c>
    </row>
    <row r="1337">
      <c r="A1337">
        <f>INDEX(resultados!$A$2:$ZZ$2662, 1331, MATCH($B$1, resultados!$A$1:$ZZ$1, 0))</f>
        <v/>
      </c>
      <c r="B1337">
        <f>INDEX(resultados!$A$2:$ZZ$2662, 1331, MATCH($B$2, resultados!$A$1:$ZZ$1, 0))</f>
        <v/>
      </c>
      <c r="C1337">
        <f>INDEX(resultados!$A$2:$ZZ$2662, 1331, MATCH($B$3, resultados!$A$1:$ZZ$1, 0))</f>
        <v/>
      </c>
    </row>
    <row r="1338">
      <c r="A1338">
        <f>INDEX(resultados!$A$2:$ZZ$2662, 1332, MATCH($B$1, resultados!$A$1:$ZZ$1, 0))</f>
        <v/>
      </c>
      <c r="B1338">
        <f>INDEX(resultados!$A$2:$ZZ$2662, 1332, MATCH($B$2, resultados!$A$1:$ZZ$1, 0))</f>
        <v/>
      </c>
      <c r="C1338">
        <f>INDEX(resultados!$A$2:$ZZ$2662, 1332, MATCH($B$3, resultados!$A$1:$ZZ$1, 0))</f>
        <v/>
      </c>
    </row>
    <row r="1339">
      <c r="A1339">
        <f>INDEX(resultados!$A$2:$ZZ$2662, 1333, MATCH($B$1, resultados!$A$1:$ZZ$1, 0))</f>
        <v/>
      </c>
      <c r="B1339">
        <f>INDEX(resultados!$A$2:$ZZ$2662, 1333, MATCH($B$2, resultados!$A$1:$ZZ$1, 0))</f>
        <v/>
      </c>
      <c r="C1339">
        <f>INDEX(resultados!$A$2:$ZZ$2662, 1333, MATCH($B$3, resultados!$A$1:$ZZ$1, 0))</f>
        <v/>
      </c>
    </row>
    <row r="1340">
      <c r="A1340">
        <f>INDEX(resultados!$A$2:$ZZ$2662, 1334, MATCH($B$1, resultados!$A$1:$ZZ$1, 0))</f>
        <v/>
      </c>
      <c r="B1340">
        <f>INDEX(resultados!$A$2:$ZZ$2662, 1334, MATCH($B$2, resultados!$A$1:$ZZ$1, 0))</f>
        <v/>
      </c>
      <c r="C1340">
        <f>INDEX(resultados!$A$2:$ZZ$2662, 1334, MATCH($B$3, resultados!$A$1:$ZZ$1, 0))</f>
        <v/>
      </c>
    </row>
    <row r="1341">
      <c r="A1341">
        <f>INDEX(resultados!$A$2:$ZZ$2662, 1335, MATCH($B$1, resultados!$A$1:$ZZ$1, 0))</f>
        <v/>
      </c>
      <c r="B1341">
        <f>INDEX(resultados!$A$2:$ZZ$2662, 1335, MATCH($B$2, resultados!$A$1:$ZZ$1, 0))</f>
        <v/>
      </c>
      <c r="C1341">
        <f>INDEX(resultados!$A$2:$ZZ$2662, 1335, MATCH($B$3, resultados!$A$1:$ZZ$1, 0))</f>
        <v/>
      </c>
    </row>
    <row r="1342">
      <c r="A1342">
        <f>INDEX(resultados!$A$2:$ZZ$2662, 1336, MATCH($B$1, resultados!$A$1:$ZZ$1, 0))</f>
        <v/>
      </c>
      <c r="B1342">
        <f>INDEX(resultados!$A$2:$ZZ$2662, 1336, MATCH($B$2, resultados!$A$1:$ZZ$1, 0))</f>
        <v/>
      </c>
      <c r="C1342">
        <f>INDEX(resultados!$A$2:$ZZ$2662, 1336, MATCH($B$3, resultados!$A$1:$ZZ$1, 0))</f>
        <v/>
      </c>
    </row>
    <row r="1343">
      <c r="A1343">
        <f>INDEX(resultados!$A$2:$ZZ$2662, 1337, MATCH($B$1, resultados!$A$1:$ZZ$1, 0))</f>
        <v/>
      </c>
      <c r="B1343">
        <f>INDEX(resultados!$A$2:$ZZ$2662, 1337, MATCH($B$2, resultados!$A$1:$ZZ$1, 0))</f>
        <v/>
      </c>
      <c r="C1343">
        <f>INDEX(resultados!$A$2:$ZZ$2662, 1337, MATCH($B$3, resultados!$A$1:$ZZ$1, 0))</f>
        <v/>
      </c>
    </row>
    <row r="1344">
      <c r="A1344">
        <f>INDEX(resultados!$A$2:$ZZ$2662, 1338, MATCH($B$1, resultados!$A$1:$ZZ$1, 0))</f>
        <v/>
      </c>
      <c r="B1344">
        <f>INDEX(resultados!$A$2:$ZZ$2662, 1338, MATCH($B$2, resultados!$A$1:$ZZ$1, 0))</f>
        <v/>
      </c>
      <c r="C1344">
        <f>INDEX(resultados!$A$2:$ZZ$2662, 1338, MATCH($B$3, resultados!$A$1:$ZZ$1, 0))</f>
        <v/>
      </c>
    </row>
    <row r="1345">
      <c r="A1345">
        <f>INDEX(resultados!$A$2:$ZZ$2662, 1339, MATCH($B$1, resultados!$A$1:$ZZ$1, 0))</f>
        <v/>
      </c>
      <c r="B1345">
        <f>INDEX(resultados!$A$2:$ZZ$2662, 1339, MATCH($B$2, resultados!$A$1:$ZZ$1, 0))</f>
        <v/>
      </c>
      <c r="C1345">
        <f>INDEX(resultados!$A$2:$ZZ$2662, 1339, MATCH($B$3, resultados!$A$1:$ZZ$1, 0))</f>
        <v/>
      </c>
    </row>
    <row r="1346">
      <c r="A1346">
        <f>INDEX(resultados!$A$2:$ZZ$2662, 1340, MATCH($B$1, resultados!$A$1:$ZZ$1, 0))</f>
        <v/>
      </c>
      <c r="B1346">
        <f>INDEX(resultados!$A$2:$ZZ$2662, 1340, MATCH($B$2, resultados!$A$1:$ZZ$1, 0))</f>
        <v/>
      </c>
      <c r="C1346">
        <f>INDEX(resultados!$A$2:$ZZ$2662, 1340, MATCH($B$3, resultados!$A$1:$ZZ$1, 0))</f>
        <v/>
      </c>
    </row>
    <row r="1347">
      <c r="A1347">
        <f>INDEX(resultados!$A$2:$ZZ$2662, 1341, MATCH($B$1, resultados!$A$1:$ZZ$1, 0))</f>
        <v/>
      </c>
      <c r="B1347">
        <f>INDEX(resultados!$A$2:$ZZ$2662, 1341, MATCH($B$2, resultados!$A$1:$ZZ$1, 0))</f>
        <v/>
      </c>
      <c r="C1347">
        <f>INDEX(resultados!$A$2:$ZZ$2662, 1341, MATCH($B$3, resultados!$A$1:$ZZ$1, 0))</f>
        <v/>
      </c>
    </row>
    <row r="1348">
      <c r="A1348">
        <f>INDEX(resultados!$A$2:$ZZ$2662, 1342, MATCH($B$1, resultados!$A$1:$ZZ$1, 0))</f>
        <v/>
      </c>
      <c r="B1348">
        <f>INDEX(resultados!$A$2:$ZZ$2662, 1342, MATCH($B$2, resultados!$A$1:$ZZ$1, 0))</f>
        <v/>
      </c>
      <c r="C1348">
        <f>INDEX(resultados!$A$2:$ZZ$2662, 1342, MATCH($B$3, resultados!$A$1:$ZZ$1, 0))</f>
        <v/>
      </c>
    </row>
    <row r="1349">
      <c r="A1349">
        <f>INDEX(resultados!$A$2:$ZZ$2662, 1343, MATCH($B$1, resultados!$A$1:$ZZ$1, 0))</f>
        <v/>
      </c>
      <c r="B1349">
        <f>INDEX(resultados!$A$2:$ZZ$2662, 1343, MATCH($B$2, resultados!$A$1:$ZZ$1, 0))</f>
        <v/>
      </c>
      <c r="C1349">
        <f>INDEX(resultados!$A$2:$ZZ$2662, 1343, MATCH($B$3, resultados!$A$1:$ZZ$1, 0))</f>
        <v/>
      </c>
    </row>
    <row r="1350">
      <c r="A1350">
        <f>INDEX(resultados!$A$2:$ZZ$2662, 1344, MATCH($B$1, resultados!$A$1:$ZZ$1, 0))</f>
        <v/>
      </c>
      <c r="B1350">
        <f>INDEX(resultados!$A$2:$ZZ$2662, 1344, MATCH($B$2, resultados!$A$1:$ZZ$1, 0))</f>
        <v/>
      </c>
      <c r="C1350">
        <f>INDEX(resultados!$A$2:$ZZ$2662, 1344, MATCH($B$3, resultados!$A$1:$ZZ$1, 0))</f>
        <v/>
      </c>
    </row>
    <row r="1351">
      <c r="A1351">
        <f>INDEX(resultados!$A$2:$ZZ$2662, 1345, MATCH($B$1, resultados!$A$1:$ZZ$1, 0))</f>
        <v/>
      </c>
      <c r="B1351">
        <f>INDEX(resultados!$A$2:$ZZ$2662, 1345, MATCH($B$2, resultados!$A$1:$ZZ$1, 0))</f>
        <v/>
      </c>
      <c r="C1351">
        <f>INDEX(resultados!$A$2:$ZZ$2662, 1345, MATCH($B$3, resultados!$A$1:$ZZ$1, 0))</f>
        <v/>
      </c>
    </row>
    <row r="1352">
      <c r="A1352">
        <f>INDEX(resultados!$A$2:$ZZ$2662, 1346, MATCH($B$1, resultados!$A$1:$ZZ$1, 0))</f>
        <v/>
      </c>
      <c r="B1352">
        <f>INDEX(resultados!$A$2:$ZZ$2662, 1346, MATCH($B$2, resultados!$A$1:$ZZ$1, 0))</f>
        <v/>
      </c>
      <c r="C1352">
        <f>INDEX(resultados!$A$2:$ZZ$2662, 1346, MATCH($B$3, resultados!$A$1:$ZZ$1, 0))</f>
        <v/>
      </c>
    </row>
    <row r="1353">
      <c r="A1353">
        <f>INDEX(resultados!$A$2:$ZZ$2662, 1347, MATCH($B$1, resultados!$A$1:$ZZ$1, 0))</f>
        <v/>
      </c>
      <c r="B1353">
        <f>INDEX(resultados!$A$2:$ZZ$2662, 1347, MATCH($B$2, resultados!$A$1:$ZZ$1, 0))</f>
        <v/>
      </c>
      <c r="C1353">
        <f>INDEX(resultados!$A$2:$ZZ$2662, 1347, MATCH($B$3, resultados!$A$1:$ZZ$1, 0))</f>
        <v/>
      </c>
    </row>
    <row r="1354">
      <c r="A1354">
        <f>INDEX(resultados!$A$2:$ZZ$2662, 1348, MATCH($B$1, resultados!$A$1:$ZZ$1, 0))</f>
        <v/>
      </c>
      <c r="B1354">
        <f>INDEX(resultados!$A$2:$ZZ$2662, 1348, MATCH($B$2, resultados!$A$1:$ZZ$1, 0))</f>
        <v/>
      </c>
      <c r="C1354">
        <f>INDEX(resultados!$A$2:$ZZ$2662, 1348, MATCH($B$3, resultados!$A$1:$ZZ$1, 0))</f>
        <v/>
      </c>
    </row>
    <row r="1355">
      <c r="A1355">
        <f>INDEX(resultados!$A$2:$ZZ$2662, 1349, MATCH($B$1, resultados!$A$1:$ZZ$1, 0))</f>
        <v/>
      </c>
      <c r="B1355">
        <f>INDEX(resultados!$A$2:$ZZ$2662, 1349, MATCH($B$2, resultados!$A$1:$ZZ$1, 0))</f>
        <v/>
      </c>
      <c r="C1355">
        <f>INDEX(resultados!$A$2:$ZZ$2662, 1349, MATCH($B$3, resultados!$A$1:$ZZ$1, 0))</f>
        <v/>
      </c>
    </row>
    <row r="1356">
      <c r="A1356">
        <f>INDEX(resultados!$A$2:$ZZ$2662, 1350, MATCH($B$1, resultados!$A$1:$ZZ$1, 0))</f>
        <v/>
      </c>
      <c r="B1356">
        <f>INDEX(resultados!$A$2:$ZZ$2662, 1350, MATCH($B$2, resultados!$A$1:$ZZ$1, 0))</f>
        <v/>
      </c>
      <c r="C1356">
        <f>INDEX(resultados!$A$2:$ZZ$2662, 1350, MATCH($B$3, resultados!$A$1:$ZZ$1, 0))</f>
        <v/>
      </c>
    </row>
    <row r="1357">
      <c r="A1357">
        <f>INDEX(resultados!$A$2:$ZZ$2662, 1351, MATCH($B$1, resultados!$A$1:$ZZ$1, 0))</f>
        <v/>
      </c>
      <c r="B1357">
        <f>INDEX(resultados!$A$2:$ZZ$2662, 1351, MATCH($B$2, resultados!$A$1:$ZZ$1, 0))</f>
        <v/>
      </c>
      <c r="C1357">
        <f>INDEX(resultados!$A$2:$ZZ$2662, 1351, MATCH($B$3, resultados!$A$1:$ZZ$1, 0))</f>
        <v/>
      </c>
    </row>
    <row r="1358">
      <c r="A1358">
        <f>INDEX(resultados!$A$2:$ZZ$2662, 1352, MATCH($B$1, resultados!$A$1:$ZZ$1, 0))</f>
        <v/>
      </c>
      <c r="B1358">
        <f>INDEX(resultados!$A$2:$ZZ$2662, 1352, MATCH($B$2, resultados!$A$1:$ZZ$1, 0))</f>
        <v/>
      </c>
      <c r="C1358">
        <f>INDEX(resultados!$A$2:$ZZ$2662, 1352, MATCH($B$3, resultados!$A$1:$ZZ$1, 0))</f>
        <v/>
      </c>
    </row>
    <row r="1359">
      <c r="A1359">
        <f>INDEX(resultados!$A$2:$ZZ$2662, 1353, MATCH($B$1, resultados!$A$1:$ZZ$1, 0))</f>
        <v/>
      </c>
      <c r="B1359">
        <f>INDEX(resultados!$A$2:$ZZ$2662, 1353, MATCH($B$2, resultados!$A$1:$ZZ$1, 0))</f>
        <v/>
      </c>
      <c r="C1359">
        <f>INDEX(resultados!$A$2:$ZZ$2662, 1353, MATCH($B$3, resultados!$A$1:$ZZ$1, 0))</f>
        <v/>
      </c>
    </row>
    <row r="1360">
      <c r="A1360">
        <f>INDEX(resultados!$A$2:$ZZ$2662, 1354, MATCH($B$1, resultados!$A$1:$ZZ$1, 0))</f>
        <v/>
      </c>
      <c r="B1360">
        <f>INDEX(resultados!$A$2:$ZZ$2662, 1354, MATCH($B$2, resultados!$A$1:$ZZ$1, 0))</f>
        <v/>
      </c>
      <c r="C1360">
        <f>INDEX(resultados!$A$2:$ZZ$2662, 1354, MATCH($B$3, resultados!$A$1:$ZZ$1, 0))</f>
        <v/>
      </c>
    </row>
    <row r="1361">
      <c r="A1361">
        <f>INDEX(resultados!$A$2:$ZZ$2662, 1355, MATCH($B$1, resultados!$A$1:$ZZ$1, 0))</f>
        <v/>
      </c>
      <c r="B1361">
        <f>INDEX(resultados!$A$2:$ZZ$2662, 1355, MATCH($B$2, resultados!$A$1:$ZZ$1, 0))</f>
        <v/>
      </c>
      <c r="C1361">
        <f>INDEX(resultados!$A$2:$ZZ$2662, 1355, MATCH($B$3, resultados!$A$1:$ZZ$1, 0))</f>
        <v/>
      </c>
    </row>
    <row r="1362">
      <c r="A1362">
        <f>INDEX(resultados!$A$2:$ZZ$2662, 1356, MATCH($B$1, resultados!$A$1:$ZZ$1, 0))</f>
        <v/>
      </c>
      <c r="B1362">
        <f>INDEX(resultados!$A$2:$ZZ$2662, 1356, MATCH($B$2, resultados!$A$1:$ZZ$1, 0))</f>
        <v/>
      </c>
      <c r="C1362">
        <f>INDEX(resultados!$A$2:$ZZ$2662, 1356, MATCH($B$3, resultados!$A$1:$ZZ$1, 0))</f>
        <v/>
      </c>
    </row>
    <row r="1363">
      <c r="A1363">
        <f>INDEX(resultados!$A$2:$ZZ$2662, 1357, MATCH($B$1, resultados!$A$1:$ZZ$1, 0))</f>
        <v/>
      </c>
      <c r="B1363">
        <f>INDEX(resultados!$A$2:$ZZ$2662, 1357, MATCH($B$2, resultados!$A$1:$ZZ$1, 0))</f>
        <v/>
      </c>
      <c r="C1363">
        <f>INDEX(resultados!$A$2:$ZZ$2662, 1357, MATCH($B$3, resultados!$A$1:$ZZ$1, 0))</f>
        <v/>
      </c>
    </row>
    <row r="1364">
      <c r="A1364">
        <f>INDEX(resultados!$A$2:$ZZ$2662, 1358, MATCH($B$1, resultados!$A$1:$ZZ$1, 0))</f>
        <v/>
      </c>
      <c r="B1364">
        <f>INDEX(resultados!$A$2:$ZZ$2662, 1358, MATCH($B$2, resultados!$A$1:$ZZ$1, 0))</f>
        <v/>
      </c>
      <c r="C1364">
        <f>INDEX(resultados!$A$2:$ZZ$2662, 1358, MATCH($B$3, resultados!$A$1:$ZZ$1, 0))</f>
        <v/>
      </c>
    </row>
    <row r="1365">
      <c r="A1365">
        <f>INDEX(resultados!$A$2:$ZZ$2662, 1359, MATCH($B$1, resultados!$A$1:$ZZ$1, 0))</f>
        <v/>
      </c>
      <c r="B1365">
        <f>INDEX(resultados!$A$2:$ZZ$2662, 1359, MATCH($B$2, resultados!$A$1:$ZZ$1, 0))</f>
        <v/>
      </c>
      <c r="C1365">
        <f>INDEX(resultados!$A$2:$ZZ$2662, 1359, MATCH($B$3, resultados!$A$1:$ZZ$1, 0))</f>
        <v/>
      </c>
    </row>
    <row r="1366">
      <c r="A1366">
        <f>INDEX(resultados!$A$2:$ZZ$2662, 1360, MATCH($B$1, resultados!$A$1:$ZZ$1, 0))</f>
        <v/>
      </c>
      <c r="B1366">
        <f>INDEX(resultados!$A$2:$ZZ$2662, 1360, MATCH($B$2, resultados!$A$1:$ZZ$1, 0))</f>
        <v/>
      </c>
      <c r="C1366">
        <f>INDEX(resultados!$A$2:$ZZ$2662, 1360, MATCH($B$3, resultados!$A$1:$ZZ$1, 0))</f>
        <v/>
      </c>
    </row>
    <row r="1367">
      <c r="A1367">
        <f>INDEX(resultados!$A$2:$ZZ$2662, 1361, MATCH($B$1, resultados!$A$1:$ZZ$1, 0))</f>
        <v/>
      </c>
      <c r="B1367">
        <f>INDEX(resultados!$A$2:$ZZ$2662, 1361, MATCH($B$2, resultados!$A$1:$ZZ$1, 0))</f>
        <v/>
      </c>
      <c r="C1367">
        <f>INDEX(resultados!$A$2:$ZZ$2662, 1361, MATCH($B$3, resultados!$A$1:$ZZ$1, 0))</f>
        <v/>
      </c>
    </row>
    <row r="1368">
      <c r="A1368">
        <f>INDEX(resultados!$A$2:$ZZ$2662, 1362, MATCH($B$1, resultados!$A$1:$ZZ$1, 0))</f>
        <v/>
      </c>
      <c r="B1368">
        <f>INDEX(resultados!$A$2:$ZZ$2662, 1362, MATCH($B$2, resultados!$A$1:$ZZ$1, 0))</f>
        <v/>
      </c>
      <c r="C1368">
        <f>INDEX(resultados!$A$2:$ZZ$2662, 1362, MATCH($B$3, resultados!$A$1:$ZZ$1, 0))</f>
        <v/>
      </c>
    </row>
    <row r="1369">
      <c r="A1369">
        <f>INDEX(resultados!$A$2:$ZZ$2662, 1363, MATCH($B$1, resultados!$A$1:$ZZ$1, 0))</f>
        <v/>
      </c>
      <c r="B1369">
        <f>INDEX(resultados!$A$2:$ZZ$2662, 1363, MATCH($B$2, resultados!$A$1:$ZZ$1, 0))</f>
        <v/>
      </c>
      <c r="C1369">
        <f>INDEX(resultados!$A$2:$ZZ$2662, 1363, MATCH($B$3, resultados!$A$1:$ZZ$1, 0))</f>
        <v/>
      </c>
    </row>
    <row r="1370">
      <c r="A1370">
        <f>INDEX(resultados!$A$2:$ZZ$2662, 1364, MATCH($B$1, resultados!$A$1:$ZZ$1, 0))</f>
        <v/>
      </c>
      <c r="B1370">
        <f>INDEX(resultados!$A$2:$ZZ$2662, 1364, MATCH($B$2, resultados!$A$1:$ZZ$1, 0))</f>
        <v/>
      </c>
      <c r="C1370">
        <f>INDEX(resultados!$A$2:$ZZ$2662, 1364, MATCH($B$3, resultados!$A$1:$ZZ$1, 0))</f>
        <v/>
      </c>
    </row>
    <row r="1371">
      <c r="A1371">
        <f>INDEX(resultados!$A$2:$ZZ$2662, 1365, MATCH($B$1, resultados!$A$1:$ZZ$1, 0))</f>
        <v/>
      </c>
      <c r="B1371">
        <f>INDEX(resultados!$A$2:$ZZ$2662, 1365, MATCH($B$2, resultados!$A$1:$ZZ$1, 0))</f>
        <v/>
      </c>
      <c r="C1371">
        <f>INDEX(resultados!$A$2:$ZZ$2662, 1365, MATCH($B$3, resultados!$A$1:$ZZ$1, 0))</f>
        <v/>
      </c>
    </row>
    <row r="1372">
      <c r="A1372">
        <f>INDEX(resultados!$A$2:$ZZ$2662, 1366, MATCH($B$1, resultados!$A$1:$ZZ$1, 0))</f>
        <v/>
      </c>
      <c r="B1372">
        <f>INDEX(resultados!$A$2:$ZZ$2662, 1366, MATCH($B$2, resultados!$A$1:$ZZ$1, 0))</f>
        <v/>
      </c>
      <c r="C1372">
        <f>INDEX(resultados!$A$2:$ZZ$2662, 1366, MATCH($B$3, resultados!$A$1:$ZZ$1, 0))</f>
        <v/>
      </c>
    </row>
    <row r="1373">
      <c r="A1373">
        <f>INDEX(resultados!$A$2:$ZZ$2662, 1367, MATCH($B$1, resultados!$A$1:$ZZ$1, 0))</f>
        <v/>
      </c>
      <c r="B1373">
        <f>INDEX(resultados!$A$2:$ZZ$2662, 1367, MATCH($B$2, resultados!$A$1:$ZZ$1, 0))</f>
        <v/>
      </c>
      <c r="C1373">
        <f>INDEX(resultados!$A$2:$ZZ$2662, 1367, MATCH($B$3, resultados!$A$1:$ZZ$1, 0))</f>
        <v/>
      </c>
    </row>
    <row r="1374">
      <c r="A1374">
        <f>INDEX(resultados!$A$2:$ZZ$2662, 1368, MATCH($B$1, resultados!$A$1:$ZZ$1, 0))</f>
        <v/>
      </c>
      <c r="B1374">
        <f>INDEX(resultados!$A$2:$ZZ$2662, 1368, MATCH($B$2, resultados!$A$1:$ZZ$1, 0))</f>
        <v/>
      </c>
      <c r="C1374">
        <f>INDEX(resultados!$A$2:$ZZ$2662, 1368, MATCH($B$3, resultados!$A$1:$ZZ$1, 0))</f>
        <v/>
      </c>
    </row>
    <row r="1375">
      <c r="A1375">
        <f>INDEX(resultados!$A$2:$ZZ$2662, 1369, MATCH($B$1, resultados!$A$1:$ZZ$1, 0))</f>
        <v/>
      </c>
      <c r="B1375">
        <f>INDEX(resultados!$A$2:$ZZ$2662, 1369, MATCH($B$2, resultados!$A$1:$ZZ$1, 0))</f>
        <v/>
      </c>
      <c r="C1375">
        <f>INDEX(resultados!$A$2:$ZZ$2662, 1369, MATCH($B$3, resultados!$A$1:$ZZ$1, 0))</f>
        <v/>
      </c>
    </row>
    <row r="1376">
      <c r="A1376">
        <f>INDEX(resultados!$A$2:$ZZ$2662, 1370, MATCH($B$1, resultados!$A$1:$ZZ$1, 0))</f>
        <v/>
      </c>
      <c r="B1376">
        <f>INDEX(resultados!$A$2:$ZZ$2662, 1370, MATCH($B$2, resultados!$A$1:$ZZ$1, 0))</f>
        <v/>
      </c>
      <c r="C1376">
        <f>INDEX(resultados!$A$2:$ZZ$2662, 1370, MATCH($B$3, resultados!$A$1:$ZZ$1, 0))</f>
        <v/>
      </c>
    </row>
    <row r="1377">
      <c r="A1377">
        <f>INDEX(resultados!$A$2:$ZZ$2662, 1371, MATCH($B$1, resultados!$A$1:$ZZ$1, 0))</f>
        <v/>
      </c>
      <c r="B1377">
        <f>INDEX(resultados!$A$2:$ZZ$2662, 1371, MATCH($B$2, resultados!$A$1:$ZZ$1, 0))</f>
        <v/>
      </c>
      <c r="C1377">
        <f>INDEX(resultados!$A$2:$ZZ$2662, 1371, MATCH($B$3, resultados!$A$1:$ZZ$1, 0))</f>
        <v/>
      </c>
    </row>
    <row r="1378">
      <c r="A1378">
        <f>INDEX(resultados!$A$2:$ZZ$2662, 1372, MATCH($B$1, resultados!$A$1:$ZZ$1, 0))</f>
        <v/>
      </c>
      <c r="B1378">
        <f>INDEX(resultados!$A$2:$ZZ$2662, 1372, MATCH($B$2, resultados!$A$1:$ZZ$1, 0))</f>
        <v/>
      </c>
      <c r="C1378">
        <f>INDEX(resultados!$A$2:$ZZ$2662, 1372, MATCH($B$3, resultados!$A$1:$ZZ$1, 0))</f>
        <v/>
      </c>
    </row>
    <row r="1379">
      <c r="A1379">
        <f>INDEX(resultados!$A$2:$ZZ$2662, 1373, MATCH($B$1, resultados!$A$1:$ZZ$1, 0))</f>
        <v/>
      </c>
      <c r="B1379">
        <f>INDEX(resultados!$A$2:$ZZ$2662, 1373, MATCH($B$2, resultados!$A$1:$ZZ$1, 0))</f>
        <v/>
      </c>
      <c r="C1379">
        <f>INDEX(resultados!$A$2:$ZZ$2662, 1373, MATCH($B$3, resultados!$A$1:$ZZ$1, 0))</f>
        <v/>
      </c>
    </row>
    <row r="1380">
      <c r="A1380">
        <f>INDEX(resultados!$A$2:$ZZ$2662, 1374, MATCH($B$1, resultados!$A$1:$ZZ$1, 0))</f>
        <v/>
      </c>
      <c r="B1380">
        <f>INDEX(resultados!$A$2:$ZZ$2662, 1374, MATCH($B$2, resultados!$A$1:$ZZ$1, 0))</f>
        <v/>
      </c>
      <c r="C1380">
        <f>INDEX(resultados!$A$2:$ZZ$2662, 1374, MATCH($B$3, resultados!$A$1:$ZZ$1, 0))</f>
        <v/>
      </c>
    </row>
    <row r="1381">
      <c r="A1381">
        <f>INDEX(resultados!$A$2:$ZZ$2662, 1375, MATCH($B$1, resultados!$A$1:$ZZ$1, 0))</f>
        <v/>
      </c>
      <c r="B1381">
        <f>INDEX(resultados!$A$2:$ZZ$2662, 1375, MATCH($B$2, resultados!$A$1:$ZZ$1, 0))</f>
        <v/>
      </c>
      <c r="C1381">
        <f>INDEX(resultados!$A$2:$ZZ$2662, 1375, MATCH($B$3, resultados!$A$1:$ZZ$1, 0))</f>
        <v/>
      </c>
    </row>
    <row r="1382">
      <c r="A1382">
        <f>INDEX(resultados!$A$2:$ZZ$2662, 1376, MATCH($B$1, resultados!$A$1:$ZZ$1, 0))</f>
        <v/>
      </c>
      <c r="B1382">
        <f>INDEX(resultados!$A$2:$ZZ$2662, 1376, MATCH($B$2, resultados!$A$1:$ZZ$1, 0))</f>
        <v/>
      </c>
      <c r="C1382">
        <f>INDEX(resultados!$A$2:$ZZ$2662, 1376, MATCH($B$3, resultados!$A$1:$ZZ$1, 0))</f>
        <v/>
      </c>
    </row>
    <row r="1383">
      <c r="A1383">
        <f>INDEX(resultados!$A$2:$ZZ$2662, 1377, MATCH($B$1, resultados!$A$1:$ZZ$1, 0))</f>
        <v/>
      </c>
      <c r="B1383">
        <f>INDEX(resultados!$A$2:$ZZ$2662, 1377, MATCH($B$2, resultados!$A$1:$ZZ$1, 0))</f>
        <v/>
      </c>
      <c r="C1383">
        <f>INDEX(resultados!$A$2:$ZZ$2662, 1377, MATCH($B$3, resultados!$A$1:$ZZ$1, 0))</f>
        <v/>
      </c>
    </row>
    <row r="1384">
      <c r="A1384">
        <f>INDEX(resultados!$A$2:$ZZ$2662, 1378, MATCH($B$1, resultados!$A$1:$ZZ$1, 0))</f>
        <v/>
      </c>
      <c r="B1384">
        <f>INDEX(resultados!$A$2:$ZZ$2662, 1378, MATCH($B$2, resultados!$A$1:$ZZ$1, 0))</f>
        <v/>
      </c>
      <c r="C1384">
        <f>INDEX(resultados!$A$2:$ZZ$2662, 1378, MATCH($B$3, resultados!$A$1:$ZZ$1, 0))</f>
        <v/>
      </c>
    </row>
    <row r="1385">
      <c r="A1385">
        <f>INDEX(resultados!$A$2:$ZZ$2662, 1379, MATCH($B$1, resultados!$A$1:$ZZ$1, 0))</f>
        <v/>
      </c>
      <c r="B1385">
        <f>INDEX(resultados!$A$2:$ZZ$2662, 1379, MATCH($B$2, resultados!$A$1:$ZZ$1, 0))</f>
        <v/>
      </c>
      <c r="C1385">
        <f>INDEX(resultados!$A$2:$ZZ$2662, 1379, MATCH($B$3, resultados!$A$1:$ZZ$1, 0))</f>
        <v/>
      </c>
    </row>
    <row r="1386">
      <c r="A1386">
        <f>INDEX(resultados!$A$2:$ZZ$2662, 1380, MATCH($B$1, resultados!$A$1:$ZZ$1, 0))</f>
        <v/>
      </c>
      <c r="B1386">
        <f>INDEX(resultados!$A$2:$ZZ$2662, 1380, MATCH($B$2, resultados!$A$1:$ZZ$1, 0))</f>
        <v/>
      </c>
      <c r="C1386">
        <f>INDEX(resultados!$A$2:$ZZ$2662, 1380, MATCH($B$3, resultados!$A$1:$ZZ$1, 0))</f>
        <v/>
      </c>
    </row>
    <row r="1387">
      <c r="A1387">
        <f>INDEX(resultados!$A$2:$ZZ$2662, 1381, MATCH($B$1, resultados!$A$1:$ZZ$1, 0))</f>
        <v/>
      </c>
      <c r="B1387">
        <f>INDEX(resultados!$A$2:$ZZ$2662, 1381, MATCH($B$2, resultados!$A$1:$ZZ$1, 0))</f>
        <v/>
      </c>
      <c r="C1387">
        <f>INDEX(resultados!$A$2:$ZZ$2662, 1381, MATCH($B$3, resultados!$A$1:$ZZ$1, 0))</f>
        <v/>
      </c>
    </row>
    <row r="1388">
      <c r="A1388">
        <f>INDEX(resultados!$A$2:$ZZ$2662, 1382, MATCH($B$1, resultados!$A$1:$ZZ$1, 0))</f>
        <v/>
      </c>
      <c r="B1388">
        <f>INDEX(resultados!$A$2:$ZZ$2662, 1382, MATCH($B$2, resultados!$A$1:$ZZ$1, 0))</f>
        <v/>
      </c>
      <c r="C1388">
        <f>INDEX(resultados!$A$2:$ZZ$2662, 1382, MATCH($B$3, resultados!$A$1:$ZZ$1, 0))</f>
        <v/>
      </c>
    </row>
    <row r="1389">
      <c r="A1389">
        <f>INDEX(resultados!$A$2:$ZZ$2662, 1383, MATCH($B$1, resultados!$A$1:$ZZ$1, 0))</f>
        <v/>
      </c>
      <c r="B1389">
        <f>INDEX(resultados!$A$2:$ZZ$2662, 1383, MATCH($B$2, resultados!$A$1:$ZZ$1, 0))</f>
        <v/>
      </c>
      <c r="C1389">
        <f>INDEX(resultados!$A$2:$ZZ$2662, 1383, MATCH($B$3, resultados!$A$1:$ZZ$1, 0))</f>
        <v/>
      </c>
    </row>
    <row r="1390">
      <c r="A1390">
        <f>INDEX(resultados!$A$2:$ZZ$2662, 1384, MATCH($B$1, resultados!$A$1:$ZZ$1, 0))</f>
        <v/>
      </c>
      <c r="B1390">
        <f>INDEX(resultados!$A$2:$ZZ$2662, 1384, MATCH($B$2, resultados!$A$1:$ZZ$1, 0))</f>
        <v/>
      </c>
      <c r="C1390">
        <f>INDEX(resultados!$A$2:$ZZ$2662, 1384, MATCH($B$3, resultados!$A$1:$ZZ$1, 0))</f>
        <v/>
      </c>
    </row>
    <row r="1391">
      <c r="A1391">
        <f>INDEX(resultados!$A$2:$ZZ$2662, 1385, MATCH($B$1, resultados!$A$1:$ZZ$1, 0))</f>
        <v/>
      </c>
      <c r="B1391">
        <f>INDEX(resultados!$A$2:$ZZ$2662, 1385, MATCH($B$2, resultados!$A$1:$ZZ$1, 0))</f>
        <v/>
      </c>
      <c r="C1391">
        <f>INDEX(resultados!$A$2:$ZZ$2662, 1385, MATCH($B$3, resultados!$A$1:$ZZ$1, 0))</f>
        <v/>
      </c>
    </row>
    <row r="1392">
      <c r="A1392">
        <f>INDEX(resultados!$A$2:$ZZ$2662, 1386, MATCH($B$1, resultados!$A$1:$ZZ$1, 0))</f>
        <v/>
      </c>
      <c r="B1392">
        <f>INDEX(resultados!$A$2:$ZZ$2662, 1386, MATCH($B$2, resultados!$A$1:$ZZ$1, 0))</f>
        <v/>
      </c>
      <c r="C1392">
        <f>INDEX(resultados!$A$2:$ZZ$2662, 1386, MATCH($B$3, resultados!$A$1:$ZZ$1, 0))</f>
        <v/>
      </c>
    </row>
    <row r="1393">
      <c r="A1393">
        <f>INDEX(resultados!$A$2:$ZZ$2662, 1387, MATCH($B$1, resultados!$A$1:$ZZ$1, 0))</f>
        <v/>
      </c>
      <c r="B1393">
        <f>INDEX(resultados!$A$2:$ZZ$2662, 1387, MATCH($B$2, resultados!$A$1:$ZZ$1, 0))</f>
        <v/>
      </c>
      <c r="C1393">
        <f>INDEX(resultados!$A$2:$ZZ$2662, 1387, MATCH($B$3, resultados!$A$1:$ZZ$1, 0))</f>
        <v/>
      </c>
    </row>
    <row r="1394">
      <c r="A1394">
        <f>INDEX(resultados!$A$2:$ZZ$2662, 1388, MATCH($B$1, resultados!$A$1:$ZZ$1, 0))</f>
        <v/>
      </c>
      <c r="B1394">
        <f>INDEX(resultados!$A$2:$ZZ$2662, 1388, MATCH($B$2, resultados!$A$1:$ZZ$1, 0))</f>
        <v/>
      </c>
      <c r="C1394">
        <f>INDEX(resultados!$A$2:$ZZ$2662, 1388, MATCH($B$3, resultados!$A$1:$ZZ$1, 0))</f>
        <v/>
      </c>
    </row>
    <row r="1395">
      <c r="A1395">
        <f>INDEX(resultados!$A$2:$ZZ$2662, 1389, MATCH($B$1, resultados!$A$1:$ZZ$1, 0))</f>
        <v/>
      </c>
      <c r="B1395">
        <f>INDEX(resultados!$A$2:$ZZ$2662, 1389, MATCH($B$2, resultados!$A$1:$ZZ$1, 0))</f>
        <v/>
      </c>
      <c r="C1395">
        <f>INDEX(resultados!$A$2:$ZZ$2662, 1389, MATCH($B$3, resultados!$A$1:$ZZ$1, 0))</f>
        <v/>
      </c>
    </row>
    <row r="1396">
      <c r="A1396">
        <f>INDEX(resultados!$A$2:$ZZ$2662, 1390, MATCH($B$1, resultados!$A$1:$ZZ$1, 0))</f>
        <v/>
      </c>
      <c r="B1396">
        <f>INDEX(resultados!$A$2:$ZZ$2662, 1390, MATCH($B$2, resultados!$A$1:$ZZ$1, 0))</f>
        <v/>
      </c>
      <c r="C1396">
        <f>INDEX(resultados!$A$2:$ZZ$2662, 1390, MATCH($B$3, resultados!$A$1:$ZZ$1, 0))</f>
        <v/>
      </c>
    </row>
    <row r="1397">
      <c r="A1397">
        <f>INDEX(resultados!$A$2:$ZZ$2662, 1391, MATCH($B$1, resultados!$A$1:$ZZ$1, 0))</f>
        <v/>
      </c>
      <c r="B1397">
        <f>INDEX(resultados!$A$2:$ZZ$2662, 1391, MATCH($B$2, resultados!$A$1:$ZZ$1, 0))</f>
        <v/>
      </c>
      <c r="C1397">
        <f>INDEX(resultados!$A$2:$ZZ$2662, 1391, MATCH($B$3, resultados!$A$1:$ZZ$1, 0))</f>
        <v/>
      </c>
    </row>
    <row r="1398">
      <c r="A1398">
        <f>INDEX(resultados!$A$2:$ZZ$2662, 1392, MATCH($B$1, resultados!$A$1:$ZZ$1, 0))</f>
        <v/>
      </c>
      <c r="B1398">
        <f>INDEX(resultados!$A$2:$ZZ$2662, 1392, MATCH($B$2, resultados!$A$1:$ZZ$1, 0))</f>
        <v/>
      </c>
      <c r="C1398">
        <f>INDEX(resultados!$A$2:$ZZ$2662, 1392, MATCH($B$3, resultados!$A$1:$ZZ$1, 0))</f>
        <v/>
      </c>
    </row>
    <row r="1399">
      <c r="A1399">
        <f>INDEX(resultados!$A$2:$ZZ$2662, 1393, MATCH($B$1, resultados!$A$1:$ZZ$1, 0))</f>
        <v/>
      </c>
      <c r="B1399">
        <f>INDEX(resultados!$A$2:$ZZ$2662, 1393, MATCH($B$2, resultados!$A$1:$ZZ$1, 0))</f>
        <v/>
      </c>
      <c r="C1399">
        <f>INDEX(resultados!$A$2:$ZZ$2662, 1393, MATCH($B$3, resultados!$A$1:$ZZ$1, 0))</f>
        <v/>
      </c>
    </row>
    <row r="1400">
      <c r="A1400">
        <f>INDEX(resultados!$A$2:$ZZ$2662, 1394, MATCH($B$1, resultados!$A$1:$ZZ$1, 0))</f>
        <v/>
      </c>
      <c r="B1400">
        <f>INDEX(resultados!$A$2:$ZZ$2662, 1394, MATCH($B$2, resultados!$A$1:$ZZ$1, 0))</f>
        <v/>
      </c>
      <c r="C1400">
        <f>INDEX(resultados!$A$2:$ZZ$2662, 1394, MATCH($B$3, resultados!$A$1:$ZZ$1, 0))</f>
        <v/>
      </c>
    </row>
    <row r="1401">
      <c r="A1401">
        <f>INDEX(resultados!$A$2:$ZZ$2662, 1395, MATCH($B$1, resultados!$A$1:$ZZ$1, 0))</f>
        <v/>
      </c>
      <c r="B1401">
        <f>INDEX(resultados!$A$2:$ZZ$2662, 1395, MATCH($B$2, resultados!$A$1:$ZZ$1, 0))</f>
        <v/>
      </c>
      <c r="C1401">
        <f>INDEX(resultados!$A$2:$ZZ$2662, 1395, MATCH($B$3, resultados!$A$1:$ZZ$1, 0))</f>
        <v/>
      </c>
    </row>
    <row r="1402">
      <c r="A1402">
        <f>INDEX(resultados!$A$2:$ZZ$2662, 1396, MATCH($B$1, resultados!$A$1:$ZZ$1, 0))</f>
        <v/>
      </c>
      <c r="B1402">
        <f>INDEX(resultados!$A$2:$ZZ$2662, 1396, MATCH($B$2, resultados!$A$1:$ZZ$1, 0))</f>
        <v/>
      </c>
      <c r="C1402">
        <f>INDEX(resultados!$A$2:$ZZ$2662, 1396, MATCH($B$3, resultados!$A$1:$ZZ$1, 0))</f>
        <v/>
      </c>
    </row>
    <row r="1403">
      <c r="A1403">
        <f>INDEX(resultados!$A$2:$ZZ$2662, 1397, MATCH($B$1, resultados!$A$1:$ZZ$1, 0))</f>
        <v/>
      </c>
      <c r="B1403">
        <f>INDEX(resultados!$A$2:$ZZ$2662, 1397, MATCH($B$2, resultados!$A$1:$ZZ$1, 0))</f>
        <v/>
      </c>
      <c r="C1403">
        <f>INDEX(resultados!$A$2:$ZZ$2662, 1397, MATCH($B$3, resultados!$A$1:$ZZ$1, 0))</f>
        <v/>
      </c>
    </row>
    <row r="1404">
      <c r="A1404">
        <f>INDEX(resultados!$A$2:$ZZ$2662, 1398, MATCH($B$1, resultados!$A$1:$ZZ$1, 0))</f>
        <v/>
      </c>
      <c r="B1404">
        <f>INDEX(resultados!$A$2:$ZZ$2662, 1398, MATCH($B$2, resultados!$A$1:$ZZ$1, 0))</f>
        <v/>
      </c>
      <c r="C1404">
        <f>INDEX(resultados!$A$2:$ZZ$2662, 1398, MATCH($B$3, resultados!$A$1:$ZZ$1, 0))</f>
        <v/>
      </c>
    </row>
    <row r="1405">
      <c r="A1405">
        <f>INDEX(resultados!$A$2:$ZZ$2662, 1399, MATCH($B$1, resultados!$A$1:$ZZ$1, 0))</f>
        <v/>
      </c>
      <c r="B1405">
        <f>INDEX(resultados!$A$2:$ZZ$2662, 1399, MATCH($B$2, resultados!$A$1:$ZZ$1, 0))</f>
        <v/>
      </c>
      <c r="C1405">
        <f>INDEX(resultados!$A$2:$ZZ$2662, 1399, MATCH($B$3, resultados!$A$1:$ZZ$1, 0))</f>
        <v/>
      </c>
    </row>
    <row r="1406">
      <c r="A1406">
        <f>INDEX(resultados!$A$2:$ZZ$2662, 1400, MATCH($B$1, resultados!$A$1:$ZZ$1, 0))</f>
        <v/>
      </c>
      <c r="B1406">
        <f>INDEX(resultados!$A$2:$ZZ$2662, 1400, MATCH($B$2, resultados!$A$1:$ZZ$1, 0))</f>
        <v/>
      </c>
      <c r="C1406">
        <f>INDEX(resultados!$A$2:$ZZ$2662, 1400, MATCH($B$3, resultados!$A$1:$ZZ$1, 0))</f>
        <v/>
      </c>
    </row>
    <row r="1407">
      <c r="A1407">
        <f>INDEX(resultados!$A$2:$ZZ$2662, 1401, MATCH($B$1, resultados!$A$1:$ZZ$1, 0))</f>
        <v/>
      </c>
      <c r="B1407">
        <f>INDEX(resultados!$A$2:$ZZ$2662, 1401, MATCH($B$2, resultados!$A$1:$ZZ$1, 0))</f>
        <v/>
      </c>
      <c r="C1407">
        <f>INDEX(resultados!$A$2:$ZZ$2662, 1401, MATCH($B$3, resultados!$A$1:$ZZ$1, 0))</f>
        <v/>
      </c>
    </row>
    <row r="1408">
      <c r="A1408">
        <f>INDEX(resultados!$A$2:$ZZ$2662, 1402, MATCH($B$1, resultados!$A$1:$ZZ$1, 0))</f>
        <v/>
      </c>
      <c r="B1408">
        <f>INDEX(resultados!$A$2:$ZZ$2662, 1402, MATCH($B$2, resultados!$A$1:$ZZ$1, 0))</f>
        <v/>
      </c>
      <c r="C1408">
        <f>INDEX(resultados!$A$2:$ZZ$2662, 1402, MATCH($B$3, resultados!$A$1:$ZZ$1, 0))</f>
        <v/>
      </c>
    </row>
    <row r="1409">
      <c r="A1409">
        <f>INDEX(resultados!$A$2:$ZZ$2662, 1403, MATCH($B$1, resultados!$A$1:$ZZ$1, 0))</f>
        <v/>
      </c>
      <c r="B1409">
        <f>INDEX(resultados!$A$2:$ZZ$2662, 1403, MATCH($B$2, resultados!$A$1:$ZZ$1, 0))</f>
        <v/>
      </c>
      <c r="C1409">
        <f>INDEX(resultados!$A$2:$ZZ$2662, 1403, MATCH($B$3, resultados!$A$1:$ZZ$1, 0))</f>
        <v/>
      </c>
    </row>
    <row r="1410">
      <c r="A1410">
        <f>INDEX(resultados!$A$2:$ZZ$2662, 1404, MATCH($B$1, resultados!$A$1:$ZZ$1, 0))</f>
        <v/>
      </c>
      <c r="B1410">
        <f>INDEX(resultados!$A$2:$ZZ$2662, 1404, MATCH($B$2, resultados!$A$1:$ZZ$1, 0))</f>
        <v/>
      </c>
      <c r="C1410">
        <f>INDEX(resultados!$A$2:$ZZ$2662, 1404, MATCH($B$3, resultados!$A$1:$ZZ$1, 0))</f>
        <v/>
      </c>
    </row>
    <row r="1411">
      <c r="A1411">
        <f>INDEX(resultados!$A$2:$ZZ$2662, 1405, MATCH($B$1, resultados!$A$1:$ZZ$1, 0))</f>
        <v/>
      </c>
      <c r="B1411">
        <f>INDEX(resultados!$A$2:$ZZ$2662, 1405, MATCH($B$2, resultados!$A$1:$ZZ$1, 0))</f>
        <v/>
      </c>
      <c r="C1411">
        <f>INDEX(resultados!$A$2:$ZZ$2662, 1405, MATCH($B$3, resultados!$A$1:$ZZ$1, 0))</f>
        <v/>
      </c>
    </row>
    <row r="1412">
      <c r="A1412">
        <f>INDEX(resultados!$A$2:$ZZ$2662, 1406, MATCH($B$1, resultados!$A$1:$ZZ$1, 0))</f>
        <v/>
      </c>
      <c r="B1412">
        <f>INDEX(resultados!$A$2:$ZZ$2662, 1406, MATCH($B$2, resultados!$A$1:$ZZ$1, 0))</f>
        <v/>
      </c>
      <c r="C1412">
        <f>INDEX(resultados!$A$2:$ZZ$2662, 1406, MATCH($B$3, resultados!$A$1:$ZZ$1, 0))</f>
        <v/>
      </c>
    </row>
    <row r="1413">
      <c r="A1413">
        <f>INDEX(resultados!$A$2:$ZZ$2662, 1407, MATCH($B$1, resultados!$A$1:$ZZ$1, 0))</f>
        <v/>
      </c>
      <c r="B1413">
        <f>INDEX(resultados!$A$2:$ZZ$2662, 1407, MATCH($B$2, resultados!$A$1:$ZZ$1, 0))</f>
        <v/>
      </c>
      <c r="C1413">
        <f>INDEX(resultados!$A$2:$ZZ$2662, 1407, MATCH($B$3, resultados!$A$1:$ZZ$1, 0))</f>
        <v/>
      </c>
    </row>
    <row r="1414">
      <c r="A1414">
        <f>INDEX(resultados!$A$2:$ZZ$2662, 1408, MATCH($B$1, resultados!$A$1:$ZZ$1, 0))</f>
        <v/>
      </c>
      <c r="B1414">
        <f>INDEX(resultados!$A$2:$ZZ$2662, 1408, MATCH($B$2, resultados!$A$1:$ZZ$1, 0))</f>
        <v/>
      </c>
      <c r="C1414">
        <f>INDEX(resultados!$A$2:$ZZ$2662, 1408, MATCH($B$3, resultados!$A$1:$ZZ$1, 0))</f>
        <v/>
      </c>
    </row>
    <row r="1415">
      <c r="A1415">
        <f>INDEX(resultados!$A$2:$ZZ$2662, 1409, MATCH($B$1, resultados!$A$1:$ZZ$1, 0))</f>
        <v/>
      </c>
      <c r="B1415">
        <f>INDEX(resultados!$A$2:$ZZ$2662, 1409, MATCH($B$2, resultados!$A$1:$ZZ$1, 0))</f>
        <v/>
      </c>
      <c r="C1415">
        <f>INDEX(resultados!$A$2:$ZZ$2662, 1409, MATCH($B$3, resultados!$A$1:$ZZ$1, 0))</f>
        <v/>
      </c>
    </row>
    <row r="1416">
      <c r="A1416">
        <f>INDEX(resultados!$A$2:$ZZ$2662, 1410, MATCH($B$1, resultados!$A$1:$ZZ$1, 0))</f>
        <v/>
      </c>
      <c r="B1416">
        <f>INDEX(resultados!$A$2:$ZZ$2662, 1410, MATCH($B$2, resultados!$A$1:$ZZ$1, 0))</f>
        <v/>
      </c>
      <c r="C1416">
        <f>INDEX(resultados!$A$2:$ZZ$2662, 1410, MATCH($B$3, resultados!$A$1:$ZZ$1, 0))</f>
        <v/>
      </c>
    </row>
    <row r="1417">
      <c r="A1417">
        <f>INDEX(resultados!$A$2:$ZZ$2662, 1411, MATCH($B$1, resultados!$A$1:$ZZ$1, 0))</f>
        <v/>
      </c>
      <c r="B1417">
        <f>INDEX(resultados!$A$2:$ZZ$2662, 1411, MATCH($B$2, resultados!$A$1:$ZZ$1, 0))</f>
        <v/>
      </c>
      <c r="C1417">
        <f>INDEX(resultados!$A$2:$ZZ$2662, 1411, MATCH($B$3, resultados!$A$1:$ZZ$1, 0))</f>
        <v/>
      </c>
    </row>
    <row r="1418">
      <c r="A1418">
        <f>INDEX(resultados!$A$2:$ZZ$2662, 1412, MATCH($B$1, resultados!$A$1:$ZZ$1, 0))</f>
        <v/>
      </c>
      <c r="B1418">
        <f>INDEX(resultados!$A$2:$ZZ$2662, 1412, MATCH($B$2, resultados!$A$1:$ZZ$1, 0))</f>
        <v/>
      </c>
      <c r="C1418">
        <f>INDEX(resultados!$A$2:$ZZ$2662, 1412, MATCH($B$3, resultados!$A$1:$ZZ$1, 0))</f>
        <v/>
      </c>
    </row>
    <row r="1419">
      <c r="A1419">
        <f>INDEX(resultados!$A$2:$ZZ$2662, 1413, MATCH($B$1, resultados!$A$1:$ZZ$1, 0))</f>
        <v/>
      </c>
      <c r="B1419">
        <f>INDEX(resultados!$A$2:$ZZ$2662, 1413, MATCH($B$2, resultados!$A$1:$ZZ$1, 0))</f>
        <v/>
      </c>
      <c r="C1419">
        <f>INDEX(resultados!$A$2:$ZZ$2662, 1413, MATCH($B$3, resultados!$A$1:$ZZ$1, 0))</f>
        <v/>
      </c>
    </row>
    <row r="1420">
      <c r="A1420">
        <f>INDEX(resultados!$A$2:$ZZ$2662, 1414, MATCH($B$1, resultados!$A$1:$ZZ$1, 0))</f>
        <v/>
      </c>
      <c r="B1420">
        <f>INDEX(resultados!$A$2:$ZZ$2662, 1414, MATCH($B$2, resultados!$A$1:$ZZ$1, 0))</f>
        <v/>
      </c>
      <c r="C1420">
        <f>INDEX(resultados!$A$2:$ZZ$2662, 1414, MATCH($B$3, resultados!$A$1:$ZZ$1, 0))</f>
        <v/>
      </c>
    </row>
    <row r="1421">
      <c r="A1421">
        <f>INDEX(resultados!$A$2:$ZZ$2662, 1415, MATCH($B$1, resultados!$A$1:$ZZ$1, 0))</f>
        <v/>
      </c>
      <c r="B1421">
        <f>INDEX(resultados!$A$2:$ZZ$2662, 1415, MATCH($B$2, resultados!$A$1:$ZZ$1, 0))</f>
        <v/>
      </c>
      <c r="C1421">
        <f>INDEX(resultados!$A$2:$ZZ$2662, 1415, MATCH($B$3, resultados!$A$1:$ZZ$1, 0))</f>
        <v/>
      </c>
    </row>
    <row r="1422">
      <c r="A1422">
        <f>INDEX(resultados!$A$2:$ZZ$2662, 1416, MATCH($B$1, resultados!$A$1:$ZZ$1, 0))</f>
        <v/>
      </c>
      <c r="B1422">
        <f>INDEX(resultados!$A$2:$ZZ$2662, 1416, MATCH($B$2, resultados!$A$1:$ZZ$1, 0))</f>
        <v/>
      </c>
      <c r="C1422">
        <f>INDEX(resultados!$A$2:$ZZ$2662, 1416, MATCH($B$3, resultados!$A$1:$ZZ$1, 0))</f>
        <v/>
      </c>
    </row>
    <row r="1423">
      <c r="A1423">
        <f>INDEX(resultados!$A$2:$ZZ$2662, 1417, MATCH($B$1, resultados!$A$1:$ZZ$1, 0))</f>
        <v/>
      </c>
      <c r="B1423">
        <f>INDEX(resultados!$A$2:$ZZ$2662, 1417, MATCH($B$2, resultados!$A$1:$ZZ$1, 0))</f>
        <v/>
      </c>
      <c r="C1423">
        <f>INDEX(resultados!$A$2:$ZZ$2662, 1417, MATCH($B$3, resultados!$A$1:$ZZ$1, 0))</f>
        <v/>
      </c>
    </row>
    <row r="1424">
      <c r="A1424">
        <f>INDEX(resultados!$A$2:$ZZ$2662, 1418, MATCH($B$1, resultados!$A$1:$ZZ$1, 0))</f>
        <v/>
      </c>
      <c r="B1424">
        <f>INDEX(resultados!$A$2:$ZZ$2662, 1418, MATCH($B$2, resultados!$A$1:$ZZ$1, 0))</f>
        <v/>
      </c>
      <c r="C1424">
        <f>INDEX(resultados!$A$2:$ZZ$2662, 1418, MATCH($B$3, resultados!$A$1:$ZZ$1, 0))</f>
        <v/>
      </c>
    </row>
    <row r="1425">
      <c r="A1425">
        <f>INDEX(resultados!$A$2:$ZZ$2662, 1419, MATCH($B$1, resultados!$A$1:$ZZ$1, 0))</f>
        <v/>
      </c>
      <c r="B1425">
        <f>INDEX(resultados!$A$2:$ZZ$2662, 1419, MATCH($B$2, resultados!$A$1:$ZZ$1, 0))</f>
        <v/>
      </c>
      <c r="C1425">
        <f>INDEX(resultados!$A$2:$ZZ$2662, 1419, MATCH($B$3, resultados!$A$1:$ZZ$1, 0))</f>
        <v/>
      </c>
    </row>
    <row r="1426">
      <c r="A1426">
        <f>INDEX(resultados!$A$2:$ZZ$2662, 1420, MATCH($B$1, resultados!$A$1:$ZZ$1, 0))</f>
        <v/>
      </c>
      <c r="B1426">
        <f>INDEX(resultados!$A$2:$ZZ$2662, 1420, MATCH($B$2, resultados!$A$1:$ZZ$1, 0))</f>
        <v/>
      </c>
      <c r="C1426">
        <f>INDEX(resultados!$A$2:$ZZ$2662, 1420, MATCH($B$3, resultados!$A$1:$ZZ$1, 0))</f>
        <v/>
      </c>
    </row>
    <row r="1427">
      <c r="A1427">
        <f>INDEX(resultados!$A$2:$ZZ$2662, 1421, MATCH($B$1, resultados!$A$1:$ZZ$1, 0))</f>
        <v/>
      </c>
      <c r="B1427">
        <f>INDEX(resultados!$A$2:$ZZ$2662, 1421, MATCH($B$2, resultados!$A$1:$ZZ$1, 0))</f>
        <v/>
      </c>
      <c r="C1427">
        <f>INDEX(resultados!$A$2:$ZZ$2662, 1421, MATCH($B$3, resultados!$A$1:$ZZ$1, 0))</f>
        <v/>
      </c>
    </row>
    <row r="1428">
      <c r="A1428">
        <f>INDEX(resultados!$A$2:$ZZ$2662, 1422, MATCH($B$1, resultados!$A$1:$ZZ$1, 0))</f>
        <v/>
      </c>
      <c r="B1428">
        <f>INDEX(resultados!$A$2:$ZZ$2662, 1422, MATCH($B$2, resultados!$A$1:$ZZ$1, 0))</f>
        <v/>
      </c>
      <c r="C1428">
        <f>INDEX(resultados!$A$2:$ZZ$2662, 1422, MATCH($B$3, resultados!$A$1:$ZZ$1, 0))</f>
        <v/>
      </c>
    </row>
    <row r="1429">
      <c r="A1429">
        <f>INDEX(resultados!$A$2:$ZZ$2662, 1423, MATCH($B$1, resultados!$A$1:$ZZ$1, 0))</f>
        <v/>
      </c>
      <c r="B1429">
        <f>INDEX(resultados!$A$2:$ZZ$2662, 1423, MATCH($B$2, resultados!$A$1:$ZZ$1, 0))</f>
        <v/>
      </c>
      <c r="C1429">
        <f>INDEX(resultados!$A$2:$ZZ$2662, 1423, MATCH($B$3, resultados!$A$1:$ZZ$1, 0))</f>
        <v/>
      </c>
    </row>
    <row r="1430">
      <c r="A1430">
        <f>INDEX(resultados!$A$2:$ZZ$2662, 1424, MATCH($B$1, resultados!$A$1:$ZZ$1, 0))</f>
        <v/>
      </c>
      <c r="B1430">
        <f>INDEX(resultados!$A$2:$ZZ$2662, 1424, MATCH($B$2, resultados!$A$1:$ZZ$1, 0))</f>
        <v/>
      </c>
      <c r="C1430">
        <f>INDEX(resultados!$A$2:$ZZ$2662, 1424, MATCH($B$3, resultados!$A$1:$ZZ$1, 0))</f>
        <v/>
      </c>
    </row>
    <row r="1431">
      <c r="A1431">
        <f>INDEX(resultados!$A$2:$ZZ$2662, 1425, MATCH($B$1, resultados!$A$1:$ZZ$1, 0))</f>
        <v/>
      </c>
      <c r="B1431">
        <f>INDEX(resultados!$A$2:$ZZ$2662, 1425, MATCH($B$2, resultados!$A$1:$ZZ$1, 0))</f>
        <v/>
      </c>
      <c r="C1431">
        <f>INDEX(resultados!$A$2:$ZZ$2662, 1425, MATCH($B$3, resultados!$A$1:$ZZ$1, 0))</f>
        <v/>
      </c>
    </row>
    <row r="1432">
      <c r="A1432">
        <f>INDEX(resultados!$A$2:$ZZ$2662, 1426, MATCH($B$1, resultados!$A$1:$ZZ$1, 0))</f>
        <v/>
      </c>
      <c r="B1432">
        <f>INDEX(resultados!$A$2:$ZZ$2662, 1426, MATCH($B$2, resultados!$A$1:$ZZ$1, 0))</f>
        <v/>
      </c>
      <c r="C1432">
        <f>INDEX(resultados!$A$2:$ZZ$2662, 1426, MATCH($B$3, resultados!$A$1:$ZZ$1, 0))</f>
        <v/>
      </c>
    </row>
    <row r="1433">
      <c r="A1433">
        <f>INDEX(resultados!$A$2:$ZZ$2662, 1427, MATCH($B$1, resultados!$A$1:$ZZ$1, 0))</f>
        <v/>
      </c>
      <c r="B1433">
        <f>INDEX(resultados!$A$2:$ZZ$2662, 1427, MATCH($B$2, resultados!$A$1:$ZZ$1, 0))</f>
        <v/>
      </c>
      <c r="C1433">
        <f>INDEX(resultados!$A$2:$ZZ$2662, 1427, MATCH($B$3, resultados!$A$1:$ZZ$1, 0))</f>
        <v/>
      </c>
    </row>
    <row r="1434">
      <c r="A1434">
        <f>INDEX(resultados!$A$2:$ZZ$2662, 1428, MATCH($B$1, resultados!$A$1:$ZZ$1, 0))</f>
        <v/>
      </c>
      <c r="B1434">
        <f>INDEX(resultados!$A$2:$ZZ$2662, 1428, MATCH($B$2, resultados!$A$1:$ZZ$1, 0))</f>
        <v/>
      </c>
      <c r="C1434">
        <f>INDEX(resultados!$A$2:$ZZ$2662, 1428, MATCH($B$3, resultados!$A$1:$ZZ$1, 0))</f>
        <v/>
      </c>
    </row>
    <row r="1435">
      <c r="A1435">
        <f>INDEX(resultados!$A$2:$ZZ$2662, 1429, MATCH($B$1, resultados!$A$1:$ZZ$1, 0))</f>
        <v/>
      </c>
      <c r="B1435">
        <f>INDEX(resultados!$A$2:$ZZ$2662, 1429, MATCH($B$2, resultados!$A$1:$ZZ$1, 0))</f>
        <v/>
      </c>
      <c r="C1435">
        <f>INDEX(resultados!$A$2:$ZZ$2662, 1429, MATCH($B$3, resultados!$A$1:$ZZ$1, 0))</f>
        <v/>
      </c>
    </row>
    <row r="1436">
      <c r="A1436">
        <f>INDEX(resultados!$A$2:$ZZ$2662, 1430, MATCH($B$1, resultados!$A$1:$ZZ$1, 0))</f>
        <v/>
      </c>
      <c r="B1436">
        <f>INDEX(resultados!$A$2:$ZZ$2662, 1430, MATCH($B$2, resultados!$A$1:$ZZ$1, 0))</f>
        <v/>
      </c>
      <c r="C1436">
        <f>INDEX(resultados!$A$2:$ZZ$2662, 1430, MATCH($B$3, resultados!$A$1:$ZZ$1, 0))</f>
        <v/>
      </c>
    </row>
    <row r="1437">
      <c r="A1437">
        <f>INDEX(resultados!$A$2:$ZZ$2662, 1431, MATCH($B$1, resultados!$A$1:$ZZ$1, 0))</f>
        <v/>
      </c>
      <c r="B1437">
        <f>INDEX(resultados!$A$2:$ZZ$2662, 1431, MATCH($B$2, resultados!$A$1:$ZZ$1, 0))</f>
        <v/>
      </c>
      <c r="C1437">
        <f>INDEX(resultados!$A$2:$ZZ$2662, 1431, MATCH($B$3, resultados!$A$1:$ZZ$1, 0))</f>
        <v/>
      </c>
    </row>
    <row r="1438">
      <c r="A1438">
        <f>INDEX(resultados!$A$2:$ZZ$2662, 1432, MATCH($B$1, resultados!$A$1:$ZZ$1, 0))</f>
        <v/>
      </c>
      <c r="B1438">
        <f>INDEX(resultados!$A$2:$ZZ$2662, 1432, MATCH($B$2, resultados!$A$1:$ZZ$1, 0))</f>
        <v/>
      </c>
      <c r="C1438">
        <f>INDEX(resultados!$A$2:$ZZ$2662, 1432, MATCH($B$3, resultados!$A$1:$ZZ$1, 0))</f>
        <v/>
      </c>
    </row>
    <row r="1439">
      <c r="A1439">
        <f>INDEX(resultados!$A$2:$ZZ$2662, 1433, MATCH($B$1, resultados!$A$1:$ZZ$1, 0))</f>
        <v/>
      </c>
      <c r="B1439">
        <f>INDEX(resultados!$A$2:$ZZ$2662, 1433, MATCH($B$2, resultados!$A$1:$ZZ$1, 0))</f>
        <v/>
      </c>
      <c r="C1439">
        <f>INDEX(resultados!$A$2:$ZZ$2662, 1433, MATCH($B$3, resultados!$A$1:$ZZ$1, 0))</f>
        <v/>
      </c>
    </row>
    <row r="1440">
      <c r="A1440">
        <f>INDEX(resultados!$A$2:$ZZ$2662, 1434, MATCH($B$1, resultados!$A$1:$ZZ$1, 0))</f>
        <v/>
      </c>
      <c r="B1440">
        <f>INDEX(resultados!$A$2:$ZZ$2662, 1434, MATCH($B$2, resultados!$A$1:$ZZ$1, 0))</f>
        <v/>
      </c>
      <c r="C1440">
        <f>INDEX(resultados!$A$2:$ZZ$2662, 1434, MATCH($B$3, resultados!$A$1:$ZZ$1, 0))</f>
        <v/>
      </c>
    </row>
    <row r="1441">
      <c r="A1441">
        <f>INDEX(resultados!$A$2:$ZZ$2662, 1435, MATCH($B$1, resultados!$A$1:$ZZ$1, 0))</f>
        <v/>
      </c>
      <c r="B1441">
        <f>INDEX(resultados!$A$2:$ZZ$2662, 1435, MATCH($B$2, resultados!$A$1:$ZZ$1, 0))</f>
        <v/>
      </c>
      <c r="C1441">
        <f>INDEX(resultados!$A$2:$ZZ$2662, 1435, MATCH($B$3, resultados!$A$1:$ZZ$1, 0))</f>
        <v/>
      </c>
    </row>
    <row r="1442">
      <c r="A1442">
        <f>INDEX(resultados!$A$2:$ZZ$2662, 1436, MATCH($B$1, resultados!$A$1:$ZZ$1, 0))</f>
        <v/>
      </c>
      <c r="B1442">
        <f>INDEX(resultados!$A$2:$ZZ$2662, 1436, MATCH($B$2, resultados!$A$1:$ZZ$1, 0))</f>
        <v/>
      </c>
      <c r="C1442">
        <f>INDEX(resultados!$A$2:$ZZ$2662, 1436, MATCH($B$3, resultados!$A$1:$ZZ$1, 0))</f>
        <v/>
      </c>
    </row>
    <row r="1443">
      <c r="A1443">
        <f>INDEX(resultados!$A$2:$ZZ$2662, 1437, MATCH($B$1, resultados!$A$1:$ZZ$1, 0))</f>
        <v/>
      </c>
      <c r="B1443">
        <f>INDEX(resultados!$A$2:$ZZ$2662, 1437, MATCH($B$2, resultados!$A$1:$ZZ$1, 0))</f>
        <v/>
      </c>
      <c r="C1443">
        <f>INDEX(resultados!$A$2:$ZZ$2662, 1437, MATCH($B$3, resultados!$A$1:$ZZ$1, 0))</f>
        <v/>
      </c>
    </row>
    <row r="1444">
      <c r="A1444">
        <f>INDEX(resultados!$A$2:$ZZ$2662, 1438, MATCH($B$1, resultados!$A$1:$ZZ$1, 0))</f>
        <v/>
      </c>
      <c r="B1444">
        <f>INDEX(resultados!$A$2:$ZZ$2662, 1438, MATCH($B$2, resultados!$A$1:$ZZ$1, 0))</f>
        <v/>
      </c>
      <c r="C1444">
        <f>INDEX(resultados!$A$2:$ZZ$2662, 1438, MATCH($B$3, resultados!$A$1:$ZZ$1, 0))</f>
        <v/>
      </c>
    </row>
    <row r="1445">
      <c r="A1445">
        <f>INDEX(resultados!$A$2:$ZZ$2662, 1439, MATCH($B$1, resultados!$A$1:$ZZ$1, 0))</f>
        <v/>
      </c>
      <c r="B1445">
        <f>INDEX(resultados!$A$2:$ZZ$2662, 1439, MATCH($B$2, resultados!$A$1:$ZZ$1, 0))</f>
        <v/>
      </c>
      <c r="C1445">
        <f>INDEX(resultados!$A$2:$ZZ$2662, 1439, MATCH($B$3, resultados!$A$1:$ZZ$1, 0))</f>
        <v/>
      </c>
    </row>
    <row r="1446">
      <c r="A1446">
        <f>INDEX(resultados!$A$2:$ZZ$2662, 1440, MATCH($B$1, resultados!$A$1:$ZZ$1, 0))</f>
        <v/>
      </c>
      <c r="B1446">
        <f>INDEX(resultados!$A$2:$ZZ$2662, 1440, MATCH($B$2, resultados!$A$1:$ZZ$1, 0))</f>
        <v/>
      </c>
      <c r="C1446">
        <f>INDEX(resultados!$A$2:$ZZ$2662, 1440, MATCH($B$3, resultados!$A$1:$ZZ$1, 0))</f>
        <v/>
      </c>
    </row>
    <row r="1447">
      <c r="A1447">
        <f>INDEX(resultados!$A$2:$ZZ$2662, 1441, MATCH($B$1, resultados!$A$1:$ZZ$1, 0))</f>
        <v/>
      </c>
      <c r="B1447">
        <f>INDEX(resultados!$A$2:$ZZ$2662, 1441, MATCH($B$2, resultados!$A$1:$ZZ$1, 0))</f>
        <v/>
      </c>
      <c r="C1447">
        <f>INDEX(resultados!$A$2:$ZZ$2662, 1441, MATCH($B$3, resultados!$A$1:$ZZ$1, 0))</f>
        <v/>
      </c>
    </row>
    <row r="1448">
      <c r="A1448">
        <f>INDEX(resultados!$A$2:$ZZ$2662, 1442, MATCH($B$1, resultados!$A$1:$ZZ$1, 0))</f>
        <v/>
      </c>
      <c r="B1448">
        <f>INDEX(resultados!$A$2:$ZZ$2662, 1442, MATCH($B$2, resultados!$A$1:$ZZ$1, 0))</f>
        <v/>
      </c>
      <c r="C1448">
        <f>INDEX(resultados!$A$2:$ZZ$2662, 1442, MATCH($B$3, resultados!$A$1:$ZZ$1, 0))</f>
        <v/>
      </c>
    </row>
    <row r="1449">
      <c r="A1449">
        <f>INDEX(resultados!$A$2:$ZZ$2662, 1443, MATCH($B$1, resultados!$A$1:$ZZ$1, 0))</f>
        <v/>
      </c>
      <c r="B1449">
        <f>INDEX(resultados!$A$2:$ZZ$2662, 1443, MATCH($B$2, resultados!$A$1:$ZZ$1, 0))</f>
        <v/>
      </c>
      <c r="C1449">
        <f>INDEX(resultados!$A$2:$ZZ$2662, 1443, MATCH($B$3, resultados!$A$1:$ZZ$1, 0))</f>
        <v/>
      </c>
    </row>
    <row r="1450">
      <c r="A1450">
        <f>INDEX(resultados!$A$2:$ZZ$2662, 1444, MATCH($B$1, resultados!$A$1:$ZZ$1, 0))</f>
        <v/>
      </c>
      <c r="B1450">
        <f>INDEX(resultados!$A$2:$ZZ$2662, 1444, MATCH($B$2, resultados!$A$1:$ZZ$1, 0))</f>
        <v/>
      </c>
      <c r="C1450">
        <f>INDEX(resultados!$A$2:$ZZ$2662, 1444, MATCH($B$3, resultados!$A$1:$ZZ$1, 0))</f>
        <v/>
      </c>
    </row>
    <row r="1451">
      <c r="A1451">
        <f>INDEX(resultados!$A$2:$ZZ$2662, 1445, MATCH($B$1, resultados!$A$1:$ZZ$1, 0))</f>
        <v/>
      </c>
      <c r="B1451">
        <f>INDEX(resultados!$A$2:$ZZ$2662, 1445, MATCH($B$2, resultados!$A$1:$ZZ$1, 0))</f>
        <v/>
      </c>
      <c r="C1451">
        <f>INDEX(resultados!$A$2:$ZZ$2662, 1445, MATCH($B$3, resultados!$A$1:$ZZ$1, 0))</f>
        <v/>
      </c>
    </row>
    <row r="1452">
      <c r="A1452">
        <f>INDEX(resultados!$A$2:$ZZ$2662, 1446, MATCH($B$1, resultados!$A$1:$ZZ$1, 0))</f>
        <v/>
      </c>
      <c r="B1452">
        <f>INDEX(resultados!$A$2:$ZZ$2662, 1446, MATCH($B$2, resultados!$A$1:$ZZ$1, 0))</f>
        <v/>
      </c>
      <c r="C1452">
        <f>INDEX(resultados!$A$2:$ZZ$2662, 1446, MATCH($B$3, resultados!$A$1:$ZZ$1, 0))</f>
        <v/>
      </c>
    </row>
    <row r="1453">
      <c r="A1453">
        <f>INDEX(resultados!$A$2:$ZZ$2662, 1447, MATCH($B$1, resultados!$A$1:$ZZ$1, 0))</f>
        <v/>
      </c>
      <c r="B1453">
        <f>INDEX(resultados!$A$2:$ZZ$2662, 1447, MATCH($B$2, resultados!$A$1:$ZZ$1, 0))</f>
        <v/>
      </c>
      <c r="C1453">
        <f>INDEX(resultados!$A$2:$ZZ$2662, 1447, MATCH($B$3, resultados!$A$1:$ZZ$1, 0))</f>
        <v/>
      </c>
    </row>
    <row r="1454">
      <c r="A1454">
        <f>INDEX(resultados!$A$2:$ZZ$2662, 1448, MATCH($B$1, resultados!$A$1:$ZZ$1, 0))</f>
        <v/>
      </c>
      <c r="B1454">
        <f>INDEX(resultados!$A$2:$ZZ$2662, 1448, MATCH($B$2, resultados!$A$1:$ZZ$1, 0))</f>
        <v/>
      </c>
      <c r="C1454">
        <f>INDEX(resultados!$A$2:$ZZ$2662, 1448, MATCH($B$3, resultados!$A$1:$ZZ$1, 0))</f>
        <v/>
      </c>
    </row>
    <row r="1455">
      <c r="A1455">
        <f>INDEX(resultados!$A$2:$ZZ$2662, 1449, MATCH($B$1, resultados!$A$1:$ZZ$1, 0))</f>
        <v/>
      </c>
      <c r="B1455">
        <f>INDEX(resultados!$A$2:$ZZ$2662, 1449, MATCH($B$2, resultados!$A$1:$ZZ$1, 0))</f>
        <v/>
      </c>
      <c r="C1455">
        <f>INDEX(resultados!$A$2:$ZZ$2662, 1449, MATCH($B$3, resultados!$A$1:$ZZ$1, 0))</f>
        <v/>
      </c>
    </row>
    <row r="1456">
      <c r="A1456">
        <f>INDEX(resultados!$A$2:$ZZ$2662, 1450, MATCH($B$1, resultados!$A$1:$ZZ$1, 0))</f>
        <v/>
      </c>
      <c r="B1456">
        <f>INDEX(resultados!$A$2:$ZZ$2662, 1450, MATCH($B$2, resultados!$A$1:$ZZ$1, 0))</f>
        <v/>
      </c>
      <c r="C1456">
        <f>INDEX(resultados!$A$2:$ZZ$2662, 1450, MATCH($B$3, resultados!$A$1:$ZZ$1, 0))</f>
        <v/>
      </c>
    </row>
    <row r="1457">
      <c r="A1457">
        <f>INDEX(resultados!$A$2:$ZZ$2662, 1451, MATCH($B$1, resultados!$A$1:$ZZ$1, 0))</f>
        <v/>
      </c>
      <c r="B1457">
        <f>INDEX(resultados!$A$2:$ZZ$2662, 1451, MATCH($B$2, resultados!$A$1:$ZZ$1, 0))</f>
        <v/>
      </c>
      <c r="C1457">
        <f>INDEX(resultados!$A$2:$ZZ$2662, 1451, MATCH($B$3, resultados!$A$1:$ZZ$1, 0))</f>
        <v/>
      </c>
    </row>
    <row r="1458">
      <c r="A1458">
        <f>INDEX(resultados!$A$2:$ZZ$2662, 1452, MATCH($B$1, resultados!$A$1:$ZZ$1, 0))</f>
        <v/>
      </c>
      <c r="B1458">
        <f>INDEX(resultados!$A$2:$ZZ$2662, 1452, MATCH($B$2, resultados!$A$1:$ZZ$1, 0))</f>
        <v/>
      </c>
      <c r="C1458">
        <f>INDEX(resultados!$A$2:$ZZ$2662, 1452, MATCH($B$3, resultados!$A$1:$ZZ$1, 0))</f>
        <v/>
      </c>
    </row>
    <row r="1459">
      <c r="A1459">
        <f>INDEX(resultados!$A$2:$ZZ$2662, 1453, MATCH($B$1, resultados!$A$1:$ZZ$1, 0))</f>
        <v/>
      </c>
      <c r="B1459">
        <f>INDEX(resultados!$A$2:$ZZ$2662, 1453, MATCH($B$2, resultados!$A$1:$ZZ$1, 0))</f>
        <v/>
      </c>
      <c r="C1459">
        <f>INDEX(resultados!$A$2:$ZZ$2662, 1453, MATCH($B$3, resultados!$A$1:$ZZ$1, 0))</f>
        <v/>
      </c>
    </row>
    <row r="1460">
      <c r="A1460">
        <f>INDEX(resultados!$A$2:$ZZ$2662, 1454, MATCH($B$1, resultados!$A$1:$ZZ$1, 0))</f>
        <v/>
      </c>
      <c r="B1460">
        <f>INDEX(resultados!$A$2:$ZZ$2662, 1454, MATCH($B$2, resultados!$A$1:$ZZ$1, 0))</f>
        <v/>
      </c>
      <c r="C1460">
        <f>INDEX(resultados!$A$2:$ZZ$2662, 1454, MATCH($B$3, resultados!$A$1:$ZZ$1, 0))</f>
        <v/>
      </c>
    </row>
    <row r="1461">
      <c r="A1461">
        <f>INDEX(resultados!$A$2:$ZZ$2662, 1455, MATCH($B$1, resultados!$A$1:$ZZ$1, 0))</f>
        <v/>
      </c>
      <c r="B1461">
        <f>INDEX(resultados!$A$2:$ZZ$2662, 1455, MATCH($B$2, resultados!$A$1:$ZZ$1, 0))</f>
        <v/>
      </c>
      <c r="C1461">
        <f>INDEX(resultados!$A$2:$ZZ$2662, 1455, MATCH($B$3, resultados!$A$1:$ZZ$1, 0))</f>
        <v/>
      </c>
    </row>
    <row r="1462">
      <c r="A1462">
        <f>INDEX(resultados!$A$2:$ZZ$2662, 1456, MATCH($B$1, resultados!$A$1:$ZZ$1, 0))</f>
        <v/>
      </c>
      <c r="B1462">
        <f>INDEX(resultados!$A$2:$ZZ$2662, 1456, MATCH($B$2, resultados!$A$1:$ZZ$1, 0))</f>
        <v/>
      </c>
      <c r="C1462">
        <f>INDEX(resultados!$A$2:$ZZ$2662, 1456, MATCH($B$3, resultados!$A$1:$ZZ$1, 0))</f>
        <v/>
      </c>
    </row>
    <row r="1463">
      <c r="A1463">
        <f>INDEX(resultados!$A$2:$ZZ$2662, 1457, MATCH($B$1, resultados!$A$1:$ZZ$1, 0))</f>
        <v/>
      </c>
      <c r="B1463">
        <f>INDEX(resultados!$A$2:$ZZ$2662, 1457, MATCH($B$2, resultados!$A$1:$ZZ$1, 0))</f>
        <v/>
      </c>
      <c r="C1463">
        <f>INDEX(resultados!$A$2:$ZZ$2662, 1457, MATCH($B$3, resultados!$A$1:$ZZ$1, 0))</f>
        <v/>
      </c>
    </row>
    <row r="1464">
      <c r="A1464">
        <f>INDEX(resultados!$A$2:$ZZ$2662, 1458, MATCH($B$1, resultados!$A$1:$ZZ$1, 0))</f>
        <v/>
      </c>
      <c r="B1464">
        <f>INDEX(resultados!$A$2:$ZZ$2662, 1458, MATCH($B$2, resultados!$A$1:$ZZ$1, 0))</f>
        <v/>
      </c>
      <c r="C1464">
        <f>INDEX(resultados!$A$2:$ZZ$2662, 1458, MATCH($B$3, resultados!$A$1:$ZZ$1, 0))</f>
        <v/>
      </c>
    </row>
    <row r="1465">
      <c r="A1465">
        <f>INDEX(resultados!$A$2:$ZZ$2662, 1459, MATCH($B$1, resultados!$A$1:$ZZ$1, 0))</f>
        <v/>
      </c>
      <c r="B1465">
        <f>INDEX(resultados!$A$2:$ZZ$2662, 1459, MATCH($B$2, resultados!$A$1:$ZZ$1, 0))</f>
        <v/>
      </c>
      <c r="C1465">
        <f>INDEX(resultados!$A$2:$ZZ$2662, 1459, MATCH($B$3, resultados!$A$1:$ZZ$1, 0))</f>
        <v/>
      </c>
    </row>
    <row r="1466">
      <c r="A1466">
        <f>INDEX(resultados!$A$2:$ZZ$2662, 1460, MATCH($B$1, resultados!$A$1:$ZZ$1, 0))</f>
        <v/>
      </c>
      <c r="B1466">
        <f>INDEX(resultados!$A$2:$ZZ$2662, 1460, MATCH($B$2, resultados!$A$1:$ZZ$1, 0))</f>
        <v/>
      </c>
      <c r="C1466">
        <f>INDEX(resultados!$A$2:$ZZ$2662, 1460, MATCH($B$3, resultados!$A$1:$ZZ$1, 0))</f>
        <v/>
      </c>
    </row>
    <row r="1467">
      <c r="A1467">
        <f>INDEX(resultados!$A$2:$ZZ$2662, 1461, MATCH($B$1, resultados!$A$1:$ZZ$1, 0))</f>
        <v/>
      </c>
      <c r="B1467">
        <f>INDEX(resultados!$A$2:$ZZ$2662, 1461, MATCH($B$2, resultados!$A$1:$ZZ$1, 0))</f>
        <v/>
      </c>
      <c r="C1467">
        <f>INDEX(resultados!$A$2:$ZZ$2662, 1461, MATCH($B$3, resultados!$A$1:$ZZ$1, 0))</f>
        <v/>
      </c>
    </row>
    <row r="1468">
      <c r="A1468">
        <f>INDEX(resultados!$A$2:$ZZ$2662, 1462, MATCH($B$1, resultados!$A$1:$ZZ$1, 0))</f>
        <v/>
      </c>
      <c r="B1468">
        <f>INDEX(resultados!$A$2:$ZZ$2662, 1462, MATCH($B$2, resultados!$A$1:$ZZ$1, 0))</f>
        <v/>
      </c>
      <c r="C1468">
        <f>INDEX(resultados!$A$2:$ZZ$2662, 1462, MATCH($B$3, resultados!$A$1:$ZZ$1, 0))</f>
        <v/>
      </c>
    </row>
    <row r="1469">
      <c r="A1469">
        <f>INDEX(resultados!$A$2:$ZZ$2662, 1463, MATCH($B$1, resultados!$A$1:$ZZ$1, 0))</f>
        <v/>
      </c>
      <c r="B1469">
        <f>INDEX(resultados!$A$2:$ZZ$2662, 1463, MATCH($B$2, resultados!$A$1:$ZZ$1, 0))</f>
        <v/>
      </c>
      <c r="C1469">
        <f>INDEX(resultados!$A$2:$ZZ$2662, 1463, MATCH($B$3, resultados!$A$1:$ZZ$1, 0))</f>
        <v/>
      </c>
    </row>
    <row r="1470">
      <c r="A1470">
        <f>INDEX(resultados!$A$2:$ZZ$2662, 1464, MATCH($B$1, resultados!$A$1:$ZZ$1, 0))</f>
        <v/>
      </c>
      <c r="B1470">
        <f>INDEX(resultados!$A$2:$ZZ$2662, 1464, MATCH($B$2, resultados!$A$1:$ZZ$1, 0))</f>
        <v/>
      </c>
      <c r="C1470">
        <f>INDEX(resultados!$A$2:$ZZ$2662, 1464, MATCH($B$3, resultados!$A$1:$ZZ$1, 0))</f>
        <v/>
      </c>
    </row>
    <row r="1471">
      <c r="A1471">
        <f>INDEX(resultados!$A$2:$ZZ$2662, 1465, MATCH($B$1, resultados!$A$1:$ZZ$1, 0))</f>
        <v/>
      </c>
      <c r="B1471">
        <f>INDEX(resultados!$A$2:$ZZ$2662, 1465, MATCH($B$2, resultados!$A$1:$ZZ$1, 0))</f>
        <v/>
      </c>
      <c r="C1471">
        <f>INDEX(resultados!$A$2:$ZZ$2662, 1465, MATCH($B$3, resultados!$A$1:$ZZ$1, 0))</f>
        <v/>
      </c>
    </row>
    <row r="1472">
      <c r="A1472">
        <f>INDEX(resultados!$A$2:$ZZ$2662, 1466, MATCH($B$1, resultados!$A$1:$ZZ$1, 0))</f>
        <v/>
      </c>
      <c r="B1472">
        <f>INDEX(resultados!$A$2:$ZZ$2662, 1466, MATCH($B$2, resultados!$A$1:$ZZ$1, 0))</f>
        <v/>
      </c>
      <c r="C1472">
        <f>INDEX(resultados!$A$2:$ZZ$2662, 1466, MATCH($B$3, resultados!$A$1:$ZZ$1, 0))</f>
        <v/>
      </c>
    </row>
    <row r="1473">
      <c r="A1473">
        <f>INDEX(resultados!$A$2:$ZZ$2662, 1467, MATCH($B$1, resultados!$A$1:$ZZ$1, 0))</f>
        <v/>
      </c>
      <c r="B1473">
        <f>INDEX(resultados!$A$2:$ZZ$2662, 1467, MATCH($B$2, resultados!$A$1:$ZZ$1, 0))</f>
        <v/>
      </c>
      <c r="C1473">
        <f>INDEX(resultados!$A$2:$ZZ$2662, 1467, MATCH($B$3, resultados!$A$1:$ZZ$1, 0))</f>
        <v/>
      </c>
    </row>
    <row r="1474">
      <c r="A1474">
        <f>INDEX(resultados!$A$2:$ZZ$2662, 1468, MATCH($B$1, resultados!$A$1:$ZZ$1, 0))</f>
        <v/>
      </c>
      <c r="B1474">
        <f>INDEX(resultados!$A$2:$ZZ$2662, 1468, MATCH($B$2, resultados!$A$1:$ZZ$1, 0))</f>
        <v/>
      </c>
      <c r="C1474">
        <f>INDEX(resultados!$A$2:$ZZ$2662, 1468, MATCH($B$3, resultados!$A$1:$ZZ$1, 0))</f>
        <v/>
      </c>
    </row>
    <row r="1475">
      <c r="A1475">
        <f>INDEX(resultados!$A$2:$ZZ$2662, 1469, MATCH($B$1, resultados!$A$1:$ZZ$1, 0))</f>
        <v/>
      </c>
      <c r="B1475">
        <f>INDEX(resultados!$A$2:$ZZ$2662, 1469, MATCH($B$2, resultados!$A$1:$ZZ$1, 0))</f>
        <v/>
      </c>
      <c r="C1475">
        <f>INDEX(resultados!$A$2:$ZZ$2662, 1469, MATCH($B$3, resultados!$A$1:$ZZ$1, 0))</f>
        <v/>
      </c>
    </row>
    <row r="1476">
      <c r="A1476">
        <f>INDEX(resultados!$A$2:$ZZ$2662, 1470, MATCH($B$1, resultados!$A$1:$ZZ$1, 0))</f>
        <v/>
      </c>
      <c r="B1476">
        <f>INDEX(resultados!$A$2:$ZZ$2662, 1470, MATCH($B$2, resultados!$A$1:$ZZ$1, 0))</f>
        <v/>
      </c>
      <c r="C1476">
        <f>INDEX(resultados!$A$2:$ZZ$2662, 1470, MATCH($B$3, resultados!$A$1:$ZZ$1, 0))</f>
        <v/>
      </c>
    </row>
    <row r="1477">
      <c r="A1477">
        <f>INDEX(resultados!$A$2:$ZZ$2662, 1471, MATCH($B$1, resultados!$A$1:$ZZ$1, 0))</f>
        <v/>
      </c>
      <c r="B1477">
        <f>INDEX(resultados!$A$2:$ZZ$2662, 1471, MATCH($B$2, resultados!$A$1:$ZZ$1, 0))</f>
        <v/>
      </c>
      <c r="C1477">
        <f>INDEX(resultados!$A$2:$ZZ$2662, 1471, MATCH($B$3, resultados!$A$1:$ZZ$1, 0))</f>
        <v/>
      </c>
    </row>
    <row r="1478">
      <c r="A1478">
        <f>INDEX(resultados!$A$2:$ZZ$2662, 1472, MATCH($B$1, resultados!$A$1:$ZZ$1, 0))</f>
        <v/>
      </c>
      <c r="B1478">
        <f>INDEX(resultados!$A$2:$ZZ$2662, 1472, MATCH($B$2, resultados!$A$1:$ZZ$1, 0))</f>
        <v/>
      </c>
      <c r="C1478">
        <f>INDEX(resultados!$A$2:$ZZ$2662, 1472, MATCH($B$3, resultados!$A$1:$ZZ$1, 0))</f>
        <v/>
      </c>
    </row>
    <row r="1479">
      <c r="A1479">
        <f>INDEX(resultados!$A$2:$ZZ$2662, 1473, MATCH($B$1, resultados!$A$1:$ZZ$1, 0))</f>
        <v/>
      </c>
      <c r="B1479">
        <f>INDEX(resultados!$A$2:$ZZ$2662, 1473, MATCH($B$2, resultados!$A$1:$ZZ$1, 0))</f>
        <v/>
      </c>
      <c r="C1479">
        <f>INDEX(resultados!$A$2:$ZZ$2662, 1473, MATCH($B$3, resultados!$A$1:$ZZ$1, 0))</f>
        <v/>
      </c>
    </row>
    <row r="1480">
      <c r="A1480">
        <f>INDEX(resultados!$A$2:$ZZ$2662, 1474, MATCH($B$1, resultados!$A$1:$ZZ$1, 0))</f>
        <v/>
      </c>
      <c r="B1480">
        <f>INDEX(resultados!$A$2:$ZZ$2662, 1474, MATCH($B$2, resultados!$A$1:$ZZ$1, 0))</f>
        <v/>
      </c>
      <c r="C1480">
        <f>INDEX(resultados!$A$2:$ZZ$2662, 1474, MATCH($B$3, resultados!$A$1:$ZZ$1, 0))</f>
        <v/>
      </c>
    </row>
    <row r="1481">
      <c r="A1481">
        <f>INDEX(resultados!$A$2:$ZZ$2662, 1475, MATCH($B$1, resultados!$A$1:$ZZ$1, 0))</f>
        <v/>
      </c>
      <c r="B1481">
        <f>INDEX(resultados!$A$2:$ZZ$2662, 1475, MATCH($B$2, resultados!$A$1:$ZZ$1, 0))</f>
        <v/>
      </c>
      <c r="C1481">
        <f>INDEX(resultados!$A$2:$ZZ$2662, 1475, MATCH($B$3, resultados!$A$1:$ZZ$1, 0))</f>
        <v/>
      </c>
    </row>
    <row r="1482">
      <c r="A1482">
        <f>INDEX(resultados!$A$2:$ZZ$2662, 1476, MATCH($B$1, resultados!$A$1:$ZZ$1, 0))</f>
        <v/>
      </c>
      <c r="B1482">
        <f>INDEX(resultados!$A$2:$ZZ$2662, 1476, MATCH($B$2, resultados!$A$1:$ZZ$1, 0))</f>
        <v/>
      </c>
      <c r="C1482">
        <f>INDEX(resultados!$A$2:$ZZ$2662, 1476, MATCH($B$3, resultados!$A$1:$ZZ$1, 0))</f>
        <v/>
      </c>
    </row>
    <row r="1483">
      <c r="A1483">
        <f>INDEX(resultados!$A$2:$ZZ$2662, 1477, MATCH($B$1, resultados!$A$1:$ZZ$1, 0))</f>
        <v/>
      </c>
      <c r="B1483">
        <f>INDEX(resultados!$A$2:$ZZ$2662, 1477, MATCH($B$2, resultados!$A$1:$ZZ$1, 0))</f>
        <v/>
      </c>
      <c r="C1483">
        <f>INDEX(resultados!$A$2:$ZZ$2662, 1477, MATCH($B$3, resultados!$A$1:$ZZ$1, 0))</f>
        <v/>
      </c>
    </row>
    <row r="1484">
      <c r="A1484">
        <f>INDEX(resultados!$A$2:$ZZ$2662, 1478, MATCH($B$1, resultados!$A$1:$ZZ$1, 0))</f>
        <v/>
      </c>
      <c r="B1484">
        <f>INDEX(resultados!$A$2:$ZZ$2662, 1478, MATCH($B$2, resultados!$A$1:$ZZ$1, 0))</f>
        <v/>
      </c>
      <c r="C1484">
        <f>INDEX(resultados!$A$2:$ZZ$2662, 1478, MATCH($B$3, resultados!$A$1:$ZZ$1, 0))</f>
        <v/>
      </c>
    </row>
    <row r="1485">
      <c r="A1485">
        <f>INDEX(resultados!$A$2:$ZZ$2662, 1479, MATCH($B$1, resultados!$A$1:$ZZ$1, 0))</f>
        <v/>
      </c>
      <c r="B1485">
        <f>INDEX(resultados!$A$2:$ZZ$2662, 1479, MATCH($B$2, resultados!$A$1:$ZZ$1, 0))</f>
        <v/>
      </c>
      <c r="C1485">
        <f>INDEX(resultados!$A$2:$ZZ$2662, 1479, MATCH($B$3, resultados!$A$1:$ZZ$1, 0))</f>
        <v/>
      </c>
    </row>
    <row r="1486">
      <c r="A1486">
        <f>INDEX(resultados!$A$2:$ZZ$2662, 1480, MATCH($B$1, resultados!$A$1:$ZZ$1, 0))</f>
        <v/>
      </c>
      <c r="B1486">
        <f>INDEX(resultados!$A$2:$ZZ$2662, 1480, MATCH($B$2, resultados!$A$1:$ZZ$1, 0))</f>
        <v/>
      </c>
      <c r="C1486">
        <f>INDEX(resultados!$A$2:$ZZ$2662, 1480, MATCH($B$3, resultados!$A$1:$ZZ$1, 0))</f>
        <v/>
      </c>
    </row>
    <row r="1487">
      <c r="A1487">
        <f>INDEX(resultados!$A$2:$ZZ$2662, 1481, MATCH($B$1, resultados!$A$1:$ZZ$1, 0))</f>
        <v/>
      </c>
      <c r="B1487">
        <f>INDEX(resultados!$A$2:$ZZ$2662, 1481, MATCH($B$2, resultados!$A$1:$ZZ$1, 0))</f>
        <v/>
      </c>
      <c r="C1487">
        <f>INDEX(resultados!$A$2:$ZZ$2662, 1481, MATCH($B$3, resultados!$A$1:$ZZ$1, 0))</f>
        <v/>
      </c>
    </row>
    <row r="1488">
      <c r="A1488">
        <f>INDEX(resultados!$A$2:$ZZ$2662, 1482, MATCH($B$1, resultados!$A$1:$ZZ$1, 0))</f>
        <v/>
      </c>
      <c r="B1488">
        <f>INDEX(resultados!$A$2:$ZZ$2662, 1482, MATCH($B$2, resultados!$A$1:$ZZ$1, 0))</f>
        <v/>
      </c>
      <c r="C1488">
        <f>INDEX(resultados!$A$2:$ZZ$2662, 1482, MATCH($B$3, resultados!$A$1:$ZZ$1, 0))</f>
        <v/>
      </c>
    </row>
    <row r="1489">
      <c r="A1489">
        <f>INDEX(resultados!$A$2:$ZZ$2662, 1483, MATCH($B$1, resultados!$A$1:$ZZ$1, 0))</f>
        <v/>
      </c>
      <c r="B1489">
        <f>INDEX(resultados!$A$2:$ZZ$2662, 1483, MATCH($B$2, resultados!$A$1:$ZZ$1, 0))</f>
        <v/>
      </c>
      <c r="C1489">
        <f>INDEX(resultados!$A$2:$ZZ$2662, 1483, MATCH($B$3, resultados!$A$1:$ZZ$1, 0))</f>
        <v/>
      </c>
    </row>
    <row r="1490">
      <c r="A1490">
        <f>INDEX(resultados!$A$2:$ZZ$2662, 1484, MATCH($B$1, resultados!$A$1:$ZZ$1, 0))</f>
        <v/>
      </c>
      <c r="B1490">
        <f>INDEX(resultados!$A$2:$ZZ$2662, 1484, MATCH($B$2, resultados!$A$1:$ZZ$1, 0))</f>
        <v/>
      </c>
      <c r="C1490">
        <f>INDEX(resultados!$A$2:$ZZ$2662, 1484, MATCH($B$3, resultados!$A$1:$ZZ$1, 0))</f>
        <v/>
      </c>
    </row>
    <row r="1491">
      <c r="A1491">
        <f>INDEX(resultados!$A$2:$ZZ$2662, 1485, MATCH($B$1, resultados!$A$1:$ZZ$1, 0))</f>
        <v/>
      </c>
      <c r="B1491">
        <f>INDEX(resultados!$A$2:$ZZ$2662, 1485, MATCH($B$2, resultados!$A$1:$ZZ$1, 0))</f>
        <v/>
      </c>
      <c r="C1491">
        <f>INDEX(resultados!$A$2:$ZZ$2662, 1485, MATCH($B$3, resultados!$A$1:$ZZ$1, 0))</f>
        <v/>
      </c>
    </row>
    <row r="1492">
      <c r="A1492">
        <f>INDEX(resultados!$A$2:$ZZ$2662, 1486, MATCH($B$1, resultados!$A$1:$ZZ$1, 0))</f>
        <v/>
      </c>
      <c r="B1492">
        <f>INDEX(resultados!$A$2:$ZZ$2662, 1486, MATCH($B$2, resultados!$A$1:$ZZ$1, 0))</f>
        <v/>
      </c>
      <c r="C1492">
        <f>INDEX(resultados!$A$2:$ZZ$2662, 1486, MATCH($B$3, resultados!$A$1:$ZZ$1, 0))</f>
        <v/>
      </c>
    </row>
    <row r="1493">
      <c r="A1493">
        <f>INDEX(resultados!$A$2:$ZZ$2662, 1487, MATCH($B$1, resultados!$A$1:$ZZ$1, 0))</f>
        <v/>
      </c>
      <c r="B1493">
        <f>INDEX(resultados!$A$2:$ZZ$2662, 1487, MATCH($B$2, resultados!$A$1:$ZZ$1, 0))</f>
        <v/>
      </c>
      <c r="C1493">
        <f>INDEX(resultados!$A$2:$ZZ$2662, 1487, MATCH($B$3, resultados!$A$1:$ZZ$1, 0))</f>
        <v/>
      </c>
    </row>
    <row r="1494">
      <c r="A1494">
        <f>INDEX(resultados!$A$2:$ZZ$2662, 1488, MATCH($B$1, resultados!$A$1:$ZZ$1, 0))</f>
        <v/>
      </c>
      <c r="B1494">
        <f>INDEX(resultados!$A$2:$ZZ$2662, 1488, MATCH($B$2, resultados!$A$1:$ZZ$1, 0))</f>
        <v/>
      </c>
      <c r="C1494">
        <f>INDEX(resultados!$A$2:$ZZ$2662, 1488, MATCH($B$3, resultados!$A$1:$ZZ$1, 0))</f>
        <v/>
      </c>
    </row>
    <row r="1495">
      <c r="A1495">
        <f>INDEX(resultados!$A$2:$ZZ$2662, 1489, MATCH($B$1, resultados!$A$1:$ZZ$1, 0))</f>
        <v/>
      </c>
      <c r="B1495">
        <f>INDEX(resultados!$A$2:$ZZ$2662, 1489, MATCH($B$2, resultados!$A$1:$ZZ$1, 0))</f>
        <v/>
      </c>
      <c r="C1495">
        <f>INDEX(resultados!$A$2:$ZZ$2662, 1489, MATCH($B$3, resultados!$A$1:$ZZ$1, 0))</f>
        <v/>
      </c>
    </row>
    <row r="1496">
      <c r="A1496">
        <f>INDEX(resultados!$A$2:$ZZ$2662, 1490, MATCH($B$1, resultados!$A$1:$ZZ$1, 0))</f>
        <v/>
      </c>
      <c r="B1496">
        <f>INDEX(resultados!$A$2:$ZZ$2662, 1490, MATCH($B$2, resultados!$A$1:$ZZ$1, 0))</f>
        <v/>
      </c>
      <c r="C1496">
        <f>INDEX(resultados!$A$2:$ZZ$2662, 1490, MATCH($B$3, resultados!$A$1:$ZZ$1, 0))</f>
        <v/>
      </c>
    </row>
    <row r="1497">
      <c r="A1497">
        <f>INDEX(resultados!$A$2:$ZZ$2662, 1491, MATCH($B$1, resultados!$A$1:$ZZ$1, 0))</f>
        <v/>
      </c>
      <c r="B1497">
        <f>INDEX(resultados!$A$2:$ZZ$2662, 1491, MATCH($B$2, resultados!$A$1:$ZZ$1, 0))</f>
        <v/>
      </c>
      <c r="C1497">
        <f>INDEX(resultados!$A$2:$ZZ$2662, 1491, MATCH($B$3, resultados!$A$1:$ZZ$1, 0))</f>
        <v/>
      </c>
    </row>
    <row r="1498">
      <c r="A1498">
        <f>INDEX(resultados!$A$2:$ZZ$2662, 1492, MATCH($B$1, resultados!$A$1:$ZZ$1, 0))</f>
        <v/>
      </c>
      <c r="B1498">
        <f>INDEX(resultados!$A$2:$ZZ$2662, 1492, MATCH($B$2, resultados!$A$1:$ZZ$1, 0))</f>
        <v/>
      </c>
      <c r="C1498">
        <f>INDEX(resultados!$A$2:$ZZ$2662, 1492, MATCH($B$3, resultados!$A$1:$ZZ$1, 0))</f>
        <v/>
      </c>
    </row>
    <row r="1499">
      <c r="A1499">
        <f>INDEX(resultados!$A$2:$ZZ$2662, 1493, MATCH($B$1, resultados!$A$1:$ZZ$1, 0))</f>
        <v/>
      </c>
      <c r="B1499">
        <f>INDEX(resultados!$A$2:$ZZ$2662, 1493, MATCH($B$2, resultados!$A$1:$ZZ$1, 0))</f>
        <v/>
      </c>
      <c r="C1499">
        <f>INDEX(resultados!$A$2:$ZZ$2662, 1493, MATCH($B$3, resultados!$A$1:$ZZ$1, 0))</f>
        <v/>
      </c>
    </row>
    <row r="1500">
      <c r="A1500">
        <f>INDEX(resultados!$A$2:$ZZ$2662, 1494, MATCH($B$1, resultados!$A$1:$ZZ$1, 0))</f>
        <v/>
      </c>
      <c r="B1500">
        <f>INDEX(resultados!$A$2:$ZZ$2662, 1494, MATCH($B$2, resultados!$A$1:$ZZ$1, 0))</f>
        <v/>
      </c>
      <c r="C1500">
        <f>INDEX(resultados!$A$2:$ZZ$2662, 1494, MATCH($B$3, resultados!$A$1:$ZZ$1, 0))</f>
        <v/>
      </c>
    </row>
    <row r="1501">
      <c r="A1501">
        <f>INDEX(resultados!$A$2:$ZZ$2662, 1495, MATCH($B$1, resultados!$A$1:$ZZ$1, 0))</f>
        <v/>
      </c>
      <c r="B1501">
        <f>INDEX(resultados!$A$2:$ZZ$2662, 1495, MATCH($B$2, resultados!$A$1:$ZZ$1, 0))</f>
        <v/>
      </c>
      <c r="C1501">
        <f>INDEX(resultados!$A$2:$ZZ$2662, 1495, MATCH($B$3, resultados!$A$1:$ZZ$1, 0))</f>
        <v/>
      </c>
    </row>
    <row r="1502">
      <c r="A1502">
        <f>INDEX(resultados!$A$2:$ZZ$2662, 1496, MATCH($B$1, resultados!$A$1:$ZZ$1, 0))</f>
        <v/>
      </c>
      <c r="B1502">
        <f>INDEX(resultados!$A$2:$ZZ$2662, 1496, MATCH($B$2, resultados!$A$1:$ZZ$1, 0))</f>
        <v/>
      </c>
      <c r="C1502">
        <f>INDEX(resultados!$A$2:$ZZ$2662, 1496, MATCH($B$3, resultados!$A$1:$ZZ$1, 0))</f>
        <v/>
      </c>
    </row>
    <row r="1503">
      <c r="A1503">
        <f>INDEX(resultados!$A$2:$ZZ$2662, 1497, MATCH($B$1, resultados!$A$1:$ZZ$1, 0))</f>
        <v/>
      </c>
      <c r="B1503">
        <f>INDEX(resultados!$A$2:$ZZ$2662, 1497, MATCH($B$2, resultados!$A$1:$ZZ$1, 0))</f>
        <v/>
      </c>
      <c r="C1503">
        <f>INDEX(resultados!$A$2:$ZZ$2662, 1497, MATCH($B$3, resultados!$A$1:$ZZ$1, 0))</f>
        <v/>
      </c>
    </row>
    <row r="1504">
      <c r="A1504">
        <f>INDEX(resultados!$A$2:$ZZ$2662, 1498, MATCH($B$1, resultados!$A$1:$ZZ$1, 0))</f>
        <v/>
      </c>
      <c r="B1504">
        <f>INDEX(resultados!$A$2:$ZZ$2662, 1498, MATCH($B$2, resultados!$A$1:$ZZ$1, 0))</f>
        <v/>
      </c>
      <c r="C1504">
        <f>INDEX(resultados!$A$2:$ZZ$2662, 1498, MATCH($B$3, resultados!$A$1:$ZZ$1, 0))</f>
        <v/>
      </c>
    </row>
    <row r="1505">
      <c r="A1505">
        <f>INDEX(resultados!$A$2:$ZZ$2662, 1499, MATCH($B$1, resultados!$A$1:$ZZ$1, 0))</f>
        <v/>
      </c>
      <c r="B1505">
        <f>INDEX(resultados!$A$2:$ZZ$2662, 1499, MATCH($B$2, resultados!$A$1:$ZZ$1, 0))</f>
        <v/>
      </c>
      <c r="C1505">
        <f>INDEX(resultados!$A$2:$ZZ$2662, 1499, MATCH($B$3, resultados!$A$1:$ZZ$1, 0))</f>
        <v/>
      </c>
    </row>
    <row r="1506">
      <c r="A1506">
        <f>INDEX(resultados!$A$2:$ZZ$2662, 1500, MATCH($B$1, resultados!$A$1:$ZZ$1, 0))</f>
        <v/>
      </c>
      <c r="B1506">
        <f>INDEX(resultados!$A$2:$ZZ$2662, 1500, MATCH($B$2, resultados!$A$1:$ZZ$1, 0))</f>
        <v/>
      </c>
      <c r="C1506">
        <f>INDEX(resultados!$A$2:$ZZ$2662, 1500, MATCH($B$3, resultados!$A$1:$ZZ$1, 0))</f>
        <v/>
      </c>
    </row>
    <row r="1507">
      <c r="A1507">
        <f>INDEX(resultados!$A$2:$ZZ$2662, 1501, MATCH($B$1, resultados!$A$1:$ZZ$1, 0))</f>
        <v/>
      </c>
      <c r="B1507">
        <f>INDEX(resultados!$A$2:$ZZ$2662, 1501, MATCH($B$2, resultados!$A$1:$ZZ$1, 0))</f>
        <v/>
      </c>
      <c r="C1507">
        <f>INDEX(resultados!$A$2:$ZZ$2662, 1501, MATCH($B$3, resultados!$A$1:$ZZ$1, 0))</f>
        <v/>
      </c>
    </row>
    <row r="1508">
      <c r="A1508">
        <f>INDEX(resultados!$A$2:$ZZ$2662, 1502, MATCH($B$1, resultados!$A$1:$ZZ$1, 0))</f>
        <v/>
      </c>
      <c r="B1508">
        <f>INDEX(resultados!$A$2:$ZZ$2662, 1502, MATCH($B$2, resultados!$A$1:$ZZ$1, 0))</f>
        <v/>
      </c>
      <c r="C1508">
        <f>INDEX(resultados!$A$2:$ZZ$2662, 1502, MATCH($B$3, resultados!$A$1:$ZZ$1, 0))</f>
        <v/>
      </c>
    </row>
    <row r="1509">
      <c r="A1509">
        <f>INDEX(resultados!$A$2:$ZZ$2662, 1503, MATCH($B$1, resultados!$A$1:$ZZ$1, 0))</f>
        <v/>
      </c>
      <c r="B1509">
        <f>INDEX(resultados!$A$2:$ZZ$2662, 1503, MATCH($B$2, resultados!$A$1:$ZZ$1, 0))</f>
        <v/>
      </c>
      <c r="C1509">
        <f>INDEX(resultados!$A$2:$ZZ$2662, 1503, MATCH($B$3, resultados!$A$1:$ZZ$1, 0))</f>
        <v/>
      </c>
    </row>
    <row r="1510">
      <c r="A1510">
        <f>INDEX(resultados!$A$2:$ZZ$2662, 1504, MATCH($B$1, resultados!$A$1:$ZZ$1, 0))</f>
        <v/>
      </c>
      <c r="B1510">
        <f>INDEX(resultados!$A$2:$ZZ$2662, 1504, MATCH($B$2, resultados!$A$1:$ZZ$1, 0))</f>
        <v/>
      </c>
      <c r="C1510">
        <f>INDEX(resultados!$A$2:$ZZ$2662, 1504, MATCH($B$3, resultados!$A$1:$ZZ$1, 0))</f>
        <v/>
      </c>
    </row>
    <row r="1511">
      <c r="A1511">
        <f>INDEX(resultados!$A$2:$ZZ$2662, 1505, MATCH($B$1, resultados!$A$1:$ZZ$1, 0))</f>
        <v/>
      </c>
      <c r="B1511">
        <f>INDEX(resultados!$A$2:$ZZ$2662, 1505, MATCH($B$2, resultados!$A$1:$ZZ$1, 0))</f>
        <v/>
      </c>
      <c r="C1511">
        <f>INDEX(resultados!$A$2:$ZZ$2662, 1505, MATCH($B$3, resultados!$A$1:$ZZ$1, 0))</f>
        <v/>
      </c>
    </row>
    <row r="1512">
      <c r="A1512">
        <f>INDEX(resultados!$A$2:$ZZ$2662, 1506, MATCH($B$1, resultados!$A$1:$ZZ$1, 0))</f>
        <v/>
      </c>
      <c r="B1512">
        <f>INDEX(resultados!$A$2:$ZZ$2662, 1506, MATCH($B$2, resultados!$A$1:$ZZ$1, 0))</f>
        <v/>
      </c>
      <c r="C1512">
        <f>INDEX(resultados!$A$2:$ZZ$2662, 1506, MATCH($B$3, resultados!$A$1:$ZZ$1, 0))</f>
        <v/>
      </c>
    </row>
    <row r="1513">
      <c r="A1513">
        <f>INDEX(resultados!$A$2:$ZZ$2662, 1507, MATCH($B$1, resultados!$A$1:$ZZ$1, 0))</f>
        <v/>
      </c>
      <c r="B1513">
        <f>INDEX(resultados!$A$2:$ZZ$2662, 1507, MATCH($B$2, resultados!$A$1:$ZZ$1, 0))</f>
        <v/>
      </c>
      <c r="C1513">
        <f>INDEX(resultados!$A$2:$ZZ$2662, 1507, MATCH($B$3, resultados!$A$1:$ZZ$1, 0))</f>
        <v/>
      </c>
    </row>
    <row r="1514">
      <c r="A1514">
        <f>INDEX(resultados!$A$2:$ZZ$2662, 1508, MATCH($B$1, resultados!$A$1:$ZZ$1, 0))</f>
        <v/>
      </c>
      <c r="B1514">
        <f>INDEX(resultados!$A$2:$ZZ$2662, 1508, MATCH($B$2, resultados!$A$1:$ZZ$1, 0))</f>
        <v/>
      </c>
      <c r="C1514">
        <f>INDEX(resultados!$A$2:$ZZ$2662, 1508, MATCH($B$3, resultados!$A$1:$ZZ$1, 0))</f>
        <v/>
      </c>
    </row>
    <row r="1515">
      <c r="A1515">
        <f>INDEX(resultados!$A$2:$ZZ$2662, 1509, MATCH($B$1, resultados!$A$1:$ZZ$1, 0))</f>
        <v/>
      </c>
      <c r="B1515">
        <f>INDEX(resultados!$A$2:$ZZ$2662, 1509, MATCH($B$2, resultados!$A$1:$ZZ$1, 0))</f>
        <v/>
      </c>
      <c r="C1515">
        <f>INDEX(resultados!$A$2:$ZZ$2662, 1509, MATCH($B$3, resultados!$A$1:$ZZ$1, 0))</f>
        <v/>
      </c>
    </row>
    <row r="1516">
      <c r="A1516">
        <f>INDEX(resultados!$A$2:$ZZ$2662, 1510, MATCH($B$1, resultados!$A$1:$ZZ$1, 0))</f>
        <v/>
      </c>
      <c r="B1516">
        <f>INDEX(resultados!$A$2:$ZZ$2662, 1510, MATCH($B$2, resultados!$A$1:$ZZ$1, 0))</f>
        <v/>
      </c>
      <c r="C1516">
        <f>INDEX(resultados!$A$2:$ZZ$2662, 1510, MATCH($B$3, resultados!$A$1:$ZZ$1, 0))</f>
        <v/>
      </c>
    </row>
    <row r="1517">
      <c r="A1517">
        <f>INDEX(resultados!$A$2:$ZZ$2662, 1511, MATCH($B$1, resultados!$A$1:$ZZ$1, 0))</f>
        <v/>
      </c>
      <c r="B1517">
        <f>INDEX(resultados!$A$2:$ZZ$2662, 1511, MATCH($B$2, resultados!$A$1:$ZZ$1, 0))</f>
        <v/>
      </c>
      <c r="C1517">
        <f>INDEX(resultados!$A$2:$ZZ$2662, 1511, MATCH($B$3, resultados!$A$1:$ZZ$1, 0))</f>
        <v/>
      </c>
    </row>
    <row r="1518">
      <c r="A1518">
        <f>INDEX(resultados!$A$2:$ZZ$2662, 1512, MATCH($B$1, resultados!$A$1:$ZZ$1, 0))</f>
        <v/>
      </c>
      <c r="B1518">
        <f>INDEX(resultados!$A$2:$ZZ$2662, 1512, MATCH($B$2, resultados!$A$1:$ZZ$1, 0))</f>
        <v/>
      </c>
      <c r="C1518">
        <f>INDEX(resultados!$A$2:$ZZ$2662, 1512, MATCH($B$3, resultados!$A$1:$ZZ$1, 0))</f>
        <v/>
      </c>
    </row>
    <row r="1519">
      <c r="A1519">
        <f>INDEX(resultados!$A$2:$ZZ$2662, 1513, MATCH($B$1, resultados!$A$1:$ZZ$1, 0))</f>
        <v/>
      </c>
      <c r="B1519">
        <f>INDEX(resultados!$A$2:$ZZ$2662, 1513, MATCH($B$2, resultados!$A$1:$ZZ$1, 0))</f>
        <v/>
      </c>
      <c r="C1519">
        <f>INDEX(resultados!$A$2:$ZZ$2662, 1513, MATCH($B$3, resultados!$A$1:$ZZ$1, 0))</f>
        <v/>
      </c>
    </row>
    <row r="1520">
      <c r="A1520">
        <f>INDEX(resultados!$A$2:$ZZ$2662, 1514, MATCH($B$1, resultados!$A$1:$ZZ$1, 0))</f>
        <v/>
      </c>
      <c r="B1520">
        <f>INDEX(resultados!$A$2:$ZZ$2662, 1514, MATCH($B$2, resultados!$A$1:$ZZ$1, 0))</f>
        <v/>
      </c>
      <c r="C1520">
        <f>INDEX(resultados!$A$2:$ZZ$2662, 1514, MATCH($B$3, resultados!$A$1:$ZZ$1, 0))</f>
        <v/>
      </c>
    </row>
    <row r="1521">
      <c r="A1521">
        <f>INDEX(resultados!$A$2:$ZZ$2662, 1515, MATCH($B$1, resultados!$A$1:$ZZ$1, 0))</f>
        <v/>
      </c>
      <c r="B1521">
        <f>INDEX(resultados!$A$2:$ZZ$2662, 1515, MATCH($B$2, resultados!$A$1:$ZZ$1, 0))</f>
        <v/>
      </c>
      <c r="C1521">
        <f>INDEX(resultados!$A$2:$ZZ$2662, 1515, MATCH($B$3, resultados!$A$1:$ZZ$1, 0))</f>
        <v/>
      </c>
    </row>
    <row r="1522">
      <c r="A1522">
        <f>INDEX(resultados!$A$2:$ZZ$2662, 1516, MATCH($B$1, resultados!$A$1:$ZZ$1, 0))</f>
        <v/>
      </c>
      <c r="B1522">
        <f>INDEX(resultados!$A$2:$ZZ$2662, 1516, MATCH($B$2, resultados!$A$1:$ZZ$1, 0))</f>
        <v/>
      </c>
      <c r="C1522">
        <f>INDEX(resultados!$A$2:$ZZ$2662, 1516, MATCH($B$3, resultados!$A$1:$ZZ$1, 0))</f>
        <v/>
      </c>
    </row>
    <row r="1523">
      <c r="A1523">
        <f>INDEX(resultados!$A$2:$ZZ$2662, 1517, MATCH($B$1, resultados!$A$1:$ZZ$1, 0))</f>
        <v/>
      </c>
      <c r="B1523">
        <f>INDEX(resultados!$A$2:$ZZ$2662, 1517, MATCH($B$2, resultados!$A$1:$ZZ$1, 0))</f>
        <v/>
      </c>
      <c r="C1523">
        <f>INDEX(resultados!$A$2:$ZZ$2662, 1517, MATCH($B$3, resultados!$A$1:$ZZ$1, 0))</f>
        <v/>
      </c>
    </row>
    <row r="1524">
      <c r="A1524">
        <f>INDEX(resultados!$A$2:$ZZ$2662, 1518, MATCH($B$1, resultados!$A$1:$ZZ$1, 0))</f>
        <v/>
      </c>
      <c r="B1524">
        <f>INDEX(resultados!$A$2:$ZZ$2662, 1518, MATCH($B$2, resultados!$A$1:$ZZ$1, 0))</f>
        <v/>
      </c>
      <c r="C1524">
        <f>INDEX(resultados!$A$2:$ZZ$2662, 1518, MATCH($B$3, resultados!$A$1:$ZZ$1, 0))</f>
        <v/>
      </c>
    </row>
    <row r="1525">
      <c r="A1525">
        <f>INDEX(resultados!$A$2:$ZZ$2662, 1519, MATCH($B$1, resultados!$A$1:$ZZ$1, 0))</f>
        <v/>
      </c>
      <c r="B1525">
        <f>INDEX(resultados!$A$2:$ZZ$2662, 1519, MATCH($B$2, resultados!$A$1:$ZZ$1, 0))</f>
        <v/>
      </c>
      <c r="C1525">
        <f>INDEX(resultados!$A$2:$ZZ$2662, 1519, MATCH($B$3, resultados!$A$1:$ZZ$1, 0))</f>
        <v/>
      </c>
    </row>
    <row r="1526">
      <c r="A1526">
        <f>INDEX(resultados!$A$2:$ZZ$2662, 1520, MATCH($B$1, resultados!$A$1:$ZZ$1, 0))</f>
        <v/>
      </c>
      <c r="B1526">
        <f>INDEX(resultados!$A$2:$ZZ$2662, 1520, MATCH($B$2, resultados!$A$1:$ZZ$1, 0))</f>
        <v/>
      </c>
      <c r="C1526">
        <f>INDEX(resultados!$A$2:$ZZ$2662, 1520, MATCH($B$3, resultados!$A$1:$ZZ$1, 0))</f>
        <v/>
      </c>
    </row>
    <row r="1527">
      <c r="A1527">
        <f>INDEX(resultados!$A$2:$ZZ$2662, 1521, MATCH($B$1, resultados!$A$1:$ZZ$1, 0))</f>
        <v/>
      </c>
      <c r="B1527">
        <f>INDEX(resultados!$A$2:$ZZ$2662, 1521, MATCH($B$2, resultados!$A$1:$ZZ$1, 0))</f>
        <v/>
      </c>
      <c r="C1527">
        <f>INDEX(resultados!$A$2:$ZZ$2662, 1521, MATCH($B$3, resultados!$A$1:$ZZ$1, 0))</f>
        <v/>
      </c>
    </row>
    <row r="1528">
      <c r="A1528">
        <f>INDEX(resultados!$A$2:$ZZ$2662, 1522, MATCH($B$1, resultados!$A$1:$ZZ$1, 0))</f>
        <v/>
      </c>
      <c r="B1528">
        <f>INDEX(resultados!$A$2:$ZZ$2662, 1522, MATCH($B$2, resultados!$A$1:$ZZ$1, 0))</f>
        <v/>
      </c>
      <c r="C1528">
        <f>INDEX(resultados!$A$2:$ZZ$2662, 1522, MATCH($B$3, resultados!$A$1:$ZZ$1, 0))</f>
        <v/>
      </c>
    </row>
    <row r="1529">
      <c r="A1529">
        <f>INDEX(resultados!$A$2:$ZZ$2662, 1523, MATCH($B$1, resultados!$A$1:$ZZ$1, 0))</f>
        <v/>
      </c>
      <c r="B1529">
        <f>INDEX(resultados!$A$2:$ZZ$2662, 1523, MATCH($B$2, resultados!$A$1:$ZZ$1, 0))</f>
        <v/>
      </c>
      <c r="C1529">
        <f>INDEX(resultados!$A$2:$ZZ$2662, 1523, MATCH($B$3, resultados!$A$1:$ZZ$1, 0))</f>
        <v/>
      </c>
    </row>
    <row r="1530">
      <c r="A1530">
        <f>INDEX(resultados!$A$2:$ZZ$2662, 1524, MATCH($B$1, resultados!$A$1:$ZZ$1, 0))</f>
        <v/>
      </c>
      <c r="B1530">
        <f>INDEX(resultados!$A$2:$ZZ$2662, 1524, MATCH($B$2, resultados!$A$1:$ZZ$1, 0))</f>
        <v/>
      </c>
      <c r="C1530">
        <f>INDEX(resultados!$A$2:$ZZ$2662, 1524, MATCH($B$3, resultados!$A$1:$ZZ$1, 0))</f>
        <v/>
      </c>
    </row>
    <row r="1531">
      <c r="A1531">
        <f>INDEX(resultados!$A$2:$ZZ$2662, 1525, MATCH($B$1, resultados!$A$1:$ZZ$1, 0))</f>
        <v/>
      </c>
      <c r="B1531">
        <f>INDEX(resultados!$A$2:$ZZ$2662, 1525, MATCH($B$2, resultados!$A$1:$ZZ$1, 0))</f>
        <v/>
      </c>
      <c r="C1531">
        <f>INDEX(resultados!$A$2:$ZZ$2662, 1525, MATCH($B$3, resultados!$A$1:$ZZ$1, 0))</f>
        <v/>
      </c>
    </row>
    <row r="1532">
      <c r="A1532">
        <f>INDEX(resultados!$A$2:$ZZ$2662, 1526, MATCH($B$1, resultados!$A$1:$ZZ$1, 0))</f>
        <v/>
      </c>
      <c r="B1532">
        <f>INDEX(resultados!$A$2:$ZZ$2662, 1526, MATCH($B$2, resultados!$A$1:$ZZ$1, 0))</f>
        <v/>
      </c>
      <c r="C1532">
        <f>INDEX(resultados!$A$2:$ZZ$2662, 1526, MATCH($B$3, resultados!$A$1:$ZZ$1, 0))</f>
        <v/>
      </c>
    </row>
    <row r="1533">
      <c r="A1533">
        <f>INDEX(resultados!$A$2:$ZZ$2662, 1527, MATCH($B$1, resultados!$A$1:$ZZ$1, 0))</f>
        <v/>
      </c>
      <c r="B1533">
        <f>INDEX(resultados!$A$2:$ZZ$2662, 1527, MATCH($B$2, resultados!$A$1:$ZZ$1, 0))</f>
        <v/>
      </c>
      <c r="C1533">
        <f>INDEX(resultados!$A$2:$ZZ$2662, 1527, MATCH($B$3, resultados!$A$1:$ZZ$1, 0))</f>
        <v/>
      </c>
    </row>
    <row r="1534">
      <c r="A1534">
        <f>INDEX(resultados!$A$2:$ZZ$2662, 1528, MATCH($B$1, resultados!$A$1:$ZZ$1, 0))</f>
        <v/>
      </c>
      <c r="B1534">
        <f>INDEX(resultados!$A$2:$ZZ$2662, 1528, MATCH($B$2, resultados!$A$1:$ZZ$1, 0))</f>
        <v/>
      </c>
      <c r="C1534">
        <f>INDEX(resultados!$A$2:$ZZ$2662, 1528, MATCH($B$3, resultados!$A$1:$ZZ$1, 0))</f>
        <v/>
      </c>
    </row>
    <row r="1535">
      <c r="A1535">
        <f>INDEX(resultados!$A$2:$ZZ$2662, 1529, MATCH($B$1, resultados!$A$1:$ZZ$1, 0))</f>
        <v/>
      </c>
      <c r="B1535">
        <f>INDEX(resultados!$A$2:$ZZ$2662, 1529, MATCH($B$2, resultados!$A$1:$ZZ$1, 0))</f>
        <v/>
      </c>
      <c r="C1535">
        <f>INDEX(resultados!$A$2:$ZZ$2662, 1529, MATCH($B$3, resultados!$A$1:$ZZ$1, 0))</f>
        <v/>
      </c>
    </row>
    <row r="1536">
      <c r="A1536">
        <f>INDEX(resultados!$A$2:$ZZ$2662, 1530, MATCH($B$1, resultados!$A$1:$ZZ$1, 0))</f>
        <v/>
      </c>
      <c r="B1536">
        <f>INDEX(resultados!$A$2:$ZZ$2662, 1530, MATCH($B$2, resultados!$A$1:$ZZ$1, 0))</f>
        <v/>
      </c>
      <c r="C1536">
        <f>INDEX(resultados!$A$2:$ZZ$2662, 1530, MATCH($B$3, resultados!$A$1:$ZZ$1, 0))</f>
        <v/>
      </c>
    </row>
    <row r="1537">
      <c r="A1537">
        <f>INDEX(resultados!$A$2:$ZZ$2662, 1531, MATCH($B$1, resultados!$A$1:$ZZ$1, 0))</f>
        <v/>
      </c>
      <c r="B1537">
        <f>INDEX(resultados!$A$2:$ZZ$2662, 1531, MATCH($B$2, resultados!$A$1:$ZZ$1, 0))</f>
        <v/>
      </c>
      <c r="C1537">
        <f>INDEX(resultados!$A$2:$ZZ$2662, 1531, MATCH($B$3, resultados!$A$1:$ZZ$1, 0))</f>
        <v/>
      </c>
    </row>
    <row r="1538">
      <c r="A1538">
        <f>INDEX(resultados!$A$2:$ZZ$2662, 1532, MATCH($B$1, resultados!$A$1:$ZZ$1, 0))</f>
        <v/>
      </c>
      <c r="B1538">
        <f>INDEX(resultados!$A$2:$ZZ$2662, 1532, MATCH($B$2, resultados!$A$1:$ZZ$1, 0))</f>
        <v/>
      </c>
      <c r="C1538">
        <f>INDEX(resultados!$A$2:$ZZ$2662, 1532, MATCH($B$3, resultados!$A$1:$ZZ$1, 0))</f>
        <v/>
      </c>
    </row>
    <row r="1539">
      <c r="A1539">
        <f>INDEX(resultados!$A$2:$ZZ$2662, 1533, MATCH($B$1, resultados!$A$1:$ZZ$1, 0))</f>
        <v/>
      </c>
      <c r="B1539">
        <f>INDEX(resultados!$A$2:$ZZ$2662, 1533, MATCH($B$2, resultados!$A$1:$ZZ$1, 0))</f>
        <v/>
      </c>
      <c r="C1539">
        <f>INDEX(resultados!$A$2:$ZZ$2662, 1533, MATCH($B$3, resultados!$A$1:$ZZ$1, 0))</f>
        <v/>
      </c>
    </row>
    <row r="1540">
      <c r="A1540">
        <f>INDEX(resultados!$A$2:$ZZ$2662, 1534, MATCH($B$1, resultados!$A$1:$ZZ$1, 0))</f>
        <v/>
      </c>
      <c r="B1540">
        <f>INDEX(resultados!$A$2:$ZZ$2662, 1534, MATCH($B$2, resultados!$A$1:$ZZ$1, 0))</f>
        <v/>
      </c>
      <c r="C1540">
        <f>INDEX(resultados!$A$2:$ZZ$2662, 1534, MATCH($B$3, resultados!$A$1:$ZZ$1, 0))</f>
        <v/>
      </c>
    </row>
    <row r="1541">
      <c r="A1541">
        <f>INDEX(resultados!$A$2:$ZZ$2662, 1535, MATCH($B$1, resultados!$A$1:$ZZ$1, 0))</f>
        <v/>
      </c>
      <c r="B1541">
        <f>INDEX(resultados!$A$2:$ZZ$2662, 1535, MATCH($B$2, resultados!$A$1:$ZZ$1, 0))</f>
        <v/>
      </c>
      <c r="C1541">
        <f>INDEX(resultados!$A$2:$ZZ$2662, 1535, MATCH($B$3, resultados!$A$1:$ZZ$1, 0))</f>
        <v/>
      </c>
    </row>
    <row r="1542">
      <c r="A1542">
        <f>INDEX(resultados!$A$2:$ZZ$2662, 1536, MATCH($B$1, resultados!$A$1:$ZZ$1, 0))</f>
        <v/>
      </c>
      <c r="B1542">
        <f>INDEX(resultados!$A$2:$ZZ$2662, 1536, MATCH($B$2, resultados!$A$1:$ZZ$1, 0))</f>
        <v/>
      </c>
      <c r="C1542">
        <f>INDEX(resultados!$A$2:$ZZ$2662, 1536, MATCH($B$3, resultados!$A$1:$ZZ$1, 0))</f>
        <v/>
      </c>
    </row>
    <row r="1543">
      <c r="A1543">
        <f>INDEX(resultados!$A$2:$ZZ$2662, 1537, MATCH($B$1, resultados!$A$1:$ZZ$1, 0))</f>
        <v/>
      </c>
      <c r="B1543">
        <f>INDEX(resultados!$A$2:$ZZ$2662, 1537, MATCH($B$2, resultados!$A$1:$ZZ$1, 0))</f>
        <v/>
      </c>
      <c r="C1543">
        <f>INDEX(resultados!$A$2:$ZZ$2662, 1537, MATCH($B$3, resultados!$A$1:$ZZ$1, 0))</f>
        <v/>
      </c>
    </row>
    <row r="1544">
      <c r="A1544">
        <f>INDEX(resultados!$A$2:$ZZ$2662, 1538, MATCH($B$1, resultados!$A$1:$ZZ$1, 0))</f>
        <v/>
      </c>
      <c r="B1544">
        <f>INDEX(resultados!$A$2:$ZZ$2662, 1538, MATCH($B$2, resultados!$A$1:$ZZ$1, 0))</f>
        <v/>
      </c>
      <c r="C1544">
        <f>INDEX(resultados!$A$2:$ZZ$2662, 1538, MATCH($B$3, resultados!$A$1:$ZZ$1, 0))</f>
        <v/>
      </c>
    </row>
    <row r="1545">
      <c r="A1545">
        <f>INDEX(resultados!$A$2:$ZZ$2662, 1539, MATCH($B$1, resultados!$A$1:$ZZ$1, 0))</f>
        <v/>
      </c>
      <c r="B1545">
        <f>INDEX(resultados!$A$2:$ZZ$2662, 1539, MATCH($B$2, resultados!$A$1:$ZZ$1, 0))</f>
        <v/>
      </c>
      <c r="C1545">
        <f>INDEX(resultados!$A$2:$ZZ$2662, 1539, MATCH($B$3, resultados!$A$1:$ZZ$1, 0))</f>
        <v/>
      </c>
    </row>
    <row r="1546">
      <c r="A1546">
        <f>INDEX(resultados!$A$2:$ZZ$2662, 1540, MATCH($B$1, resultados!$A$1:$ZZ$1, 0))</f>
        <v/>
      </c>
      <c r="B1546">
        <f>INDEX(resultados!$A$2:$ZZ$2662, 1540, MATCH($B$2, resultados!$A$1:$ZZ$1, 0))</f>
        <v/>
      </c>
      <c r="C1546">
        <f>INDEX(resultados!$A$2:$ZZ$2662, 1540, MATCH($B$3, resultados!$A$1:$ZZ$1, 0))</f>
        <v/>
      </c>
    </row>
    <row r="1547">
      <c r="A1547">
        <f>INDEX(resultados!$A$2:$ZZ$2662, 1541, MATCH($B$1, resultados!$A$1:$ZZ$1, 0))</f>
        <v/>
      </c>
      <c r="B1547">
        <f>INDEX(resultados!$A$2:$ZZ$2662, 1541, MATCH($B$2, resultados!$A$1:$ZZ$1, 0))</f>
        <v/>
      </c>
      <c r="C1547">
        <f>INDEX(resultados!$A$2:$ZZ$2662, 1541, MATCH($B$3, resultados!$A$1:$ZZ$1, 0))</f>
        <v/>
      </c>
    </row>
    <row r="1548">
      <c r="A1548">
        <f>INDEX(resultados!$A$2:$ZZ$2662, 1542, MATCH($B$1, resultados!$A$1:$ZZ$1, 0))</f>
        <v/>
      </c>
      <c r="B1548">
        <f>INDEX(resultados!$A$2:$ZZ$2662, 1542, MATCH($B$2, resultados!$A$1:$ZZ$1, 0))</f>
        <v/>
      </c>
      <c r="C1548">
        <f>INDEX(resultados!$A$2:$ZZ$2662, 1542, MATCH($B$3, resultados!$A$1:$ZZ$1, 0))</f>
        <v/>
      </c>
    </row>
    <row r="1549">
      <c r="A1549">
        <f>INDEX(resultados!$A$2:$ZZ$2662, 1543, MATCH($B$1, resultados!$A$1:$ZZ$1, 0))</f>
        <v/>
      </c>
      <c r="B1549">
        <f>INDEX(resultados!$A$2:$ZZ$2662, 1543, MATCH($B$2, resultados!$A$1:$ZZ$1, 0))</f>
        <v/>
      </c>
      <c r="C1549">
        <f>INDEX(resultados!$A$2:$ZZ$2662, 1543, MATCH($B$3, resultados!$A$1:$ZZ$1, 0))</f>
        <v/>
      </c>
    </row>
    <row r="1550">
      <c r="A1550">
        <f>INDEX(resultados!$A$2:$ZZ$2662, 1544, MATCH($B$1, resultados!$A$1:$ZZ$1, 0))</f>
        <v/>
      </c>
      <c r="B1550">
        <f>INDEX(resultados!$A$2:$ZZ$2662, 1544, MATCH($B$2, resultados!$A$1:$ZZ$1, 0))</f>
        <v/>
      </c>
      <c r="C1550">
        <f>INDEX(resultados!$A$2:$ZZ$2662, 1544, MATCH($B$3, resultados!$A$1:$ZZ$1, 0))</f>
        <v/>
      </c>
    </row>
    <row r="1551">
      <c r="A1551">
        <f>INDEX(resultados!$A$2:$ZZ$2662, 1545, MATCH($B$1, resultados!$A$1:$ZZ$1, 0))</f>
        <v/>
      </c>
      <c r="B1551">
        <f>INDEX(resultados!$A$2:$ZZ$2662, 1545, MATCH($B$2, resultados!$A$1:$ZZ$1, 0))</f>
        <v/>
      </c>
      <c r="C1551">
        <f>INDEX(resultados!$A$2:$ZZ$2662, 1545, MATCH($B$3, resultados!$A$1:$ZZ$1, 0))</f>
        <v/>
      </c>
    </row>
    <row r="1552">
      <c r="A1552">
        <f>INDEX(resultados!$A$2:$ZZ$2662, 1546, MATCH($B$1, resultados!$A$1:$ZZ$1, 0))</f>
        <v/>
      </c>
      <c r="B1552">
        <f>INDEX(resultados!$A$2:$ZZ$2662, 1546, MATCH($B$2, resultados!$A$1:$ZZ$1, 0))</f>
        <v/>
      </c>
      <c r="C1552">
        <f>INDEX(resultados!$A$2:$ZZ$2662, 1546, MATCH($B$3, resultados!$A$1:$ZZ$1, 0))</f>
        <v/>
      </c>
    </row>
    <row r="1553">
      <c r="A1553">
        <f>INDEX(resultados!$A$2:$ZZ$2662, 1547, MATCH($B$1, resultados!$A$1:$ZZ$1, 0))</f>
        <v/>
      </c>
      <c r="B1553">
        <f>INDEX(resultados!$A$2:$ZZ$2662, 1547, MATCH($B$2, resultados!$A$1:$ZZ$1, 0))</f>
        <v/>
      </c>
      <c r="C1553">
        <f>INDEX(resultados!$A$2:$ZZ$2662, 1547, MATCH($B$3, resultados!$A$1:$ZZ$1, 0))</f>
        <v/>
      </c>
    </row>
    <row r="1554">
      <c r="A1554">
        <f>INDEX(resultados!$A$2:$ZZ$2662, 1548, MATCH($B$1, resultados!$A$1:$ZZ$1, 0))</f>
        <v/>
      </c>
      <c r="B1554">
        <f>INDEX(resultados!$A$2:$ZZ$2662, 1548, MATCH($B$2, resultados!$A$1:$ZZ$1, 0))</f>
        <v/>
      </c>
      <c r="C1554">
        <f>INDEX(resultados!$A$2:$ZZ$2662, 1548, MATCH($B$3, resultados!$A$1:$ZZ$1, 0))</f>
        <v/>
      </c>
    </row>
    <row r="1555">
      <c r="A1555">
        <f>INDEX(resultados!$A$2:$ZZ$2662, 1549, MATCH($B$1, resultados!$A$1:$ZZ$1, 0))</f>
        <v/>
      </c>
      <c r="B1555">
        <f>INDEX(resultados!$A$2:$ZZ$2662, 1549, MATCH($B$2, resultados!$A$1:$ZZ$1, 0))</f>
        <v/>
      </c>
      <c r="C1555">
        <f>INDEX(resultados!$A$2:$ZZ$2662, 1549, MATCH($B$3, resultados!$A$1:$ZZ$1, 0))</f>
        <v/>
      </c>
    </row>
    <row r="1556">
      <c r="A1556">
        <f>INDEX(resultados!$A$2:$ZZ$2662, 1550, MATCH($B$1, resultados!$A$1:$ZZ$1, 0))</f>
        <v/>
      </c>
      <c r="B1556">
        <f>INDEX(resultados!$A$2:$ZZ$2662, 1550, MATCH($B$2, resultados!$A$1:$ZZ$1, 0))</f>
        <v/>
      </c>
      <c r="C1556">
        <f>INDEX(resultados!$A$2:$ZZ$2662, 1550, MATCH($B$3, resultados!$A$1:$ZZ$1, 0))</f>
        <v/>
      </c>
    </row>
    <row r="1557">
      <c r="A1557">
        <f>INDEX(resultados!$A$2:$ZZ$2662, 1551, MATCH($B$1, resultados!$A$1:$ZZ$1, 0))</f>
        <v/>
      </c>
      <c r="B1557">
        <f>INDEX(resultados!$A$2:$ZZ$2662, 1551, MATCH($B$2, resultados!$A$1:$ZZ$1, 0))</f>
        <v/>
      </c>
      <c r="C1557">
        <f>INDEX(resultados!$A$2:$ZZ$2662, 1551, MATCH($B$3, resultados!$A$1:$ZZ$1, 0))</f>
        <v/>
      </c>
    </row>
    <row r="1558">
      <c r="A1558">
        <f>INDEX(resultados!$A$2:$ZZ$2662, 1552, MATCH($B$1, resultados!$A$1:$ZZ$1, 0))</f>
        <v/>
      </c>
      <c r="B1558">
        <f>INDEX(resultados!$A$2:$ZZ$2662, 1552, MATCH($B$2, resultados!$A$1:$ZZ$1, 0))</f>
        <v/>
      </c>
      <c r="C1558">
        <f>INDEX(resultados!$A$2:$ZZ$2662, 1552, MATCH($B$3, resultados!$A$1:$ZZ$1, 0))</f>
        <v/>
      </c>
    </row>
    <row r="1559">
      <c r="A1559">
        <f>INDEX(resultados!$A$2:$ZZ$2662, 1553, MATCH($B$1, resultados!$A$1:$ZZ$1, 0))</f>
        <v/>
      </c>
      <c r="B1559">
        <f>INDEX(resultados!$A$2:$ZZ$2662, 1553, MATCH($B$2, resultados!$A$1:$ZZ$1, 0))</f>
        <v/>
      </c>
      <c r="C1559">
        <f>INDEX(resultados!$A$2:$ZZ$2662, 1553, MATCH($B$3, resultados!$A$1:$ZZ$1, 0))</f>
        <v/>
      </c>
    </row>
    <row r="1560">
      <c r="A1560">
        <f>INDEX(resultados!$A$2:$ZZ$2662, 1554, MATCH($B$1, resultados!$A$1:$ZZ$1, 0))</f>
        <v/>
      </c>
      <c r="B1560">
        <f>INDEX(resultados!$A$2:$ZZ$2662, 1554, MATCH($B$2, resultados!$A$1:$ZZ$1, 0))</f>
        <v/>
      </c>
      <c r="C1560">
        <f>INDEX(resultados!$A$2:$ZZ$2662, 1554, MATCH($B$3, resultados!$A$1:$ZZ$1, 0))</f>
        <v/>
      </c>
    </row>
    <row r="1561">
      <c r="A1561">
        <f>INDEX(resultados!$A$2:$ZZ$2662, 1555, MATCH($B$1, resultados!$A$1:$ZZ$1, 0))</f>
        <v/>
      </c>
      <c r="B1561">
        <f>INDEX(resultados!$A$2:$ZZ$2662, 1555, MATCH($B$2, resultados!$A$1:$ZZ$1, 0))</f>
        <v/>
      </c>
      <c r="C1561">
        <f>INDEX(resultados!$A$2:$ZZ$2662, 1555, MATCH($B$3, resultados!$A$1:$ZZ$1, 0))</f>
        <v/>
      </c>
    </row>
    <row r="1562">
      <c r="A1562">
        <f>INDEX(resultados!$A$2:$ZZ$2662, 1556, MATCH($B$1, resultados!$A$1:$ZZ$1, 0))</f>
        <v/>
      </c>
      <c r="B1562">
        <f>INDEX(resultados!$A$2:$ZZ$2662, 1556, MATCH($B$2, resultados!$A$1:$ZZ$1, 0))</f>
        <v/>
      </c>
      <c r="C1562">
        <f>INDEX(resultados!$A$2:$ZZ$2662, 1556, MATCH($B$3, resultados!$A$1:$ZZ$1, 0))</f>
        <v/>
      </c>
    </row>
    <row r="1563">
      <c r="A1563">
        <f>INDEX(resultados!$A$2:$ZZ$2662, 1557, MATCH($B$1, resultados!$A$1:$ZZ$1, 0))</f>
        <v/>
      </c>
      <c r="B1563">
        <f>INDEX(resultados!$A$2:$ZZ$2662, 1557, MATCH($B$2, resultados!$A$1:$ZZ$1, 0))</f>
        <v/>
      </c>
      <c r="C1563">
        <f>INDEX(resultados!$A$2:$ZZ$2662, 1557, MATCH($B$3, resultados!$A$1:$ZZ$1, 0))</f>
        <v/>
      </c>
    </row>
    <row r="1564">
      <c r="A1564">
        <f>INDEX(resultados!$A$2:$ZZ$2662, 1558, MATCH($B$1, resultados!$A$1:$ZZ$1, 0))</f>
        <v/>
      </c>
      <c r="B1564">
        <f>INDEX(resultados!$A$2:$ZZ$2662, 1558, MATCH($B$2, resultados!$A$1:$ZZ$1, 0))</f>
        <v/>
      </c>
      <c r="C1564">
        <f>INDEX(resultados!$A$2:$ZZ$2662, 1558, MATCH($B$3, resultados!$A$1:$ZZ$1, 0))</f>
        <v/>
      </c>
    </row>
    <row r="1565">
      <c r="A1565">
        <f>INDEX(resultados!$A$2:$ZZ$2662, 1559, MATCH($B$1, resultados!$A$1:$ZZ$1, 0))</f>
        <v/>
      </c>
      <c r="B1565">
        <f>INDEX(resultados!$A$2:$ZZ$2662, 1559, MATCH($B$2, resultados!$A$1:$ZZ$1, 0))</f>
        <v/>
      </c>
      <c r="C1565">
        <f>INDEX(resultados!$A$2:$ZZ$2662, 1559, MATCH($B$3, resultados!$A$1:$ZZ$1, 0))</f>
        <v/>
      </c>
    </row>
    <row r="1566">
      <c r="A1566">
        <f>INDEX(resultados!$A$2:$ZZ$2662, 1560, MATCH($B$1, resultados!$A$1:$ZZ$1, 0))</f>
        <v/>
      </c>
      <c r="B1566">
        <f>INDEX(resultados!$A$2:$ZZ$2662, 1560, MATCH($B$2, resultados!$A$1:$ZZ$1, 0))</f>
        <v/>
      </c>
      <c r="C1566">
        <f>INDEX(resultados!$A$2:$ZZ$2662, 1560, MATCH($B$3, resultados!$A$1:$ZZ$1, 0))</f>
        <v/>
      </c>
    </row>
    <row r="1567">
      <c r="A1567">
        <f>INDEX(resultados!$A$2:$ZZ$2662, 1561, MATCH($B$1, resultados!$A$1:$ZZ$1, 0))</f>
        <v/>
      </c>
      <c r="B1567">
        <f>INDEX(resultados!$A$2:$ZZ$2662, 1561, MATCH($B$2, resultados!$A$1:$ZZ$1, 0))</f>
        <v/>
      </c>
      <c r="C1567">
        <f>INDEX(resultados!$A$2:$ZZ$2662, 1561, MATCH($B$3, resultados!$A$1:$ZZ$1, 0))</f>
        <v/>
      </c>
    </row>
    <row r="1568">
      <c r="A1568">
        <f>INDEX(resultados!$A$2:$ZZ$2662, 1562, MATCH($B$1, resultados!$A$1:$ZZ$1, 0))</f>
        <v/>
      </c>
      <c r="B1568">
        <f>INDEX(resultados!$A$2:$ZZ$2662, 1562, MATCH($B$2, resultados!$A$1:$ZZ$1, 0))</f>
        <v/>
      </c>
      <c r="C1568">
        <f>INDEX(resultados!$A$2:$ZZ$2662, 1562, MATCH($B$3, resultados!$A$1:$ZZ$1, 0))</f>
        <v/>
      </c>
    </row>
    <row r="1569">
      <c r="A1569">
        <f>INDEX(resultados!$A$2:$ZZ$2662, 1563, MATCH($B$1, resultados!$A$1:$ZZ$1, 0))</f>
        <v/>
      </c>
      <c r="B1569">
        <f>INDEX(resultados!$A$2:$ZZ$2662, 1563, MATCH($B$2, resultados!$A$1:$ZZ$1, 0))</f>
        <v/>
      </c>
      <c r="C1569">
        <f>INDEX(resultados!$A$2:$ZZ$2662, 1563, MATCH($B$3, resultados!$A$1:$ZZ$1, 0))</f>
        <v/>
      </c>
    </row>
    <row r="1570">
      <c r="A1570">
        <f>INDEX(resultados!$A$2:$ZZ$2662, 1564, MATCH($B$1, resultados!$A$1:$ZZ$1, 0))</f>
        <v/>
      </c>
      <c r="B1570">
        <f>INDEX(resultados!$A$2:$ZZ$2662, 1564, MATCH($B$2, resultados!$A$1:$ZZ$1, 0))</f>
        <v/>
      </c>
      <c r="C1570">
        <f>INDEX(resultados!$A$2:$ZZ$2662, 1564, MATCH($B$3, resultados!$A$1:$ZZ$1, 0))</f>
        <v/>
      </c>
    </row>
    <row r="1571">
      <c r="A1571">
        <f>INDEX(resultados!$A$2:$ZZ$2662, 1565, MATCH($B$1, resultados!$A$1:$ZZ$1, 0))</f>
        <v/>
      </c>
      <c r="B1571">
        <f>INDEX(resultados!$A$2:$ZZ$2662, 1565, MATCH($B$2, resultados!$A$1:$ZZ$1, 0))</f>
        <v/>
      </c>
      <c r="C1571">
        <f>INDEX(resultados!$A$2:$ZZ$2662, 1565, MATCH($B$3, resultados!$A$1:$ZZ$1, 0))</f>
        <v/>
      </c>
    </row>
    <row r="1572">
      <c r="A1572">
        <f>INDEX(resultados!$A$2:$ZZ$2662, 1566, MATCH($B$1, resultados!$A$1:$ZZ$1, 0))</f>
        <v/>
      </c>
      <c r="B1572">
        <f>INDEX(resultados!$A$2:$ZZ$2662, 1566, MATCH($B$2, resultados!$A$1:$ZZ$1, 0))</f>
        <v/>
      </c>
      <c r="C1572">
        <f>INDEX(resultados!$A$2:$ZZ$2662, 1566, MATCH($B$3, resultados!$A$1:$ZZ$1, 0))</f>
        <v/>
      </c>
    </row>
    <row r="1573">
      <c r="A1573">
        <f>INDEX(resultados!$A$2:$ZZ$2662, 1567, MATCH($B$1, resultados!$A$1:$ZZ$1, 0))</f>
        <v/>
      </c>
      <c r="B1573">
        <f>INDEX(resultados!$A$2:$ZZ$2662, 1567, MATCH($B$2, resultados!$A$1:$ZZ$1, 0))</f>
        <v/>
      </c>
      <c r="C1573">
        <f>INDEX(resultados!$A$2:$ZZ$2662, 1567, MATCH($B$3, resultados!$A$1:$ZZ$1, 0))</f>
        <v/>
      </c>
    </row>
    <row r="1574">
      <c r="A1574">
        <f>INDEX(resultados!$A$2:$ZZ$2662, 1568, MATCH($B$1, resultados!$A$1:$ZZ$1, 0))</f>
        <v/>
      </c>
      <c r="B1574">
        <f>INDEX(resultados!$A$2:$ZZ$2662, 1568, MATCH($B$2, resultados!$A$1:$ZZ$1, 0))</f>
        <v/>
      </c>
      <c r="C1574">
        <f>INDEX(resultados!$A$2:$ZZ$2662, 1568, MATCH($B$3, resultados!$A$1:$ZZ$1, 0))</f>
        <v/>
      </c>
    </row>
    <row r="1575">
      <c r="A1575">
        <f>INDEX(resultados!$A$2:$ZZ$2662, 1569, MATCH($B$1, resultados!$A$1:$ZZ$1, 0))</f>
        <v/>
      </c>
      <c r="B1575">
        <f>INDEX(resultados!$A$2:$ZZ$2662, 1569, MATCH($B$2, resultados!$A$1:$ZZ$1, 0))</f>
        <v/>
      </c>
      <c r="C1575">
        <f>INDEX(resultados!$A$2:$ZZ$2662, 1569, MATCH($B$3, resultados!$A$1:$ZZ$1, 0))</f>
        <v/>
      </c>
    </row>
    <row r="1576">
      <c r="A1576">
        <f>INDEX(resultados!$A$2:$ZZ$2662, 1570, MATCH($B$1, resultados!$A$1:$ZZ$1, 0))</f>
        <v/>
      </c>
      <c r="B1576">
        <f>INDEX(resultados!$A$2:$ZZ$2662, 1570, MATCH($B$2, resultados!$A$1:$ZZ$1, 0))</f>
        <v/>
      </c>
      <c r="C1576">
        <f>INDEX(resultados!$A$2:$ZZ$2662, 1570, MATCH($B$3, resultados!$A$1:$ZZ$1, 0))</f>
        <v/>
      </c>
    </row>
    <row r="1577">
      <c r="A1577">
        <f>INDEX(resultados!$A$2:$ZZ$2662, 1571, MATCH($B$1, resultados!$A$1:$ZZ$1, 0))</f>
        <v/>
      </c>
      <c r="B1577">
        <f>INDEX(resultados!$A$2:$ZZ$2662, 1571, MATCH($B$2, resultados!$A$1:$ZZ$1, 0))</f>
        <v/>
      </c>
      <c r="C1577">
        <f>INDEX(resultados!$A$2:$ZZ$2662, 1571, MATCH($B$3, resultados!$A$1:$ZZ$1, 0))</f>
        <v/>
      </c>
    </row>
    <row r="1578">
      <c r="A1578">
        <f>INDEX(resultados!$A$2:$ZZ$2662, 1572, MATCH($B$1, resultados!$A$1:$ZZ$1, 0))</f>
        <v/>
      </c>
      <c r="B1578">
        <f>INDEX(resultados!$A$2:$ZZ$2662, 1572, MATCH($B$2, resultados!$A$1:$ZZ$1, 0))</f>
        <v/>
      </c>
      <c r="C1578">
        <f>INDEX(resultados!$A$2:$ZZ$2662, 1572, MATCH($B$3, resultados!$A$1:$ZZ$1, 0))</f>
        <v/>
      </c>
    </row>
    <row r="1579">
      <c r="A1579">
        <f>INDEX(resultados!$A$2:$ZZ$2662, 1573, MATCH($B$1, resultados!$A$1:$ZZ$1, 0))</f>
        <v/>
      </c>
      <c r="B1579">
        <f>INDEX(resultados!$A$2:$ZZ$2662, 1573, MATCH($B$2, resultados!$A$1:$ZZ$1, 0))</f>
        <v/>
      </c>
      <c r="C1579">
        <f>INDEX(resultados!$A$2:$ZZ$2662, 1573, MATCH($B$3, resultados!$A$1:$ZZ$1, 0))</f>
        <v/>
      </c>
    </row>
    <row r="1580">
      <c r="A1580">
        <f>INDEX(resultados!$A$2:$ZZ$2662, 1574, MATCH($B$1, resultados!$A$1:$ZZ$1, 0))</f>
        <v/>
      </c>
      <c r="B1580">
        <f>INDEX(resultados!$A$2:$ZZ$2662, 1574, MATCH($B$2, resultados!$A$1:$ZZ$1, 0))</f>
        <v/>
      </c>
      <c r="C1580">
        <f>INDEX(resultados!$A$2:$ZZ$2662, 1574, MATCH($B$3, resultados!$A$1:$ZZ$1, 0))</f>
        <v/>
      </c>
    </row>
    <row r="1581">
      <c r="A1581">
        <f>INDEX(resultados!$A$2:$ZZ$2662, 1575, MATCH($B$1, resultados!$A$1:$ZZ$1, 0))</f>
        <v/>
      </c>
      <c r="B1581">
        <f>INDEX(resultados!$A$2:$ZZ$2662, 1575, MATCH($B$2, resultados!$A$1:$ZZ$1, 0))</f>
        <v/>
      </c>
      <c r="C1581">
        <f>INDEX(resultados!$A$2:$ZZ$2662, 1575, MATCH($B$3, resultados!$A$1:$ZZ$1, 0))</f>
        <v/>
      </c>
    </row>
    <row r="1582">
      <c r="A1582">
        <f>INDEX(resultados!$A$2:$ZZ$2662, 1576, MATCH($B$1, resultados!$A$1:$ZZ$1, 0))</f>
        <v/>
      </c>
      <c r="B1582">
        <f>INDEX(resultados!$A$2:$ZZ$2662, 1576, MATCH($B$2, resultados!$A$1:$ZZ$1, 0))</f>
        <v/>
      </c>
      <c r="C1582">
        <f>INDEX(resultados!$A$2:$ZZ$2662, 1576, MATCH($B$3, resultados!$A$1:$ZZ$1, 0))</f>
        <v/>
      </c>
    </row>
    <row r="1583">
      <c r="A1583">
        <f>INDEX(resultados!$A$2:$ZZ$2662, 1577, MATCH($B$1, resultados!$A$1:$ZZ$1, 0))</f>
        <v/>
      </c>
      <c r="B1583">
        <f>INDEX(resultados!$A$2:$ZZ$2662, 1577, MATCH($B$2, resultados!$A$1:$ZZ$1, 0))</f>
        <v/>
      </c>
      <c r="C1583">
        <f>INDEX(resultados!$A$2:$ZZ$2662, 1577, MATCH($B$3, resultados!$A$1:$ZZ$1, 0))</f>
        <v/>
      </c>
    </row>
    <row r="1584">
      <c r="A1584">
        <f>INDEX(resultados!$A$2:$ZZ$2662, 1578, MATCH($B$1, resultados!$A$1:$ZZ$1, 0))</f>
        <v/>
      </c>
      <c r="B1584">
        <f>INDEX(resultados!$A$2:$ZZ$2662, 1578, MATCH($B$2, resultados!$A$1:$ZZ$1, 0))</f>
        <v/>
      </c>
      <c r="C1584">
        <f>INDEX(resultados!$A$2:$ZZ$2662, 1578, MATCH($B$3, resultados!$A$1:$ZZ$1, 0))</f>
        <v/>
      </c>
    </row>
    <row r="1585">
      <c r="A1585">
        <f>INDEX(resultados!$A$2:$ZZ$2662, 1579, MATCH($B$1, resultados!$A$1:$ZZ$1, 0))</f>
        <v/>
      </c>
      <c r="B1585">
        <f>INDEX(resultados!$A$2:$ZZ$2662, 1579, MATCH($B$2, resultados!$A$1:$ZZ$1, 0))</f>
        <v/>
      </c>
      <c r="C1585">
        <f>INDEX(resultados!$A$2:$ZZ$2662, 1579, MATCH($B$3, resultados!$A$1:$ZZ$1, 0))</f>
        <v/>
      </c>
    </row>
    <row r="1586">
      <c r="A1586">
        <f>INDEX(resultados!$A$2:$ZZ$2662, 1580, MATCH($B$1, resultados!$A$1:$ZZ$1, 0))</f>
        <v/>
      </c>
      <c r="B1586">
        <f>INDEX(resultados!$A$2:$ZZ$2662, 1580, MATCH($B$2, resultados!$A$1:$ZZ$1, 0))</f>
        <v/>
      </c>
      <c r="C1586">
        <f>INDEX(resultados!$A$2:$ZZ$2662, 1580, MATCH($B$3, resultados!$A$1:$ZZ$1, 0))</f>
        <v/>
      </c>
    </row>
    <row r="1587">
      <c r="A1587">
        <f>INDEX(resultados!$A$2:$ZZ$2662, 1581, MATCH($B$1, resultados!$A$1:$ZZ$1, 0))</f>
        <v/>
      </c>
      <c r="B1587">
        <f>INDEX(resultados!$A$2:$ZZ$2662, 1581, MATCH($B$2, resultados!$A$1:$ZZ$1, 0))</f>
        <v/>
      </c>
      <c r="C1587">
        <f>INDEX(resultados!$A$2:$ZZ$2662, 1581, MATCH($B$3, resultados!$A$1:$ZZ$1, 0))</f>
        <v/>
      </c>
    </row>
    <row r="1588">
      <c r="A1588">
        <f>INDEX(resultados!$A$2:$ZZ$2662, 1582, MATCH($B$1, resultados!$A$1:$ZZ$1, 0))</f>
        <v/>
      </c>
      <c r="B1588">
        <f>INDEX(resultados!$A$2:$ZZ$2662, 1582, MATCH($B$2, resultados!$A$1:$ZZ$1, 0))</f>
        <v/>
      </c>
      <c r="C1588">
        <f>INDEX(resultados!$A$2:$ZZ$2662, 1582, MATCH($B$3, resultados!$A$1:$ZZ$1, 0))</f>
        <v/>
      </c>
    </row>
    <row r="1589">
      <c r="A1589">
        <f>INDEX(resultados!$A$2:$ZZ$2662, 1583, MATCH($B$1, resultados!$A$1:$ZZ$1, 0))</f>
        <v/>
      </c>
      <c r="B1589">
        <f>INDEX(resultados!$A$2:$ZZ$2662, 1583, MATCH($B$2, resultados!$A$1:$ZZ$1, 0))</f>
        <v/>
      </c>
      <c r="C1589">
        <f>INDEX(resultados!$A$2:$ZZ$2662, 1583, MATCH($B$3, resultados!$A$1:$ZZ$1, 0))</f>
        <v/>
      </c>
    </row>
    <row r="1590">
      <c r="A1590">
        <f>INDEX(resultados!$A$2:$ZZ$2662, 1584, MATCH($B$1, resultados!$A$1:$ZZ$1, 0))</f>
        <v/>
      </c>
      <c r="B1590">
        <f>INDEX(resultados!$A$2:$ZZ$2662, 1584, MATCH($B$2, resultados!$A$1:$ZZ$1, 0))</f>
        <v/>
      </c>
      <c r="C1590">
        <f>INDEX(resultados!$A$2:$ZZ$2662, 1584, MATCH($B$3, resultados!$A$1:$ZZ$1, 0))</f>
        <v/>
      </c>
    </row>
    <row r="1591">
      <c r="A1591">
        <f>INDEX(resultados!$A$2:$ZZ$2662, 1585, MATCH($B$1, resultados!$A$1:$ZZ$1, 0))</f>
        <v/>
      </c>
      <c r="B1591">
        <f>INDEX(resultados!$A$2:$ZZ$2662, 1585, MATCH($B$2, resultados!$A$1:$ZZ$1, 0))</f>
        <v/>
      </c>
      <c r="C1591">
        <f>INDEX(resultados!$A$2:$ZZ$2662, 1585, MATCH($B$3, resultados!$A$1:$ZZ$1, 0))</f>
        <v/>
      </c>
    </row>
    <row r="1592">
      <c r="A1592">
        <f>INDEX(resultados!$A$2:$ZZ$2662, 1586, MATCH($B$1, resultados!$A$1:$ZZ$1, 0))</f>
        <v/>
      </c>
      <c r="B1592">
        <f>INDEX(resultados!$A$2:$ZZ$2662, 1586, MATCH($B$2, resultados!$A$1:$ZZ$1, 0))</f>
        <v/>
      </c>
      <c r="C1592">
        <f>INDEX(resultados!$A$2:$ZZ$2662, 1586, MATCH($B$3, resultados!$A$1:$ZZ$1, 0))</f>
        <v/>
      </c>
    </row>
    <row r="1593">
      <c r="A1593">
        <f>INDEX(resultados!$A$2:$ZZ$2662, 1587, MATCH($B$1, resultados!$A$1:$ZZ$1, 0))</f>
        <v/>
      </c>
      <c r="B1593">
        <f>INDEX(resultados!$A$2:$ZZ$2662, 1587, MATCH($B$2, resultados!$A$1:$ZZ$1, 0))</f>
        <v/>
      </c>
      <c r="C1593">
        <f>INDEX(resultados!$A$2:$ZZ$2662, 1587, MATCH($B$3, resultados!$A$1:$ZZ$1, 0))</f>
        <v/>
      </c>
    </row>
    <row r="1594">
      <c r="A1594">
        <f>INDEX(resultados!$A$2:$ZZ$2662, 1588, MATCH($B$1, resultados!$A$1:$ZZ$1, 0))</f>
        <v/>
      </c>
      <c r="B1594">
        <f>INDEX(resultados!$A$2:$ZZ$2662, 1588, MATCH($B$2, resultados!$A$1:$ZZ$1, 0))</f>
        <v/>
      </c>
      <c r="C1594">
        <f>INDEX(resultados!$A$2:$ZZ$2662, 1588, MATCH($B$3, resultados!$A$1:$ZZ$1, 0))</f>
        <v/>
      </c>
    </row>
    <row r="1595">
      <c r="A1595">
        <f>INDEX(resultados!$A$2:$ZZ$2662, 1589, MATCH($B$1, resultados!$A$1:$ZZ$1, 0))</f>
        <v/>
      </c>
      <c r="B1595">
        <f>INDEX(resultados!$A$2:$ZZ$2662, 1589, MATCH($B$2, resultados!$A$1:$ZZ$1, 0))</f>
        <v/>
      </c>
      <c r="C1595">
        <f>INDEX(resultados!$A$2:$ZZ$2662, 1589, MATCH($B$3, resultados!$A$1:$ZZ$1, 0))</f>
        <v/>
      </c>
    </row>
    <row r="1596">
      <c r="A1596">
        <f>INDEX(resultados!$A$2:$ZZ$2662, 1590, MATCH($B$1, resultados!$A$1:$ZZ$1, 0))</f>
        <v/>
      </c>
      <c r="B1596">
        <f>INDEX(resultados!$A$2:$ZZ$2662, 1590, MATCH($B$2, resultados!$A$1:$ZZ$1, 0))</f>
        <v/>
      </c>
      <c r="C1596">
        <f>INDEX(resultados!$A$2:$ZZ$2662, 1590, MATCH($B$3, resultados!$A$1:$ZZ$1, 0))</f>
        <v/>
      </c>
    </row>
    <row r="1597">
      <c r="A1597">
        <f>INDEX(resultados!$A$2:$ZZ$2662, 1591, MATCH($B$1, resultados!$A$1:$ZZ$1, 0))</f>
        <v/>
      </c>
      <c r="B1597">
        <f>INDEX(resultados!$A$2:$ZZ$2662, 1591, MATCH($B$2, resultados!$A$1:$ZZ$1, 0))</f>
        <v/>
      </c>
      <c r="C1597">
        <f>INDEX(resultados!$A$2:$ZZ$2662, 1591, MATCH($B$3, resultados!$A$1:$ZZ$1, 0))</f>
        <v/>
      </c>
    </row>
    <row r="1598">
      <c r="A1598">
        <f>INDEX(resultados!$A$2:$ZZ$2662, 1592, MATCH($B$1, resultados!$A$1:$ZZ$1, 0))</f>
        <v/>
      </c>
      <c r="B1598">
        <f>INDEX(resultados!$A$2:$ZZ$2662, 1592, MATCH($B$2, resultados!$A$1:$ZZ$1, 0))</f>
        <v/>
      </c>
      <c r="C1598">
        <f>INDEX(resultados!$A$2:$ZZ$2662, 1592, MATCH($B$3, resultados!$A$1:$ZZ$1, 0))</f>
        <v/>
      </c>
    </row>
    <row r="1599">
      <c r="A1599">
        <f>INDEX(resultados!$A$2:$ZZ$2662, 1593, MATCH($B$1, resultados!$A$1:$ZZ$1, 0))</f>
        <v/>
      </c>
      <c r="B1599">
        <f>INDEX(resultados!$A$2:$ZZ$2662, 1593, MATCH($B$2, resultados!$A$1:$ZZ$1, 0))</f>
        <v/>
      </c>
      <c r="C1599">
        <f>INDEX(resultados!$A$2:$ZZ$2662, 1593, MATCH($B$3, resultados!$A$1:$ZZ$1, 0))</f>
        <v/>
      </c>
    </row>
    <row r="1600">
      <c r="A1600">
        <f>INDEX(resultados!$A$2:$ZZ$2662, 1594, MATCH($B$1, resultados!$A$1:$ZZ$1, 0))</f>
        <v/>
      </c>
      <c r="B1600">
        <f>INDEX(resultados!$A$2:$ZZ$2662, 1594, MATCH($B$2, resultados!$A$1:$ZZ$1, 0))</f>
        <v/>
      </c>
      <c r="C1600">
        <f>INDEX(resultados!$A$2:$ZZ$2662, 1594, MATCH($B$3, resultados!$A$1:$ZZ$1, 0))</f>
        <v/>
      </c>
    </row>
    <row r="1601">
      <c r="A1601">
        <f>INDEX(resultados!$A$2:$ZZ$2662, 1595, MATCH($B$1, resultados!$A$1:$ZZ$1, 0))</f>
        <v/>
      </c>
      <c r="B1601">
        <f>INDEX(resultados!$A$2:$ZZ$2662, 1595, MATCH($B$2, resultados!$A$1:$ZZ$1, 0))</f>
        <v/>
      </c>
      <c r="C1601">
        <f>INDEX(resultados!$A$2:$ZZ$2662, 1595, MATCH($B$3, resultados!$A$1:$ZZ$1, 0))</f>
        <v/>
      </c>
    </row>
    <row r="1602">
      <c r="A1602">
        <f>INDEX(resultados!$A$2:$ZZ$2662, 1596, MATCH($B$1, resultados!$A$1:$ZZ$1, 0))</f>
        <v/>
      </c>
      <c r="B1602">
        <f>INDEX(resultados!$A$2:$ZZ$2662, 1596, MATCH($B$2, resultados!$A$1:$ZZ$1, 0))</f>
        <v/>
      </c>
      <c r="C1602">
        <f>INDEX(resultados!$A$2:$ZZ$2662, 1596, MATCH($B$3, resultados!$A$1:$ZZ$1, 0))</f>
        <v/>
      </c>
    </row>
    <row r="1603">
      <c r="A1603">
        <f>INDEX(resultados!$A$2:$ZZ$2662, 1597, MATCH($B$1, resultados!$A$1:$ZZ$1, 0))</f>
        <v/>
      </c>
      <c r="B1603">
        <f>INDEX(resultados!$A$2:$ZZ$2662, 1597, MATCH($B$2, resultados!$A$1:$ZZ$1, 0))</f>
        <v/>
      </c>
      <c r="C1603">
        <f>INDEX(resultados!$A$2:$ZZ$2662, 1597, MATCH($B$3, resultados!$A$1:$ZZ$1, 0))</f>
        <v/>
      </c>
    </row>
    <row r="1604">
      <c r="A1604">
        <f>INDEX(resultados!$A$2:$ZZ$2662, 1598, MATCH($B$1, resultados!$A$1:$ZZ$1, 0))</f>
        <v/>
      </c>
      <c r="B1604">
        <f>INDEX(resultados!$A$2:$ZZ$2662, 1598, MATCH($B$2, resultados!$A$1:$ZZ$1, 0))</f>
        <v/>
      </c>
      <c r="C1604">
        <f>INDEX(resultados!$A$2:$ZZ$2662, 1598, MATCH($B$3, resultados!$A$1:$ZZ$1, 0))</f>
        <v/>
      </c>
    </row>
    <row r="1605">
      <c r="A1605">
        <f>INDEX(resultados!$A$2:$ZZ$2662, 1599, MATCH($B$1, resultados!$A$1:$ZZ$1, 0))</f>
        <v/>
      </c>
      <c r="B1605">
        <f>INDEX(resultados!$A$2:$ZZ$2662, 1599, MATCH($B$2, resultados!$A$1:$ZZ$1, 0))</f>
        <v/>
      </c>
      <c r="C1605">
        <f>INDEX(resultados!$A$2:$ZZ$2662, 1599, MATCH($B$3, resultados!$A$1:$ZZ$1, 0))</f>
        <v/>
      </c>
    </row>
    <row r="1606">
      <c r="A1606">
        <f>INDEX(resultados!$A$2:$ZZ$2662, 1600, MATCH($B$1, resultados!$A$1:$ZZ$1, 0))</f>
        <v/>
      </c>
      <c r="B1606">
        <f>INDEX(resultados!$A$2:$ZZ$2662, 1600, MATCH($B$2, resultados!$A$1:$ZZ$1, 0))</f>
        <v/>
      </c>
      <c r="C1606">
        <f>INDEX(resultados!$A$2:$ZZ$2662, 1600, MATCH($B$3, resultados!$A$1:$ZZ$1, 0))</f>
        <v/>
      </c>
    </row>
    <row r="1607">
      <c r="A1607">
        <f>INDEX(resultados!$A$2:$ZZ$2662, 1601, MATCH($B$1, resultados!$A$1:$ZZ$1, 0))</f>
        <v/>
      </c>
      <c r="B1607">
        <f>INDEX(resultados!$A$2:$ZZ$2662, 1601, MATCH($B$2, resultados!$A$1:$ZZ$1, 0))</f>
        <v/>
      </c>
      <c r="C1607">
        <f>INDEX(resultados!$A$2:$ZZ$2662, 1601, MATCH($B$3, resultados!$A$1:$ZZ$1, 0))</f>
        <v/>
      </c>
    </row>
    <row r="1608">
      <c r="A1608">
        <f>INDEX(resultados!$A$2:$ZZ$2662, 1602, MATCH($B$1, resultados!$A$1:$ZZ$1, 0))</f>
        <v/>
      </c>
      <c r="B1608">
        <f>INDEX(resultados!$A$2:$ZZ$2662, 1602, MATCH($B$2, resultados!$A$1:$ZZ$1, 0))</f>
        <v/>
      </c>
      <c r="C1608">
        <f>INDEX(resultados!$A$2:$ZZ$2662, 1602, MATCH($B$3, resultados!$A$1:$ZZ$1, 0))</f>
        <v/>
      </c>
    </row>
    <row r="1609">
      <c r="A1609">
        <f>INDEX(resultados!$A$2:$ZZ$2662, 1603, MATCH($B$1, resultados!$A$1:$ZZ$1, 0))</f>
        <v/>
      </c>
      <c r="B1609">
        <f>INDEX(resultados!$A$2:$ZZ$2662, 1603, MATCH($B$2, resultados!$A$1:$ZZ$1, 0))</f>
        <v/>
      </c>
      <c r="C1609">
        <f>INDEX(resultados!$A$2:$ZZ$2662, 1603, MATCH($B$3, resultados!$A$1:$ZZ$1, 0))</f>
        <v/>
      </c>
    </row>
    <row r="1610">
      <c r="A1610">
        <f>INDEX(resultados!$A$2:$ZZ$2662, 1604, MATCH($B$1, resultados!$A$1:$ZZ$1, 0))</f>
        <v/>
      </c>
      <c r="B1610">
        <f>INDEX(resultados!$A$2:$ZZ$2662, 1604, MATCH($B$2, resultados!$A$1:$ZZ$1, 0))</f>
        <v/>
      </c>
      <c r="C1610">
        <f>INDEX(resultados!$A$2:$ZZ$2662, 1604, MATCH($B$3, resultados!$A$1:$ZZ$1, 0))</f>
        <v/>
      </c>
    </row>
    <row r="1611">
      <c r="A1611">
        <f>INDEX(resultados!$A$2:$ZZ$2662, 1605, MATCH($B$1, resultados!$A$1:$ZZ$1, 0))</f>
        <v/>
      </c>
      <c r="B1611">
        <f>INDEX(resultados!$A$2:$ZZ$2662, 1605, MATCH($B$2, resultados!$A$1:$ZZ$1, 0))</f>
        <v/>
      </c>
      <c r="C1611">
        <f>INDEX(resultados!$A$2:$ZZ$2662, 1605, MATCH($B$3, resultados!$A$1:$ZZ$1, 0))</f>
        <v/>
      </c>
    </row>
    <row r="1612">
      <c r="A1612">
        <f>INDEX(resultados!$A$2:$ZZ$2662, 1606, MATCH($B$1, resultados!$A$1:$ZZ$1, 0))</f>
        <v/>
      </c>
      <c r="B1612">
        <f>INDEX(resultados!$A$2:$ZZ$2662, 1606, MATCH($B$2, resultados!$A$1:$ZZ$1, 0))</f>
        <v/>
      </c>
      <c r="C1612">
        <f>INDEX(resultados!$A$2:$ZZ$2662, 1606, MATCH($B$3, resultados!$A$1:$ZZ$1, 0))</f>
        <v/>
      </c>
    </row>
    <row r="1613">
      <c r="A1613">
        <f>INDEX(resultados!$A$2:$ZZ$2662, 1607, MATCH($B$1, resultados!$A$1:$ZZ$1, 0))</f>
        <v/>
      </c>
      <c r="B1613">
        <f>INDEX(resultados!$A$2:$ZZ$2662, 1607, MATCH($B$2, resultados!$A$1:$ZZ$1, 0))</f>
        <v/>
      </c>
      <c r="C1613">
        <f>INDEX(resultados!$A$2:$ZZ$2662, 1607, MATCH($B$3, resultados!$A$1:$ZZ$1, 0))</f>
        <v/>
      </c>
    </row>
    <row r="1614">
      <c r="A1614">
        <f>INDEX(resultados!$A$2:$ZZ$2662, 1608, MATCH($B$1, resultados!$A$1:$ZZ$1, 0))</f>
        <v/>
      </c>
      <c r="B1614">
        <f>INDEX(resultados!$A$2:$ZZ$2662, 1608, MATCH($B$2, resultados!$A$1:$ZZ$1, 0))</f>
        <v/>
      </c>
      <c r="C1614">
        <f>INDEX(resultados!$A$2:$ZZ$2662, 1608, MATCH($B$3, resultados!$A$1:$ZZ$1, 0))</f>
        <v/>
      </c>
    </row>
    <row r="1615">
      <c r="A1615">
        <f>INDEX(resultados!$A$2:$ZZ$2662, 1609, MATCH($B$1, resultados!$A$1:$ZZ$1, 0))</f>
        <v/>
      </c>
      <c r="B1615">
        <f>INDEX(resultados!$A$2:$ZZ$2662, 1609, MATCH($B$2, resultados!$A$1:$ZZ$1, 0))</f>
        <v/>
      </c>
      <c r="C1615">
        <f>INDEX(resultados!$A$2:$ZZ$2662, 1609, MATCH($B$3, resultados!$A$1:$ZZ$1, 0))</f>
        <v/>
      </c>
    </row>
    <row r="1616">
      <c r="A1616">
        <f>INDEX(resultados!$A$2:$ZZ$2662, 1610, MATCH($B$1, resultados!$A$1:$ZZ$1, 0))</f>
        <v/>
      </c>
      <c r="B1616">
        <f>INDEX(resultados!$A$2:$ZZ$2662, 1610, MATCH($B$2, resultados!$A$1:$ZZ$1, 0))</f>
        <v/>
      </c>
      <c r="C1616">
        <f>INDEX(resultados!$A$2:$ZZ$2662, 1610, MATCH($B$3, resultados!$A$1:$ZZ$1, 0))</f>
        <v/>
      </c>
    </row>
    <row r="1617">
      <c r="A1617">
        <f>INDEX(resultados!$A$2:$ZZ$2662, 1611, MATCH($B$1, resultados!$A$1:$ZZ$1, 0))</f>
        <v/>
      </c>
      <c r="B1617">
        <f>INDEX(resultados!$A$2:$ZZ$2662, 1611, MATCH($B$2, resultados!$A$1:$ZZ$1, 0))</f>
        <v/>
      </c>
      <c r="C1617">
        <f>INDEX(resultados!$A$2:$ZZ$2662, 1611, MATCH($B$3, resultados!$A$1:$ZZ$1, 0))</f>
        <v/>
      </c>
    </row>
    <row r="1618">
      <c r="A1618">
        <f>INDEX(resultados!$A$2:$ZZ$2662, 1612, MATCH($B$1, resultados!$A$1:$ZZ$1, 0))</f>
        <v/>
      </c>
      <c r="B1618">
        <f>INDEX(resultados!$A$2:$ZZ$2662, 1612, MATCH($B$2, resultados!$A$1:$ZZ$1, 0))</f>
        <v/>
      </c>
      <c r="C1618">
        <f>INDEX(resultados!$A$2:$ZZ$2662, 1612, MATCH($B$3, resultados!$A$1:$ZZ$1, 0))</f>
        <v/>
      </c>
    </row>
    <row r="1619">
      <c r="A1619">
        <f>INDEX(resultados!$A$2:$ZZ$2662, 1613, MATCH($B$1, resultados!$A$1:$ZZ$1, 0))</f>
        <v/>
      </c>
      <c r="B1619">
        <f>INDEX(resultados!$A$2:$ZZ$2662, 1613, MATCH($B$2, resultados!$A$1:$ZZ$1, 0))</f>
        <v/>
      </c>
      <c r="C1619">
        <f>INDEX(resultados!$A$2:$ZZ$2662, 1613, MATCH($B$3, resultados!$A$1:$ZZ$1, 0))</f>
        <v/>
      </c>
    </row>
    <row r="1620">
      <c r="A1620">
        <f>INDEX(resultados!$A$2:$ZZ$2662, 1614, MATCH($B$1, resultados!$A$1:$ZZ$1, 0))</f>
        <v/>
      </c>
      <c r="B1620">
        <f>INDEX(resultados!$A$2:$ZZ$2662, 1614, MATCH($B$2, resultados!$A$1:$ZZ$1, 0))</f>
        <v/>
      </c>
      <c r="C1620">
        <f>INDEX(resultados!$A$2:$ZZ$2662, 1614, MATCH($B$3, resultados!$A$1:$ZZ$1, 0))</f>
        <v/>
      </c>
    </row>
    <row r="1621">
      <c r="A1621">
        <f>INDEX(resultados!$A$2:$ZZ$2662, 1615, MATCH($B$1, resultados!$A$1:$ZZ$1, 0))</f>
        <v/>
      </c>
      <c r="B1621">
        <f>INDEX(resultados!$A$2:$ZZ$2662, 1615, MATCH($B$2, resultados!$A$1:$ZZ$1, 0))</f>
        <v/>
      </c>
      <c r="C1621">
        <f>INDEX(resultados!$A$2:$ZZ$2662, 1615, MATCH($B$3, resultados!$A$1:$ZZ$1, 0))</f>
        <v/>
      </c>
    </row>
    <row r="1622">
      <c r="A1622">
        <f>INDEX(resultados!$A$2:$ZZ$2662, 1616, MATCH($B$1, resultados!$A$1:$ZZ$1, 0))</f>
        <v/>
      </c>
      <c r="B1622">
        <f>INDEX(resultados!$A$2:$ZZ$2662, 1616, MATCH($B$2, resultados!$A$1:$ZZ$1, 0))</f>
        <v/>
      </c>
      <c r="C1622">
        <f>INDEX(resultados!$A$2:$ZZ$2662, 1616, MATCH($B$3, resultados!$A$1:$ZZ$1, 0))</f>
        <v/>
      </c>
    </row>
    <row r="1623">
      <c r="A1623">
        <f>INDEX(resultados!$A$2:$ZZ$2662, 1617, MATCH($B$1, resultados!$A$1:$ZZ$1, 0))</f>
        <v/>
      </c>
      <c r="B1623">
        <f>INDEX(resultados!$A$2:$ZZ$2662, 1617, MATCH($B$2, resultados!$A$1:$ZZ$1, 0))</f>
        <v/>
      </c>
      <c r="C1623">
        <f>INDEX(resultados!$A$2:$ZZ$2662, 1617, MATCH($B$3, resultados!$A$1:$ZZ$1, 0))</f>
        <v/>
      </c>
    </row>
    <row r="1624">
      <c r="A1624">
        <f>INDEX(resultados!$A$2:$ZZ$2662, 1618, MATCH($B$1, resultados!$A$1:$ZZ$1, 0))</f>
        <v/>
      </c>
      <c r="B1624">
        <f>INDEX(resultados!$A$2:$ZZ$2662, 1618, MATCH($B$2, resultados!$A$1:$ZZ$1, 0))</f>
        <v/>
      </c>
      <c r="C1624">
        <f>INDEX(resultados!$A$2:$ZZ$2662, 1618, MATCH($B$3, resultados!$A$1:$ZZ$1, 0))</f>
        <v/>
      </c>
    </row>
    <row r="1625">
      <c r="A1625">
        <f>INDEX(resultados!$A$2:$ZZ$2662, 1619, MATCH($B$1, resultados!$A$1:$ZZ$1, 0))</f>
        <v/>
      </c>
      <c r="B1625">
        <f>INDEX(resultados!$A$2:$ZZ$2662, 1619, MATCH($B$2, resultados!$A$1:$ZZ$1, 0))</f>
        <v/>
      </c>
      <c r="C1625">
        <f>INDEX(resultados!$A$2:$ZZ$2662, 1619, MATCH($B$3, resultados!$A$1:$ZZ$1, 0))</f>
        <v/>
      </c>
    </row>
    <row r="1626">
      <c r="A1626">
        <f>INDEX(resultados!$A$2:$ZZ$2662, 1620, MATCH($B$1, resultados!$A$1:$ZZ$1, 0))</f>
        <v/>
      </c>
      <c r="B1626">
        <f>INDEX(resultados!$A$2:$ZZ$2662, 1620, MATCH($B$2, resultados!$A$1:$ZZ$1, 0))</f>
        <v/>
      </c>
      <c r="C1626">
        <f>INDEX(resultados!$A$2:$ZZ$2662, 1620, MATCH($B$3, resultados!$A$1:$ZZ$1, 0))</f>
        <v/>
      </c>
    </row>
    <row r="1627">
      <c r="A1627">
        <f>INDEX(resultados!$A$2:$ZZ$2662, 1621, MATCH($B$1, resultados!$A$1:$ZZ$1, 0))</f>
        <v/>
      </c>
      <c r="B1627">
        <f>INDEX(resultados!$A$2:$ZZ$2662, 1621, MATCH($B$2, resultados!$A$1:$ZZ$1, 0))</f>
        <v/>
      </c>
      <c r="C1627">
        <f>INDEX(resultados!$A$2:$ZZ$2662, 1621, MATCH($B$3, resultados!$A$1:$ZZ$1, 0))</f>
        <v/>
      </c>
    </row>
    <row r="1628">
      <c r="A1628">
        <f>INDEX(resultados!$A$2:$ZZ$2662, 1622, MATCH($B$1, resultados!$A$1:$ZZ$1, 0))</f>
        <v/>
      </c>
      <c r="B1628">
        <f>INDEX(resultados!$A$2:$ZZ$2662, 1622, MATCH($B$2, resultados!$A$1:$ZZ$1, 0))</f>
        <v/>
      </c>
      <c r="C1628">
        <f>INDEX(resultados!$A$2:$ZZ$2662, 1622, MATCH($B$3, resultados!$A$1:$ZZ$1, 0))</f>
        <v/>
      </c>
    </row>
    <row r="1629">
      <c r="A1629">
        <f>INDEX(resultados!$A$2:$ZZ$2662, 1623, MATCH($B$1, resultados!$A$1:$ZZ$1, 0))</f>
        <v/>
      </c>
      <c r="B1629">
        <f>INDEX(resultados!$A$2:$ZZ$2662, 1623, MATCH($B$2, resultados!$A$1:$ZZ$1, 0))</f>
        <v/>
      </c>
      <c r="C1629">
        <f>INDEX(resultados!$A$2:$ZZ$2662, 1623, MATCH($B$3, resultados!$A$1:$ZZ$1, 0))</f>
        <v/>
      </c>
    </row>
    <row r="1630">
      <c r="A1630">
        <f>INDEX(resultados!$A$2:$ZZ$2662, 1624, MATCH($B$1, resultados!$A$1:$ZZ$1, 0))</f>
        <v/>
      </c>
      <c r="B1630">
        <f>INDEX(resultados!$A$2:$ZZ$2662, 1624, MATCH($B$2, resultados!$A$1:$ZZ$1, 0))</f>
        <v/>
      </c>
      <c r="C1630">
        <f>INDEX(resultados!$A$2:$ZZ$2662, 1624, MATCH($B$3, resultados!$A$1:$ZZ$1, 0))</f>
        <v/>
      </c>
    </row>
    <row r="1631">
      <c r="A1631">
        <f>INDEX(resultados!$A$2:$ZZ$2662, 1625, MATCH($B$1, resultados!$A$1:$ZZ$1, 0))</f>
        <v/>
      </c>
      <c r="B1631">
        <f>INDEX(resultados!$A$2:$ZZ$2662, 1625, MATCH($B$2, resultados!$A$1:$ZZ$1, 0))</f>
        <v/>
      </c>
      <c r="C1631">
        <f>INDEX(resultados!$A$2:$ZZ$2662, 1625, MATCH($B$3, resultados!$A$1:$ZZ$1, 0))</f>
        <v/>
      </c>
    </row>
    <row r="1632">
      <c r="A1632">
        <f>INDEX(resultados!$A$2:$ZZ$2662, 1626, MATCH($B$1, resultados!$A$1:$ZZ$1, 0))</f>
        <v/>
      </c>
      <c r="B1632">
        <f>INDEX(resultados!$A$2:$ZZ$2662, 1626, MATCH($B$2, resultados!$A$1:$ZZ$1, 0))</f>
        <v/>
      </c>
      <c r="C1632">
        <f>INDEX(resultados!$A$2:$ZZ$2662, 1626, MATCH($B$3, resultados!$A$1:$ZZ$1, 0))</f>
        <v/>
      </c>
    </row>
    <row r="1633">
      <c r="A1633">
        <f>INDEX(resultados!$A$2:$ZZ$2662, 1627, MATCH($B$1, resultados!$A$1:$ZZ$1, 0))</f>
        <v/>
      </c>
      <c r="B1633">
        <f>INDEX(resultados!$A$2:$ZZ$2662, 1627, MATCH($B$2, resultados!$A$1:$ZZ$1, 0))</f>
        <v/>
      </c>
      <c r="C1633">
        <f>INDEX(resultados!$A$2:$ZZ$2662, 1627, MATCH($B$3, resultados!$A$1:$ZZ$1, 0))</f>
        <v/>
      </c>
    </row>
    <row r="1634">
      <c r="A1634">
        <f>INDEX(resultados!$A$2:$ZZ$2662, 1628, MATCH($B$1, resultados!$A$1:$ZZ$1, 0))</f>
        <v/>
      </c>
      <c r="B1634">
        <f>INDEX(resultados!$A$2:$ZZ$2662, 1628, MATCH($B$2, resultados!$A$1:$ZZ$1, 0))</f>
        <v/>
      </c>
      <c r="C1634">
        <f>INDEX(resultados!$A$2:$ZZ$2662, 1628, MATCH($B$3, resultados!$A$1:$ZZ$1, 0))</f>
        <v/>
      </c>
    </row>
    <row r="1635">
      <c r="A1635">
        <f>INDEX(resultados!$A$2:$ZZ$2662, 1629, MATCH($B$1, resultados!$A$1:$ZZ$1, 0))</f>
        <v/>
      </c>
      <c r="B1635">
        <f>INDEX(resultados!$A$2:$ZZ$2662, 1629, MATCH($B$2, resultados!$A$1:$ZZ$1, 0))</f>
        <v/>
      </c>
      <c r="C1635">
        <f>INDEX(resultados!$A$2:$ZZ$2662, 1629, MATCH($B$3, resultados!$A$1:$ZZ$1, 0))</f>
        <v/>
      </c>
    </row>
    <row r="1636">
      <c r="A1636">
        <f>INDEX(resultados!$A$2:$ZZ$2662, 1630, MATCH($B$1, resultados!$A$1:$ZZ$1, 0))</f>
        <v/>
      </c>
      <c r="B1636">
        <f>INDEX(resultados!$A$2:$ZZ$2662, 1630, MATCH($B$2, resultados!$A$1:$ZZ$1, 0))</f>
        <v/>
      </c>
      <c r="C1636">
        <f>INDEX(resultados!$A$2:$ZZ$2662, 1630, MATCH($B$3, resultados!$A$1:$ZZ$1, 0))</f>
        <v/>
      </c>
    </row>
    <row r="1637">
      <c r="A1637">
        <f>INDEX(resultados!$A$2:$ZZ$2662, 1631, MATCH($B$1, resultados!$A$1:$ZZ$1, 0))</f>
        <v/>
      </c>
      <c r="B1637">
        <f>INDEX(resultados!$A$2:$ZZ$2662, 1631, MATCH($B$2, resultados!$A$1:$ZZ$1, 0))</f>
        <v/>
      </c>
      <c r="C1637">
        <f>INDEX(resultados!$A$2:$ZZ$2662, 1631, MATCH($B$3, resultados!$A$1:$ZZ$1, 0))</f>
        <v/>
      </c>
    </row>
    <row r="1638">
      <c r="A1638">
        <f>INDEX(resultados!$A$2:$ZZ$2662, 1632, MATCH($B$1, resultados!$A$1:$ZZ$1, 0))</f>
        <v/>
      </c>
      <c r="B1638">
        <f>INDEX(resultados!$A$2:$ZZ$2662, 1632, MATCH($B$2, resultados!$A$1:$ZZ$1, 0))</f>
        <v/>
      </c>
      <c r="C1638">
        <f>INDEX(resultados!$A$2:$ZZ$2662, 1632, MATCH($B$3, resultados!$A$1:$ZZ$1, 0))</f>
        <v/>
      </c>
    </row>
    <row r="1639">
      <c r="A1639">
        <f>INDEX(resultados!$A$2:$ZZ$2662, 1633, MATCH($B$1, resultados!$A$1:$ZZ$1, 0))</f>
        <v/>
      </c>
      <c r="B1639">
        <f>INDEX(resultados!$A$2:$ZZ$2662, 1633, MATCH($B$2, resultados!$A$1:$ZZ$1, 0))</f>
        <v/>
      </c>
      <c r="C1639">
        <f>INDEX(resultados!$A$2:$ZZ$2662, 1633, MATCH($B$3, resultados!$A$1:$ZZ$1, 0))</f>
        <v/>
      </c>
    </row>
    <row r="1640">
      <c r="A1640">
        <f>INDEX(resultados!$A$2:$ZZ$2662, 1634, MATCH($B$1, resultados!$A$1:$ZZ$1, 0))</f>
        <v/>
      </c>
      <c r="B1640">
        <f>INDEX(resultados!$A$2:$ZZ$2662, 1634, MATCH($B$2, resultados!$A$1:$ZZ$1, 0))</f>
        <v/>
      </c>
      <c r="C1640">
        <f>INDEX(resultados!$A$2:$ZZ$2662, 1634, MATCH($B$3, resultados!$A$1:$ZZ$1, 0))</f>
        <v/>
      </c>
    </row>
    <row r="1641">
      <c r="A1641">
        <f>INDEX(resultados!$A$2:$ZZ$2662, 1635, MATCH($B$1, resultados!$A$1:$ZZ$1, 0))</f>
        <v/>
      </c>
      <c r="B1641">
        <f>INDEX(resultados!$A$2:$ZZ$2662, 1635, MATCH($B$2, resultados!$A$1:$ZZ$1, 0))</f>
        <v/>
      </c>
      <c r="C1641">
        <f>INDEX(resultados!$A$2:$ZZ$2662, 1635, MATCH($B$3, resultados!$A$1:$ZZ$1, 0))</f>
        <v/>
      </c>
    </row>
    <row r="1642">
      <c r="A1642">
        <f>INDEX(resultados!$A$2:$ZZ$2662, 1636, MATCH($B$1, resultados!$A$1:$ZZ$1, 0))</f>
        <v/>
      </c>
      <c r="B1642">
        <f>INDEX(resultados!$A$2:$ZZ$2662, 1636, MATCH($B$2, resultados!$A$1:$ZZ$1, 0))</f>
        <v/>
      </c>
      <c r="C1642">
        <f>INDEX(resultados!$A$2:$ZZ$2662, 1636, MATCH($B$3, resultados!$A$1:$ZZ$1, 0))</f>
        <v/>
      </c>
    </row>
    <row r="1643">
      <c r="A1643">
        <f>INDEX(resultados!$A$2:$ZZ$2662, 1637, MATCH($B$1, resultados!$A$1:$ZZ$1, 0))</f>
        <v/>
      </c>
      <c r="B1643">
        <f>INDEX(resultados!$A$2:$ZZ$2662, 1637, MATCH($B$2, resultados!$A$1:$ZZ$1, 0))</f>
        <v/>
      </c>
      <c r="C1643">
        <f>INDEX(resultados!$A$2:$ZZ$2662, 1637, MATCH($B$3, resultados!$A$1:$ZZ$1, 0))</f>
        <v/>
      </c>
    </row>
    <row r="1644">
      <c r="A1644">
        <f>INDEX(resultados!$A$2:$ZZ$2662, 1638, MATCH($B$1, resultados!$A$1:$ZZ$1, 0))</f>
        <v/>
      </c>
      <c r="B1644">
        <f>INDEX(resultados!$A$2:$ZZ$2662, 1638, MATCH($B$2, resultados!$A$1:$ZZ$1, 0))</f>
        <v/>
      </c>
      <c r="C1644">
        <f>INDEX(resultados!$A$2:$ZZ$2662, 1638, MATCH($B$3, resultados!$A$1:$ZZ$1, 0))</f>
        <v/>
      </c>
    </row>
    <row r="1645">
      <c r="A1645">
        <f>INDEX(resultados!$A$2:$ZZ$2662, 1639, MATCH($B$1, resultados!$A$1:$ZZ$1, 0))</f>
        <v/>
      </c>
      <c r="B1645">
        <f>INDEX(resultados!$A$2:$ZZ$2662, 1639, MATCH($B$2, resultados!$A$1:$ZZ$1, 0))</f>
        <v/>
      </c>
      <c r="C1645">
        <f>INDEX(resultados!$A$2:$ZZ$2662, 1639, MATCH($B$3, resultados!$A$1:$ZZ$1, 0))</f>
        <v/>
      </c>
    </row>
    <row r="1646">
      <c r="A1646">
        <f>INDEX(resultados!$A$2:$ZZ$2662, 1640, MATCH($B$1, resultados!$A$1:$ZZ$1, 0))</f>
        <v/>
      </c>
      <c r="B1646">
        <f>INDEX(resultados!$A$2:$ZZ$2662, 1640, MATCH($B$2, resultados!$A$1:$ZZ$1, 0))</f>
        <v/>
      </c>
      <c r="C1646">
        <f>INDEX(resultados!$A$2:$ZZ$2662, 1640, MATCH($B$3, resultados!$A$1:$ZZ$1, 0))</f>
        <v/>
      </c>
    </row>
    <row r="1647">
      <c r="A1647">
        <f>INDEX(resultados!$A$2:$ZZ$2662, 1641, MATCH($B$1, resultados!$A$1:$ZZ$1, 0))</f>
        <v/>
      </c>
      <c r="B1647">
        <f>INDEX(resultados!$A$2:$ZZ$2662, 1641, MATCH($B$2, resultados!$A$1:$ZZ$1, 0))</f>
        <v/>
      </c>
      <c r="C1647">
        <f>INDEX(resultados!$A$2:$ZZ$2662, 1641, MATCH($B$3, resultados!$A$1:$ZZ$1, 0))</f>
        <v/>
      </c>
    </row>
    <row r="1648">
      <c r="A1648">
        <f>INDEX(resultados!$A$2:$ZZ$2662, 1642, MATCH($B$1, resultados!$A$1:$ZZ$1, 0))</f>
        <v/>
      </c>
      <c r="B1648">
        <f>INDEX(resultados!$A$2:$ZZ$2662, 1642, MATCH($B$2, resultados!$A$1:$ZZ$1, 0))</f>
        <v/>
      </c>
      <c r="C1648">
        <f>INDEX(resultados!$A$2:$ZZ$2662, 1642, MATCH($B$3, resultados!$A$1:$ZZ$1, 0))</f>
        <v/>
      </c>
    </row>
    <row r="1649">
      <c r="A1649">
        <f>INDEX(resultados!$A$2:$ZZ$2662, 1643, MATCH($B$1, resultados!$A$1:$ZZ$1, 0))</f>
        <v/>
      </c>
      <c r="B1649">
        <f>INDEX(resultados!$A$2:$ZZ$2662, 1643, MATCH($B$2, resultados!$A$1:$ZZ$1, 0))</f>
        <v/>
      </c>
      <c r="C1649">
        <f>INDEX(resultados!$A$2:$ZZ$2662, 1643, MATCH($B$3, resultados!$A$1:$ZZ$1, 0))</f>
        <v/>
      </c>
    </row>
    <row r="1650">
      <c r="A1650">
        <f>INDEX(resultados!$A$2:$ZZ$2662, 1644, MATCH($B$1, resultados!$A$1:$ZZ$1, 0))</f>
        <v/>
      </c>
      <c r="B1650">
        <f>INDEX(resultados!$A$2:$ZZ$2662, 1644, MATCH($B$2, resultados!$A$1:$ZZ$1, 0))</f>
        <v/>
      </c>
      <c r="C1650">
        <f>INDEX(resultados!$A$2:$ZZ$2662, 1644, MATCH($B$3, resultados!$A$1:$ZZ$1, 0))</f>
        <v/>
      </c>
    </row>
    <row r="1651">
      <c r="A1651">
        <f>INDEX(resultados!$A$2:$ZZ$2662, 1645, MATCH($B$1, resultados!$A$1:$ZZ$1, 0))</f>
        <v/>
      </c>
      <c r="B1651">
        <f>INDEX(resultados!$A$2:$ZZ$2662, 1645, MATCH($B$2, resultados!$A$1:$ZZ$1, 0))</f>
        <v/>
      </c>
      <c r="C1651">
        <f>INDEX(resultados!$A$2:$ZZ$2662, 1645, MATCH($B$3, resultados!$A$1:$ZZ$1, 0))</f>
        <v/>
      </c>
    </row>
    <row r="1652">
      <c r="A1652">
        <f>INDEX(resultados!$A$2:$ZZ$2662, 1646, MATCH($B$1, resultados!$A$1:$ZZ$1, 0))</f>
        <v/>
      </c>
      <c r="B1652">
        <f>INDEX(resultados!$A$2:$ZZ$2662, 1646, MATCH($B$2, resultados!$A$1:$ZZ$1, 0))</f>
        <v/>
      </c>
      <c r="C1652">
        <f>INDEX(resultados!$A$2:$ZZ$2662, 1646, MATCH($B$3, resultados!$A$1:$ZZ$1, 0))</f>
        <v/>
      </c>
    </row>
    <row r="1653">
      <c r="A1653">
        <f>INDEX(resultados!$A$2:$ZZ$2662, 1647, MATCH($B$1, resultados!$A$1:$ZZ$1, 0))</f>
        <v/>
      </c>
      <c r="B1653">
        <f>INDEX(resultados!$A$2:$ZZ$2662, 1647, MATCH($B$2, resultados!$A$1:$ZZ$1, 0))</f>
        <v/>
      </c>
      <c r="C1653">
        <f>INDEX(resultados!$A$2:$ZZ$2662, 1647, MATCH($B$3, resultados!$A$1:$ZZ$1, 0))</f>
        <v/>
      </c>
    </row>
    <row r="1654">
      <c r="A1654">
        <f>INDEX(resultados!$A$2:$ZZ$2662, 1648, MATCH($B$1, resultados!$A$1:$ZZ$1, 0))</f>
        <v/>
      </c>
      <c r="B1654">
        <f>INDEX(resultados!$A$2:$ZZ$2662, 1648, MATCH($B$2, resultados!$A$1:$ZZ$1, 0))</f>
        <v/>
      </c>
      <c r="C1654">
        <f>INDEX(resultados!$A$2:$ZZ$2662, 1648, MATCH($B$3, resultados!$A$1:$ZZ$1, 0))</f>
        <v/>
      </c>
    </row>
    <row r="1655">
      <c r="A1655">
        <f>INDEX(resultados!$A$2:$ZZ$2662, 1649, MATCH($B$1, resultados!$A$1:$ZZ$1, 0))</f>
        <v/>
      </c>
      <c r="B1655">
        <f>INDEX(resultados!$A$2:$ZZ$2662, 1649, MATCH($B$2, resultados!$A$1:$ZZ$1, 0))</f>
        <v/>
      </c>
      <c r="C1655">
        <f>INDEX(resultados!$A$2:$ZZ$2662, 1649, MATCH($B$3, resultados!$A$1:$ZZ$1, 0))</f>
        <v/>
      </c>
    </row>
    <row r="1656">
      <c r="A1656">
        <f>INDEX(resultados!$A$2:$ZZ$2662, 1650, MATCH($B$1, resultados!$A$1:$ZZ$1, 0))</f>
        <v/>
      </c>
      <c r="B1656">
        <f>INDEX(resultados!$A$2:$ZZ$2662, 1650, MATCH($B$2, resultados!$A$1:$ZZ$1, 0))</f>
        <v/>
      </c>
      <c r="C1656">
        <f>INDEX(resultados!$A$2:$ZZ$2662, 1650, MATCH($B$3, resultados!$A$1:$ZZ$1, 0))</f>
        <v/>
      </c>
    </row>
    <row r="1657">
      <c r="A1657">
        <f>INDEX(resultados!$A$2:$ZZ$2662, 1651, MATCH($B$1, resultados!$A$1:$ZZ$1, 0))</f>
        <v/>
      </c>
      <c r="B1657">
        <f>INDEX(resultados!$A$2:$ZZ$2662, 1651, MATCH($B$2, resultados!$A$1:$ZZ$1, 0))</f>
        <v/>
      </c>
      <c r="C1657">
        <f>INDEX(resultados!$A$2:$ZZ$2662, 1651, MATCH($B$3, resultados!$A$1:$ZZ$1, 0))</f>
        <v/>
      </c>
    </row>
    <row r="1658">
      <c r="A1658">
        <f>INDEX(resultados!$A$2:$ZZ$2662, 1652, MATCH($B$1, resultados!$A$1:$ZZ$1, 0))</f>
        <v/>
      </c>
      <c r="B1658">
        <f>INDEX(resultados!$A$2:$ZZ$2662, 1652, MATCH($B$2, resultados!$A$1:$ZZ$1, 0))</f>
        <v/>
      </c>
      <c r="C1658">
        <f>INDEX(resultados!$A$2:$ZZ$2662, 1652, MATCH($B$3, resultados!$A$1:$ZZ$1, 0))</f>
        <v/>
      </c>
    </row>
    <row r="1659">
      <c r="A1659">
        <f>INDEX(resultados!$A$2:$ZZ$2662, 1653, MATCH($B$1, resultados!$A$1:$ZZ$1, 0))</f>
        <v/>
      </c>
      <c r="B1659">
        <f>INDEX(resultados!$A$2:$ZZ$2662, 1653, MATCH($B$2, resultados!$A$1:$ZZ$1, 0))</f>
        <v/>
      </c>
      <c r="C1659">
        <f>INDEX(resultados!$A$2:$ZZ$2662, 1653, MATCH($B$3, resultados!$A$1:$ZZ$1, 0))</f>
        <v/>
      </c>
    </row>
    <row r="1660">
      <c r="A1660">
        <f>INDEX(resultados!$A$2:$ZZ$2662, 1654, MATCH($B$1, resultados!$A$1:$ZZ$1, 0))</f>
        <v/>
      </c>
      <c r="B1660">
        <f>INDEX(resultados!$A$2:$ZZ$2662, 1654, MATCH($B$2, resultados!$A$1:$ZZ$1, 0))</f>
        <v/>
      </c>
      <c r="C1660">
        <f>INDEX(resultados!$A$2:$ZZ$2662, 1654, MATCH($B$3, resultados!$A$1:$ZZ$1, 0))</f>
        <v/>
      </c>
    </row>
    <row r="1661">
      <c r="A1661">
        <f>INDEX(resultados!$A$2:$ZZ$2662, 1655, MATCH($B$1, resultados!$A$1:$ZZ$1, 0))</f>
        <v/>
      </c>
      <c r="B1661">
        <f>INDEX(resultados!$A$2:$ZZ$2662, 1655, MATCH($B$2, resultados!$A$1:$ZZ$1, 0))</f>
        <v/>
      </c>
      <c r="C1661">
        <f>INDEX(resultados!$A$2:$ZZ$2662, 1655, MATCH($B$3, resultados!$A$1:$ZZ$1, 0))</f>
        <v/>
      </c>
    </row>
    <row r="1662">
      <c r="A1662">
        <f>INDEX(resultados!$A$2:$ZZ$2662, 1656, MATCH($B$1, resultados!$A$1:$ZZ$1, 0))</f>
        <v/>
      </c>
      <c r="B1662">
        <f>INDEX(resultados!$A$2:$ZZ$2662, 1656, MATCH($B$2, resultados!$A$1:$ZZ$1, 0))</f>
        <v/>
      </c>
      <c r="C1662">
        <f>INDEX(resultados!$A$2:$ZZ$2662, 1656, MATCH($B$3, resultados!$A$1:$ZZ$1, 0))</f>
        <v/>
      </c>
    </row>
    <row r="1663">
      <c r="A1663">
        <f>INDEX(resultados!$A$2:$ZZ$2662, 1657, MATCH($B$1, resultados!$A$1:$ZZ$1, 0))</f>
        <v/>
      </c>
      <c r="B1663">
        <f>INDEX(resultados!$A$2:$ZZ$2662, 1657, MATCH($B$2, resultados!$A$1:$ZZ$1, 0))</f>
        <v/>
      </c>
      <c r="C1663">
        <f>INDEX(resultados!$A$2:$ZZ$2662, 1657, MATCH($B$3, resultados!$A$1:$ZZ$1, 0))</f>
        <v/>
      </c>
    </row>
    <row r="1664">
      <c r="A1664">
        <f>INDEX(resultados!$A$2:$ZZ$2662, 1658, MATCH($B$1, resultados!$A$1:$ZZ$1, 0))</f>
        <v/>
      </c>
      <c r="B1664">
        <f>INDEX(resultados!$A$2:$ZZ$2662, 1658, MATCH($B$2, resultados!$A$1:$ZZ$1, 0))</f>
        <v/>
      </c>
      <c r="C1664">
        <f>INDEX(resultados!$A$2:$ZZ$2662, 1658, MATCH($B$3, resultados!$A$1:$ZZ$1, 0))</f>
        <v/>
      </c>
    </row>
    <row r="1665">
      <c r="A1665">
        <f>INDEX(resultados!$A$2:$ZZ$2662, 1659, MATCH($B$1, resultados!$A$1:$ZZ$1, 0))</f>
        <v/>
      </c>
      <c r="B1665">
        <f>INDEX(resultados!$A$2:$ZZ$2662, 1659, MATCH($B$2, resultados!$A$1:$ZZ$1, 0))</f>
        <v/>
      </c>
      <c r="C1665">
        <f>INDEX(resultados!$A$2:$ZZ$2662, 1659, MATCH($B$3, resultados!$A$1:$ZZ$1, 0))</f>
        <v/>
      </c>
    </row>
    <row r="1666">
      <c r="A1666">
        <f>INDEX(resultados!$A$2:$ZZ$2662, 1660, MATCH($B$1, resultados!$A$1:$ZZ$1, 0))</f>
        <v/>
      </c>
      <c r="B1666">
        <f>INDEX(resultados!$A$2:$ZZ$2662, 1660, MATCH($B$2, resultados!$A$1:$ZZ$1, 0))</f>
        <v/>
      </c>
      <c r="C1666">
        <f>INDEX(resultados!$A$2:$ZZ$2662, 1660, MATCH($B$3, resultados!$A$1:$ZZ$1, 0))</f>
        <v/>
      </c>
    </row>
    <row r="1667">
      <c r="A1667">
        <f>INDEX(resultados!$A$2:$ZZ$2662, 1661, MATCH($B$1, resultados!$A$1:$ZZ$1, 0))</f>
        <v/>
      </c>
      <c r="B1667">
        <f>INDEX(resultados!$A$2:$ZZ$2662, 1661, MATCH($B$2, resultados!$A$1:$ZZ$1, 0))</f>
        <v/>
      </c>
      <c r="C1667">
        <f>INDEX(resultados!$A$2:$ZZ$2662, 1661, MATCH($B$3, resultados!$A$1:$ZZ$1, 0))</f>
        <v/>
      </c>
    </row>
    <row r="1668">
      <c r="A1668">
        <f>INDEX(resultados!$A$2:$ZZ$2662, 1662, MATCH($B$1, resultados!$A$1:$ZZ$1, 0))</f>
        <v/>
      </c>
      <c r="B1668">
        <f>INDEX(resultados!$A$2:$ZZ$2662, 1662, MATCH($B$2, resultados!$A$1:$ZZ$1, 0))</f>
        <v/>
      </c>
      <c r="C1668">
        <f>INDEX(resultados!$A$2:$ZZ$2662, 1662, MATCH($B$3, resultados!$A$1:$ZZ$1, 0))</f>
        <v/>
      </c>
    </row>
    <row r="1669">
      <c r="A1669">
        <f>INDEX(resultados!$A$2:$ZZ$2662, 1663, MATCH($B$1, resultados!$A$1:$ZZ$1, 0))</f>
        <v/>
      </c>
      <c r="B1669">
        <f>INDEX(resultados!$A$2:$ZZ$2662, 1663, MATCH($B$2, resultados!$A$1:$ZZ$1, 0))</f>
        <v/>
      </c>
      <c r="C1669">
        <f>INDEX(resultados!$A$2:$ZZ$2662, 1663, MATCH($B$3, resultados!$A$1:$ZZ$1, 0))</f>
        <v/>
      </c>
    </row>
    <row r="1670">
      <c r="A1670">
        <f>INDEX(resultados!$A$2:$ZZ$2662, 1664, MATCH($B$1, resultados!$A$1:$ZZ$1, 0))</f>
        <v/>
      </c>
      <c r="B1670">
        <f>INDEX(resultados!$A$2:$ZZ$2662, 1664, MATCH($B$2, resultados!$A$1:$ZZ$1, 0))</f>
        <v/>
      </c>
      <c r="C1670">
        <f>INDEX(resultados!$A$2:$ZZ$2662, 1664, MATCH($B$3, resultados!$A$1:$ZZ$1, 0))</f>
        <v/>
      </c>
    </row>
    <row r="1671">
      <c r="A1671">
        <f>INDEX(resultados!$A$2:$ZZ$2662, 1665, MATCH($B$1, resultados!$A$1:$ZZ$1, 0))</f>
        <v/>
      </c>
      <c r="B1671">
        <f>INDEX(resultados!$A$2:$ZZ$2662, 1665, MATCH($B$2, resultados!$A$1:$ZZ$1, 0))</f>
        <v/>
      </c>
      <c r="C1671">
        <f>INDEX(resultados!$A$2:$ZZ$2662, 1665, MATCH($B$3, resultados!$A$1:$ZZ$1, 0))</f>
        <v/>
      </c>
    </row>
    <row r="1672">
      <c r="A1672">
        <f>INDEX(resultados!$A$2:$ZZ$2662, 1666, MATCH($B$1, resultados!$A$1:$ZZ$1, 0))</f>
        <v/>
      </c>
      <c r="B1672">
        <f>INDEX(resultados!$A$2:$ZZ$2662, 1666, MATCH($B$2, resultados!$A$1:$ZZ$1, 0))</f>
        <v/>
      </c>
      <c r="C1672">
        <f>INDEX(resultados!$A$2:$ZZ$2662, 1666, MATCH($B$3, resultados!$A$1:$ZZ$1, 0))</f>
        <v/>
      </c>
    </row>
    <row r="1673">
      <c r="A1673">
        <f>INDEX(resultados!$A$2:$ZZ$2662, 1667, MATCH($B$1, resultados!$A$1:$ZZ$1, 0))</f>
        <v/>
      </c>
      <c r="B1673">
        <f>INDEX(resultados!$A$2:$ZZ$2662, 1667, MATCH($B$2, resultados!$A$1:$ZZ$1, 0))</f>
        <v/>
      </c>
      <c r="C1673">
        <f>INDEX(resultados!$A$2:$ZZ$2662, 1667, MATCH($B$3, resultados!$A$1:$ZZ$1, 0))</f>
        <v/>
      </c>
    </row>
    <row r="1674">
      <c r="A1674">
        <f>INDEX(resultados!$A$2:$ZZ$2662, 1668, MATCH($B$1, resultados!$A$1:$ZZ$1, 0))</f>
        <v/>
      </c>
      <c r="B1674">
        <f>INDEX(resultados!$A$2:$ZZ$2662, 1668, MATCH($B$2, resultados!$A$1:$ZZ$1, 0))</f>
        <v/>
      </c>
      <c r="C1674">
        <f>INDEX(resultados!$A$2:$ZZ$2662, 1668, MATCH($B$3, resultados!$A$1:$ZZ$1, 0))</f>
        <v/>
      </c>
    </row>
    <row r="1675">
      <c r="A1675">
        <f>INDEX(resultados!$A$2:$ZZ$2662, 1669, MATCH($B$1, resultados!$A$1:$ZZ$1, 0))</f>
        <v/>
      </c>
      <c r="B1675">
        <f>INDEX(resultados!$A$2:$ZZ$2662, 1669, MATCH($B$2, resultados!$A$1:$ZZ$1, 0))</f>
        <v/>
      </c>
      <c r="C1675">
        <f>INDEX(resultados!$A$2:$ZZ$2662, 1669, MATCH($B$3, resultados!$A$1:$ZZ$1, 0))</f>
        <v/>
      </c>
    </row>
    <row r="1676">
      <c r="A1676">
        <f>INDEX(resultados!$A$2:$ZZ$2662, 1670, MATCH($B$1, resultados!$A$1:$ZZ$1, 0))</f>
        <v/>
      </c>
      <c r="B1676">
        <f>INDEX(resultados!$A$2:$ZZ$2662, 1670, MATCH($B$2, resultados!$A$1:$ZZ$1, 0))</f>
        <v/>
      </c>
      <c r="C1676">
        <f>INDEX(resultados!$A$2:$ZZ$2662, 1670, MATCH($B$3, resultados!$A$1:$ZZ$1, 0))</f>
        <v/>
      </c>
    </row>
    <row r="1677">
      <c r="A1677">
        <f>INDEX(resultados!$A$2:$ZZ$2662, 1671, MATCH($B$1, resultados!$A$1:$ZZ$1, 0))</f>
        <v/>
      </c>
      <c r="B1677">
        <f>INDEX(resultados!$A$2:$ZZ$2662, 1671, MATCH($B$2, resultados!$A$1:$ZZ$1, 0))</f>
        <v/>
      </c>
      <c r="C1677">
        <f>INDEX(resultados!$A$2:$ZZ$2662, 1671, MATCH($B$3, resultados!$A$1:$ZZ$1, 0))</f>
        <v/>
      </c>
    </row>
    <row r="1678">
      <c r="A1678">
        <f>INDEX(resultados!$A$2:$ZZ$2662, 1672, MATCH($B$1, resultados!$A$1:$ZZ$1, 0))</f>
        <v/>
      </c>
      <c r="B1678">
        <f>INDEX(resultados!$A$2:$ZZ$2662, 1672, MATCH($B$2, resultados!$A$1:$ZZ$1, 0))</f>
        <v/>
      </c>
      <c r="C1678">
        <f>INDEX(resultados!$A$2:$ZZ$2662, 1672, MATCH($B$3, resultados!$A$1:$ZZ$1, 0))</f>
        <v/>
      </c>
    </row>
    <row r="1679">
      <c r="A1679">
        <f>INDEX(resultados!$A$2:$ZZ$2662, 1673, MATCH($B$1, resultados!$A$1:$ZZ$1, 0))</f>
        <v/>
      </c>
      <c r="B1679">
        <f>INDEX(resultados!$A$2:$ZZ$2662, 1673, MATCH($B$2, resultados!$A$1:$ZZ$1, 0))</f>
        <v/>
      </c>
      <c r="C1679">
        <f>INDEX(resultados!$A$2:$ZZ$2662, 1673, MATCH($B$3, resultados!$A$1:$ZZ$1, 0))</f>
        <v/>
      </c>
    </row>
    <row r="1680">
      <c r="A1680">
        <f>INDEX(resultados!$A$2:$ZZ$2662, 1674, MATCH($B$1, resultados!$A$1:$ZZ$1, 0))</f>
        <v/>
      </c>
      <c r="B1680">
        <f>INDEX(resultados!$A$2:$ZZ$2662, 1674, MATCH($B$2, resultados!$A$1:$ZZ$1, 0))</f>
        <v/>
      </c>
      <c r="C1680">
        <f>INDEX(resultados!$A$2:$ZZ$2662, 1674, MATCH($B$3, resultados!$A$1:$ZZ$1, 0))</f>
        <v/>
      </c>
    </row>
    <row r="1681">
      <c r="A1681">
        <f>INDEX(resultados!$A$2:$ZZ$2662, 1675, MATCH($B$1, resultados!$A$1:$ZZ$1, 0))</f>
        <v/>
      </c>
      <c r="B1681">
        <f>INDEX(resultados!$A$2:$ZZ$2662, 1675, MATCH($B$2, resultados!$A$1:$ZZ$1, 0))</f>
        <v/>
      </c>
      <c r="C1681">
        <f>INDEX(resultados!$A$2:$ZZ$2662, 1675, MATCH($B$3, resultados!$A$1:$ZZ$1, 0))</f>
        <v/>
      </c>
    </row>
    <row r="1682">
      <c r="A1682">
        <f>INDEX(resultados!$A$2:$ZZ$2662, 1676, MATCH($B$1, resultados!$A$1:$ZZ$1, 0))</f>
        <v/>
      </c>
      <c r="B1682">
        <f>INDEX(resultados!$A$2:$ZZ$2662, 1676, MATCH($B$2, resultados!$A$1:$ZZ$1, 0))</f>
        <v/>
      </c>
      <c r="C1682">
        <f>INDEX(resultados!$A$2:$ZZ$2662, 1676, MATCH($B$3, resultados!$A$1:$ZZ$1, 0))</f>
        <v/>
      </c>
    </row>
    <row r="1683">
      <c r="A1683">
        <f>INDEX(resultados!$A$2:$ZZ$2662, 1677, MATCH($B$1, resultados!$A$1:$ZZ$1, 0))</f>
        <v/>
      </c>
      <c r="B1683">
        <f>INDEX(resultados!$A$2:$ZZ$2662, 1677, MATCH($B$2, resultados!$A$1:$ZZ$1, 0))</f>
        <v/>
      </c>
      <c r="C1683">
        <f>INDEX(resultados!$A$2:$ZZ$2662, 1677, MATCH($B$3, resultados!$A$1:$ZZ$1, 0))</f>
        <v/>
      </c>
    </row>
    <row r="1684">
      <c r="A1684">
        <f>INDEX(resultados!$A$2:$ZZ$2662, 1678, MATCH($B$1, resultados!$A$1:$ZZ$1, 0))</f>
        <v/>
      </c>
      <c r="B1684">
        <f>INDEX(resultados!$A$2:$ZZ$2662, 1678, MATCH($B$2, resultados!$A$1:$ZZ$1, 0))</f>
        <v/>
      </c>
      <c r="C1684">
        <f>INDEX(resultados!$A$2:$ZZ$2662, 1678, MATCH($B$3, resultados!$A$1:$ZZ$1, 0))</f>
        <v/>
      </c>
    </row>
    <row r="1685">
      <c r="A1685">
        <f>INDEX(resultados!$A$2:$ZZ$2662, 1679, MATCH($B$1, resultados!$A$1:$ZZ$1, 0))</f>
        <v/>
      </c>
      <c r="B1685">
        <f>INDEX(resultados!$A$2:$ZZ$2662, 1679, MATCH($B$2, resultados!$A$1:$ZZ$1, 0))</f>
        <v/>
      </c>
      <c r="C1685">
        <f>INDEX(resultados!$A$2:$ZZ$2662, 1679, MATCH($B$3, resultados!$A$1:$ZZ$1, 0))</f>
        <v/>
      </c>
    </row>
    <row r="1686">
      <c r="A1686">
        <f>INDEX(resultados!$A$2:$ZZ$2662, 1680, MATCH($B$1, resultados!$A$1:$ZZ$1, 0))</f>
        <v/>
      </c>
      <c r="B1686">
        <f>INDEX(resultados!$A$2:$ZZ$2662, 1680, MATCH($B$2, resultados!$A$1:$ZZ$1, 0))</f>
        <v/>
      </c>
      <c r="C1686">
        <f>INDEX(resultados!$A$2:$ZZ$2662, 1680, MATCH($B$3, resultados!$A$1:$ZZ$1, 0))</f>
        <v/>
      </c>
    </row>
    <row r="1687">
      <c r="A1687">
        <f>INDEX(resultados!$A$2:$ZZ$2662, 1681, MATCH($B$1, resultados!$A$1:$ZZ$1, 0))</f>
        <v/>
      </c>
      <c r="B1687">
        <f>INDEX(resultados!$A$2:$ZZ$2662, 1681, MATCH($B$2, resultados!$A$1:$ZZ$1, 0))</f>
        <v/>
      </c>
      <c r="C1687">
        <f>INDEX(resultados!$A$2:$ZZ$2662, 1681, MATCH($B$3, resultados!$A$1:$ZZ$1, 0))</f>
        <v/>
      </c>
    </row>
    <row r="1688">
      <c r="A1688">
        <f>INDEX(resultados!$A$2:$ZZ$2662, 1682, MATCH($B$1, resultados!$A$1:$ZZ$1, 0))</f>
        <v/>
      </c>
      <c r="B1688">
        <f>INDEX(resultados!$A$2:$ZZ$2662, 1682, MATCH($B$2, resultados!$A$1:$ZZ$1, 0))</f>
        <v/>
      </c>
      <c r="C1688">
        <f>INDEX(resultados!$A$2:$ZZ$2662, 1682, MATCH($B$3, resultados!$A$1:$ZZ$1, 0))</f>
        <v/>
      </c>
    </row>
    <row r="1689">
      <c r="A1689">
        <f>INDEX(resultados!$A$2:$ZZ$2662, 1683, MATCH($B$1, resultados!$A$1:$ZZ$1, 0))</f>
        <v/>
      </c>
      <c r="B1689">
        <f>INDEX(resultados!$A$2:$ZZ$2662, 1683, MATCH($B$2, resultados!$A$1:$ZZ$1, 0))</f>
        <v/>
      </c>
      <c r="C1689">
        <f>INDEX(resultados!$A$2:$ZZ$2662, 1683, MATCH($B$3, resultados!$A$1:$ZZ$1, 0))</f>
        <v/>
      </c>
    </row>
    <row r="1690">
      <c r="A1690">
        <f>INDEX(resultados!$A$2:$ZZ$2662, 1684, MATCH($B$1, resultados!$A$1:$ZZ$1, 0))</f>
        <v/>
      </c>
      <c r="B1690">
        <f>INDEX(resultados!$A$2:$ZZ$2662, 1684, MATCH($B$2, resultados!$A$1:$ZZ$1, 0))</f>
        <v/>
      </c>
      <c r="C1690">
        <f>INDEX(resultados!$A$2:$ZZ$2662, 1684, MATCH($B$3, resultados!$A$1:$ZZ$1, 0))</f>
        <v/>
      </c>
    </row>
    <row r="1691">
      <c r="A1691">
        <f>INDEX(resultados!$A$2:$ZZ$2662, 1685, MATCH($B$1, resultados!$A$1:$ZZ$1, 0))</f>
        <v/>
      </c>
      <c r="B1691">
        <f>INDEX(resultados!$A$2:$ZZ$2662, 1685, MATCH($B$2, resultados!$A$1:$ZZ$1, 0))</f>
        <v/>
      </c>
      <c r="C1691">
        <f>INDEX(resultados!$A$2:$ZZ$2662, 1685, MATCH($B$3, resultados!$A$1:$ZZ$1, 0))</f>
        <v/>
      </c>
    </row>
    <row r="1692">
      <c r="A1692">
        <f>INDEX(resultados!$A$2:$ZZ$2662, 1686, MATCH($B$1, resultados!$A$1:$ZZ$1, 0))</f>
        <v/>
      </c>
      <c r="B1692">
        <f>INDEX(resultados!$A$2:$ZZ$2662, 1686, MATCH($B$2, resultados!$A$1:$ZZ$1, 0))</f>
        <v/>
      </c>
      <c r="C1692">
        <f>INDEX(resultados!$A$2:$ZZ$2662, 1686, MATCH($B$3, resultados!$A$1:$ZZ$1, 0))</f>
        <v/>
      </c>
    </row>
    <row r="1693">
      <c r="A1693">
        <f>INDEX(resultados!$A$2:$ZZ$2662, 1687, MATCH($B$1, resultados!$A$1:$ZZ$1, 0))</f>
        <v/>
      </c>
      <c r="B1693">
        <f>INDEX(resultados!$A$2:$ZZ$2662, 1687, MATCH($B$2, resultados!$A$1:$ZZ$1, 0))</f>
        <v/>
      </c>
      <c r="C1693">
        <f>INDEX(resultados!$A$2:$ZZ$2662, 1687, MATCH($B$3, resultados!$A$1:$ZZ$1, 0))</f>
        <v/>
      </c>
    </row>
    <row r="1694">
      <c r="A1694">
        <f>INDEX(resultados!$A$2:$ZZ$2662, 1688, MATCH($B$1, resultados!$A$1:$ZZ$1, 0))</f>
        <v/>
      </c>
      <c r="B1694">
        <f>INDEX(resultados!$A$2:$ZZ$2662, 1688, MATCH($B$2, resultados!$A$1:$ZZ$1, 0))</f>
        <v/>
      </c>
      <c r="C1694">
        <f>INDEX(resultados!$A$2:$ZZ$2662, 1688, MATCH($B$3, resultados!$A$1:$ZZ$1, 0))</f>
        <v/>
      </c>
    </row>
    <row r="1695">
      <c r="A1695">
        <f>INDEX(resultados!$A$2:$ZZ$2662, 1689, MATCH($B$1, resultados!$A$1:$ZZ$1, 0))</f>
        <v/>
      </c>
      <c r="B1695">
        <f>INDEX(resultados!$A$2:$ZZ$2662, 1689, MATCH($B$2, resultados!$A$1:$ZZ$1, 0))</f>
        <v/>
      </c>
      <c r="C1695">
        <f>INDEX(resultados!$A$2:$ZZ$2662, 1689, MATCH($B$3, resultados!$A$1:$ZZ$1, 0))</f>
        <v/>
      </c>
    </row>
    <row r="1696">
      <c r="A1696">
        <f>INDEX(resultados!$A$2:$ZZ$2662, 1690, MATCH($B$1, resultados!$A$1:$ZZ$1, 0))</f>
        <v/>
      </c>
      <c r="B1696">
        <f>INDEX(resultados!$A$2:$ZZ$2662, 1690, MATCH($B$2, resultados!$A$1:$ZZ$1, 0))</f>
        <v/>
      </c>
      <c r="C1696">
        <f>INDEX(resultados!$A$2:$ZZ$2662, 1690, MATCH($B$3, resultados!$A$1:$ZZ$1, 0))</f>
        <v/>
      </c>
    </row>
    <row r="1697">
      <c r="A1697">
        <f>INDEX(resultados!$A$2:$ZZ$2662, 1691, MATCH($B$1, resultados!$A$1:$ZZ$1, 0))</f>
        <v/>
      </c>
      <c r="B1697">
        <f>INDEX(resultados!$A$2:$ZZ$2662, 1691, MATCH($B$2, resultados!$A$1:$ZZ$1, 0))</f>
        <v/>
      </c>
      <c r="C1697">
        <f>INDEX(resultados!$A$2:$ZZ$2662, 1691, MATCH($B$3, resultados!$A$1:$ZZ$1, 0))</f>
        <v/>
      </c>
    </row>
    <row r="1698">
      <c r="A1698">
        <f>INDEX(resultados!$A$2:$ZZ$2662, 1692, MATCH($B$1, resultados!$A$1:$ZZ$1, 0))</f>
        <v/>
      </c>
      <c r="B1698">
        <f>INDEX(resultados!$A$2:$ZZ$2662, 1692, MATCH($B$2, resultados!$A$1:$ZZ$1, 0))</f>
        <v/>
      </c>
      <c r="C1698">
        <f>INDEX(resultados!$A$2:$ZZ$2662, 1692, MATCH($B$3, resultados!$A$1:$ZZ$1, 0))</f>
        <v/>
      </c>
    </row>
    <row r="1699">
      <c r="A1699">
        <f>INDEX(resultados!$A$2:$ZZ$2662, 1693, MATCH($B$1, resultados!$A$1:$ZZ$1, 0))</f>
        <v/>
      </c>
      <c r="B1699">
        <f>INDEX(resultados!$A$2:$ZZ$2662, 1693, MATCH($B$2, resultados!$A$1:$ZZ$1, 0))</f>
        <v/>
      </c>
      <c r="C1699">
        <f>INDEX(resultados!$A$2:$ZZ$2662, 1693, MATCH($B$3, resultados!$A$1:$ZZ$1, 0))</f>
        <v/>
      </c>
    </row>
    <row r="1700">
      <c r="A1700">
        <f>INDEX(resultados!$A$2:$ZZ$2662, 1694, MATCH($B$1, resultados!$A$1:$ZZ$1, 0))</f>
        <v/>
      </c>
      <c r="B1700">
        <f>INDEX(resultados!$A$2:$ZZ$2662, 1694, MATCH($B$2, resultados!$A$1:$ZZ$1, 0))</f>
        <v/>
      </c>
      <c r="C1700">
        <f>INDEX(resultados!$A$2:$ZZ$2662, 1694, MATCH($B$3, resultados!$A$1:$ZZ$1, 0))</f>
        <v/>
      </c>
    </row>
    <row r="1701">
      <c r="A1701">
        <f>INDEX(resultados!$A$2:$ZZ$2662, 1695, MATCH($B$1, resultados!$A$1:$ZZ$1, 0))</f>
        <v/>
      </c>
      <c r="B1701">
        <f>INDEX(resultados!$A$2:$ZZ$2662, 1695, MATCH($B$2, resultados!$A$1:$ZZ$1, 0))</f>
        <v/>
      </c>
      <c r="C1701">
        <f>INDEX(resultados!$A$2:$ZZ$2662, 1695, MATCH($B$3, resultados!$A$1:$ZZ$1, 0))</f>
        <v/>
      </c>
    </row>
    <row r="1702">
      <c r="A1702">
        <f>INDEX(resultados!$A$2:$ZZ$2662, 1696, MATCH($B$1, resultados!$A$1:$ZZ$1, 0))</f>
        <v/>
      </c>
      <c r="B1702">
        <f>INDEX(resultados!$A$2:$ZZ$2662, 1696, MATCH($B$2, resultados!$A$1:$ZZ$1, 0))</f>
        <v/>
      </c>
      <c r="C1702">
        <f>INDEX(resultados!$A$2:$ZZ$2662, 1696, MATCH($B$3, resultados!$A$1:$ZZ$1, 0))</f>
        <v/>
      </c>
    </row>
    <row r="1703">
      <c r="A1703">
        <f>INDEX(resultados!$A$2:$ZZ$2662, 1697, MATCH($B$1, resultados!$A$1:$ZZ$1, 0))</f>
        <v/>
      </c>
      <c r="B1703">
        <f>INDEX(resultados!$A$2:$ZZ$2662, 1697, MATCH($B$2, resultados!$A$1:$ZZ$1, 0))</f>
        <v/>
      </c>
      <c r="C1703">
        <f>INDEX(resultados!$A$2:$ZZ$2662, 1697, MATCH($B$3, resultados!$A$1:$ZZ$1, 0))</f>
        <v/>
      </c>
    </row>
    <row r="1704">
      <c r="A1704">
        <f>INDEX(resultados!$A$2:$ZZ$2662, 1698, MATCH($B$1, resultados!$A$1:$ZZ$1, 0))</f>
        <v/>
      </c>
      <c r="B1704">
        <f>INDEX(resultados!$A$2:$ZZ$2662, 1698, MATCH($B$2, resultados!$A$1:$ZZ$1, 0))</f>
        <v/>
      </c>
      <c r="C1704">
        <f>INDEX(resultados!$A$2:$ZZ$2662, 1698, MATCH($B$3, resultados!$A$1:$ZZ$1, 0))</f>
        <v/>
      </c>
    </row>
    <row r="1705">
      <c r="A1705">
        <f>INDEX(resultados!$A$2:$ZZ$2662, 1699, MATCH($B$1, resultados!$A$1:$ZZ$1, 0))</f>
        <v/>
      </c>
      <c r="B1705">
        <f>INDEX(resultados!$A$2:$ZZ$2662, 1699, MATCH($B$2, resultados!$A$1:$ZZ$1, 0))</f>
        <v/>
      </c>
      <c r="C1705">
        <f>INDEX(resultados!$A$2:$ZZ$2662, 1699, MATCH($B$3, resultados!$A$1:$ZZ$1, 0))</f>
        <v/>
      </c>
    </row>
    <row r="1706">
      <c r="A1706">
        <f>INDEX(resultados!$A$2:$ZZ$2662, 1700, MATCH($B$1, resultados!$A$1:$ZZ$1, 0))</f>
        <v/>
      </c>
      <c r="B1706">
        <f>INDEX(resultados!$A$2:$ZZ$2662, 1700, MATCH($B$2, resultados!$A$1:$ZZ$1, 0))</f>
        <v/>
      </c>
      <c r="C1706">
        <f>INDEX(resultados!$A$2:$ZZ$2662, 1700, MATCH($B$3, resultados!$A$1:$ZZ$1, 0))</f>
        <v/>
      </c>
    </row>
    <row r="1707">
      <c r="A1707">
        <f>INDEX(resultados!$A$2:$ZZ$2662, 1701, MATCH($B$1, resultados!$A$1:$ZZ$1, 0))</f>
        <v/>
      </c>
      <c r="B1707">
        <f>INDEX(resultados!$A$2:$ZZ$2662, 1701, MATCH($B$2, resultados!$A$1:$ZZ$1, 0))</f>
        <v/>
      </c>
      <c r="C1707">
        <f>INDEX(resultados!$A$2:$ZZ$2662, 1701, MATCH($B$3, resultados!$A$1:$ZZ$1, 0))</f>
        <v/>
      </c>
    </row>
    <row r="1708">
      <c r="A1708">
        <f>INDEX(resultados!$A$2:$ZZ$2662, 1702, MATCH($B$1, resultados!$A$1:$ZZ$1, 0))</f>
        <v/>
      </c>
      <c r="B1708">
        <f>INDEX(resultados!$A$2:$ZZ$2662, 1702, MATCH($B$2, resultados!$A$1:$ZZ$1, 0))</f>
        <v/>
      </c>
      <c r="C1708">
        <f>INDEX(resultados!$A$2:$ZZ$2662, 1702, MATCH($B$3, resultados!$A$1:$ZZ$1, 0))</f>
        <v/>
      </c>
    </row>
    <row r="1709">
      <c r="A1709">
        <f>INDEX(resultados!$A$2:$ZZ$2662, 1703, MATCH($B$1, resultados!$A$1:$ZZ$1, 0))</f>
        <v/>
      </c>
      <c r="B1709">
        <f>INDEX(resultados!$A$2:$ZZ$2662, 1703, MATCH($B$2, resultados!$A$1:$ZZ$1, 0))</f>
        <v/>
      </c>
      <c r="C1709">
        <f>INDEX(resultados!$A$2:$ZZ$2662, 1703, MATCH($B$3, resultados!$A$1:$ZZ$1, 0))</f>
        <v/>
      </c>
    </row>
    <row r="1710">
      <c r="A1710">
        <f>INDEX(resultados!$A$2:$ZZ$2662, 1704, MATCH($B$1, resultados!$A$1:$ZZ$1, 0))</f>
        <v/>
      </c>
      <c r="B1710">
        <f>INDEX(resultados!$A$2:$ZZ$2662, 1704, MATCH($B$2, resultados!$A$1:$ZZ$1, 0))</f>
        <v/>
      </c>
      <c r="C1710">
        <f>INDEX(resultados!$A$2:$ZZ$2662, 1704, MATCH($B$3, resultados!$A$1:$ZZ$1, 0))</f>
        <v/>
      </c>
    </row>
    <row r="1711">
      <c r="A1711">
        <f>INDEX(resultados!$A$2:$ZZ$2662, 1705, MATCH($B$1, resultados!$A$1:$ZZ$1, 0))</f>
        <v/>
      </c>
      <c r="B1711">
        <f>INDEX(resultados!$A$2:$ZZ$2662, 1705, MATCH($B$2, resultados!$A$1:$ZZ$1, 0))</f>
        <v/>
      </c>
      <c r="C1711">
        <f>INDEX(resultados!$A$2:$ZZ$2662, 1705, MATCH($B$3, resultados!$A$1:$ZZ$1, 0))</f>
        <v/>
      </c>
    </row>
    <row r="1712">
      <c r="A1712">
        <f>INDEX(resultados!$A$2:$ZZ$2662, 1706, MATCH($B$1, resultados!$A$1:$ZZ$1, 0))</f>
        <v/>
      </c>
      <c r="B1712">
        <f>INDEX(resultados!$A$2:$ZZ$2662, 1706, MATCH($B$2, resultados!$A$1:$ZZ$1, 0))</f>
        <v/>
      </c>
      <c r="C1712">
        <f>INDEX(resultados!$A$2:$ZZ$2662, 1706, MATCH($B$3, resultados!$A$1:$ZZ$1, 0))</f>
        <v/>
      </c>
    </row>
    <row r="1713">
      <c r="A1713">
        <f>INDEX(resultados!$A$2:$ZZ$2662, 1707, MATCH($B$1, resultados!$A$1:$ZZ$1, 0))</f>
        <v/>
      </c>
      <c r="B1713">
        <f>INDEX(resultados!$A$2:$ZZ$2662, 1707, MATCH($B$2, resultados!$A$1:$ZZ$1, 0))</f>
        <v/>
      </c>
      <c r="C1713">
        <f>INDEX(resultados!$A$2:$ZZ$2662, 1707, MATCH($B$3, resultados!$A$1:$ZZ$1, 0))</f>
        <v/>
      </c>
    </row>
    <row r="1714">
      <c r="A1714">
        <f>INDEX(resultados!$A$2:$ZZ$2662, 1708, MATCH($B$1, resultados!$A$1:$ZZ$1, 0))</f>
        <v/>
      </c>
      <c r="B1714">
        <f>INDEX(resultados!$A$2:$ZZ$2662, 1708, MATCH($B$2, resultados!$A$1:$ZZ$1, 0))</f>
        <v/>
      </c>
      <c r="C1714">
        <f>INDEX(resultados!$A$2:$ZZ$2662, 1708, MATCH($B$3, resultados!$A$1:$ZZ$1, 0))</f>
        <v/>
      </c>
    </row>
    <row r="1715">
      <c r="A1715">
        <f>INDEX(resultados!$A$2:$ZZ$2662, 1709, MATCH($B$1, resultados!$A$1:$ZZ$1, 0))</f>
        <v/>
      </c>
      <c r="B1715">
        <f>INDEX(resultados!$A$2:$ZZ$2662, 1709, MATCH($B$2, resultados!$A$1:$ZZ$1, 0))</f>
        <v/>
      </c>
      <c r="C1715">
        <f>INDEX(resultados!$A$2:$ZZ$2662, 1709, MATCH($B$3, resultados!$A$1:$ZZ$1, 0))</f>
        <v/>
      </c>
    </row>
    <row r="1716">
      <c r="A1716">
        <f>INDEX(resultados!$A$2:$ZZ$2662, 1710, MATCH($B$1, resultados!$A$1:$ZZ$1, 0))</f>
        <v/>
      </c>
      <c r="B1716">
        <f>INDEX(resultados!$A$2:$ZZ$2662, 1710, MATCH($B$2, resultados!$A$1:$ZZ$1, 0))</f>
        <v/>
      </c>
      <c r="C1716">
        <f>INDEX(resultados!$A$2:$ZZ$2662, 1710, MATCH($B$3, resultados!$A$1:$ZZ$1, 0))</f>
        <v/>
      </c>
    </row>
    <row r="1717">
      <c r="A1717">
        <f>INDEX(resultados!$A$2:$ZZ$2662, 1711, MATCH($B$1, resultados!$A$1:$ZZ$1, 0))</f>
        <v/>
      </c>
      <c r="B1717">
        <f>INDEX(resultados!$A$2:$ZZ$2662, 1711, MATCH($B$2, resultados!$A$1:$ZZ$1, 0))</f>
        <v/>
      </c>
      <c r="C1717">
        <f>INDEX(resultados!$A$2:$ZZ$2662, 1711, MATCH($B$3, resultados!$A$1:$ZZ$1, 0))</f>
        <v/>
      </c>
    </row>
    <row r="1718">
      <c r="A1718">
        <f>INDEX(resultados!$A$2:$ZZ$2662, 1712, MATCH($B$1, resultados!$A$1:$ZZ$1, 0))</f>
        <v/>
      </c>
      <c r="B1718">
        <f>INDEX(resultados!$A$2:$ZZ$2662, 1712, MATCH($B$2, resultados!$A$1:$ZZ$1, 0))</f>
        <v/>
      </c>
      <c r="C1718">
        <f>INDEX(resultados!$A$2:$ZZ$2662, 1712, MATCH($B$3, resultados!$A$1:$ZZ$1, 0))</f>
        <v/>
      </c>
    </row>
    <row r="1719">
      <c r="A1719">
        <f>INDEX(resultados!$A$2:$ZZ$2662, 1713, MATCH($B$1, resultados!$A$1:$ZZ$1, 0))</f>
        <v/>
      </c>
      <c r="B1719">
        <f>INDEX(resultados!$A$2:$ZZ$2662, 1713, MATCH($B$2, resultados!$A$1:$ZZ$1, 0))</f>
        <v/>
      </c>
      <c r="C1719">
        <f>INDEX(resultados!$A$2:$ZZ$2662, 1713, MATCH($B$3, resultados!$A$1:$ZZ$1, 0))</f>
        <v/>
      </c>
    </row>
    <row r="1720">
      <c r="A1720">
        <f>INDEX(resultados!$A$2:$ZZ$2662, 1714, MATCH($B$1, resultados!$A$1:$ZZ$1, 0))</f>
        <v/>
      </c>
      <c r="B1720">
        <f>INDEX(resultados!$A$2:$ZZ$2662, 1714, MATCH($B$2, resultados!$A$1:$ZZ$1, 0))</f>
        <v/>
      </c>
      <c r="C1720">
        <f>INDEX(resultados!$A$2:$ZZ$2662, 1714, MATCH($B$3, resultados!$A$1:$ZZ$1, 0))</f>
        <v/>
      </c>
    </row>
    <row r="1721">
      <c r="A1721">
        <f>INDEX(resultados!$A$2:$ZZ$2662, 1715, MATCH($B$1, resultados!$A$1:$ZZ$1, 0))</f>
        <v/>
      </c>
      <c r="B1721">
        <f>INDEX(resultados!$A$2:$ZZ$2662, 1715, MATCH($B$2, resultados!$A$1:$ZZ$1, 0))</f>
        <v/>
      </c>
      <c r="C1721">
        <f>INDEX(resultados!$A$2:$ZZ$2662, 1715, MATCH($B$3, resultados!$A$1:$ZZ$1, 0))</f>
        <v/>
      </c>
    </row>
    <row r="1722">
      <c r="A1722">
        <f>INDEX(resultados!$A$2:$ZZ$2662, 1716, MATCH($B$1, resultados!$A$1:$ZZ$1, 0))</f>
        <v/>
      </c>
      <c r="B1722">
        <f>INDEX(resultados!$A$2:$ZZ$2662, 1716, MATCH($B$2, resultados!$A$1:$ZZ$1, 0))</f>
        <v/>
      </c>
      <c r="C1722">
        <f>INDEX(resultados!$A$2:$ZZ$2662, 1716, MATCH($B$3, resultados!$A$1:$ZZ$1, 0))</f>
        <v/>
      </c>
    </row>
    <row r="1723">
      <c r="A1723">
        <f>INDEX(resultados!$A$2:$ZZ$2662, 1717, MATCH($B$1, resultados!$A$1:$ZZ$1, 0))</f>
        <v/>
      </c>
      <c r="B1723">
        <f>INDEX(resultados!$A$2:$ZZ$2662, 1717, MATCH($B$2, resultados!$A$1:$ZZ$1, 0))</f>
        <v/>
      </c>
      <c r="C1723">
        <f>INDEX(resultados!$A$2:$ZZ$2662, 1717, MATCH($B$3, resultados!$A$1:$ZZ$1, 0))</f>
        <v/>
      </c>
    </row>
    <row r="1724">
      <c r="A1724">
        <f>INDEX(resultados!$A$2:$ZZ$2662, 1718, MATCH($B$1, resultados!$A$1:$ZZ$1, 0))</f>
        <v/>
      </c>
      <c r="B1724">
        <f>INDEX(resultados!$A$2:$ZZ$2662, 1718, MATCH($B$2, resultados!$A$1:$ZZ$1, 0))</f>
        <v/>
      </c>
      <c r="C1724">
        <f>INDEX(resultados!$A$2:$ZZ$2662, 1718, MATCH($B$3, resultados!$A$1:$ZZ$1, 0))</f>
        <v/>
      </c>
    </row>
    <row r="1725">
      <c r="A1725">
        <f>INDEX(resultados!$A$2:$ZZ$2662, 1719, MATCH($B$1, resultados!$A$1:$ZZ$1, 0))</f>
        <v/>
      </c>
      <c r="B1725">
        <f>INDEX(resultados!$A$2:$ZZ$2662, 1719, MATCH($B$2, resultados!$A$1:$ZZ$1, 0))</f>
        <v/>
      </c>
      <c r="C1725">
        <f>INDEX(resultados!$A$2:$ZZ$2662, 1719, MATCH($B$3, resultados!$A$1:$ZZ$1, 0))</f>
        <v/>
      </c>
    </row>
    <row r="1726">
      <c r="A1726">
        <f>INDEX(resultados!$A$2:$ZZ$2662, 1720, MATCH($B$1, resultados!$A$1:$ZZ$1, 0))</f>
        <v/>
      </c>
      <c r="B1726">
        <f>INDEX(resultados!$A$2:$ZZ$2662, 1720, MATCH($B$2, resultados!$A$1:$ZZ$1, 0))</f>
        <v/>
      </c>
      <c r="C1726">
        <f>INDEX(resultados!$A$2:$ZZ$2662, 1720, MATCH($B$3, resultados!$A$1:$ZZ$1, 0))</f>
        <v/>
      </c>
    </row>
    <row r="1727">
      <c r="A1727">
        <f>INDEX(resultados!$A$2:$ZZ$2662, 1721, MATCH($B$1, resultados!$A$1:$ZZ$1, 0))</f>
        <v/>
      </c>
      <c r="B1727">
        <f>INDEX(resultados!$A$2:$ZZ$2662, 1721, MATCH($B$2, resultados!$A$1:$ZZ$1, 0))</f>
        <v/>
      </c>
      <c r="C1727">
        <f>INDEX(resultados!$A$2:$ZZ$2662, 1721, MATCH($B$3, resultados!$A$1:$ZZ$1, 0))</f>
        <v/>
      </c>
    </row>
    <row r="1728">
      <c r="A1728">
        <f>INDEX(resultados!$A$2:$ZZ$2662, 1722, MATCH($B$1, resultados!$A$1:$ZZ$1, 0))</f>
        <v/>
      </c>
      <c r="B1728">
        <f>INDEX(resultados!$A$2:$ZZ$2662, 1722, MATCH($B$2, resultados!$A$1:$ZZ$1, 0))</f>
        <v/>
      </c>
      <c r="C1728">
        <f>INDEX(resultados!$A$2:$ZZ$2662, 1722, MATCH($B$3, resultados!$A$1:$ZZ$1, 0))</f>
        <v/>
      </c>
    </row>
    <row r="1729">
      <c r="A1729">
        <f>INDEX(resultados!$A$2:$ZZ$2662, 1723, MATCH($B$1, resultados!$A$1:$ZZ$1, 0))</f>
        <v/>
      </c>
      <c r="B1729">
        <f>INDEX(resultados!$A$2:$ZZ$2662, 1723, MATCH($B$2, resultados!$A$1:$ZZ$1, 0))</f>
        <v/>
      </c>
      <c r="C1729">
        <f>INDEX(resultados!$A$2:$ZZ$2662, 1723, MATCH($B$3, resultados!$A$1:$ZZ$1, 0))</f>
        <v/>
      </c>
    </row>
    <row r="1730">
      <c r="A1730">
        <f>INDEX(resultados!$A$2:$ZZ$2662, 1724, MATCH($B$1, resultados!$A$1:$ZZ$1, 0))</f>
        <v/>
      </c>
      <c r="B1730">
        <f>INDEX(resultados!$A$2:$ZZ$2662, 1724, MATCH($B$2, resultados!$A$1:$ZZ$1, 0))</f>
        <v/>
      </c>
      <c r="C1730">
        <f>INDEX(resultados!$A$2:$ZZ$2662, 1724, MATCH($B$3, resultados!$A$1:$ZZ$1, 0))</f>
        <v/>
      </c>
    </row>
    <row r="1731">
      <c r="A1731">
        <f>INDEX(resultados!$A$2:$ZZ$2662, 1725, MATCH($B$1, resultados!$A$1:$ZZ$1, 0))</f>
        <v/>
      </c>
      <c r="B1731">
        <f>INDEX(resultados!$A$2:$ZZ$2662, 1725, MATCH($B$2, resultados!$A$1:$ZZ$1, 0))</f>
        <v/>
      </c>
      <c r="C1731">
        <f>INDEX(resultados!$A$2:$ZZ$2662, 1725, MATCH($B$3, resultados!$A$1:$ZZ$1, 0))</f>
        <v/>
      </c>
    </row>
    <row r="1732">
      <c r="A1732">
        <f>INDEX(resultados!$A$2:$ZZ$2662, 1726, MATCH($B$1, resultados!$A$1:$ZZ$1, 0))</f>
        <v/>
      </c>
      <c r="B1732">
        <f>INDEX(resultados!$A$2:$ZZ$2662, 1726, MATCH($B$2, resultados!$A$1:$ZZ$1, 0))</f>
        <v/>
      </c>
      <c r="C1732">
        <f>INDEX(resultados!$A$2:$ZZ$2662, 1726, MATCH($B$3, resultados!$A$1:$ZZ$1, 0))</f>
        <v/>
      </c>
    </row>
    <row r="1733">
      <c r="A1733">
        <f>INDEX(resultados!$A$2:$ZZ$2662, 1727, MATCH($B$1, resultados!$A$1:$ZZ$1, 0))</f>
        <v/>
      </c>
      <c r="B1733">
        <f>INDEX(resultados!$A$2:$ZZ$2662, 1727, MATCH($B$2, resultados!$A$1:$ZZ$1, 0))</f>
        <v/>
      </c>
      <c r="C1733">
        <f>INDEX(resultados!$A$2:$ZZ$2662, 1727, MATCH($B$3, resultados!$A$1:$ZZ$1, 0))</f>
        <v/>
      </c>
    </row>
    <row r="1734">
      <c r="A1734">
        <f>INDEX(resultados!$A$2:$ZZ$2662, 1728, MATCH($B$1, resultados!$A$1:$ZZ$1, 0))</f>
        <v/>
      </c>
      <c r="B1734">
        <f>INDEX(resultados!$A$2:$ZZ$2662, 1728, MATCH($B$2, resultados!$A$1:$ZZ$1, 0))</f>
        <v/>
      </c>
      <c r="C1734">
        <f>INDEX(resultados!$A$2:$ZZ$2662, 1728, MATCH($B$3, resultados!$A$1:$ZZ$1, 0))</f>
        <v/>
      </c>
    </row>
    <row r="1735">
      <c r="A1735">
        <f>INDEX(resultados!$A$2:$ZZ$2662, 1729, MATCH($B$1, resultados!$A$1:$ZZ$1, 0))</f>
        <v/>
      </c>
      <c r="B1735">
        <f>INDEX(resultados!$A$2:$ZZ$2662, 1729, MATCH($B$2, resultados!$A$1:$ZZ$1, 0))</f>
        <v/>
      </c>
      <c r="C1735">
        <f>INDEX(resultados!$A$2:$ZZ$2662, 1729, MATCH($B$3, resultados!$A$1:$ZZ$1, 0))</f>
        <v/>
      </c>
    </row>
    <row r="1736">
      <c r="A1736">
        <f>INDEX(resultados!$A$2:$ZZ$2662, 1730, MATCH($B$1, resultados!$A$1:$ZZ$1, 0))</f>
        <v/>
      </c>
      <c r="B1736">
        <f>INDEX(resultados!$A$2:$ZZ$2662, 1730, MATCH($B$2, resultados!$A$1:$ZZ$1, 0))</f>
        <v/>
      </c>
      <c r="C1736">
        <f>INDEX(resultados!$A$2:$ZZ$2662, 1730, MATCH($B$3, resultados!$A$1:$ZZ$1, 0))</f>
        <v/>
      </c>
    </row>
    <row r="1737">
      <c r="A1737">
        <f>INDEX(resultados!$A$2:$ZZ$2662, 1731, MATCH($B$1, resultados!$A$1:$ZZ$1, 0))</f>
        <v/>
      </c>
      <c r="B1737">
        <f>INDEX(resultados!$A$2:$ZZ$2662, 1731, MATCH($B$2, resultados!$A$1:$ZZ$1, 0))</f>
        <v/>
      </c>
      <c r="C1737">
        <f>INDEX(resultados!$A$2:$ZZ$2662, 1731, MATCH($B$3, resultados!$A$1:$ZZ$1, 0))</f>
        <v/>
      </c>
    </row>
    <row r="1738">
      <c r="A1738">
        <f>INDEX(resultados!$A$2:$ZZ$2662, 1732, MATCH($B$1, resultados!$A$1:$ZZ$1, 0))</f>
        <v/>
      </c>
      <c r="B1738">
        <f>INDEX(resultados!$A$2:$ZZ$2662, 1732, MATCH($B$2, resultados!$A$1:$ZZ$1, 0))</f>
        <v/>
      </c>
      <c r="C1738">
        <f>INDEX(resultados!$A$2:$ZZ$2662, 1732, MATCH($B$3, resultados!$A$1:$ZZ$1, 0))</f>
        <v/>
      </c>
    </row>
    <row r="1739">
      <c r="A1739">
        <f>INDEX(resultados!$A$2:$ZZ$2662, 1733, MATCH($B$1, resultados!$A$1:$ZZ$1, 0))</f>
        <v/>
      </c>
      <c r="B1739">
        <f>INDEX(resultados!$A$2:$ZZ$2662, 1733, MATCH($B$2, resultados!$A$1:$ZZ$1, 0))</f>
        <v/>
      </c>
      <c r="C1739">
        <f>INDEX(resultados!$A$2:$ZZ$2662, 1733, MATCH($B$3, resultados!$A$1:$ZZ$1, 0))</f>
        <v/>
      </c>
    </row>
    <row r="1740">
      <c r="A1740">
        <f>INDEX(resultados!$A$2:$ZZ$2662, 1734, MATCH($B$1, resultados!$A$1:$ZZ$1, 0))</f>
        <v/>
      </c>
      <c r="B1740">
        <f>INDEX(resultados!$A$2:$ZZ$2662, 1734, MATCH($B$2, resultados!$A$1:$ZZ$1, 0))</f>
        <v/>
      </c>
      <c r="C1740">
        <f>INDEX(resultados!$A$2:$ZZ$2662, 1734, MATCH($B$3, resultados!$A$1:$ZZ$1, 0))</f>
        <v/>
      </c>
    </row>
    <row r="1741">
      <c r="A1741">
        <f>INDEX(resultados!$A$2:$ZZ$2662, 1735, MATCH($B$1, resultados!$A$1:$ZZ$1, 0))</f>
        <v/>
      </c>
      <c r="B1741">
        <f>INDEX(resultados!$A$2:$ZZ$2662, 1735, MATCH($B$2, resultados!$A$1:$ZZ$1, 0))</f>
        <v/>
      </c>
      <c r="C1741">
        <f>INDEX(resultados!$A$2:$ZZ$2662, 1735, MATCH($B$3, resultados!$A$1:$ZZ$1, 0))</f>
        <v/>
      </c>
    </row>
    <row r="1742">
      <c r="A1742">
        <f>INDEX(resultados!$A$2:$ZZ$2662, 1736, MATCH($B$1, resultados!$A$1:$ZZ$1, 0))</f>
        <v/>
      </c>
      <c r="B1742">
        <f>INDEX(resultados!$A$2:$ZZ$2662, 1736, MATCH($B$2, resultados!$A$1:$ZZ$1, 0))</f>
        <v/>
      </c>
      <c r="C1742">
        <f>INDEX(resultados!$A$2:$ZZ$2662, 1736, MATCH($B$3, resultados!$A$1:$ZZ$1, 0))</f>
        <v/>
      </c>
    </row>
    <row r="1743">
      <c r="A1743">
        <f>INDEX(resultados!$A$2:$ZZ$2662, 1737, MATCH($B$1, resultados!$A$1:$ZZ$1, 0))</f>
        <v/>
      </c>
      <c r="B1743">
        <f>INDEX(resultados!$A$2:$ZZ$2662, 1737, MATCH($B$2, resultados!$A$1:$ZZ$1, 0))</f>
        <v/>
      </c>
      <c r="C1743">
        <f>INDEX(resultados!$A$2:$ZZ$2662, 1737, MATCH($B$3, resultados!$A$1:$ZZ$1, 0))</f>
        <v/>
      </c>
    </row>
    <row r="1744">
      <c r="A1744">
        <f>INDEX(resultados!$A$2:$ZZ$2662, 1738, MATCH($B$1, resultados!$A$1:$ZZ$1, 0))</f>
        <v/>
      </c>
      <c r="B1744">
        <f>INDEX(resultados!$A$2:$ZZ$2662, 1738, MATCH($B$2, resultados!$A$1:$ZZ$1, 0))</f>
        <v/>
      </c>
      <c r="C1744">
        <f>INDEX(resultados!$A$2:$ZZ$2662, 1738, MATCH($B$3, resultados!$A$1:$ZZ$1, 0))</f>
        <v/>
      </c>
    </row>
    <row r="1745">
      <c r="A1745">
        <f>INDEX(resultados!$A$2:$ZZ$2662, 1739, MATCH($B$1, resultados!$A$1:$ZZ$1, 0))</f>
        <v/>
      </c>
      <c r="B1745">
        <f>INDEX(resultados!$A$2:$ZZ$2662, 1739, MATCH($B$2, resultados!$A$1:$ZZ$1, 0))</f>
        <v/>
      </c>
      <c r="C1745">
        <f>INDEX(resultados!$A$2:$ZZ$2662, 1739, MATCH($B$3, resultados!$A$1:$ZZ$1, 0))</f>
        <v/>
      </c>
    </row>
    <row r="1746">
      <c r="A1746">
        <f>INDEX(resultados!$A$2:$ZZ$2662, 1740, MATCH($B$1, resultados!$A$1:$ZZ$1, 0))</f>
        <v/>
      </c>
      <c r="B1746">
        <f>INDEX(resultados!$A$2:$ZZ$2662, 1740, MATCH($B$2, resultados!$A$1:$ZZ$1, 0))</f>
        <v/>
      </c>
      <c r="C1746">
        <f>INDEX(resultados!$A$2:$ZZ$2662, 1740, MATCH($B$3, resultados!$A$1:$ZZ$1, 0))</f>
        <v/>
      </c>
    </row>
    <row r="1747">
      <c r="A1747">
        <f>INDEX(resultados!$A$2:$ZZ$2662, 1741, MATCH($B$1, resultados!$A$1:$ZZ$1, 0))</f>
        <v/>
      </c>
      <c r="B1747">
        <f>INDEX(resultados!$A$2:$ZZ$2662, 1741, MATCH($B$2, resultados!$A$1:$ZZ$1, 0))</f>
        <v/>
      </c>
      <c r="C1747">
        <f>INDEX(resultados!$A$2:$ZZ$2662, 1741, MATCH($B$3, resultados!$A$1:$ZZ$1, 0))</f>
        <v/>
      </c>
    </row>
    <row r="1748">
      <c r="A1748">
        <f>INDEX(resultados!$A$2:$ZZ$2662, 1742, MATCH($B$1, resultados!$A$1:$ZZ$1, 0))</f>
        <v/>
      </c>
      <c r="B1748">
        <f>INDEX(resultados!$A$2:$ZZ$2662, 1742, MATCH($B$2, resultados!$A$1:$ZZ$1, 0))</f>
        <v/>
      </c>
      <c r="C1748">
        <f>INDEX(resultados!$A$2:$ZZ$2662, 1742, MATCH($B$3, resultados!$A$1:$ZZ$1, 0))</f>
        <v/>
      </c>
    </row>
    <row r="1749">
      <c r="A1749">
        <f>INDEX(resultados!$A$2:$ZZ$2662, 1743, MATCH($B$1, resultados!$A$1:$ZZ$1, 0))</f>
        <v/>
      </c>
      <c r="B1749">
        <f>INDEX(resultados!$A$2:$ZZ$2662, 1743, MATCH($B$2, resultados!$A$1:$ZZ$1, 0))</f>
        <v/>
      </c>
      <c r="C1749">
        <f>INDEX(resultados!$A$2:$ZZ$2662, 1743, MATCH($B$3, resultados!$A$1:$ZZ$1, 0))</f>
        <v/>
      </c>
    </row>
    <row r="1750">
      <c r="A1750">
        <f>INDEX(resultados!$A$2:$ZZ$2662, 1744, MATCH($B$1, resultados!$A$1:$ZZ$1, 0))</f>
        <v/>
      </c>
      <c r="B1750">
        <f>INDEX(resultados!$A$2:$ZZ$2662, 1744, MATCH($B$2, resultados!$A$1:$ZZ$1, 0))</f>
        <v/>
      </c>
      <c r="C1750">
        <f>INDEX(resultados!$A$2:$ZZ$2662, 1744, MATCH($B$3, resultados!$A$1:$ZZ$1, 0))</f>
        <v/>
      </c>
    </row>
    <row r="1751">
      <c r="A1751">
        <f>INDEX(resultados!$A$2:$ZZ$2662, 1745, MATCH($B$1, resultados!$A$1:$ZZ$1, 0))</f>
        <v/>
      </c>
      <c r="B1751">
        <f>INDEX(resultados!$A$2:$ZZ$2662, 1745, MATCH($B$2, resultados!$A$1:$ZZ$1, 0))</f>
        <v/>
      </c>
      <c r="C1751">
        <f>INDEX(resultados!$A$2:$ZZ$2662, 1745, MATCH($B$3, resultados!$A$1:$ZZ$1, 0))</f>
        <v/>
      </c>
    </row>
    <row r="1752">
      <c r="A1752">
        <f>INDEX(resultados!$A$2:$ZZ$2662, 1746, MATCH($B$1, resultados!$A$1:$ZZ$1, 0))</f>
        <v/>
      </c>
      <c r="B1752">
        <f>INDEX(resultados!$A$2:$ZZ$2662, 1746, MATCH($B$2, resultados!$A$1:$ZZ$1, 0))</f>
        <v/>
      </c>
      <c r="C1752">
        <f>INDEX(resultados!$A$2:$ZZ$2662, 1746, MATCH($B$3, resultados!$A$1:$ZZ$1, 0))</f>
        <v/>
      </c>
    </row>
    <row r="1753">
      <c r="A1753">
        <f>INDEX(resultados!$A$2:$ZZ$2662, 1747, MATCH($B$1, resultados!$A$1:$ZZ$1, 0))</f>
        <v/>
      </c>
      <c r="B1753">
        <f>INDEX(resultados!$A$2:$ZZ$2662, 1747, MATCH($B$2, resultados!$A$1:$ZZ$1, 0))</f>
        <v/>
      </c>
      <c r="C1753">
        <f>INDEX(resultados!$A$2:$ZZ$2662, 1747, MATCH($B$3, resultados!$A$1:$ZZ$1, 0))</f>
        <v/>
      </c>
    </row>
    <row r="1754">
      <c r="A1754">
        <f>INDEX(resultados!$A$2:$ZZ$2662, 1748, MATCH($B$1, resultados!$A$1:$ZZ$1, 0))</f>
        <v/>
      </c>
      <c r="B1754">
        <f>INDEX(resultados!$A$2:$ZZ$2662, 1748, MATCH($B$2, resultados!$A$1:$ZZ$1, 0))</f>
        <v/>
      </c>
      <c r="C1754">
        <f>INDEX(resultados!$A$2:$ZZ$2662, 1748, MATCH($B$3, resultados!$A$1:$ZZ$1, 0))</f>
        <v/>
      </c>
    </row>
    <row r="1755">
      <c r="A1755">
        <f>INDEX(resultados!$A$2:$ZZ$2662, 1749, MATCH($B$1, resultados!$A$1:$ZZ$1, 0))</f>
        <v/>
      </c>
      <c r="B1755">
        <f>INDEX(resultados!$A$2:$ZZ$2662, 1749, MATCH($B$2, resultados!$A$1:$ZZ$1, 0))</f>
        <v/>
      </c>
      <c r="C1755">
        <f>INDEX(resultados!$A$2:$ZZ$2662, 1749, MATCH($B$3, resultados!$A$1:$ZZ$1, 0))</f>
        <v/>
      </c>
    </row>
    <row r="1756">
      <c r="A1756">
        <f>INDEX(resultados!$A$2:$ZZ$2662, 1750, MATCH($B$1, resultados!$A$1:$ZZ$1, 0))</f>
        <v/>
      </c>
      <c r="B1756">
        <f>INDEX(resultados!$A$2:$ZZ$2662, 1750, MATCH($B$2, resultados!$A$1:$ZZ$1, 0))</f>
        <v/>
      </c>
      <c r="C1756">
        <f>INDEX(resultados!$A$2:$ZZ$2662, 1750, MATCH($B$3, resultados!$A$1:$ZZ$1, 0))</f>
        <v/>
      </c>
    </row>
    <row r="1757">
      <c r="A1757">
        <f>INDEX(resultados!$A$2:$ZZ$2662, 1751, MATCH($B$1, resultados!$A$1:$ZZ$1, 0))</f>
        <v/>
      </c>
      <c r="B1757">
        <f>INDEX(resultados!$A$2:$ZZ$2662, 1751, MATCH($B$2, resultados!$A$1:$ZZ$1, 0))</f>
        <v/>
      </c>
      <c r="C1757">
        <f>INDEX(resultados!$A$2:$ZZ$2662, 1751, MATCH($B$3, resultados!$A$1:$ZZ$1, 0))</f>
        <v/>
      </c>
    </row>
    <row r="1758">
      <c r="A1758">
        <f>INDEX(resultados!$A$2:$ZZ$2662, 1752, MATCH($B$1, resultados!$A$1:$ZZ$1, 0))</f>
        <v/>
      </c>
      <c r="B1758">
        <f>INDEX(resultados!$A$2:$ZZ$2662, 1752, MATCH($B$2, resultados!$A$1:$ZZ$1, 0))</f>
        <v/>
      </c>
      <c r="C1758">
        <f>INDEX(resultados!$A$2:$ZZ$2662, 1752, MATCH($B$3, resultados!$A$1:$ZZ$1, 0))</f>
        <v/>
      </c>
    </row>
    <row r="1759">
      <c r="A1759">
        <f>INDEX(resultados!$A$2:$ZZ$2662, 1753, MATCH($B$1, resultados!$A$1:$ZZ$1, 0))</f>
        <v/>
      </c>
      <c r="B1759">
        <f>INDEX(resultados!$A$2:$ZZ$2662, 1753, MATCH($B$2, resultados!$A$1:$ZZ$1, 0))</f>
        <v/>
      </c>
      <c r="C1759">
        <f>INDEX(resultados!$A$2:$ZZ$2662, 1753, MATCH($B$3, resultados!$A$1:$ZZ$1, 0))</f>
        <v/>
      </c>
    </row>
    <row r="1760">
      <c r="A1760">
        <f>INDEX(resultados!$A$2:$ZZ$2662, 1754, MATCH($B$1, resultados!$A$1:$ZZ$1, 0))</f>
        <v/>
      </c>
      <c r="B1760">
        <f>INDEX(resultados!$A$2:$ZZ$2662, 1754, MATCH($B$2, resultados!$A$1:$ZZ$1, 0))</f>
        <v/>
      </c>
      <c r="C1760">
        <f>INDEX(resultados!$A$2:$ZZ$2662, 1754, MATCH($B$3, resultados!$A$1:$ZZ$1, 0))</f>
        <v/>
      </c>
    </row>
    <row r="1761">
      <c r="A1761">
        <f>INDEX(resultados!$A$2:$ZZ$2662, 1755, MATCH($B$1, resultados!$A$1:$ZZ$1, 0))</f>
        <v/>
      </c>
      <c r="B1761">
        <f>INDEX(resultados!$A$2:$ZZ$2662, 1755, MATCH($B$2, resultados!$A$1:$ZZ$1, 0))</f>
        <v/>
      </c>
      <c r="C1761">
        <f>INDEX(resultados!$A$2:$ZZ$2662, 1755, MATCH($B$3, resultados!$A$1:$ZZ$1, 0))</f>
        <v/>
      </c>
    </row>
    <row r="1762">
      <c r="A1762">
        <f>INDEX(resultados!$A$2:$ZZ$2662, 1756, MATCH($B$1, resultados!$A$1:$ZZ$1, 0))</f>
        <v/>
      </c>
      <c r="B1762">
        <f>INDEX(resultados!$A$2:$ZZ$2662, 1756, MATCH($B$2, resultados!$A$1:$ZZ$1, 0))</f>
        <v/>
      </c>
      <c r="C1762">
        <f>INDEX(resultados!$A$2:$ZZ$2662, 1756, MATCH($B$3, resultados!$A$1:$ZZ$1, 0))</f>
        <v/>
      </c>
    </row>
    <row r="1763">
      <c r="A1763">
        <f>INDEX(resultados!$A$2:$ZZ$2662, 1757, MATCH($B$1, resultados!$A$1:$ZZ$1, 0))</f>
        <v/>
      </c>
      <c r="B1763">
        <f>INDEX(resultados!$A$2:$ZZ$2662, 1757, MATCH($B$2, resultados!$A$1:$ZZ$1, 0))</f>
        <v/>
      </c>
      <c r="C1763">
        <f>INDEX(resultados!$A$2:$ZZ$2662, 1757, MATCH($B$3, resultados!$A$1:$ZZ$1, 0))</f>
        <v/>
      </c>
    </row>
    <row r="1764">
      <c r="A1764">
        <f>INDEX(resultados!$A$2:$ZZ$2662, 1758, MATCH($B$1, resultados!$A$1:$ZZ$1, 0))</f>
        <v/>
      </c>
      <c r="B1764">
        <f>INDEX(resultados!$A$2:$ZZ$2662, 1758, MATCH($B$2, resultados!$A$1:$ZZ$1, 0))</f>
        <v/>
      </c>
      <c r="C1764">
        <f>INDEX(resultados!$A$2:$ZZ$2662, 1758, MATCH($B$3, resultados!$A$1:$ZZ$1, 0))</f>
        <v/>
      </c>
    </row>
    <row r="1765">
      <c r="A1765">
        <f>INDEX(resultados!$A$2:$ZZ$2662, 1759, MATCH($B$1, resultados!$A$1:$ZZ$1, 0))</f>
        <v/>
      </c>
      <c r="B1765">
        <f>INDEX(resultados!$A$2:$ZZ$2662, 1759, MATCH($B$2, resultados!$A$1:$ZZ$1, 0))</f>
        <v/>
      </c>
      <c r="C1765">
        <f>INDEX(resultados!$A$2:$ZZ$2662, 1759, MATCH($B$3, resultados!$A$1:$ZZ$1, 0))</f>
        <v/>
      </c>
    </row>
    <row r="1766">
      <c r="A1766">
        <f>INDEX(resultados!$A$2:$ZZ$2662, 1760, MATCH($B$1, resultados!$A$1:$ZZ$1, 0))</f>
        <v/>
      </c>
      <c r="B1766">
        <f>INDEX(resultados!$A$2:$ZZ$2662, 1760, MATCH($B$2, resultados!$A$1:$ZZ$1, 0))</f>
        <v/>
      </c>
      <c r="C1766">
        <f>INDEX(resultados!$A$2:$ZZ$2662, 1760, MATCH($B$3, resultados!$A$1:$ZZ$1, 0))</f>
        <v/>
      </c>
    </row>
    <row r="1767">
      <c r="A1767">
        <f>INDEX(resultados!$A$2:$ZZ$2662, 1761, MATCH($B$1, resultados!$A$1:$ZZ$1, 0))</f>
        <v/>
      </c>
      <c r="B1767">
        <f>INDEX(resultados!$A$2:$ZZ$2662, 1761, MATCH($B$2, resultados!$A$1:$ZZ$1, 0))</f>
        <v/>
      </c>
      <c r="C1767">
        <f>INDEX(resultados!$A$2:$ZZ$2662, 1761, MATCH($B$3, resultados!$A$1:$ZZ$1, 0))</f>
        <v/>
      </c>
    </row>
    <row r="1768">
      <c r="A1768">
        <f>INDEX(resultados!$A$2:$ZZ$2662, 1762, MATCH($B$1, resultados!$A$1:$ZZ$1, 0))</f>
        <v/>
      </c>
      <c r="B1768">
        <f>INDEX(resultados!$A$2:$ZZ$2662, 1762, MATCH($B$2, resultados!$A$1:$ZZ$1, 0))</f>
        <v/>
      </c>
      <c r="C1768">
        <f>INDEX(resultados!$A$2:$ZZ$2662, 1762, MATCH($B$3, resultados!$A$1:$ZZ$1, 0))</f>
        <v/>
      </c>
    </row>
    <row r="1769">
      <c r="A1769">
        <f>INDEX(resultados!$A$2:$ZZ$2662, 1763, MATCH($B$1, resultados!$A$1:$ZZ$1, 0))</f>
        <v/>
      </c>
      <c r="B1769">
        <f>INDEX(resultados!$A$2:$ZZ$2662, 1763, MATCH($B$2, resultados!$A$1:$ZZ$1, 0))</f>
        <v/>
      </c>
      <c r="C1769">
        <f>INDEX(resultados!$A$2:$ZZ$2662, 1763, MATCH($B$3, resultados!$A$1:$ZZ$1, 0))</f>
        <v/>
      </c>
    </row>
    <row r="1770">
      <c r="A1770">
        <f>INDEX(resultados!$A$2:$ZZ$2662, 1764, MATCH($B$1, resultados!$A$1:$ZZ$1, 0))</f>
        <v/>
      </c>
      <c r="B1770">
        <f>INDEX(resultados!$A$2:$ZZ$2662, 1764, MATCH($B$2, resultados!$A$1:$ZZ$1, 0))</f>
        <v/>
      </c>
      <c r="C1770">
        <f>INDEX(resultados!$A$2:$ZZ$2662, 1764, MATCH($B$3, resultados!$A$1:$ZZ$1, 0))</f>
        <v/>
      </c>
    </row>
    <row r="1771">
      <c r="A1771">
        <f>INDEX(resultados!$A$2:$ZZ$2662, 1765, MATCH($B$1, resultados!$A$1:$ZZ$1, 0))</f>
        <v/>
      </c>
      <c r="B1771">
        <f>INDEX(resultados!$A$2:$ZZ$2662, 1765, MATCH($B$2, resultados!$A$1:$ZZ$1, 0))</f>
        <v/>
      </c>
      <c r="C1771">
        <f>INDEX(resultados!$A$2:$ZZ$2662, 1765, MATCH($B$3, resultados!$A$1:$ZZ$1, 0))</f>
        <v/>
      </c>
    </row>
    <row r="1772">
      <c r="A1772">
        <f>INDEX(resultados!$A$2:$ZZ$2662, 1766, MATCH($B$1, resultados!$A$1:$ZZ$1, 0))</f>
        <v/>
      </c>
      <c r="B1772">
        <f>INDEX(resultados!$A$2:$ZZ$2662, 1766, MATCH($B$2, resultados!$A$1:$ZZ$1, 0))</f>
        <v/>
      </c>
      <c r="C1772">
        <f>INDEX(resultados!$A$2:$ZZ$2662, 1766, MATCH($B$3, resultados!$A$1:$ZZ$1, 0))</f>
        <v/>
      </c>
    </row>
    <row r="1773">
      <c r="A1773">
        <f>INDEX(resultados!$A$2:$ZZ$2662, 1767, MATCH($B$1, resultados!$A$1:$ZZ$1, 0))</f>
        <v/>
      </c>
      <c r="B1773">
        <f>INDEX(resultados!$A$2:$ZZ$2662, 1767, MATCH($B$2, resultados!$A$1:$ZZ$1, 0))</f>
        <v/>
      </c>
      <c r="C1773">
        <f>INDEX(resultados!$A$2:$ZZ$2662, 1767, MATCH($B$3, resultados!$A$1:$ZZ$1, 0))</f>
        <v/>
      </c>
    </row>
    <row r="1774">
      <c r="A1774">
        <f>INDEX(resultados!$A$2:$ZZ$2662, 1768, MATCH($B$1, resultados!$A$1:$ZZ$1, 0))</f>
        <v/>
      </c>
      <c r="B1774">
        <f>INDEX(resultados!$A$2:$ZZ$2662, 1768, MATCH($B$2, resultados!$A$1:$ZZ$1, 0))</f>
        <v/>
      </c>
      <c r="C1774">
        <f>INDEX(resultados!$A$2:$ZZ$2662, 1768, MATCH($B$3, resultados!$A$1:$ZZ$1, 0))</f>
        <v/>
      </c>
    </row>
    <row r="1775">
      <c r="A1775">
        <f>INDEX(resultados!$A$2:$ZZ$2662, 1769, MATCH($B$1, resultados!$A$1:$ZZ$1, 0))</f>
        <v/>
      </c>
      <c r="B1775">
        <f>INDEX(resultados!$A$2:$ZZ$2662, 1769, MATCH($B$2, resultados!$A$1:$ZZ$1, 0))</f>
        <v/>
      </c>
      <c r="C1775">
        <f>INDEX(resultados!$A$2:$ZZ$2662, 1769, MATCH($B$3, resultados!$A$1:$ZZ$1, 0))</f>
        <v/>
      </c>
    </row>
    <row r="1776">
      <c r="A1776">
        <f>INDEX(resultados!$A$2:$ZZ$2662, 1770, MATCH($B$1, resultados!$A$1:$ZZ$1, 0))</f>
        <v/>
      </c>
      <c r="B1776">
        <f>INDEX(resultados!$A$2:$ZZ$2662, 1770, MATCH($B$2, resultados!$A$1:$ZZ$1, 0))</f>
        <v/>
      </c>
      <c r="C1776">
        <f>INDEX(resultados!$A$2:$ZZ$2662, 1770, MATCH($B$3, resultados!$A$1:$ZZ$1, 0))</f>
        <v/>
      </c>
    </row>
    <row r="1777">
      <c r="A1777">
        <f>INDEX(resultados!$A$2:$ZZ$2662, 1771, MATCH($B$1, resultados!$A$1:$ZZ$1, 0))</f>
        <v/>
      </c>
      <c r="B1777">
        <f>INDEX(resultados!$A$2:$ZZ$2662, 1771, MATCH($B$2, resultados!$A$1:$ZZ$1, 0))</f>
        <v/>
      </c>
      <c r="C1777">
        <f>INDEX(resultados!$A$2:$ZZ$2662, 1771, MATCH($B$3, resultados!$A$1:$ZZ$1, 0))</f>
        <v/>
      </c>
    </row>
    <row r="1778">
      <c r="A1778">
        <f>INDEX(resultados!$A$2:$ZZ$2662, 1772, MATCH($B$1, resultados!$A$1:$ZZ$1, 0))</f>
        <v/>
      </c>
      <c r="B1778">
        <f>INDEX(resultados!$A$2:$ZZ$2662, 1772, MATCH($B$2, resultados!$A$1:$ZZ$1, 0))</f>
        <v/>
      </c>
      <c r="C1778">
        <f>INDEX(resultados!$A$2:$ZZ$2662, 1772, MATCH($B$3, resultados!$A$1:$ZZ$1, 0))</f>
        <v/>
      </c>
    </row>
    <row r="1779">
      <c r="A1779">
        <f>INDEX(resultados!$A$2:$ZZ$2662, 1773, MATCH($B$1, resultados!$A$1:$ZZ$1, 0))</f>
        <v/>
      </c>
      <c r="B1779">
        <f>INDEX(resultados!$A$2:$ZZ$2662, 1773, MATCH($B$2, resultados!$A$1:$ZZ$1, 0))</f>
        <v/>
      </c>
      <c r="C1779">
        <f>INDEX(resultados!$A$2:$ZZ$2662, 1773, MATCH($B$3, resultados!$A$1:$ZZ$1, 0))</f>
        <v/>
      </c>
    </row>
    <row r="1780">
      <c r="A1780">
        <f>INDEX(resultados!$A$2:$ZZ$2662, 1774, MATCH($B$1, resultados!$A$1:$ZZ$1, 0))</f>
        <v/>
      </c>
      <c r="B1780">
        <f>INDEX(resultados!$A$2:$ZZ$2662, 1774, MATCH($B$2, resultados!$A$1:$ZZ$1, 0))</f>
        <v/>
      </c>
      <c r="C1780">
        <f>INDEX(resultados!$A$2:$ZZ$2662, 1774, MATCH($B$3, resultados!$A$1:$ZZ$1, 0))</f>
        <v/>
      </c>
    </row>
    <row r="1781">
      <c r="A1781">
        <f>INDEX(resultados!$A$2:$ZZ$2662, 1775, MATCH($B$1, resultados!$A$1:$ZZ$1, 0))</f>
        <v/>
      </c>
      <c r="B1781">
        <f>INDEX(resultados!$A$2:$ZZ$2662, 1775, MATCH($B$2, resultados!$A$1:$ZZ$1, 0))</f>
        <v/>
      </c>
      <c r="C1781">
        <f>INDEX(resultados!$A$2:$ZZ$2662, 1775, MATCH($B$3, resultados!$A$1:$ZZ$1, 0))</f>
        <v/>
      </c>
    </row>
    <row r="1782">
      <c r="A1782">
        <f>INDEX(resultados!$A$2:$ZZ$2662, 1776, MATCH($B$1, resultados!$A$1:$ZZ$1, 0))</f>
        <v/>
      </c>
      <c r="B1782">
        <f>INDEX(resultados!$A$2:$ZZ$2662, 1776, MATCH($B$2, resultados!$A$1:$ZZ$1, 0))</f>
        <v/>
      </c>
      <c r="C1782">
        <f>INDEX(resultados!$A$2:$ZZ$2662, 1776, MATCH($B$3, resultados!$A$1:$ZZ$1, 0))</f>
        <v/>
      </c>
    </row>
    <row r="1783">
      <c r="A1783">
        <f>INDEX(resultados!$A$2:$ZZ$2662, 1777, MATCH($B$1, resultados!$A$1:$ZZ$1, 0))</f>
        <v/>
      </c>
      <c r="B1783">
        <f>INDEX(resultados!$A$2:$ZZ$2662, 1777, MATCH($B$2, resultados!$A$1:$ZZ$1, 0))</f>
        <v/>
      </c>
      <c r="C1783">
        <f>INDEX(resultados!$A$2:$ZZ$2662, 1777, MATCH($B$3, resultados!$A$1:$ZZ$1, 0))</f>
        <v/>
      </c>
    </row>
    <row r="1784">
      <c r="A1784">
        <f>INDEX(resultados!$A$2:$ZZ$2662, 1778, MATCH($B$1, resultados!$A$1:$ZZ$1, 0))</f>
        <v/>
      </c>
      <c r="B1784">
        <f>INDEX(resultados!$A$2:$ZZ$2662, 1778, MATCH($B$2, resultados!$A$1:$ZZ$1, 0))</f>
        <v/>
      </c>
      <c r="C1784">
        <f>INDEX(resultados!$A$2:$ZZ$2662, 1778, MATCH($B$3, resultados!$A$1:$ZZ$1, 0))</f>
        <v/>
      </c>
    </row>
    <row r="1785">
      <c r="A1785">
        <f>INDEX(resultados!$A$2:$ZZ$2662, 1779, MATCH($B$1, resultados!$A$1:$ZZ$1, 0))</f>
        <v/>
      </c>
      <c r="B1785">
        <f>INDEX(resultados!$A$2:$ZZ$2662, 1779, MATCH($B$2, resultados!$A$1:$ZZ$1, 0))</f>
        <v/>
      </c>
      <c r="C1785">
        <f>INDEX(resultados!$A$2:$ZZ$2662, 1779, MATCH($B$3, resultados!$A$1:$ZZ$1, 0))</f>
        <v/>
      </c>
    </row>
    <row r="1786">
      <c r="A1786">
        <f>INDEX(resultados!$A$2:$ZZ$2662, 1780, MATCH($B$1, resultados!$A$1:$ZZ$1, 0))</f>
        <v/>
      </c>
      <c r="B1786">
        <f>INDEX(resultados!$A$2:$ZZ$2662, 1780, MATCH($B$2, resultados!$A$1:$ZZ$1, 0))</f>
        <v/>
      </c>
      <c r="C1786">
        <f>INDEX(resultados!$A$2:$ZZ$2662, 1780, MATCH($B$3, resultados!$A$1:$ZZ$1, 0))</f>
        <v/>
      </c>
    </row>
    <row r="1787">
      <c r="A1787">
        <f>INDEX(resultados!$A$2:$ZZ$2662, 1781, MATCH($B$1, resultados!$A$1:$ZZ$1, 0))</f>
        <v/>
      </c>
      <c r="B1787">
        <f>INDEX(resultados!$A$2:$ZZ$2662, 1781, MATCH($B$2, resultados!$A$1:$ZZ$1, 0))</f>
        <v/>
      </c>
      <c r="C1787">
        <f>INDEX(resultados!$A$2:$ZZ$2662, 1781, MATCH($B$3, resultados!$A$1:$ZZ$1, 0))</f>
        <v/>
      </c>
    </row>
    <row r="1788">
      <c r="A1788">
        <f>INDEX(resultados!$A$2:$ZZ$2662, 1782, MATCH($B$1, resultados!$A$1:$ZZ$1, 0))</f>
        <v/>
      </c>
      <c r="B1788">
        <f>INDEX(resultados!$A$2:$ZZ$2662, 1782, MATCH($B$2, resultados!$A$1:$ZZ$1, 0))</f>
        <v/>
      </c>
      <c r="C1788">
        <f>INDEX(resultados!$A$2:$ZZ$2662, 1782, MATCH($B$3, resultados!$A$1:$ZZ$1, 0))</f>
        <v/>
      </c>
    </row>
    <row r="1789">
      <c r="A1789">
        <f>INDEX(resultados!$A$2:$ZZ$2662, 1783, MATCH($B$1, resultados!$A$1:$ZZ$1, 0))</f>
        <v/>
      </c>
      <c r="B1789">
        <f>INDEX(resultados!$A$2:$ZZ$2662, 1783, MATCH($B$2, resultados!$A$1:$ZZ$1, 0))</f>
        <v/>
      </c>
      <c r="C1789">
        <f>INDEX(resultados!$A$2:$ZZ$2662, 1783, MATCH($B$3, resultados!$A$1:$ZZ$1, 0))</f>
        <v/>
      </c>
    </row>
    <row r="1790">
      <c r="A1790">
        <f>INDEX(resultados!$A$2:$ZZ$2662, 1784, MATCH($B$1, resultados!$A$1:$ZZ$1, 0))</f>
        <v/>
      </c>
      <c r="B1790">
        <f>INDEX(resultados!$A$2:$ZZ$2662, 1784, MATCH($B$2, resultados!$A$1:$ZZ$1, 0))</f>
        <v/>
      </c>
      <c r="C1790">
        <f>INDEX(resultados!$A$2:$ZZ$2662, 1784, MATCH($B$3, resultados!$A$1:$ZZ$1, 0))</f>
        <v/>
      </c>
    </row>
    <row r="1791">
      <c r="A1791">
        <f>INDEX(resultados!$A$2:$ZZ$2662, 1785, MATCH($B$1, resultados!$A$1:$ZZ$1, 0))</f>
        <v/>
      </c>
      <c r="B1791">
        <f>INDEX(resultados!$A$2:$ZZ$2662, 1785, MATCH($B$2, resultados!$A$1:$ZZ$1, 0))</f>
        <v/>
      </c>
      <c r="C1791">
        <f>INDEX(resultados!$A$2:$ZZ$2662, 1785, MATCH($B$3, resultados!$A$1:$ZZ$1, 0))</f>
        <v/>
      </c>
    </row>
    <row r="1792">
      <c r="A1792">
        <f>INDEX(resultados!$A$2:$ZZ$2662, 1786, MATCH($B$1, resultados!$A$1:$ZZ$1, 0))</f>
        <v/>
      </c>
      <c r="B1792">
        <f>INDEX(resultados!$A$2:$ZZ$2662, 1786, MATCH($B$2, resultados!$A$1:$ZZ$1, 0))</f>
        <v/>
      </c>
      <c r="C1792">
        <f>INDEX(resultados!$A$2:$ZZ$2662, 1786, MATCH($B$3, resultados!$A$1:$ZZ$1, 0))</f>
        <v/>
      </c>
    </row>
    <row r="1793">
      <c r="A1793">
        <f>INDEX(resultados!$A$2:$ZZ$2662, 1787, MATCH($B$1, resultados!$A$1:$ZZ$1, 0))</f>
        <v/>
      </c>
      <c r="B1793">
        <f>INDEX(resultados!$A$2:$ZZ$2662, 1787, MATCH($B$2, resultados!$A$1:$ZZ$1, 0))</f>
        <v/>
      </c>
      <c r="C1793">
        <f>INDEX(resultados!$A$2:$ZZ$2662, 1787, MATCH($B$3, resultados!$A$1:$ZZ$1, 0))</f>
        <v/>
      </c>
    </row>
    <row r="1794">
      <c r="A1794">
        <f>INDEX(resultados!$A$2:$ZZ$2662, 1788, MATCH($B$1, resultados!$A$1:$ZZ$1, 0))</f>
        <v/>
      </c>
      <c r="B1794">
        <f>INDEX(resultados!$A$2:$ZZ$2662, 1788, MATCH($B$2, resultados!$A$1:$ZZ$1, 0))</f>
        <v/>
      </c>
      <c r="C1794">
        <f>INDEX(resultados!$A$2:$ZZ$2662, 1788, MATCH($B$3, resultados!$A$1:$ZZ$1, 0))</f>
        <v/>
      </c>
    </row>
    <row r="1795">
      <c r="A1795">
        <f>INDEX(resultados!$A$2:$ZZ$2662, 1789, MATCH($B$1, resultados!$A$1:$ZZ$1, 0))</f>
        <v/>
      </c>
      <c r="B1795">
        <f>INDEX(resultados!$A$2:$ZZ$2662, 1789, MATCH($B$2, resultados!$A$1:$ZZ$1, 0))</f>
        <v/>
      </c>
      <c r="C1795">
        <f>INDEX(resultados!$A$2:$ZZ$2662, 1789, MATCH($B$3, resultados!$A$1:$ZZ$1, 0))</f>
        <v/>
      </c>
    </row>
    <row r="1796">
      <c r="A1796">
        <f>INDEX(resultados!$A$2:$ZZ$2662, 1790, MATCH($B$1, resultados!$A$1:$ZZ$1, 0))</f>
        <v/>
      </c>
      <c r="B1796">
        <f>INDEX(resultados!$A$2:$ZZ$2662, 1790, MATCH($B$2, resultados!$A$1:$ZZ$1, 0))</f>
        <v/>
      </c>
      <c r="C1796">
        <f>INDEX(resultados!$A$2:$ZZ$2662, 1790, MATCH($B$3, resultados!$A$1:$ZZ$1, 0))</f>
        <v/>
      </c>
    </row>
    <row r="1797">
      <c r="A1797">
        <f>INDEX(resultados!$A$2:$ZZ$2662, 1791, MATCH($B$1, resultados!$A$1:$ZZ$1, 0))</f>
        <v/>
      </c>
      <c r="B1797">
        <f>INDEX(resultados!$A$2:$ZZ$2662, 1791, MATCH($B$2, resultados!$A$1:$ZZ$1, 0))</f>
        <v/>
      </c>
      <c r="C1797">
        <f>INDEX(resultados!$A$2:$ZZ$2662, 1791, MATCH($B$3, resultados!$A$1:$ZZ$1, 0))</f>
        <v/>
      </c>
    </row>
    <row r="1798">
      <c r="A1798">
        <f>INDEX(resultados!$A$2:$ZZ$2662, 1792, MATCH($B$1, resultados!$A$1:$ZZ$1, 0))</f>
        <v/>
      </c>
      <c r="B1798">
        <f>INDEX(resultados!$A$2:$ZZ$2662, 1792, MATCH($B$2, resultados!$A$1:$ZZ$1, 0))</f>
        <v/>
      </c>
      <c r="C1798">
        <f>INDEX(resultados!$A$2:$ZZ$2662, 1792, MATCH($B$3, resultados!$A$1:$ZZ$1, 0))</f>
        <v/>
      </c>
    </row>
    <row r="1799">
      <c r="A1799">
        <f>INDEX(resultados!$A$2:$ZZ$2662, 1793, MATCH($B$1, resultados!$A$1:$ZZ$1, 0))</f>
        <v/>
      </c>
      <c r="B1799">
        <f>INDEX(resultados!$A$2:$ZZ$2662, 1793, MATCH($B$2, resultados!$A$1:$ZZ$1, 0))</f>
        <v/>
      </c>
      <c r="C1799">
        <f>INDEX(resultados!$A$2:$ZZ$2662, 1793, MATCH($B$3, resultados!$A$1:$ZZ$1, 0))</f>
        <v/>
      </c>
    </row>
    <row r="1800">
      <c r="A1800">
        <f>INDEX(resultados!$A$2:$ZZ$2662, 1794, MATCH($B$1, resultados!$A$1:$ZZ$1, 0))</f>
        <v/>
      </c>
      <c r="B1800">
        <f>INDEX(resultados!$A$2:$ZZ$2662, 1794, MATCH($B$2, resultados!$A$1:$ZZ$1, 0))</f>
        <v/>
      </c>
      <c r="C1800">
        <f>INDEX(resultados!$A$2:$ZZ$2662, 1794, MATCH($B$3, resultados!$A$1:$ZZ$1, 0))</f>
        <v/>
      </c>
    </row>
    <row r="1801">
      <c r="A1801">
        <f>INDEX(resultados!$A$2:$ZZ$2662, 1795, MATCH($B$1, resultados!$A$1:$ZZ$1, 0))</f>
        <v/>
      </c>
      <c r="B1801">
        <f>INDEX(resultados!$A$2:$ZZ$2662, 1795, MATCH($B$2, resultados!$A$1:$ZZ$1, 0))</f>
        <v/>
      </c>
      <c r="C1801">
        <f>INDEX(resultados!$A$2:$ZZ$2662, 1795, MATCH($B$3, resultados!$A$1:$ZZ$1, 0))</f>
        <v/>
      </c>
    </row>
    <row r="1802">
      <c r="A1802">
        <f>INDEX(resultados!$A$2:$ZZ$2662, 1796, MATCH($B$1, resultados!$A$1:$ZZ$1, 0))</f>
        <v/>
      </c>
      <c r="B1802">
        <f>INDEX(resultados!$A$2:$ZZ$2662, 1796, MATCH($B$2, resultados!$A$1:$ZZ$1, 0))</f>
        <v/>
      </c>
      <c r="C1802">
        <f>INDEX(resultados!$A$2:$ZZ$2662, 1796, MATCH($B$3, resultados!$A$1:$ZZ$1, 0))</f>
        <v/>
      </c>
    </row>
    <row r="1803">
      <c r="A1803">
        <f>INDEX(resultados!$A$2:$ZZ$2662, 1797, MATCH($B$1, resultados!$A$1:$ZZ$1, 0))</f>
        <v/>
      </c>
      <c r="B1803">
        <f>INDEX(resultados!$A$2:$ZZ$2662, 1797, MATCH($B$2, resultados!$A$1:$ZZ$1, 0))</f>
        <v/>
      </c>
      <c r="C1803">
        <f>INDEX(resultados!$A$2:$ZZ$2662, 1797, MATCH($B$3, resultados!$A$1:$ZZ$1, 0))</f>
        <v/>
      </c>
    </row>
    <row r="1804">
      <c r="A1804">
        <f>INDEX(resultados!$A$2:$ZZ$2662, 1798, MATCH($B$1, resultados!$A$1:$ZZ$1, 0))</f>
        <v/>
      </c>
      <c r="B1804">
        <f>INDEX(resultados!$A$2:$ZZ$2662, 1798, MATCH($B$2, resultados!$A$1:$ZZ$1, 0))</f>
        <v/>
      </c>
      <c r="C1804">
        <f>INDEX(resultados!$A$2:$ZZ$2662, 1798, MATCH($B$3, resultados!$A$1:$ZZ$1, 0))</f>
        <v/>
      </c>
    </row>
    <row r="1805">
      <c r="A1805">
        <f>INDEX(resultados!$A$2:$ZZ$2662, 1799, MATCH($B$1, resultados!$A$1:$ZZ$1, 0))</f>
        <v/>
      </c>
      <c r="B1805">
        <f>INDEX(resultados!$A$2:$ZZ$2662, 1799, MATCH($B$2, resultados!$A$1:$ZZ$1, 0))</f>
        <v/>
      </c>
      <c r="C1805">
        <f>INDEX(resultados!$A$2:$ZZ$2662, 1799, MATCH($B$3, resultados!$A$1:$ZZ$1, 0))</f>
        <v/>
      </c>
    </row>
    <row r="1806">
      <c r="A1806">
        <f>INDEX(resultados!$A$2:$ZZ$2662, 1800, MATCH($B$1, resultados!$A$1:$ZZ$1, 0))</f>
        <v/>
      </c>
      <c r="B1806">
        <f>INDEX(resultados!$A$2:$ZZ$2662, 1800, MATCH($B$2, resultados!$A$1:$ZZ$1, 0))</f>
        <v/>
      </c>
      <c r="C1806">
        <f>INDEX(resultados!$A$2:$ZZ$2662, 1800, MATCH($B$3, resultados!$A$1:$ZZ$1, 0))</f>
        <v/>
      </c>
    </row>
    <row r="1807">
      <c r="A1807">
        <f>INDEX(resultados!$A$2:$ZZ$2662, 1801, MATCH($B$1, resultados!$A$1:$ZZ$1, 0))</f>
        <v/>
      </c>
      <c r="B1807">
        <f>INDEX(resultados!$A$2:$ZZ$2662, 1801, MATCH($B$2, resultados!$A$1:$ZZ$1, 0))</f>
        <v/>
      </c>
      <c r="C1807">
        <f>INDEX(resultados!$A$2:$ZZ$2662, 1801, MATCH($B$3, resultados!$A$1:$ZZ$1, 0))</f>
        <v/>
      </c>
    </row>
    <row r="1808">
      <c r="A1808">
        <f>INDEX(resultados!$A$2:$ZZ$2662, 1802, MATCH($B$1, resultados!$A$1:$ZZ$1, 0))</f>
        <v/>
      </c>
      <c r="B1808">
        <f>INDEX(resultados!$A$2:$ZZ$2662, 1802, MATCH($B$2, resultados!$A$1:$ZZ$1, 0))</f>
        <v/>
      </c>
      <c r="C1808">
        <f>INDEX(resultados!$A$2:$ZZ$2662, 1802, MATCH($B$3, resultados!$A$1:$ZZ$1, 0))</f>
        <v/>
      </c>
    </row>
    <row r="1809">
      <c r="A1809">
        <f>INDEX(resultados!$A$2:$ZZ$2662, 1803, MATCH($B$1, resultados!$A$1:$ZZ$1, 0))</f>
        <v/>
      </c>
      <c r="B1809">
        <f>INDEX(resultados!$A$2:$ZZ$2662, 1803, MATCH($B$2, resultados!$A$1:$ZZ$1, 0))</f>
        <v/>
      </c>
      <c r="C1809">
        <f>INDEX(resultados!$A$2:$ZZ$2662, 1803, MATCH($B$3, resultados!$A$1:$ZZ$1, 0))</f>
        <v/>
      </c>
    </row>
    <row r="1810">
      <c r="A1810">
        <f>INDEX(resultados!$A$2:$ZZ$2662, 1804, MATCH($B$1, resultados!$A$1:$ZZ$1, 0))</f>
        <v/>
      </c>
      <c r="B1810">
        <f>INDEX(resultados!$A$2:$ZZ$2662, 1804, MATCH($B$2, resultados!$A$1:$ZZ$1, 0))</f>
        <v/>
      </c>
      <c r="C1810">
        <f>INDEX(resultados!$A$2:$ZZ$2662, 1804, MATCH($B$3, resultados!$A$1:$ZZ$1, 0))</f>
        <v/>
      </c>
    </row>
    <row r="1811">
      <c r="A1811">
        <f>INDEX(resultados!$A$2:$ZZ$2662, 1805, MATCH($B$1, resultados!$A$1:$ZZ$1, 0))</f>
        <v/>
      </c>
      <c r="B1811">
        <f>INDEX(resultados!$A$2:$ZZ$2662, 1805, MATCH($B$2, resultados!$A$1:$ZZ$1, 0))</f>
        <v/>
      </c>
      <c r="C1811">
        <f>INDEX(resultados!$A$2:$ZZ$2662, 1805, MATCH($B$3, resultados!$A$1:$ZZ$1, 0))</f>
        <v/>
      </c>
    </row>
    <row r="1812">
      <c r="A1812">
        <f>INDEX(resultados!$A$2:$ZZ$2662, 1806, MATCH($B$1, resultados!$A$1:$ZZ$1, 0))</f>
        <v/>
      </c>
      <c r="B1812">
        <f>INDEX(resultados!$A$2:$ZZ$2662, 1806, MATCH($B$2, resultados!$A$1:$ZZ$1, 0))</f>
        <v/>
      </c>
      <c r="C1812">
        <f>INDEX(resultados!$A$2:$ZZ$2662, 1806, MATCH($B$3, resultados!$A$1:$ZZ$1, 0))</f>
        <v/>
      </c>
    </row>
    <row r="1813">
      <c r="A1813">
        <f>INDEX(resultados!$A$2:$ZZ$2662, 1807, MATCH($B$1, resultados!$A$1:$ZZ$1, 0))</f>
        <v/>
      </c>
      <c r="B1813">
        <f>INDEX(resultados!$A$2:$ZZ$2662, 1807, MATCH($B$2, resultados!$A$1:$ZZ$1, 0))</f>
        <v/>
      </c>
      <c r="C1813">
        <f>INDEX(resultados!$A$2:$ZZ$2662, 1807, MATCH($B$3, resultados!$A$1:$ZZ$1, 0))</f>
        <v/>
      </c>
    </row>
    <row r="1814">
      <c r="A1814">
        <f>INDEX(resultados!$A$2:$ZZ$2662, 1808, MATCH($B$1, resultados!$A$1:$ZZ$1, 0))</f>
        <v/>
      </c>
      <c r="B1814">
        <f>INDEX(resultados!$A$2:$ZZ$2662, 1808, MATCH($B$2, resultados!$A$1:$ZZ$1, 0))</f>
        <v/>
      </c>
      <c r="C1814">
        <f>INDEX(resultados!$A$2:$ZZ$2662, 1808, MATCH($B$3, resultados!$A$1:$ZZ$1, 0))</f>
        <v/>
      </c>
    </row>
    <row r="1815">
      <c r="A1815">
        <f>INDEX(resultados!$A$2:$ZZ$2662, 1809, MATCH($B$1, resultados!$A$1:$ZZ$1, 0))</f>
        <v/>
      </c>
      <c r="B1815">
        <f>INDEX(resultados!$A$2:$ZZ$2662, 1809, MATCH($B$2, resultados!$A$1:$ZZ$1, 0))</f>
        <v/>
      </c>
      <c r="C1815">
        <f>INDEX(resultados!$A$2:$ZZ$2662, 1809, MATCH($B$3, resultados!$A$1:$ZZ$1, 0))</f>
        <v/>
      </c>
    </row>
    <row r="1816">
      <c r="A1816">
        <f>INDEX(resultados!$A$2:$ZZ$2662, 1810, MATCH($B$1, resultados!$A$1:$ZZ$1, 0))</f>
        <v/>
      </c>
      <c r="B1816">
        <f>INDEX(resultados!$A$2:$ZZ$2662, 1810, MATCH($B$2, resultados!$A$1:$ZZ$1, 0))</f>
        <v/>
      </c>
      <c r="C1816">
        <f>INDEX(resultados!$A$2:$ZZ$2662, 1810, MATCH($B$3, resultados!$A$1:$ZZ$1, 0))</f>
        <v/>
      </c>
    </row>
    <row r="1817">
      <c r="A1817">
        <f>INDEX(resultados!$A$2:$ZZ$2662, 1811, MATCH($B$1, resultados!$A$1:$ZZ$1, 0))</f>
        <v/>
      </c>
      <c r="B1817">
        <f>INDEX(resultados!$A$2:$ZZ$2662, 1811, MATCH($B$2, resultados!$A$1:$ZZ$1, 0))</f>
        <v/>
      </c>
      <c r="C1817">
        <f>INDEX(resultados!$A$2:$ZZ$2662, 1811, MATCH($B$3, resultados!$A$1:$ZZ$1, 0))</f>
        <v/>
      </c>
    </row>
    <row r="1818">
      <c r="A1818">
        <f>INDEX(resultados!$A$2:$ZZ$2662, 1812, MATCH($B$1, resultados!$A$1:$ZZ$1, 0))</f>
        <v/>
      </c>
      <c r="B1818">
        <f>INDEX(resultados!$A$2:$ZZ$2662, 1812, MATCH($B$2, resultados!$A$1:$ZZ$1, 0))</f>
        <v/>
      </c>
      <c r="C1818">
        <f>INDEX(resultados!$A$2:$ZZ$2662, 1812, MATCH($B$3, resultados!$A$1:$ZZ$1, 0))</f>
        <v/>
      </c>
    </row>
    <row r="1819">
      <c r="A1819">
        <f>INDEX(resultados!$A$2:$ZZ$2662, 1813, MATCH($B$1, resultados!$A$1:$ZZ$1, 0))</f>
        <v/>
      </c>
      <c r="B1819">
        <f>INDEX(resultados!$A$2:$ZZ$2662, 1813, MATCH($B$2, resultados!$A$1:$ZZ$1, 0))</f>
        <v/>
      </c>
      <c r="C1819">
        <f>INDEX(resultados!$A$2:$ZZ$2662, 1813, MATCH($B$3, resultados!$A$1:$ZZ$1, 0))</f>
        <v/>
      </c>
    </row>
    <row r="1820">
      <c r="A1820">
        <f>INDEX(resultados!$A$2:$ZZ$2662, 1814, MATCH($B$1, resultados!$A$1:$ZZ$1, 0))</f>
        <v/>
      </c>
      <c r="B1820">
        <f>INDEX(resultados!$A$2:$ZZ$2662, 1814, MATCH($B$2, resultados!$A$1:$ZZ$1, 0))</f>
        <v/>
      </c>
      <c r="C1820">
        <f>INDEX(resultados!$A$2:$ZZ$2662, 1814, MATCH($B$3, resultados!$A$1:$ZZ$1, 0))</f>
        <v/>
      </c>
    </row>
    <row r="1821">
      <c r="A1821">
        <f>INDEX(resultados!$A$2:$ZZ$2662, 1815, MATCH($B$1, resultados!$A$1:$ZZ$1, 0))</f>
        <v/>
      </c>
      <c r="B1821">
        <f>INDEX(resultados!$A$2:$ZZ$2662, 1815, MATCH($B$2, resultados!$A$1:$ZZ$1, 0))</f>
        <v/>
      </c>
      <c r="C1821">
        <f>INDEX(resultados!$A$2:$ZZ$2662, 1815, MATCH($B$3, resultados!$A$1:$ZZ$1, 0))</f>
        <v/>
      </c>
    </row>
    <row r="1822">
      <c r="A1822">
        <f>INDEX(resultados!$A$2:$ZZ$2662, 1816, MATCH($B$1, resultados!$A$1:$ZZ$1, 0))</f>
        <v/>
      </c>
      <c r="B1822">
        <f>INDEX(resultados!$A$2:$ZZ$2662, 1816, MATCH($B$2, resultados!$A$1:$ZZ$1, 0))</f>
        <v/>
      </c>
      <c r="C1822">
        <f>INDEX(resultados!$A$2:$ZZ$2662, 1816, MATCH($B$3, resultados!$A$1:$ZZ$1, 0))</f>
        <v/>
      </c>
    </row>
    <row r="1823">
      <c r="A1823">
        <f>INDEX(resultados!$A$2:$ZZ$2662, 1817, MATCH($B$1, resultados!$A$1:$ZZ$1, 0))</f>
        <v/>
      </c>
      <c r="B1823">
        <f>INDEX(resultados!$A$2:$ZZ$2662, 1817, MATCH($B$2, resultados!$A$1:$ZZ$1, 0))</f>
        <v/>
      </c>
      <c r="C1823">
        <f>INDEX(resultados!$A$2:$ZZ$2662, 1817, MATCH($B$3, resultados!$A$1:$ZZ$1, 0))</f>
        <v/>
      </c>
    </row>
    <row r="1824">
      <c r="A1824">
        <f>INDEX(resultados!$A$2:$ZZ$2662, 1818, MATCH($B$1, resultados!$A$1:$ZZ$1, 0))</f>
        <v/>
      </c>
      <c r="B1824">
        <f>INDEX(resultados!$A$2:$ZZ$2662, 1818, MATCH($B$2, resultados!$A$1:$ZZ$1, 0))</f>
        <v/>
      </c>
      <c r="C1824">
        <f>INDEX(resultados!$A$2:$ZZ$2662, 1818, MATCH($B$3, resultados!$A$1:$ZZ$1, 0))</f>
        <v/>
      </c>
    </row>
    <row r="1825">
      <c r="A1825">
        <f>INDEX(resultados!$A$2:$ZZ$2662, 1819, MATCH($B$1, resultados!$A$1:$ZZ$1, 0))</f>
        <v/>
      </c>
      <c r="B1825">
        <f>INDEX(resultados!$A$2:$ZZ$2662, 1819, MATCH($B$2, resultados!$A$1:$ZZ$1, 0))</f>
        <v/>
      </c>
      <c r="C1825">
        <f>INDEX(resultados!$A$2:$ZZ$2662, 1819, MATCH($B$3, resultados!$A$1:$ZZ$1, 0))</f>
        <v/>
      </c>
    </row>
    <row r="1826">
      <c r="A1826">
        <f>INDEX(resultados!$A$2:$ZZ$2662, 1820, MATCH($B$1, resultados!$A$1:$ZZ$1, 0))</f>
        <v/>
      </c>
      <c r="B1826">
        <f>INDEX(resultados!$A$2:$ZZ$2662, 1820, MATCH($B$2, resultados!$A$1:$ZZ$1, 0))</f>
        <v/>
      </c>
      <c r="C1826">
        <f>INDEX(resultados!$A$2:$ZZ$2662, 1820, MATCH($B$3, resultados!$A$1:$ZZ$1, 0))</f>
        <v/>
      </c>
    </row>
    <row r="1827">
      <c r="A1827">
        <f>INDEX(resultados!$A$2:$ZZ$2662, 1821, MATCH($B$1, resultados!$A$1:$ZZ$1, 0))</f>
        <v/>
      </c>
      <c r="B1827">
        <f>INDEX(resultados!$A$2:$ZZ$2662, 1821, MATCH($B$2, resultados!$A$1:$ZZ$1, 0))</f>
        <v/>
      </c>
      <c r="C1827">
        <f>INDEX(resultados!$A$2:$ZZ$2662, 1821, MATCH($B$3, resultados!$A$1:$ZZ$1, 0))</f>
        <v/>
      </c>
    </row>
    <row r="1828">
      <c r="A1828">
        <f>INDEX(resultados!$A$2:$ZZ$2662, 1822, MATCH($B$1, resultados!$A$1:$ZZ$1, 0))</f>
        <v/>
      </c>
      <c r="B1828">
        <f>INDEX(resultados!$A$2:$ZZ$2662, 1822, MATCH($B$2, resultados!$A$1:$ZZ$1, 0))</f>
        <v/>
      </c>
      <c r="C1828">
        <f>INDEX(resultados!$A$2:$ZZ$2662, 1822, MATCH($B$3, resultados!$A$1:$ZZ$1, 0))</f>
        <v/>
      </c>
    </row>
    <row r="1829">
      <c r="A1829">
        <f>INDEX(resultados!$A$2:$ZZ$2662, 1823, MATCH($B$1, resultados!$A$1:$ZZ$1, 0))</f>
        <v/>
      </c>
      <c r="B1829">
        <f>INDEX(resultados!$A$2:$ZZ$2662, 1823, MATCH($B$2, resultados!$A$1:$ZZ$1, 0))</f>
        <v/>
      </c>
      <c r="C1829">
        <f>INDEX(resultados!$A$2:$ZZ$2662, 1823, MATCH($B$3, resultados!$A$1:$ZZ$1, 0))</f>
        <v/>
      </c>
    </row>
    <row r="1830">
      <c r="A1830">
        <f>INDEX(resultados!$A$2:$ZZ$2662, 1824, MATCH($B$1, resultados!$A$1:$ZZ$1, 0))</f>
        <v/>
      </c>
      <c r="B1830">
        <f>INDEX(resultados!$A$2:$ZZ$2662, 1824, MATCH($B$2, resultados!$A$1:$ZZ$1, 0))</f>
        <v/>
      </c>
      <c r="C1830">
        <f>INDEX(resultados!$A$2:$ZZ$2662, 1824, MATCH($B$3, resultados!$A$1:$ZZ$1, 0))</f>
        <v/>
      </c>
    </row>
    <row r="1831">
      <c r="A1831">
        <f>INDEX(resultados!$A$2:$ZZ$2662, 1825, MATCH($B$1, resultados!$A$1:$ZZ$1, 0))</f>
        <v/>
      </c>
      <c r="B1831">
        <f>INDEX(resultados!$A$2:$ZZ$2662, 1825, MATCH($B$2, resultados!$A$1:$ZZ$1, 0))</f>
        <v/>
      </c>
      <c r="C1831">
        <f>INDEX(resultados!$A$2:$ZZ$2662, 1825, MATCH($B$3, resultados!$A$1:$ZZ$1, 0))</f>
        <v/>
      </c>
    </row>
    <row r="1832">
      <c r="A1832">
        <f>INDEX(resultados!$A$2:$ZZ$2662, 1826, MATCH($B$1, resultados!$A$1:$ZZ$1, 0))</f>
        <v/>
      </c>
      <c r="B1832">
        <f>INDEX(resultados!$A$2:$ZZ$2662, 1826, MATCH($B$2, resultados!$A$1:$ZZ$1, 0))</f>
        <v/>
      </c>
      <c r="C1832">
        <f>INDEX(resultados!$A$2:$ZZ$2662, 1826, MATCH($B$3, resultados!$A$1:$ZZ$1, 0))</f>
        <v/>
      </c>
    </row>
    <row r="1833">
      <c r="A1833">
        <f>INDEX(resultados!$A$2:$ZZ$2662, 1827, MATCH($B$1, resultados!$A$1:$ZZ$1, 0))</f>
        <v/>
      </c>
      <c r="B1833">
        <f>INDEX(resultados!$A$2:$ZZ$2662, 1827, MATCH($B$2, resultados!$A$1:$ZZ$1, 0))</f>
        <v/>
      </c>
      <c r="C1833">
        <f>INDEX(resultados!$A$2:$ZZ$2662, 1827, MATCH($B$3, resultados!$A$1:$ZZ$1, 0))</f>
        <v/>
      </c>
    </row>
    <row r="1834">
      <c r="A1834">
        <f>INDEX(resultados!$A$2:$ZZ$2662, 1828, MATCH($B$1, resultados!$A$1:$ZZ$1, 0))</f>
        <v/>
      </c>
      <c r="B1834">
        <f>INDEX(resultados!$A$2:$ZZ$2662, 1828, MATCH($B$2, resultados!$A$1:$ZZ$1, 0))</f>
        <v/>
      </c>
      <c r="C1834">
        <f>INDEX(resultados!$A$2:$ZZ$2662, 1828, MATCH($B$3, resultados!$A$1:$ZZ$1, 0))</f>
        <v/>
      </c>
    </row>
    <row r="1835">
      <c r="A1835">
        <f>INDEX(resultados!$A$2:$ZZ$2662, 1829, MATCH($B$1, resultados!$A$1:$ZZ$1, 0))</f>
        <v/>
      </c>
      <c r="B1835">
        <f>INDEX(resultados!$A$2:$ZZ$2662, 1829, MATCH($B$2, resultados!$A$1:$ZZ$1, 0))</f>
        <v/>
      </c>
      <c r="C1835">
        <f>INDEX(resultados!$A$2:$ZZ$2662, 1829, MATCH($B$3, resultados!$A$1:$ZZ$1, 0))</f>
        <v/>
      </c>
    </row>
    <row r="1836">
      <c r="A1836">
        <f>INDEX(resultados!$A$2:$ZZ$2662, 1830, MATCH($B$1, resultados!$A$1:$ZZ$1, 0))</f>
        <v/>
      </c>
      <c r="B1836">
        <f>INDEX(resultados!$A$2:$ZZ$2662, 1830, MATCH($B$2, resultados!$A$1:$ZZ$1, 0))</f>
        <v/>
      </c>
      <c r="C1836">
        <f>INDEX(resultados!$A$2:$ZZ$2662, 1830, MATCH($B$3, resultados!$A$1:$ZZ$1, 0))</f>
        <v/>
      </c>
    </row>
    <row r="1837">
      <c r="A1837">
        <f>INDEX(resultados!$A$2:$ZZ$2662, 1831, MATCH($B$1, resultados!$A$1:$ZZ$1, 0))</f>
        <v/>
      </c>
      <c r="B1837">
        <f>INDEX(resultados!$A$2:$ZZ$2662, 1831, MATCH($B$2, resultados!$A$1:$ZZ$1, 0))</f>
        <v/>
      </c>
      <c r="C1837">
        <f>INDEX(resultados!$A$2:$ZZ$2662, 1831, MATCH($B$3, resultados!$A$1:$ZZ$1, 0))</f>
        <v/>
      </c>
    </row>
    <row r="1838">
      <c r="A1838">
        <f>INDEX(resultados!$A$2:$ZZ$2662, 1832, MATCH($B$1, resultados!$A$1:$ZZ$1, 0))</f>
        <v/>
      </c>
      <c r="B1838">
        <f>INDEX(resultados!$A$2:$ZZ$2662, 1832, MATCH($B$2, resultados!$A$1:$ZZ$1, 0))</f>
        <v/>
      </c>
      <c r="C1838">
        <f>INDEX(resultados!$A$2:$ZZ$2662, 1832, MATCH($B$3, resultados!$A$1:$ZZ$1, 0))</f>
        <v/>
      </c>
    </row>
    <row r="1839">
      <c r="A1839">
        <f>INDEX(resultados!$A$2:$ZZ$2662, 1833, MATCH($B$1, resultados!$A$1:$ZZ$1, 0))</f>
        <v/>
      </c>
      <c r="B1839">
        <f>INDEX(resultados!$A$2:$ZZ$2662, 1833, MATCH($B$2, resultados!$A$1:$ZZ$1, 0))</f>
        <v/>
      </c>
      <c r="C1839">
        <f>INDEX(resultados!$A$2:$ZZ$2662, 1833, MATCH($B$3, resultados!$A$1:$ZZ$1, 0))</f>
        <v/>
      </c>
    </row>
    <row r="1840">
      <c r="A1840">
        <f>INDEX(resultados!$A$2:$ZZ$2662, 1834, MATCH($B$1, resultados!$A$1:$ZZ$1, 0))</f>
        <v/>
      </c>
      <c r="B1840">
        <f>INDEX(resultados!$A$2:$ZZ$2662, 1834, MATCH($B$2, resultados!$A$1:$ZZ$1, 0))</f>
        <v/>
      </c>
      <c r="C1840">
        <f>INDEX(resultados!$A$2:$ZZ$2662, 1834, MATCH($B$3, resultados!$A$1:$ZZ$1, 0))</f>
        <v/>
      </c>
    </row>
    <row r="1841">
      <c r="A1841">
        <f>INDEX(resultados!$A$2:$ZZ$2662, 1835, MATCH($B$1, resultados!$A$1:$ZZ$1, 0))</f>
        <v/>
      </c>
      <c r="B1841">
        <f>INDEX(resultados!$A$2:$ZZ$2662, 1835, MATCH($B$2, resultados!$A$1:$ZZ$1, 0))</f>
        <v/>
      </c>
      <c r="C1841">
        <f>INDEX(resultados!$A$2:$ZZ$2662, 1835, MATCH($B$3, resultados!$A$1:$ZZ$1, 0))</f>
        <v/>
      </c>
    </row>
    <row r="1842">
      <c r="A1842">
        <f>INDEX(resultados!$A$2:$ZZ$2662, 1836, MATCH($B$1, resultados!$A$1:$ZZ$1, 0))</f>
        <v/>
      </c>
      <c r="B1842">
        <f>INDEX(resultados!$A$2:$ZZ$2662, 1836, MATCH($B$2, resultados!$A$1:$ZZ$1, 0))</f>
        <v/>
      </c>
      <c r="C1842">
        <f>INDEX(resultados!$A$2:$ZZ$2662, 1836, MATCH($B$3, resultados!$A$1:$ZZ$1, 0))</f>
        <v/>
      </c>
    </row>
    <row r="1843">
      <c r="A1843">
        <f>INDEX(resultados!$A$2:$ZZ$2662, 1837, MATCH($B$1, resultados!$A$1:$ZZ$1, 0))</f>
        <v/>
      </c>
      <c r="B1843">
        <f>INDEX(resultados!$A$2:$ZZ$2662, 1837, MATCH($B$2, resultados!$A$1:$ZZ$1, 0))</f>
        <v/>
      </c>
      <c r="C1843">
        <f>INDEX(resultados!$A$2:$ZZ$2662, 1837, MATCH($B$3, resultados!$A$1:$ZZ$1, 0))</f>
        <v/>
      </c>
    </row>
    <row r="1844">
      <c r="A1844">
        <f>INDEX(resultados!$A$2:$ZZ$2662, 1838, MATCH($B$1, resultados!$A$1:$ZZ$1, 0))</f>
        <v/>
      </c>
      <c r="B1844">
        <f>INDEX(resultados!$A$2:$ZZ$2662, 1838, MATCH($B$2, resultados!$A$1:$ZZ$1, 0))</f>
        <v/>
      </c>
      <c r="C1844">
        <f>INDEX(resultados!$A$2:$ZZ$2662, 1838, MATCH($B$3, resultados!$A$1:$ZZ$1, 0))</f>
        <v/>
      </c>
    </row>
    <row r="1845">
      <c r="A1845">
        <f>INDEX(resultados!$A$2:$ZZ$2662, 1839, MATCH($B$1, resultados!$A$1:$ZZ$1, 0))</f>
        <v/>
      </c>
      <c r="B1845">
        <f>INDEX(resultados!$A$2:$ZZ$2662, 1839, MATCH($B$2, resultados!$A$1:$ZZ$1, 0))</f>
        <v/>
      </c>
      <c r="C1845">
        <f>INDEX(resultados!$A$2:$ZZ$2662, 1839, MATCH($B$3, resultados!$A$1:$ZZ$1, 0))</f>
        <v/>
      </c>
    </row>
    <row r="1846">
      <c r="A1846">
        <f>INDEX(resultados!$A$2:$ZZ$2662, 1840, MATCH($B$1, resultados!$A$1:$ZZ$1, 0))</f>
        <v/>
      </c>
      <c r="B1846">
        <f>INDEX(resultados!$A$2:$ZZ$2662, 1840, MATCH($B$2, resultados!$A$1:$ZZ$1, 0))</f>
        <v/>
      </c>
      <c r="C1846">
        <f>INDEX(resultados!$A$2:$ZZ$2662, 1840, MATCH($B$3, resultados!$A$1:$ZZ$1, 0))</f>
        <v/>
      </c>
    </row>
    <row r="1847">
      <c r="A1847">
        <f>INDEX(resultados!$A$2:$ZZ$2662, 1841, MATCH($B$1, resultados!$A$1:$ZZ$1, 0))</f>
        <v/>
      </c>
      <c r="B1847">
        <f>INDEX(resultados!$A$2:$ZZ$2662, 1841, MATCH($B$2, resultados!$A$1:$ZZ$1, 0))</f>
        <v/>
      </c>
      <c r="C1847">
        <f>INDEX(resultados!$A$2:$ZZ$2662, 1841, MATCH($B$3, resultados!$A$1:$ZZ$1, 0))</f>
        <v/>
      </c>
    </row>
    <row r="1848">
      <c r="A1848">
        <f>INDEX(resultados!$A$2:$ZZ$2662, 1842, MATCH($B$1, resultados!$A$1:$ZZ$1, 0))</f>
        <v/>
      </c>
      <c r="B1848">
        <f>INDEX(resultados!$A$2:$ZZ$2662, 1842, MATCH($B$2, resultados!$A$1:$ZZ$1, 0))</f>
        <v/>
      </c>
      <c r="C1848">
        <f>INDEX(resultados!$A$2:$ZZ$2662, 1842, MATCH($B$3, resultados!$A$1:$ZZ$1, 0))</f>
        <v/>
      </c>
    </row>
    <row r="1849">
      <c r="A1849">
        <f>INDEX(resultados!$A$2:$ZZ$2662, 1843, MATCH($B$1, resultados!$A$1:$ZZ$1, 0))</f>
        <v/>
      </c>
      <c r="B1849">
        <f>INDEX(resultados!$A$2:$ZZ$2662, 1843, MATCH($B$2, resultados!$A$1:$ZZ$1, 0))</f>
        <v/>
      </c>
      <c r="C1849">
        <f>INDEX(resultados!$A$2:$ZZ$2662, 1843, MATCH($B$3, resultados!$A$1:$ZZ$1, 0))</f>
        <v/>
      </c>
    </row>
    <row r="1850">
      <c r="A1850">
        <f>INDEX(resultados!$A$2:$ZZ$2662, 1844, MATCH($B$1, resultados!$A$1:$ZZ$1, 0))</f>
        <v/>
      </c>
      <c r="B1850">
        <f>INDEX(resultados!$A$2:$ZZ$2662, 1844, MATCH($B$2, resultados!$A$1:$ZZ$1, 0))</f>
        <v/>
      </c>
      <c r="C1850">
        <f>INDEX(resultados!$A$2:$ZZ$2662, 1844, MATCH($B$3, resultados!$A$1:$ZZ$1, 0))</f>
        <v/>
      </c>
    </row>
    <row r="1851">
      <c r="A1851">
        <f>INDEX(resultados!$A$2:$ZZ$2662, 1845, MATCH($B$1, resultados!$A$1:$ZZ$1, 0))</f>
        <v/>
      </c>
      <c r="B1851">
        <f>INDEX(resultados!$A$2:$ZZ$2662, 1845, MATCH($B$2, resultados!$A$1:$ZZ$1, 0))</f>
        <v/>
      </c>
      <c r="C1851">
        <f>INDEX(resultados!$A$2:$ZZ$2662, 1845, MATCH($B$3, resultados!$A$1:$ZZ$1, 0))</f>
        <v/>
      </c>
    </row>
    <row r="1852">
      <c r="A1852">
        <f>INDEX(resultados!$A$2:$ZZ$2662, 1846, MATCH($B$1, resultados!$A$1:$ZZ$1, 0))</f>
        <v/>
      </c>
      <c r="B1852">
        <f>INDEX(resultados!$A$2:$ZZ$2662, 1846, MATCH($B$2, resultados!$A$1:$ZZ$1, 0))</f>
        <v/>
      </c>
      <c r="C1852">
        <f>INDEX(resultados!$A$2:$ZZ$2662, 1846, MATCH($B$3, resultados!$A$1:$ZZ$1, 0))</f>
        <v/>
      </c>
    </row>
    <row r="1853">
      <c r="A1853">
        <f>INDEX(resultados!$A$2:$ZZ$2662, 1847, MATCH($B$1, resultados!$A$1:$ZZ$1, 0))</f>
        <v/>
      </c>
      <c r="B1853">
        <f>INDEX(resultados!$A$2:$ZZ$2662, 1847, MATCH($B$2, resultados!$A$1:$ZZ$1, 0))</f>
        <v/>
      </c>
      <c r="C1853">
        <f>INDEX(resultados!$A$2:$ZZ$2662, 1847, MATCH($B$3, resultados!$A$1:$ZZ$1, 0))</f>
        <v/>
      </c>
    </row>
    <row r="1854">
      <c r="A1854">
        <f>INDEX(resultados!$A$2:$ZZ$2662, 1848, MATCH($B$1, resultados!$A$1:$ZZ$1, 0))</f>
        <v/>
      </c>
      <c r="B1854">
        <f>INDEX(resultados!$A$2:$ZZ$2662, 1848, MATCH($B$2, resultados!$A$1:$ZZ$1, 0))</f>
        <v/>
      </c>
      <c r="C1854">
        <f>INDEX(resultados!$A$2:$ZZ$2662, 1848, MATCH($B$3, resultados!$A$1:$ZZ$1, 0))</f>
        <v/>
      </c>
    </row>
    <row r="1855">
      <c r="A1855">
        <f>INDEX(resultados!$A$2:$ZZ$2662, 1849, MATCH($B$1, resultados!$A$1:$ZZ$1, 0))</f>
        <v/>
      </c>
      <c r="B1855">
        <f>INDEX(resultados!$A$2:$ZZ$2662, 1849, MATCH($B$2, resultados!$A$1:$ZZ$1, 0))</f>
        <v/>
      </c>
      <c r="C1855">
        <f>INDEX(resultados!$A$2:$ZZ$2662, 1849, MATCH($B$3, resultados!$A$1:$ZZ$1, 0))</f>
        <v/>
      </c>
    </row>
    <row r="1856">
      <c r="A1856">
        <f>INDEX(resultados!$A$2:$ZZ$2662, 1850, MATCH($B$1, resultados!$A$1:$ZZ$1, 0))</f>
        <v/>
      </c>
      <c r="B1856">
        <f>INDEX(resultados!$A$2:$ZZ$2662, 1850, MATCH($B$2, resultados!$A$1:$ZZ$1, 0))</f>
        <v/>
      </c>
      <c r="C1856">
        <f>INDEX(resultados!$A$2:$ZZ$2662, 1850, MATCH($B$3, resultados!$A$1:$ZZ$1, 0))</f>
        <v/>
      </c>
    </row>
    <row r="1857">
      <c r="A1857">
        <f>INDEX(resultados!$A$2:$ZZ$2662, 1851, MATCH($B$1, resultados!$A$1:$ZZ$1, 0))</f>
        <v/>
      </c>
      <c r="B1857">
        <f>INDEX(resultados!$A$2:$ZZ$2662, 1851, MATCH($B$2, resultados!$A$1:$ZZ$1, 0))</f>
        <v/>
      </c>
      <c r="C1857">
        <f>INDEX(resultados!$A$2:$ZZ$2662, 1851, MATCH($B$3, resultados!$A$1:$ZZ$1, 0))</f>
        <v/>
      </c>
    </row>
    <row r="1858">
      <c r="A1858">
        <f>INDEX(resultados!$A$2:$ZZ$2662, 1852, MATCH($B$1, resultados!$A$1:$ZZ$1, 0))</f>
        <v/>
      </c>
      <c r="B1858">
        <f>INDEX(resultados!$A$2:$ZZ$2662, 1852, MATCH($B$2, resultados!$A$1:$ZZ$1, 0))</f>
        <v/>
      </c>
      <c r="C1858">
        <f>INDEX(resultados!$A$2:$ZZ$2662, 1852, MATCH($B$3, resultados!$A$1:$ZZ$1, 0))</f>
        <v/>
      </c>
    </row>
    <row r="1859">
      <c r="A1859">
        <f>INDEX(resultados!$A$2:$ZZ$2662, 1853, MATCH($B$1, resultados!$A$1:$ZZ$1, 0))</f>
        <v/>
      </c>
      <c r="B1859">
        <f>INDEX(resultados!$A$2:$ZZ$2662, 1853, MATCH($B$2, resultados!$A$1:$ZZ$1, 0))</f>
        <v/>
      </c>
      <c r="C1859">
        <f>INDEX(resultados!$A$2:$ZZ$2662, 1853, MATCH($B$3, resultados!$A$1:$ZZ$1, 0))</f>
        <v/>
      </c>
    </row>
    <row r="1860">
      <c r="A1860">
        <f>INDEX(resultados!$A$2:$ZZ$2662, 1854, MATCH($B$1, resultados!$A$1:$ZZ$1, 0))</f>
        <v/>
      </c>
      <c r="B1860">
        <f>INDEX(resultados!$A$2:$ZZ$2662, 1854, MATCH($B$2, resultados!$A$1:$ZZ$1, 0))</f>
        <v/>
      </c>
      <c r="C1860">
        <f>INDEX(resultados!$A$2:$ZZ$2662, 1854, MATCH($B$3, resultados!$A$1:$ZZ$1, 0))</f>
        <v/>
      </c>
    </row>
    <row r="1861">
      <c r="A1861">
        <f>INDEX(resultados!$A$2:$ZZ$2662, 1855, MATCH($B$1, resultados!$A$1:$ZZ$1, 0))</f>
        <v/>
      </c>
      <c r="B1861">
        <f>INDEX(resultados!$A$2:$ZZ$2662, 1855, MATCH($B$2, resultados!$A$1:$ZZ$1, 0))</f>
        <v/>
      </c>
      <c r="C1861">
        <f>INDEX(resultados!$A$2:$ZZ$2662, 1855, MATCH($B$3, resultados!$A$1:$ZZ$1, 0))</f>
        <v/>
      </c>
    </row>
    <row r="1862">
      <c r="A1862">
        <f>INDEX(resultados!$A$2:$ZZ$2662, 1856, MATCH($B$1, resultados!$A$1:$ZZ$1, 0))</f>
        <v/>
      </c>
      <c r="B1862">
        <f>INDEX(resultados!$A$2:$ZZ$2662, 1856, MATCH($B$2, resultados!$A$1:$ZZ$1, 0))</f>
        <v/>
      </c>
      <c r="C1862">
        <f>INDEX(resultados!$A$2:$ZZ$2662, 1856, MATCH($B$3, resultados!$A$1:$ZZ$1, 0))</f>
        <v/>
      </c>
    </row>
    <row r="1863">
      <c r="A1863">
        <f>INDEX(resultados!$A$2:$ZZ$2662, 1857, MATCH($B$1, resultados!$A$1:$ZZ$1, 0))</f>
        <v/>
      </c>
      <c r="B1863">
        <f>INDEX(resultados!$A$2:$ZZ$2662, 1857, MATCH($B$2, resultados!$A$1:$ZZ$1, 0))</f>
        <v/>
      </c>
      <c r="C1863">
        <f>INDEX(resultados!$A$2:$ZZ$2662, 1857, MATCH($B$3, resultados!$A$1:$ZZ$1, 0))</f>
        <v/>
      </c>
    </row>
    <row r="1864">
      <c r="A1864">
        <f>INDEX(resultados!$A$2:$ZZ$2662, 1858, MATCH($B$1, resultados!$A$1:$ZZ$1, 0))</f>
        <v/>
      </c>
      <c r="B1864">
        <f>INDEX(resultados!$A$2:$ZZ$2662, 1858, MATCH($B$2, resultados!$A$1:$ZZ$1, 0))</f>
        <v/>
      </c>
      <c r="C1864">
        <f>INDEX(resultados!$A$2:$ZZ$2662, 1858, MATCH($B$3, resultados!$A$1:$ZZ$1, 0))</f>
        <v/>
      </c>
    </row>
    <row r="1865">
      <c r="A1865">
        <f>INDEX(resultados!$A$2:$ZZ$2662, 1859, MATCH($B$1, resultados!$A$1:$ZZ$1, 0))</f>
        <v/>
      </c>
      <c r="B1865">
        <f>INDEX(resultados!$A$2:$ZZ$2662, 1859, MATCH($B$2, resultados!$A$1:$ZZ$1, 0))</f>
        <v/>
      </c>
      <c r="C1865">
        <f>INDEX(resultados!$A$2:$ZZ$2662, 1859, MATCH($B$3, resultados!$A$1:$ZZ$1, 0))</f>
        <v/>
      </c>
    </row>
    <row r="1866">
      <c r="A1866">
        <f>INDEX(resultados!$A$2:$ZZ$2662, 1860, MATCH($B$1, resultados!$A$1:$ZZ$1, 0))</f>
        <v/>
      </c>
      <c r="B1866">
        <f>INDEX(resultados!$A$2:$ZZ$2662, 1860, MATCH($B$2, resultados!$A$1:$ZZ$1, 0))</f>
        <v/>
      </c>
      <c r="C1866">
        <f>INDEX(resultados!$A$2:$ZZ$2662, 1860, MATCH($B$3, resultados!$A$1:$ZZ$1, 0))</f>
        <v/>
      </c>
    </row>
    <row r="1867">
      <c r="A1867">
        <f>INDEX(resultados!$A$2:$ZZ$2662, 1861, MATCH($B$1, resultados!$A$1:$ZZ$1, 0))</f>
        <v/>
      </c>
      <c r="B1867">
        <f>INDEX(resultados!$A$2:$ZZ$2662, 1861, MATCH($B$2, resultados!$A$1:$ZZ$1, 0))</f>
        <v/>
      </c>
      <c r="C1867">
        <f>INDEX(resultados!$A$2:$ZZ$2662, 1861, MATCH($B$3, resultados!$A$1:$ZZ$1, 0))</f>
        <v/>
      </c>
    </row>
    <row r="1868">
      <c r="A1868">
        <f>INDEX(resultados!$A$2:$ZZ$2662, 1862, MATCH($B$1, resultados!$A$1:$ZZ$1, 0))</f>
        <v/>
      </c>
      <c r="B1868">
        <f>INDEX(resultados!$A$2:$ZZ$2662, 1862, MATCH($B$2, resultados!$A$1:$ZZ$1, 0))</f>
        <v/>
      </c>
      <c r="C1868">
        <f>INDEX(resultados!$A$2:$ZZ$2662, 1862, MATCH($B$3, resultados!$A$1:$ZZ$1, 0))</f>
        <v/>
      </c>
    </row>
    <row r="1869">
      <c r="A1869">
        <f>INDEX(resultados!$A$2:$ZZ$2662, 1863, MATCH($B$1, resultados!$A$1:$ZZ$1, 0))</f>
        <v/>
      </c>
      <c r="B1869">
        <f>INDEX(resultados!$A$2:$ZZ$2662, 1863, MATCH($B$2, resultados!$A$1:$ZZ$1, 0))</f>
        <v/>
      </c>
      <c r="C1869">
        <f>INDEX(resultados!$A$2:$ZZ$2662, 1863, MATCH($B$3, resultados!$A$1:$ZZ$1, 0))</f>
        <v/>
      </c>
    </row>
    <row r="1870">
      <c r="A1870">
        <f>INDEX(resultados!$A$2:$ZZ$2662, 1864, MATCH($B$1, resultados!$A$1:$ZZ$1, 0))</f>
        <v/>
      </c>
      <c r="B1870">
        <f>INDEX(resultados!$A$2:$ZZ$2662, 1864, MATCH($B$2, resultados!$A$1:$ZZ$1, 0))</f>
        <v/>
      </c>
      <c r="C1870">
        <f>INDEX(resultados!$A$2:$ZZ$2662, 1864, MATCH($B$3, resultados!$A$1:$ZZ$1, 0))</f>
        <v/>
      </c>
    </row>
    <row r="1871">
      <c r="A1871">
        <f>INDEX(resultados!$A$2:$ZZ$2662, 1865, MATCH($B$1, resultados!$A$1:$ZZ$1, 0))</f>
        <v/>
      </c>
      <c r="B1871">
        <f>INDEX(resultados!$A$2:$ZZ$2662, 1865, MATCH($B$2, resultados!$A$1:$ZZ$1, 0))</f>
        <v/>
      </c>
      <c r="C1871">
        <f>INDEX(resultados!$A$2:$ZZ$2662, 1865, MATCH($B$3, resultados!$A$1:$ZZ$1, 0))</f>
        <v/>
      </c>
    </row>
    <row r="1872">
      <c r="A1872">
        <f>INDEX(resultados!$A$2:$ZZ$2662, 1866, MATCH($B$1, resultados!$A$1:$ZZ$1, 0))</f>
        <v/>
      </c>
      <c r="B1872">
        <f>INDEX(resultados!$A$2:$ZZ$2662, 1866, MATCH($B$2, resultados!$A$1:$ZZ$1, 0))</f>
        <v/>
      </c>
      <c r="C1872">
        <f>INDEX(resultados!$A$2:$ZZ$2662, 1866, MATCH($B$3, resultados!$A$1:$ZZ$1, 0))</f>
        <v/>
      </c>
    </row>
    <row r="1873">
      <c r="A1873">
        <f>INDEX(resultados!$A$2:$ZZ$2662, 1867, MATCH($B$1, resultados!$A$1:$ZZ$1, 0))</f>
        <v/>
      </c>
      <c r="B1873">
        <f>INDEX(resultados!$A$2:$ZZ$2662, 1867, MATCH($B$2, resultados!$A$1:$ZZ$1, 0))</f>
        <v/>
      </c>
      <c r="C1873">
        <f>INDEX(resultados!$A$2:$ZZ$2662, 1867, MATCH($B$3, resultados!$A$1:$ZZ$1, 0))</f>
        <v/>
      </c>
    </row>
    <row r="1874">
      <c r="A1874">
        <f>INDEX(resultados!$A$2:$ZZ$2662, 1868, MATCH($B$1, resultados!$A$1:$ZZ$1, 0))</f>
        <v/>
      </c>
      <c r="B1874">
        <f>INDEX(resultados!$A$2:$ZZ$2662, 1868, MATCH($B$2, resultados!$A$1:$ZZ$1, 0))</f>
        <v/>
      </c>
      <c r="C1874">
        <f>INDEX(resultados!$A$2:$ZZ$2662, 1868, MATCH($B$3, resultados!$A$1:$ZZ$1, 0))</f>
        <v/>
      </c>
    </row>
    <row r="1875">
      <c r="A1875">
        <f>INDEX(resultados!$A$2:$ZZ$2662, 1869, MATCH($B$1, resultados!$A$1:$ZZ$1, 0))</f>
        <v/>
      </c>
      <c r="B1875">
        <f>INDEX(resultados!$A$2:$ZZ$2662, 1869, MATCH($B$2, resultados!$A$1:$ZZ$1, 0))</f>
        <v/>
      </c>
      <c r="C1875">
        <f>INDEX(resultados!$A$2:$ZZ$2662, 1869, MATCH($B$3, resultados!$A$1:$ZZ$1, 0))</f>
        <v/>
      </c>
    </row>
    <row r="1876">
      <c r="A1876">
        <f>INDEX(resultados!$A$2:$ZZ$2662, 1870, MATCH($B$1, resultados!$A$1:$ZZ$1, 0))</f>
        <v/>
      </c>
      <c r="B1876">
        <f>INDEX(resultados!$A$2:$ZZ$2662, 1870, MATCH($B$2, resultados!$A$1:$ZZ$1, 0))</f>
        <v/>
      </c>
      <c r="C1876">
        <f>INDEX(resultados!$A$2:$ZZ$2662, 1870, MATCH($B$3, resultados!$A$1:$ZZ$1, 0))</f>
        <v/>
      </c>
    </row>
    <row r="1877">
      <c r="A1877">
        <f>INDEX(resultados!$A$2:$ZZ$2662, 1871, MATCH($B$1, resultados!$A$1:$ZZ$1, 0))</f>
        <v/>
      </c>
      <c r="B1877">
        <f>INDEX(resultados!$A$2:$ZZ$2662, 1871, MATCH($B$2, resultados!$A$1:$ZZ$1, 0))</f>
        <v/>
      </c>
      <c r="C1877">
        <f>INDEX(resultados!$A$2:$ZZ$2662, 1871, MATCH($B$3, resultados!$A$1:$ZZ$1, 0))</f>
        <v/>
      </c>
    </row>
    <row r="1878">
      <c r="A1878">
        <f>INDEX(resultados!$A$2:$ZZ$2662, 1872, MATCH($B$1, resultados!$A$1:$ZZ$1, 0))</f>
        <v/>
      </c>
      <c r="B1878">
        <f>INDEX(resultados!$A$2:$ZZ$2662, 1872, MATCH($B$2, resultados!$A$1:$ZZ$1, 0))</f>
        <v/>
      </c>
      <c r="C1878">
        <f>INDEX(resultados!$A$2:$ZZ$2662, 1872, MATCH($B$3, resultados!$A$1:$ZZ$1, 0))</f>
        <v/>
      </c>
    </row>
    <row r="1879">
      <c r="A1879">
        <f>INDEX(resultados!$A$2:$ZZ$2662, 1873, MATCH($B$1, resultados!$A$1:$ZZ$1, 0))</f>
        <v/>
      </c>
      <c r="B1879">
        <f>INDEX(resultados!$A$2:$ZZ$2662, 1873, MATCH($B$2, resultados!$A$1:$ZZ$1, 0))</f>
        <v/>
      </c>
      <c r="C1879">
        <f>INDEX(resultados!$A$2:$ZZ$2662, 1873, MATCH($B$3, resultados!$A$1:$ZZ$1, 0))</f>
        <v/>
      </c>
    </row>
    <row r="1880">
      <c r="A1880">
        <f>INDEX(resultados!$A$2:$ZZ$2662, 1874, MATCH($B$1, resultados!$A$1:$ZZ$1, 0))</f>
        <v/>
      </c>
      <c r="B1880">
        <f>INDEX(resultados!$A$2:$ZZ$2662, 1874, MATCH($B$2, resultados!$A$1:$ZZ$1, 0))</f>
        <v/>
      </c>
      <c r="C1880">
        <f>INDEX(resultados!$A$2:$ZZ$2662, 1874, MATCH($B$3, resultados!$A$1:$ZZ$1, 0))</f>
        <v/>
      </c>
    </row>
    <row r="1881">
      <c r="A1881">
        <f>INDEX(resultados!$A$2:$ZZ$2662, 1875, MATCH($B$1, resultados!$A$1:$ZZ$1, 0))</f>
        <v/>
      </c>
      <c r="B1881">
        <f>INDEX(resultados!$A$2:$ZZ$2662, 1875, MATCH($B$2, resultados!$A$1:$ZZ$1, 0))</f>
        <v/>
      </c>
      <c r="C1881">
        <f>INDEX(resultados!$A$2:$ZZ$2662, 1875, MATCH($B$3, resultados!$A$1:$ZZ$1, 0))</f>
        <v/>
      </c>
    </row>
    <row r="1882">
      <c r="A1882">
        <f>INDEX(resultados!$A$2:$ZZ$2662, 1876, MATCH($B$1, resultados!$A$1:$ZZ$1, 0))</f>
        <v/>
      </c>
      <c r="B1882">
        <f>INDEX(resultados!$A$2:$ZZ$2662, 1876, MATCH($B$2, resultados!$A$1:$ZZ$1, 0))</f>
        <v/>
      </c>
      <c r="C1882">
        <f>INDEX(resultados!$A$2:$ZZ$2662, 1876, MATCH($B$3, resultados!$A$1:$ZZ$1, 0))</f>
        <v/>
      </c>
    </row>
    <row r="1883">
      <c r="A1883">
        <f>INDEX(resultados!$A$2:$ZZ$2662, 1877, MATCH($B$1, resultados!$A$1:$ZZ$1, 0))</f>
        <v/>
      </c>
      <c r="B1883">
        <f>INDEX(resultados!$A$2:$ZZ$2662, 1877, MATCH($B$2, resultados!$A$1:$ZZ$1, 0))</f>
        <v/>
      </c>
      <c r="C1883">
        <f>INDEX(resultados!$A$2:$ZZ$2662, 1877, MATCH($B$3, resultados!$A$1:$ZZ$1, 0))</f>
        <v/>
      </c>
    </row>
    <row r="1884">
      <c r="A1884">
        <f>INDEX(resultados!$A$2:$ZZ$2662, 1878, MATCH($B$1, resultados!$A$1:$ZZ$1, 0))</f>
        <v/>
      </c>
      <c r="B1884">
        <f>INDEX(resultados!$A$2:$ZZ$2662, 1878, MATCH($B$2, resultados!$A$1:$ZZ$1, 0))</f>
        <v/>
      </c>
      <c r="C1884">
        <f>INDEX(resultados!$A$2:$ZZ$2662, 1878, MATCH($B$3, resultados!$A$1:$ZZ$1, 0))</f>
        <v/>
      </c>
    </row>
    <row r="1885">
      <c r="A1885">
        <f>INDEX(resultados!$A$2:$ZZ$2662, 1879, MATCH($B$1, resultados!$A$1:$ZZ$1, 0))</f>
        <v/>
      </c>
      <c r="B1885">
        <f>INDEX(resultados!$A$2:$ZZ$2662, 1879, MATCH($B$2, resultados!$A$1:$ZZ$1, 0))</f>
        <v/>
      </c>
      <c r="C1885">
        <f>INDEX(resultados!$A$2:$ZZ$2662, 1879, MATCH($B$3, resultados!$A$1:$ZZ$1, 0))</f>
        <v/>
      </c>
    </row>
    <row r="1886">
      <c r="A1886">
        <f>INDEX(resultados!$A$2:$ZZ$2662, 1880, MATCH($B$1, resultados!$A$1:$ZZ$1, 0))</f>
        <v/>
      </c>
      <c r="B1886">
        <f>INDEX(resultados!$A$2:$ZZ$2662, 1880, MATCH($B$2, resultados!$A$1:$ZZ$1, 0))</f>
        <v/>
      </c>
      <c r="C1886">
        <f>INDEX(resultados!$A$2:$ZZ$2662, 1880, MATCH($B$3, resultados!$A$1:$ZZ$1, 0))</f>
        <v/>
      </c>
    </row>
    <row r="1887">
      <c r="A1887">
        <f>INDEX(resultados!$A$2:$ZZ$2662, 1881, MATCH($B$1, resultados!$A$1:$ZZ$1, 0))</f>
        <v/>
      </c>
      <c r="B1887">
        <f>INDEX(resultados!$A$2:$ZZ$2662, 1881, MATCH($B$2, resultados!$A$1:$ZZ$1, 0))</f>
        <v/>
      </c>
      <c r="C1887">
        <f>INDEX(resultados!$A$2:$ZZ$2662, 1881, MATCH($B$3, resultados!$A$1:$ZZ$1, 0))</f>
        <v/>
      </c>
    </row>
    <row r="1888">
      <c r="A1888">
        <f>INDEX(resultados!$A$2:$ZZ$2662, 1882, MATCH($B$1, resultados!$A$1:$ZZ$1, 0))</f>
        <v/>
      </c>
      <c r="B1888">
        <f>INDEX(resultados!$A$2:$ZZ$2662, 1882, MATCH($B$2, resultados!$A$1:$ZZ$1, 0))</f>
        <v/>
      </c>
      <c r="C1888">
        <f>INDEX(resultados!$A$2:$ZZ$2662, 1882, MATCH($B$3, resultados!$A$1:$ZZ$1, 0))</f>
        <v/>
      </c>
    </row>
    <row r="1889">
      <c r="A1889">
        <f>INDEX(resultados!$A$2:$ZZ$2662, 1883, MATCH($B$1, resultados!$A$1:$ZZ$1, 0))</f>
        <v/>
      </c>
      <c r="B1889">
        <f>INDEX(resultados!$A$2:$ZZ$2662, 1883, MATCH($B$2, resultados!$A$1:$ZZ$1, 0))</f>
        <v/>
      </c>
      <c r="C1889">
        <f>INDEX(resultados!$A$2:$ZZ$2662, 1883, MATCH($B$3, resultados!$A$1:$ZZ$1, 0))</f>
        <v/>
      </c>
    </row>
    <row r="1890">
      <c r="A1890">
        <f>INDEX(resultados!$A$2:$ZZ$2662, 1884, MATCH($B$1, resultados!$A$1:$ZZ$1, 0))</f>
        <v/>
      </c>
      <c r="B1890">
        <f>INDEX(resultados!$A$2:$ZZ$2662, 1884, MATCH($B$2, resultados!$A$1:$ZZ$1, 0))</f>
        <v/>
      </c>
      <c r="C1890">
        <f>INDEX(resultados!$A$2:$ZZ$2662, 1884, MATCH($B$3, resultados!$A$1:$ZZ$1, 0))</f>
        <v/>
      </c>
    </row>
    <row r="1891">
      <c r="A1891">
        <f>INDEX(resultados!$A$2:$ZZ$2662, 1885, MATCH($B$1, resultados!$A$1:$ZZ$1, 0))</f>
        <v/>
      </c>
      <c r="B1891">
        <f>INDEX(resultados!$A$2:$ZZ$2662, 1885, MATCH($B$2, resultados!$A$1:$ZZ$1, 0))</f>
        <v/>
      </c>
      <c r="C1891">
        <f>INDEX(resultados!$A$2:$ZZ$2662, 1885, MATCH($B$3, resultados!$A$1:$ZZ$1, 0))</f>
        <v/>
      </c>
    </row>
    <row r="1892">
      <c r="A1892">
        <f>INDEX(resultados!$A$2:$ZZ$2662, 1886, MATCH($B$1, resultados!$A$1:$ZZ$1, 0))</f>
        <v/>
      </c>
      <c r="B1892">
        <f>INDEX(resultados!$A$2:$ZZ$2662, 1886, MATCH($B$2, resultados!$A$1:$ZZ$1, 0))</f>
        <v/>
      </c>
      <c r="C1892">
        <f>INDEX(resultados!$A$2:$ZZ$2662, 1886, MATCH($B$3, resultados!$A$1:$ZZ$1, 0))</f>
        <v/>
      </c>
    </row>
    <row r="1893">
      <c r="A1893">
        <f>INDEX(resultados!$A$2:$ZZ$2662, 1887, MATCH($B$1, resultados!$A$1:$ZZ$1, 0))</f>
        <v/>
      </c>
      <c r="B1893">
        <f>INDEX(resultados!$A$2:$ZZ$2662, 1887, MATCH($B$2, resultados!$A$1:$ZZ$1, 0))</f>
        <v/>
      </c>
      <c r="C1893">
        <f>INDEX(resultados!$A$2:$ZZ$2662, 1887, MATCH($B$3, resultados!$A$1:$ZZ$1, 0))</f>
        <v/>
      </c>
    </row>
    <row r="1894">
      <c r="A1894">
        <f>INDEX(resultados!$A$2:$ZZ$2662, 1888, MATCH($B$1, resultados!$A$1:$ZZ$1, 0))</f>
        <v/>
      </c>
      <c r="B1894">
        <f>INDEX(resultados!$A$2:$ZZ$2662, 1888, MATCH($B$2, resultados!$A$1:$ZZ$1, 0))</f>
        <v/>
      </c>
      <c r="C1894">
        <f>INDEX(resultados!$A$2:$ZZ$2662, 1888, MATCH($B$3, resultados!$A$1:$ZZ$1, 0))</f>
        <v/>
      </c>
    </row>
    <row r="1895">
      <c r="A1895">
        <f>INDEX(resultados!$A$2:$ZZ$2662, 1889, MATCH($B$1, resultados!$A$1:$ZZ$1, 0))</f>
        <v/>
      </c>
      <c r="B1895">
        <f>INDEX(resultados!$A$2:$ZZ$2662, 1889, MATCH($B$2, resultados!$A$1:$ZZ$1, 0))</f>
        <v/>
      </c>
      <c r="C1895">
        <f>INDEX(resultados!$A$2:$ZZ$2662, 1889, MATCH($B$3, resultados!$A$1:$ZZ$1, 0))</f>
        <v/>
      </c>
    </row>
    <row r="1896">
      <c r="A1896">
        <f>INDEX(resultados!$A$2:$ZZ$2662, 1890, MATCH($B$1, resultados!$A$1:$ZZ$1, 0))</f>
        <v/>
      </c>
      <c r="B1896">
        <f>INDEX(resultados!$A$2:$ZZ$2662, 1890, MATCH($B$2, resultados!$A$1:$ZZ$1, 0))</f>
        <v/>
      </c>
      <c r="C1896">
        <f>INDEX(resultados!$A$2:$ZZ$2662, 1890, MATCH($B$3, resultados!$A$1:$ZZ$1, 0))</f>
        <v/>
      </c>
    </row>
    <row r="1897">
      <c r="A1897">
        <f>INDEX(resultados!$A$2:$ZZ$2662, 1891, MATCH($B$1, resultados!$A$1:$ZZ$1, 0))</f>
        <v/>
      </c>
      <c r="B1897">
        <f>INDEX(resultados!$A$2:$ZZ$2662, 1891, MATCH($B$2, resultados!$A$1:$ZZ$1, 0))</f>
        <v/>
      </c>
      <c r="C1897">
        <f>INDEX(resultados!$A$2:$ZZ$2662, 1891, MATCH($B$3, resultados!$A$1:$ZZ$1, 0))</f>
        <v/>
      </c>
    </row>
    <row r="1898">
      <c r="A1898">
        <f>INDEX(resultados!$A$2:$ZZ$2662, 1892, MATCH($B$1, resultados!$A$1:$ZZ$1, 0))</f>
        <v/>
      </c>
      <c r="B1898">
        <f>INDEX(resultados!$A$2:$ZZ$2662, 1892, MATCH($B$2, resultados!$A$1:$ZZ$1, 0))</f>
        <v/>
      </c>
      <c r="C1898">
        <f>INDEX(resultados!$A$2:$ZZ$2662, 1892, MATCH($B$3, resultados!$A$1:$ZZ$1, 0))</f>
        <v/>
      </c>
    </row>
    <row r="1899">
      <c r="A1899">
        <f>INDEX(resultados!$A$2:$ZZ$2662, 1893, MATCH($B$1, resultados!$A$1:$ZZ$1, 0))</f>
        <v/>
      </c>
      <c r="B1899">
        <f>INDEX(resultados!$A$2:$ZZ$2662, 1893, MATCH($B$2, resultados!$A$1:$ZZ$1, 0))</f>
        <v/>
      </c>
      <c r="C1899">
        <f>INDEX(resultados!$A$2:$ZZ$2662, 1893, MATCH($B$3, resultados!$A$1:$ZZ$1, 0))</f>
        <v/>
      </c>
    </row>
    <row r="1900">
      <c r="A1900">
        <f>INDEX(resultados!$A$2:$ZZ$2662, 1894, MATCH($B$1, resultados!$A$1:$ZZ$1, 0))</f>
        <v/>
      </c>
      <c r="B1900">
        <f>INDEX(resultados!$A$2:$ZZ$2662, 1894, MATCH($B$2, resultados!$A$1:$ZZ$1, 0))</f>
        <v/>
      </c>
      <c r="C1900">
        <f>INDEX(resultados!$A$2:$ZZ$2662, 1894, MATCH($B$3, resultados!$A$1:$ZZ$1, 0))</f>
        <v/>
      </c>
    </row>
    <row r="1901">
      <c r="A1901">
        <f>INDEX(resultados!$A$2:$ZZ$2662, 1895, MATCH($B$1, resultados!$A$1:$ZZ$1, 0))</f>
        <v/>
      </c>
      <c r="B1901">
        <f>INDEX(resultados!$A$2:$ZZ$2662, 1895, MATCH($B$2, resultados!$A$1:$ZZ$1, 0))</f>
        <v/>
      </c>
      <c r="C1901">
        <f>INDEX(resultados!$A$2:$ZZ$2662, 1895, MATCH($B$3, resultados!$A$1:$ZZ$1, 0))</f>
        <v/>
      </c>
    </row>
    <row r="1902">
      <c r="A1902">
        <f>INDEX(resultados!$A$2:$ZZ$2662, 1896, MATCH($B$1, resultados!$A$1:$ZZ$1, 0))</f>
        <v/>
      </c>
      <c r="B1902">
        <f>INDEX(resultados!$A$2:$ZZ$2662, 1896, MATCH($B$2, resultados!$A$1:$ZZ$1, 0))</f>
        <v/>
      </c>
      <c r="C1902">
        <f>INDEX(resultados!$A$2:$ZZ$2662, 1896, MATCH($B$3, resultados!$A$1:$ZZ$1, 0))</f>
        <v/>
      </c>
    </row>
    <row r="1903">
      <c r="A1903">
        <f>INDEX(resultados!$A$2:$ZZ$2662, 1897, MATCH($B$1, resultados!$A$1:$ZZ$1, 0))</f>
        <v/>
      </c>
      <c r="B1903">
        <f>INDEX(resultados!$A$2:$ZZ$2662, 1897, MATCH($B$2, resultados!$A$1:$ZZ$1, 0))</f>
        <v/>
      </c>
      <c r="C1903">
        <f>INDEX(resultados!$A$2:$ZZ$2662, 1897, MATCH($B$3, resultados!$A$1:$ZZ$1, 0))</f>
        <v/>
      </c>
    </row>
    <row r="1904">
      <c r="A1904">
        <f>INDEX(resultados!$A$2:$ZZ$2662, 1898, MATCH($B$1, resultados!$A$1:$ZZ$1, 0))</f>
        <v/>
      </c>
      <c r="B1904">
        <f>INDEX(resultados!$A$2:$ZZ$2662, 1898, MATCH($B$2, resultados!$A$1:$ZZ$1, 0))</f>
        <v/>
      </c>
      <c r="C1904">
        <f>INDEX(resultados!$A$2:$ZZ$2662, 1898, MATCH($B$3, resultados!$A$1:$ZZ$1, 0))</f>
        <v/>
      </c>
    </row>
    <row r="1905">
      <c r="A1905">
        <f>INDEX(resultados!$A$2:$ZZ$2662, 1899, MATCH($B$1, resultados!$A$1:$ZZ$1, 0))</f>
        <v/>
      </c>
      <c r="B1905">
        <f>INDEX(resultados!$A$2:$ZZ$2662, 1899, MATCH($B$2, resultados!$A$1:$ZZ$1, 0))</f>
        <v/>
      </c>
      <c r="C1905">
        <f>INDEX(resultados!$A$2:$ZZ$2662, 1899, MATCH($B$3, resultados!$A$1:$ZZ$1, 0))</f>
        <v/>
      </c>
    </row>
    <row r="1906">
      <c r="A1906">
        <f>INDEX(resultados!$A$2:$ZZ$2662, 1900, MATCH($B$1, resultados!$A$1:$ZZ$1, 0))</f>
        <v/>
      </c>
      <c r="B1906">
        <f>INDEX(resultados!$A$2:$ZZ$2662, 1900, MATCH($B$2, resultados!$A$1:$ZZ$1, 0))</f>
        <v/>
      </c>
      <c r="C1906">
        <f>INDEX(resultados!$A$2:$ZZ$2662, 1900, MATCH($B$3, resultados!$A$1:$ZZ$1, 0))</f>
        <v/>
      </c>
    </row>
    <row r="1907">
      <c r="A1907">
        <f>INDEX(resultados!$A$2:$ZZ$2662, 1901, MATCH($B$1, resultados!$A$1:$ZZ$1, 0))</f>
        <v/>
      </c>
      <c r="B1907">
        <f>INDEX(resultados!$A$2:$ZZ$2662, 1901, MATCH($B$2, resultados!$A$1:$ZZ$1, 0))</f>
        <v/>
      </c>
      <c r="C1907">
        <f>INDEX(resultados!$A$2:$ZZ$2662, 1901, MATCH($B$3, resultados!$A$1:$ZZ$1, 0))</f>
        <v/>
      </c>
    </row>
    <row r="1908">
      <c r="A1908">
        <f>INDEX(resultados!$A$2:$ZZ$2662, 1902, MATCH($B$1, resultados!$A$1:$ZZ$1, 0))</f>
        <v/>
      </c>
      <c r="B1908">
        <f>INDEX(resultados!$A$2:$ZZ$2662, 1902, MATCH($B$2, resultados!$A$1:$ZZ$1, 0))</f>
        <v/>
      </c>
      <c r="C1908">
        <f>INDEX(resultados!$A$2:$ZZ$2662, 1902, MATCH($B$3, resultados!$A$1:$ZZ$1, 0))</f>
        <v/>
      </c>
    </row>
    <row r="1909">
      <c r="A1909">
        <f>INDEX(resultados!$A$2:$ZZ$2662, 1903, MATCH($B$1, resultados!$A$1:$ZZ$1, 0))</f>
        <v/>
      </c>
      <c r="B1909">
        <f>INDEX(resultados!$A$2:$ZZ$2662, 1903, MATCH($B$2, resultados!$A$1:$ZZ$1, 0))</f>
        <v/>
      </c>
      <c r="C1909">
        <f>INDEX(resultados!$A$2:$ZZ$2662, 1903, MATCH($B$3, resultados!$A$1:$ZZ$1, 0))</f>
        <v/>
      </c>
    </row>
    <row r="1910">
      <c r="A1910">
        <f>INDEX(resultados!$A$2:$ZZ$2662, 1904, MATCH($B$1, resultados!$A$1:$ZZ$1, 0))</f>
        <v/>
      </c>
      <c r="B1910">
        <f>INDEX(resultados!$A$2:$ZZ$2662, 1904, MATCH($B$2, resultados!$A$1:$ZZ$1, 0))</f>
        <v/>
      </c>
      <c r="C1910">
        <f>INDEX(resultados!$A$2:$ZZ$2662, 1904, MATCH($B$3, resultados!$A$1:$ZZ$1, 0))</f>
        <v/>
      </c>
    </row>
    <row r="1911">
      <c r="A1911">
        <f>INDEX(resultados!$A$2:$ZZ$2662, 1905, MATCH($B$1, resultados!$A$1:$ZZ$1, 0))</f>
        <v/>
      </c>
      <c r="B1911">
        <f>INDEX(resultados!$A$2:$ZZ$2662, 1905, MATCH($B$2, resultados!$A$1:$ZZ$1, 0))</f>
        <v/>
      </c>
      <c r="C1911">
        <f>INDEX(resultados!$A$2:$ZZ$2662, 1905, MATCH($B$3, resultados!$A$1:$ZZ$1, 0))</f>
        <v/>
      </c>
    </row>
    <row r="1912">
      <c r="A1912">
        <f>INDEX(resultados!$A$2:$ZZ$2662, 1906, MATCH($B$1, resultados!$A$1:$ZZ$1, 0))</f>
        <v/>
      </c>
      <c r="B1912">
        <f>INDEX(resultados!$A$2:$ZZ$2662, 1906, MATCH($B$2, resultados!$A$1:$ZZ$1, 0))</f>
        <v/>
      </c>
      <c r="C1912">
        <f>INDEX(resultados!$A$2:$ZZ$2662, 1906, MATCH($B$3, resultados!$A$1:$ZZ$1, 0))</f>
        <v/>
      </c>
    </row>
    <row r="1913">
      <c r="A1913">
        <f>INDEX(resultados!$A$2:$ZZ$2662, 1907, MATCH($B$1, resultados!$A$1:$ZZ$1, 0))</f>
        <v/>
      </c>
      <c r="B1913">
        <f>INDEX(resultados!$A$2:$ZZ$2662, 1907, MATCH($B$2, resultados!$A$1:$ZZ$1, 0))</f>
        <v/>
      </c>
      <c r="C1913">
        <f>INDEX(resultados!$A$2:$ZZ$2662, 1907, MATCH($B$3, resultados!$A$1:$ZZ$1, 0))</f>
        <v/>
      </c>
    </row>
    <row r="1914">
      <c r="A1914">
        <f>INDEX(resultados!$A$2:$ZZ$2662, 1908, MATCH($B$1, resultados!$A$1:$ZZ$1, 0))</f>
        <v/>
      </c>
      <c r="B1914">
        <f>INDEX(resultados!$A$2:$ZZ$2662, 1908, MATCH($B$2, resultados!$A$1:$ZZ$1, 0))</f>
        <v/>
      </c>
      <c r="C1914">
        <f>INDEX(resultados!$A$2:$ZZ$2662, 1908, MATCH($B$3, resultados!$A$1:$ZZ$1, 0))</f>
        <v/>
      </c>
    </row>
    <row r="1915">
      <c r="A1915">
        <f>INDEX(resultados!$A$2:$ZZ$2662, 1909, MATCH($B$1, resultados!$A$1:$ZZ$1, 0))</f>
        <v/>
      </c>
      <c r="B1915">
        <f>INDEX(resultados!$A$2:$ZZ$2662, 1909, MATCH($B$2, resultados!$A$1:$ZZ$1, 0))</f>
        <v/>
      </c>
      <c r="C1915">
        <f>INDEX(resultados!$A$2:$ZZ$2662, 1909, MATCH($B$3, resultados!$A$1:$ZZ$1, 0))</f>
        <v/>
      </c>
    </row>
    <row r="1916">
      <c r="A1916">
        <f>INDEX(resultados!$A$2:$ZZ$2662, 1910, MATCH($B$1, resultados!$A$1:$ZZ$1, 0))</f>
        <v/>
      </c>
      <c r="B1916">
        <f>INDEX(resultados!$A$2:$ZZ$2662, 1910, MATCH($B$2, resultados!$A$1:$ZZ$1, 0))</f>
        <v/>
      </c>
      <c r="C1916">
        <f>INDEX(resultados!$A$2:$ZZ$2662, 1910, MATCH($B$3, resultados!$A$1:$ZZ$1, 0))</f>
        <v/>
      </c>
    </row>
    <row r="1917">
      <c r="A1917">
        <f>INDEX(resultados!$A$2:$ZZ$2662, 1911, MATCH($B$1, resultados!$A$1:$ZZ$1, 0))</f>
        <v/>
      </c>
      <c r="B1917">
        <f>INDEX(resultados!$A$2:$ZZ$2662, 1911, MATCH($B$2, resultados!$A$1:$ZZ$1, 0))</f>
        <v/>
      </c>
      <c r="C1917">
        <f>INDEX(resultados!$A$2:$ZZ$2662, 1911, MATCH($B$3, resultados!$A$1:$ZZ$1, 0))</f>
        <v/>
      </c>
    </row>
    <row r="1918">
      <c r="A1918">
        <f>INDEX(resultados!$A$2:$ZZ$2662, 1912, MATCH($B$1, resultados!$A$1:$ZZ$1, 0))</f>
        <v/>
      </c>
      <c r="B1918">
        <f>INDEX(resultados!$A$2:$ZZ$2662, 1912, MATCH($B$2, resultados!$A$1:$ZZ$1, 0))</f>
        <v/>
      </c>
      <c r="C1918">
        <f>INDEX(resultados!$A$2:$ZZ$2662, 1912, MATCH($B$3, resultados!$A$1:$ZZ$1, 0))</f>
        <v/>
      </c>
    </row>
    <row r="1919">
      <c r="A1919">
        <f>INDEX(resultados!$A$2:$ZZ$2662, 1913, MATCH($B$1, resultados!$A$1:$ZZ$1, 0))</f>
        <v/>
      </c>
      <c r="B1919">
        <f>INDEX(resultados!$A$2:$ZZ$2662, 1913, MATCH($B$2, resultados!$A$1:$ZZ$1, 0))</f>
        <v/>
      </c>
      <c r="C1919">
        <f>INDEX(resultados!$A$2:$ZZ$2662, 1913, MATCH($B$3, resultados!$A$1:$ZZ$1, 0))</f>
        <v/>
      </c>
    </row>
    <row r="1920">
      <c r="A1920">
        <f>INDEX(resultados!$A$2:$ZZ$2662, 1914, MATCH($B$1, resultados!$A$1:$ZZ$1, 0))</f>
        <v/>
      </c>
      <c r="B1920">
        <f>INDEX(resultados!$A$2:$ZZ$2662, 1914, MATCH($B$2, resultados!$A$1:$ZZ$1, 0))</f>
        <v/>
      </c>
      <c r="C1920">
        <f>INDEX(resultados!$A$2:$ZZ$2662, 1914, MATCH($B$3, resultados!$A$1:$ZZ$1, 0))</f>
        <v/>
      </c>
    </row>
    <row r="1921">
      <c r="A1921">
        <f>INDEX(resultados!$A$2:$ZZ$2662, 1915, MATCH($B$1, resultados!$A$1:$ZZ$1, 0))</f>
        <v/>
      </c>
      <c r="B1921">
        <f>INDEX(resultados!$A$2:$ZZ$2662, 1915, MATCH($B$2, resultados!$A$1:$ZZ$1, 0))</f>
        <v/>
      </c>
      <c r="C1921">
        <f>INDEX(resultados!$A$2:$ZZ$2662, 1915, MATCH($B$3, resultados!$A$1:$ZZ$1, 0))</f>
        <v/>
      </c>
    </row>
    <row r="1922">
      <c r="A1922">
        <f>INDEX(resultados!$A$2:$ZZ$2662, 1916, MATCH($B$1, resultados!$A$1:$ZZ$1, 0))</f>
        <v/>
      </c>
      <c r="B1922">
        <f>INDEX(resultados!$A$2:$ZZ$2662, 1916, MATCH($B$2, resultados!$A$1:$ZZ$1, 0))</f>
        <v/>
      </c>
      <c r="C1922">
        <f>INDEX(resultados!$A$2:$ZZ$2662, 1916, MATCH($B$3, resultados!$A$1:$ZZ$1, 0))</f>
        <v/>
      </c>
    </row>
    <row r="1923">
      <c r="A1923">
        <f>INDEX(resultados!$A$2:$ZZ$2662, 1917, MATCH($B$1, resultados!$A$1:$ZZ$1, 0))</f>
        <v/>
      </c>
      <c r="B1923">
        <f>INDEX(resultados!$A$2:$ZZ$2662, 1917, MATCH($B$2, resultados!$A$1:$ZZ$1, 0))</f>
        <v/>
      </c>
      <c r="C1923">
        <f>INDEX(resultados!$A$2:$ZZ$2662, 1917, MATCH($B$3, resultados!$A$1:$ZZ$1, 0))</f>
        <v/>
      </c>
    </row>
    <row r="1924">
      <c r="A1924">
        <f>INDEX(resultados!$A$2:$ZZ$2662, 1918, MATCH($B$1, resultados!$A$1:$ZZ$1, 0))</f>
        <v/>
      </c>
      <c r="B1924">
        <f>INDEX(resultados!$A$2:$ZZ$2662, 1918, MATCH($B$2, resultados!$A$1:$ZZ$1, 0))</f>
        <v/>
      </c>
      <c r="C1924">
        <f>INDEX(resultados!$A$2:$ZZ$2662, 1918, MATCH($B$3, resultados!$A$1:$ZZ$1, 0))</f>
        <v/>
      </c>
    </row>
    <row r="1925">
      <c r="A1925">
        <f>INDEX(resultados!$A$2:$ZZ$2662, 1919, MATCH($B$1, resultados!$A$1:$ZZ$1, 0))</f>
        <v/>
      </c>
      <c r="B1925">
        <f>INDEX(resultados!$A$2:$ZZ$2662, 1919, MATCH($B$2, resultados!$A$1:$ZZ$1, 0))</f>
        <v/>
      </c>
      <c r="C1925">
        <f>INDEX(resultados!$A$2:$ZZ$2662, 1919, MATCH($B$3, resultados!$A$1:$ZZ$1, 0))</f>
        <v/>
      </c>
    </row>
    <row r="1926">
      <c r="A1926">
        <f>INDEX(resultados!$A$2:$ZZ$2662, 1920, MATCH($B$1, resultados!$A$1:$ZZ$1, 0))</f>
        <v/>
      </c>
      <c r="B1926">
        <f>INDEX(resultados!$A$2:$ZZ$2662, 1920, MATCH($B$2, resultados!$A$1:$ZZ$1, 0))</f>
        <v/>
      </c>
      <c r="C1926">
        <f>INDEX(resultados!$A$2:$ZZ$2662, 1920, MATCH($B$3, resultados!$A$1:$ZZ$1, 0))</f>
        <v/>
      </c>
    </row>
    <row r="1927">
      <c r="A1927">
        <f>INDEX(resultados!$A$2:$ZZ$2662, 1921, MATCH($B$1, resultados!$A$1:$ZZ$1, 0))</f>
        <v/>
      </c>
      <c r="B1927">
        <f>INDEX(resultados!$A$2:$ZZ$2662, 1921, MATCH($B$2, resultados!$A$1:$ZZ$1, 0))</f>
        <v/>
      </c>
      <c r="C1927">
        <f>INDEX(resultados!$A$2:$ZZ$2662, 1921, MATCH($B$3, resultados!$A$1:$ZZ$1, 0))</f>
        <v/>
      </c>
    </row>
    <row r="1928">
      <c r="A1928">
        <f>INDEX(resultados!$A$2:$ZZ$2662, 1922, MATCH($B$1, resultados!$A$1:$ZZ$1, 0))</f>
        <v/>
      </c>
      <c r="B1928">
        <f>INDEX(resultados!$A$2:$ZZ$2662, 1922, MATCH($B$2, resultados!$A$1:$ZZ$1, 0))</f>
        <v/>
      </c>
      <c r="C1928">
        <f>INDEX(resultados!$A$2:$ZZ$2662, 1922, MATCH($B$3, resultados!$A$1:$ZZ$1, 0))</f>
        <v/>
      </c>
    </row>
    <row r="1929">
      <c r="A1929">
        <f>INDEX(resultados!$A$2:$ZZ$2662, 1923, MATCH($B$1, resultados!$A$1:$ZZ$1, 0))</f>
        <v/>
      </c>
      <c r="B1929">
        <f>INDEX(resultados!$A$2:$ZZ$2662, 1923, MATCH($B$2, resultados!$A$1:$ZZ$1, 0))</f>
        <v/>
      </c>
      <c r="C1929">
        <f>INDEX(resultados!$A$2:$ZZ$2662, 1923, MATCH($B$3, resultados!$A$1:$ZZ$1, 0))</f>
        <v/>
      </c>
    </row>
    <row r="1930">
      <c r="A1930">
        <f>INDEX(resultados!$A$2:$ZZ$2662, 1924, MATCH($B$1, resultados!$A$1:$ZZ$1, 0))</f>
        <v/>
      </c>
      <c r="B1930">
        <f>INDEX(resultados!$A$2:$ZZ$2662, 1924, MATCH($B$2, resultados!$A$1:$ZZ$1, 0))</f>
        <v/>
      </c>
      <c r="C1930">
        <f>INDEX(resultados!$A$2:$ZZ$2662, 1924, MATCH($B$3, resultados!$A$1:$ZZ$1, 0))</f>
        <v/>
      </c>
    </row>
    <row r="1931">
      <c r="A1931">
        <f>INDEX(resultados!$A$2:$ZZ$2662, 1925, MATCH($B$1, resultados!$A$1:$ZZ$1, 0))</f>
        <v/>
      </c>
      <c r="B1931">
        <f>INDEX(resultados!$A$2:$ZZ$2662, 1925, MATCH($B$2, resultados!$A$1:$ZZ$1, 0))</f>
        <v/>
      </c>
      <c r="C1931">
        <f>INDEX(resultados!$A$2:$ZZ$2662, 1925, MATCH($B$3, resultados!$A$1:$ZZ$1, 0))</f>
        <v/>
      </c>
    </row>
    <row r="1932">
      <c r="A1932">
        <f>INDEX(resultados!$A$2:$ZZ$2662, 1926, MATCH($B$1, resultados!$A$1:$ZZ$1, 0))</f>
        <v/>
      </c>
      <c r="B1932">
        <f>INDEX(resultados!$A$2:$ZZ$2662, 1926, MATCH($B$2, resultados!$A$1:$ZZ$1, 0))</f>
        <v/>
      </c>
      <c r="C1932">
        <f>INDEX(resultados!$A$2:$ZZ$2662, 1926, MATCH($B$3, resultados!$A$1:$ZZ$1, 0))</f>
        <v/>
      </c>
    </row>
    <row r="1933">
      <c r="A1933">
        <f>INDEX(resultados!$A$2:$ZZ$2662, 1927, MATCH($B$1, resultados!$A$1:$ZZ$1, 0))</f>
        <v/>
      </c>
      <c r="B1933">
        <f>INDEX(resultados!$A$2:$ZZ$2662, 1927, MATCH($B$2, resultados!$A$1:$ZZ$1, 0))</f>
        <v/>
      </c>
      <c r="C1933">
        <f>INDEX(resultados!$A$2:$ZZ$2662, 1927, MATCH($B$3, resultados!$A$1:$ZZ$1, 0))</f>
        <v/>
      </c>
    </row>
    <row r="1934">
      <c r="A1934">
        <f>INDEX(resultados!$A$2:$ZZ$2662, 1928, MATCH($B$1, resultados!$A$1:$ZZ$1, 0))</f>
        <v/>
      </c>
      <c r="B1934">
        <f>INDEX(resultados!$A$2:$ZZ$2662, 1928, MATCH($B$2, resultados!$A$1:$ZZ$1, 0))</f>
        <v/>
      </c>
      <c r="C1934">
        <f>INDEX(resultados!$A$2:$ZZ$2662, 1928, MATCH($B$3, resultados!$A$1:$ZZ$1, 0))</f>
        <v/>
      </c>
    </row>
    <row r="1935">
      <c r="A1935">
        <f>INDEX(resultados!$A$2:$ZZ$2662, 1929, MATCH($B$1, resultados!$A$1:$ZZ$1, 0))</f>
        <v/>
      </c>
      <c r="B1935">
        <f>INDEX(resultados!$A$2:$ZZ$2662, 1929, MATCH($B$2, resultados!$A$1:$ZZ$1, 0))</f>
        <v/>
      </c>
      <c r="C1935">
        <f>INDEX(resultados!$A$2:$ZZ$2662, 1929, MATCH($B$3, resultados!$A$1:$ZZ$1, 0))</f>
        <v/>
      </c>
    </row>
    <row r="1936">
      <c r="A1936">
        <f>INDEX(resultados!$A$2:$ZZ$2662, 1930, MATCH($B$1, resultados!$A$1:$ZZ$1, 0))</f>
        <v/>
      </c>
      <c r="B1936">
        <f>INDEX(resultados!$A$2:$ZZ$2662, 1930, MATCH($B$2, resultados!$A$1:$ZZ$1, 0))</f>
        <v/>
      </c>
      <c r="C1936">
        <f>INDEX(resultados!$A$2:$ZZ$2662, 1930, MATCH($B$3, resultados!$A$1:$ZZ$1, 0))</f>
        <v/>
      </c>
    </row>
    <row r="1937">
      <c r="A1937">
        <f>INDEX(resultados!$A$2:$ZZ$2662, 1931, MATCH($B$1, resultados!$A$1:$ZZ$1, 0))</f>
        <v/>
      </c>
      <c r="B1937">
        <f>INDEX(resultados!$A$2:$ZZ$2662, 1931, MATCH($B$2, resultados!$A$1:$ZZ$1, 0))</f>
        <v/>
      </c>
      <c r="C1937">
        <f>INDEX(resultados!$A$2:$ZZ$2662, 1931, MATCH($B$3, resultados!$A$1:$ZZ$1, 0))</f>
        <v/>
      </c>
    </row>
    <row r="1938">
      <c r="A1938">
        <f>INDEX(resultados!$A$2:$ZZ$2662, 1932, MATCH($B$1, resultados!$A$1:$ZZ$1, 0))</f>
        <v/>
      </c>
      <c r="B1938">
        <f>INDEX(resultados!$A$2:$ZZ$2662, 1932, MATCH($B$2, resultados!$A$1:$ZZ$1, 0))</f>
        <v/>
      </c>
      <c r="C1938">
        <f>INDEX(resultados!$A$2:$ZZ$2662, 1932, MATCH($B$3, resultados!$A$1:$ZZ$1, 0))</f>
        <v/>
      </c>
    </row>
    <row r="1939">
      <c r="A1939">
        <f>INDEX(resultados!$A$2:$ZZ$2662, 1933, MATCH($B$1, resultados!$A$1:$ZZ$1, 0))</f>
        <v/>
      </c>
      <c r="B1939">
        <f>INDEX(resultados!$A$2:$ZZ$2662, 1933, MATCH($B$2, resultados!$A$1:$ZZ$1, 0))</f>
        <v/>
      </c>
      <c r="C1939">
        <f>INDEX(resultados!$A$2:$ZZ$2662, 1933, MATCH($B$3, resultados!$A$1:$ZZ$1, 0))</f>
        <v/>
      </c>
    </row>
    <row r="1940">
      <c r="A1940">
        <f>INDEX(resultados!$A$2:$ZZ$2662, 1934, MATCH($B$1, resultados!$A$1:$ZZ$1, 0))</f>
        <v/>
      </c>
      <c r="B1940">
        <f>INDEX(resultados!$A$2:$ZZ$2662, 1934, MATCH($B$2, resultados!$A$1:$ZZ$1, 0))</f>
        <v/>
      </c>
      <c r="C1940">
        <f>INDEX(resultados!$A$2:$ZZ$2662, 1934, MATCH($B$3, resultados!$A$1:$ZZ$1, 0))</f>
        <v/>
      </c>
    </row>
    <row r="1941">
      <c r="A1941">
        <f>INDEX(resultados!$A$2:$ZZ$2662, 1935, MATCH($B$1, resultados!$A$1:$ZZ$1, 0))</f>
        <v/>
      </c>
      <c r="B1941">
        <f>INDEX(resultados!$A$2:$ZZ$2662, 1935, MATCH($B$2, resultados!$A$1:$ZZ$1, 0))</f>
        <v/>
      </c>
      <c r="C1941">
        <f>INDEX(resultados!$A$2:$ZZ$2662, 1935, MATCH($B$3, resultados!$A$1:$ZZ$1, 0))</f>
        <v/>
      </c>
    </row>
    <row r="1942">
      <c r="A1942">
        <f>INDEX(resultados!$A$2:$ZZ$2662, 1936, MATCH($B$1, resultados!$A$1:$ZZ$1, 0))</f>
        <v/>
      </c>
      <c r="B1942">
        <f>INDEX(resultados!$A$2:$ZZ$2662, 1936, MATCH($B$2, resultados!$A$1:$ZZ$1, 0))</f>
        <v/>
      </c>
      <c r="C1942">
        <f>INDEX(resultados!$A$2:$ZZ$2662, 1936, MATCH($B$3, resultados!$A$1:$ZZ$1, 0))</f>
        <v/>
      </c>
    </row>
    <row r="1943">
      <c r="A1943">
        <f>INDEX(resultados!$A$2:$ZZ$2662, 1937, MATCH($B$1, resultados!$A$1:$ZZ$1, 0))</f>
        <v/>
      </c>
      <c r="B1943">
        <f>INDEX(resultados!$A$2:$ZZ$2662, 1937, MATCH($B$2, resultados!$A$1:$ZZ$1, 0))</f>
        <v/>
      </c>
      <c r="C1943">
        <f>INDEX(resultados!$A$2:$ZZ$2662, 1937, MATCH($B$3, resultados!$A$1:$ZZ$1, 0))</f>
        <v/>
      </c>
    </row>
    <row r="1944">
      <c r="A1944">
        <f>INDEX(resultados!$A$2:$ZZ$2662, 1938, MATCH($B$1, resultados!$A$1:$ZZ$1, 0))</f>
        <v/>
      </c>
      <c r="B1944">
        <f>INDEX(resultados!$A$2:$ZZ$2662, 1938, MATCH($B$2, resultados!$A$1:$ZZ$1, 0))</f>
        <v/>
      </c>
      <c r="C1944">
        <f>INDEX(resultados!$A$2:$ZZ$2662, 1938, MATCH($B$3, resultados!$A$1:$ZZ$1, 0))</f>
        <v/>
      </c>
    </row>
    <row r="1945">
      <c r="A1945">
        <f>INDEX(resultados!$A$2:$ZZ$2662, 1939, MATCH($B$1, resultados!$A$1:$ZZ$1, 0))</f>
        <v/>
      </c>
      <c r="B1945">
        <f>INDEX(resultados!$A$2:$ZZ$2662, 1939, MATCH($B$2, resultados!$A$1:$ZZ$1, 0))</f>
        <v/>
      </c>
      <c r="C1945">
        <f>INDEX(resultados!$A$2:$ZZ$2662, 1939, MATCH($B$3, resultados!$A$1:$ZZ$1, 0))</f>
        <v/>
      </c>
    </row>
    <row r="1946">
      <c r="A1946">
        <f>INDEX(resultados!$A$2:$ZZ$2662, 1940, MATCH($B$1, resultados!$A$1:$ZZ$1, 0))</f>
        <v/>
      </c>
      <c r="B1946">
        <f>INDEX(resultados!$A$2:$ZZ$2662, 1940, MATCH($B$2, resultados!$A$1:$ZZ$1, 0))</f>
        <v/>
      </c>
      <c r="C1946">
        <f>INDEX(resultados!$A$2:$ZZ$2662, 1940, MATCH($B$3, resultados!$A$1:$ZZ$1, 0))</f>
        <v/>
      </c>
    </row>
    <row r="1947">
      <c r="A1947">
        <f>INDEX(resultados!$A$2:$ZZ$2662, 1941, MATCH($B$1, resultados!$A$1:$ZZ$1, 0))</f>
        <v/>
      </c>
      <c r="B1947">
        <f>INDEX(resultados!$A$2:$ZZ$2662, 1941, MATCH($B$2, resultados!$A$1:$ZZ$1, 0))</f>
        <v/>
      </c>
      <c r="C1947">
        <f>INDEX(resultados!$A$2:$ZZ$2662, 1941, MATCH($B$3, resultados!$A$1:$ZZ$1, 0))</f>
        <v/>
      </c>
    </row>
    <row r="1948">
      <c r="A1948">
        <f>INDEX(resultados!$A$2:$ZZ$2662, 1942, MATCH($B$1, resultados!$A$1:$ZZ$1, 0))</f>
        <v/>
      </c>
      <c r="B1948">
        <f>INDEX(resultados!$A$2:$ZZ$2662, 1942, MATCH($B$2, resultados!$A$1:$ZZ$1, 0))</f>
        <v/>
      </c>
      <c r="C1948">
        <f>INDEX(resultados!$A$2:$ZZ$2662, 1942, MATCH($B$3, resultados!$A$1:$ZZ$1, 0))</f>
        <v/>
      </c>
    </row>
    <row r="1949">
      <c r="A1949">
        <f>INDEX(resultados!$A$2:$ZZ$2662, 1943, MATCH($B$1, resultados!$A$1:$ZZ$1, 0))</f>
        <v/>
      </c>
      <c r="B1949">
        <f>INDEX(resultados!$A$2:$ZZ$2662, 1943, MATCH($B$2, resultados!$A$1:$ZZ$1, 0))</f>
        <v/>
      </c>
      <c r="C1949">
        <f>INDEX(resultados!$A$2:$ZZ$2662, 1943, MATCH($B$3, resultados!$A$1:$ZZ$1, 0))</f>
        <v/>
      </c>
    </row>
    <row r="1950">
      <c r="A1950">
        <f>INDEX(resultados!$A$2:$ZZ$2662, 1944, MATCH($B$1, resultados!$A$1:$ZZ$1, 0))</f>
        <v/>
      </c>
      <c r="B1950">
        <f>INDEX(resultados!$A$2:$ZZ$2662, 1944, MATCH($B$2, resultados!$A$1:$ZZ$1, 0))</f>
        <v/>
      </c>
      <c r="C1950">
        <f>INDEX(resultados!$A$2:$ZZ$2662, 1944, MATCH($B$3, resultados!$A$1:$ZZ$1, 0))</f>
        <v/>
      </c>
    </row>
    <row r="1951">
      <c r="A1951">
        <f>INDEX(resultados!$A$2:$ZZ$2662, 1945, MATCH($B$1, resultados!$A$1:$ZZ$1, 0))</f>
        <v/>
      </c>
      <c r="B1951">
        <f>INDEX(resultados!$A$2:$ZZ$2662, 1945, MATCH($B$2, resultados!$A$1:$ZZ$1, 0))</f>
        <v/>
      </c>
      <c r="C1951">
        <f>INDEX(resultados!$A$2:$ZZ$2662, 1945, MATCH($B$3, resultados!$A$1:$ZZ$1, 0))</f>
        <v/>
      </c>
    </row>
    <row r="1952">
      <c r="A1952">
        <f>INDEX(resultados!$A$2:$ZZ$2662, 1946, MATCH($B$1, resultados!$A$1:$ZZ$1, 0))</f>
        <v/>
      </c>
      <c r="B1952">
        <f>INDEX(resultados!$A$2:$ZZ$2662, 1946, MATCH($B$2, resultados!$A$1:$ZZ$1, 0))</f>
        <v/>
      </c>
      <c r="C1952">
        <f>INDEX(resultados!$A$2:$ZZ$2662, 1946, MATCH($B$3, resultados!$A$1:$ZZ$1, 0))</f>
        <v/>
      </c>
    </row>
    <row r="1953">
      <c r="A1953">
        <f>INDEX(resultados!$A$2:$ZZ$2662, 1947, MATCH($B$1, resultados!$A$1:$ZZ$1, 0))</f>
        <v/>
      </c>
      <c r="B1953">
        <f>INDEX(resultados!$A$2:$ZZ$2662, 1947, MATCH($B$2, resultados!$A$1:$ZZ$1, 0))</f>
        <v/>
      </c>
      <c r="C1953">
        <f>INDEX(resultados!$A$2:$ZZ$2662, 1947, MATCH($B$3, resultados!$A$1:$ZZ$1, 0))</f>
        <v/>
      </c>
    </row>
    <row r="1954">
      <c r="A1954">
        <f>INDEX(resultados!$A$2:$ZZ$2662, 1948, MATCH($B$1, resultados!$A$1:$ZZ$1, 0))</f>
        <v/>
      </c>
      <c r="B1954">
        <f>INDEX(resultados!$A$2:$ZZ$2662, 1948, MATCH($B$2, resultados!$A$1:$ZZ$1, 0))</f>
        <v/>
      </c>
      <c r="C1954">
        <f>INDEX(resultados!$A$2:$ZZ$2662, 1948, MATCH($B$3, resultados!$A$1:$ZZ$1, 0))</f>
        <v/>
      </c>
    </row>
    <row r="1955">
      <c r="A1955">
        <f>INDEX(resultados!$A$2:$ZZ$2662, 1949, MATCH($B$1, resultados!$A$1:$ZZ$1, 0))</f>
        <v/>
      </c>
      <c r="B1955">
        <f>INDEX(resultados!$A$2:$ZZ$2662, 1949, MATCH($B$2, resultados!$A$1:$ZZ$1, 0))</f>
        <v/>
      </c>
      <c r="C1955">
        <f>INDEX(resultados!$A$2:$ZZ$2662, 1949, MATCH($B$3, resultados!$A$1:$ZZ$1, 0))</f>
        <v/>
      </c>
    </row>
    <row r="1956">
      <c r="A1956">
        <f>INDEX(resultados!$A$2:$ZZ$2662, 1950, MATCH($B$1, resultados!$A$1:$ZZ$1, 0))</f>
        <v/>
      </c>
      <c r="B1956">
        <f>INDEX(resultados!$A$2:$ZZ$2662, 1950, MATCH($B$2, resultados!$A$1:$ZZ$1, 0))</f>
        <v/>
      </c>
      <c r="C1956">
        <f>INDEX(resultados!$A$2:$ZZ$2662, 1950, MATCH($B$3, resultados!$A$1:$ZZ$1, 0))</f>
        <v/>
      </c>
    </row>
    <row r="1957">
      <c r="A1957">
        <f>INDEX(resultados!$A$2:$ZZ$2662, 1951, MATCH($B$1, resultados!$A$1:$ZZ$1, 0))</f>
        <v/>
      </c>
      <c r="B1957">
        <f>INDEX(resultados!$A$2:$ZZ$2662, 1951, MATCH($B$2, resultados!$A$1:$ZZ$1, 0))</f>
        <v/>
      </c>
      <c r="C1957">
        <f>INDEX(resultados!$A$2:$ZZ$2662, 1951, MATCH($B$3, resultados!$A$1:$ZZ$1, 0))</f>
        <v/>
      </c>
    </row>
    <row r="1958">
      <c r="A1958">
        <f>INDEX(resultados!$A$2:$ZZ$2662, 1952, MATCH($B$1, resultados!$A$1:$ZZ$1, 0))</f>
        <v/>
      </c>
      <c r="B1958">
        <f>INDEX(resultados!$A$2:$ZZ$2662, 1952, MATCH($B$2, resultados!$A$1:$ZZ$1, 0))</f>
        <v/>
      </c>
      <c r="C1958">
        <f>INDEX(resultados!$A$2:$ZZ$2662, 1952, MATCH($B$3, resultados!$A$1:$ZZ$1, 0))</f>
        <v/>
      </c>
    </row>
    <row r="1959">
      <c r="A1959">
        <f>INDEX(resultados!$A$2:$ZZ$2662, 1953, MATCH($B$1, resultados!$A$1:$ZZ$1, 0))</f>
        <v/>
      </c>
      <c r="B1959">
        <f>INDEX(resultados!$A$2:$ZZ$2662, 1953, MATCH($B$2, resultados!$A$1:$ZZ$1, 0))</f>
        <v/>
      </c>
      <c r="C1959">
        <f>INDEX(resultados!$A$2:$ZZ$2662, 1953, MATCH($B$3, resultados!$A$1:$ZZ$1, 0))</f>
        <v/>
      </c>
    </row>
    <row r="1960">
      <c r="A1960">
        <f>INDEX(resultados!$A$2:$ZZ$2662, 1954, MATCH($B$1, resultados!$A$1:$ZZ$1, 0))</f>
        <v/>
      </c>
      <c r="B1960">
        <f>INDEX(resultados!$A$2:$ZZ$2662, 1954, MATCH($B$2, resultados!$A$1:$ZZ$1, 0))</f>
        <v/>
      </c>
      <c r="C1960">
        <f>INDEX(resultados!$A$2:$ZZ$2662, 1954, MATCH($B$3, resultados!$A$1:$ZZ$1, 0))</f>
        <v/>
      </c>
    </row>
    <row r="1961">
      <c r="A1961">
        <f>INDEX(resultados!$A$2:$ZZ$2662, 1955, MATCH($B$1, resultados!$A$1:$ZZ$1, 0))</f>
        <v/>
      </c>
      <c r="B1961">
        <f>INDEX(resultados!$A$2:$ZZ$2662, 1955, MATCH($B$2, resultados!$A$1:$ZZ$1, 0))</f>
        <v/>
      </c>
      <c r="C1961">
        <f>INDEX(resultados!$A$2:$ZZ$2662, 1955, MATCH($B$3, resultados!$A$1:$ZZ$1, 0))</f>
        <v/>
      </c>
    </row>
    <row r="1962">
      <c r="A1962">
        <f>INDEX(resultados!$A$2:$ZZ$2662, 1956, MATCH($B$1, resultados!$A$1:$ZZ$1, 0))</f>
        <v/>
      </c>
      <c r="B1962">
        <f>INDEX(resultados!$A$2:$ZZ$2662, 1956, MATCH($B$2, resultados!$A$1:$ZZ$1, 0))</f>
        <v/>
      </c>
      <c r="C1962">
        <f>INDEX(resultados!$A$2:$ZZ$2662, 1956, MATCH($B$3, resultados!$A$1:$ZZ$1, 0))</f>
        <v/>
      </c>
    </row>
    <row r="1963">
      <c r="A1963">
        <f>INDEX(resultados!$A$2:$ZZ$2662, 1957, MATCH($B$1, resultados!$A$1:$ZZ$1, 0))</f>
        <v/>
      </c>
      <c r="B1963">
        <f>INDEX(resultados!$A$2:$ZZ$2662, 1957, MATCH($B$2, resultados!$A$1:$ZZ$1, 0))</f>
        <v/>
      </c>
      <c r="C1963">
        <f>INDEX(resultados!$A$2:$ZZ$2662, 1957, MATCH($B$3, resultados!$A$1:$ZZ$1, 0))</f>
        <v/>
      </c>
    </row>
    <row r="1964">
      <c r="A1964">
        <f>INDEX(resultados!$A$2:$ZZ$2662, 1958, MATCH($B$1, resultados!$A$1:$ZZ$1, 0))</f>
        <v/>
      </c>
      <c r="B1964">
        <f>INDEX(resultados!$A$2:$ZZ$2662, 1958, MATCH($B$2, resultados!$A$1:$ZZ$1, 0))</f>
        <v/>
      </c>
      <c r="C1964">
        <f>INDEX(resultados!$A$2:$ZZ$2662, 1958, MATCH($B$3, resultados!$A$1:$ZZ$1, 0))</f>
        <v/>
      </c>
    </row>
    <row r="1965">
      <c r="A1965">
        <f>INDEX(resultados!$A$2:$ZZ$2662, 1959, MATCH($B$1, resultados!$A$1:$ZZ$1, 0))</f>
        <v/>
      </c>
      <c r="B1965">
        <f>INDEX(resultados!$A$2:$ZZ$2662, 1959, MATCH($B$2, resultados!$A$1:$ZZ$1, 0))</f>
        <v/>
      </c>
      <c r="C1965">
        <f>INDEX(resultados!$A$2:$ZZ$2662, 1959, MATCH($B$3, resultados!$A$1:$ZZ$1, 0))</f>
        <v/>
      </c>
    </row>
    <row r="1966">
      <c r="A1966">
        <f>INDEX(resultados!$A$2:$ZZ$2662, 1960, MATCH($B$1, resultados!$A$1:$ZZ$1, 0))</f>
        <v/>
      </c>
      <c r="B1966">
        <f>INDEX(resultados!$A$2:$ZZ$2662, 1960, MATCH($B$2, resultados!$A$1:$ZZ$1, 0))</f>
        <v/>
      </c>
      <c r="C1966">
        <f>INDEX(resultados!$A$2:$ZZ$2662, 1960, MATCH($B$3, resultados!$A$1:$ZZ$1, 0))</f>
        <v/>
      </c>
    </row>
    <row r="1967">
      <c r="A1967">
        <f>INDEX(resultados!$A$2:$ZZ$2662, 1961, MATCH($B$1, resultados!$A$1:$ZZ$1, 0))</f>
        <v/>
      </c>
      <c r="B1967">
        <f>INDEX(resultados!$A$2:$ZZ$2662, 1961, MATCH($B$2, resultados!$A$1:$ZZ$1, 0))</f>
        <v/>
      </c>
      <c r="C1967">
        <f>INDEX(resultados!$A$2:$ZZ$2662, 1961, MATCH($B$3, resultados!$A$1:$ZZ$1, 0))</f>
        <v/>
      </c>
    </row>
    <row r="1968">
      <c r="A1968">
        <f>INDEX(resultados!$A$2:$ZZ$2662, 1962, MATCH($B$1, resultados!$A$1:$ZZ$1, 0))</f>
        <v/>
      </c>
      <c r="B1968">
        <f>INDEX(resultados!$A$2:$ZZ$2662, 1962, MATCH($B$2, resultados!$A$1:$ZZ$1, 0))</f>
        <v/>
      </c>
      <c r="C1968">
        <f>INDEX(resultados!$A$2:$ZZ$2662, 1962, MATCH($B$3, resultados!$A$1:$ZZ$1, 0))</f>
        <v/>
      </c>
    </row>
    <row r="1969">
      <c r="A1969">
        <f>INDEX(resultados!$A$2:$ZZ$2662, 1963, MATCH($B$1, resultados!$A$1:$ZZ$1, 0))</f>
        <v/>
      </c>
      <c r="B1969">
        <f>INDEX(resultados!$A$2:$ZZ$2662, 1963, MATCH($B$2, resultados!$A$1:$ZZ$1, 0))</f>
        <v/>
      </c>
      <c r="C1969">
        <f>INDEX(resultados!$A$2:$ZZ$2662, 1963, MATCH($B$3, resultados!$A$1:$ZZ$1, 0))</f>
        <v/>
      </c>
    </row>
    <row r="1970">
      <c r="A1970">
        <f>INDEX(resultados!$A$2:$ZZ$2662, 1964, MATCH($B$1, resultados!$A$1:$ZZ$1, 0))</f>
        <v/>
      </c>
      <c r="B1970">
        <f>INDEX(resultados!$A$2:$ZZ$2662, 1964, MATCH($B$2, resultados!$A$1:$ZZ$1, 0))</f>
        <v/>
      </c>
      <c r="C1970">
        <f>INDEX(resultados!$A$2:$ZZ$2662, 1964, MATCH($B$3, resultados!$A$1:$ZZ$1, 0))</f>
        <v/>
      </c>
    </row>
    <row r="1971">
      <c r="A1971">
        <f>INDEX(resultados!$A$2:$ZZ$2662, 1965, MATCH($B$1, resultados!$A$1:$ZZ$1, 0))</f>
        <v/>
      </c>
      <c r="B1971">
        <f>INDEX(resultados!$A$2:$ZZ$2662, 1965, MATCH($B$2, resultados!$A$1:$ZZ$1, 0))</f>
        <v/>
      </c>
      <c r="C1971">
        <f>INDEX(resultados!$A$2:$ZZ$2662, 1965, MATCH($B$3, resultados!$A$1:$ZZ$1, 0))</f>
        <v/>
      </c>
    </row>
    <row r="1972">
      <c r="A1972">
        <f>INDEX(resultados!$A$2:$ZZ$2662, 1966, MATCH($B$1, resultados!$A$1:$ZZ$1, 0))</f>
        <v/>
      </c>
      <c r="B1972">
        <f>INDEX(resultados!$A$2:$ZZ$2662, 1966, MATCH($B$2, resultados!$A$1:$ZZ$1, 0))</f>
        <v/>
      </c>
      <c r="C1972">
        <f>INDEX(resultados!$A$2:$ZZ$2662, 1966, MATCH($B$3, resultados!$A$1:$ZZ$1, 0))</f>
        <v/>
      </c>
    </row>
    <row r="1973">
      <c r="A1973">
        <f>INDEX(resultados!$A$2:$ZZ$2662, 1967, MATCH($B$1, resultados!$A$1:$ZZ$1, 0))</f>
        <v/>
      </c>
      <c r="B1973">
        <f>INDEX(resultados!$A$2:$ZZ$2662, 1967, MATCH($B$2, resultados!$A$1:$ZZ$1, 0))</f>
        <v/>
      </c>
      <c r="C1973">
        <f>INDEX(resultados!$A$2:$ZZ$2662, 1967, MATCH($B$3, resultados!$A$1:$ZZ$1, 0))</f>
        <v/>
      </c>
    </row>
    <row r="1974">
      <c r="A1974">
        <f>INDEX(resultados!$A$2:$ZZ$2662, 1968, MATCH($B$1, resultados!$A$1:$ZZ$1, 0))</f>
        <v/>
      </c>
      <c r="B1974">
        <f>INDEX(resultados!$A$2:$ZZ$2662, 1968, MATCH($B$2, resultados!$A$1:$ZZ$1, 0))</f>
        <v/>
      </c>
      <c r="C1974">
        <f>INDEX(resultados!$A$2:$ZZ$2662, 1968, MATCH($B$3, resultados!$A$1:$ZZ$1, 0))</f>
        <v/>
      </c>
    </row>
    <row r="1975">
      <c r="A1975">
        <f>INDEX(resultados!$A$2:$ZZ$2662, 1969, MATCH($B$1, resultados!$A$1:$ZZ$1, 0))</f>
        <v/>
      </c>
      <c r="B1975">
        <f>INDEX(resultados!$A$2:$ZZ$2662, 1969, MATCH($B$2, resultados!$A$1:$ZZ$1, 0))</f>
        <v/>
      </c>
      <c r="C1975">
        <f>INDEX(resultados!$A$2:$ZZ$2662, 1969, MATCH($B$3, resultados!$A$1:$ZZ$1, 0))</f>
        <v/>
      </c>
    </row>
    <row r="1976">
      <c r="A1976">
        <f>INDEX(resultados!$A$2:$ZZ$2662, 1970, MATCH($B$1, resultados!$A$1:$ZZ$1, 0))</f>
        <v/>
      </c>
      <c r="B1976">
        <f>INDEX(resultados!$A$2:$ZZ$2662, 1970, MATCH($B$2, resultados!$A$1:$ZZ$1, 0))</f>
        <v/>
      </c>
      <c r="C1976">
        <f>INDEX(resultados!$A$2:$ZZ$2662, 1970, MATCH($B$3, resultados!$A$1:$ZZ$1, 0))</f>
        <v/>
      </c>
    </row>
    <row r="1977">
      <c r="A1977">
        <f>INDEX(resultados!$A$2:$ZZ$2662, 1971, MATCH($B$1, resultados!$A$1:$ZZ$1, 0))</f>
        <v/>
      </c>
      <c r="B1977">
        <f>INDEX(resultados!$A$2:$ZZ$2662, 1971, MATCH($B$2, resultados!$A$1:$ZZ$1, 0))</f>
        <v/>
      </c>
      <c r="C1977">
        <f>INDEX(resultados!$A$2:$ZZ$2662, 1971, MATCH($B$3, resultados!$A$1:$ZZ$1, 0))</f>
        <v/>
      </c>
    </row>
    <row r="1978">
      <c r="A1978">
        <f>INDEX(resultados!$A$2:$ZZ$2662, 1972, MATCH($B$1, resultados!$A$1:$ZZ$1, 0))</f>
        <v/>
      </c>
      <c r="B1978">
        <f>INDEX(resultados!$A$2:$ZZ$2662, 1972, MATCH($B$2, resultados!$A$1:$ZZ$1, 0))</f>
        <v/>
      </c>
      <c r="C1978">
        <f>INDEX(resultados!$A$2:$ZZ$2662, 1972, MATCH($B$3, resultados!$A$1:$ZZ$1, 0))</f>
        <v/>
      </c>
    </row>
    <row r="1979">
      <c r="A1979">
        <f>INDEX(resultados!$A$2:$ZZ$2662, 1973, MATCH($B$1, resultados!$A$1:$ZZ$1, 0))</f>
        <v/>
      </c>
      <c r="B1979">
        <f>INDEX(resultados!$A$2:$ZZ$2662, 1973, MATCH($B$2, resultados!$A$1:$ZZ$1, 0))</f>
        <v/>
      </c>
      <c r="C1979">
        <f>INDEX(resultados!$A$2:$ZZ$2662, 1973, MATCH($B$3, resultados!$A$1:$ZZ$1, 0))</f>
        <v/>
      </c>
    </row>
    <row r="1980">
      <c r="A1980">
        <f>INDEX(resultados!$A$2:$ZZ$2662, 1974, MATCH($B$1, resultados!$A$1:$ZZ$1, 0))</f>
        <v/>
      </c>
      <c r="B1980">
        <f>INDEX(resultados!$A$2:$ZZ$2662, 1974, MATCH($B$2, resultados!$A$1:$ZZ$1, 0))</f>
        <v/>
      </c>
      <c r="C1980">
        <f>INDEX(resultados!$A$2:$ZZ$2662, 1974, MATCH($B$3, resultados!$A$1:$ZZ$1, 0))</f>
        <v/>
      </c>
    </row>
    <row r="1981">
      <c r="A1981">
        <f>INDEX(resultados!$A$2:$ZZ$2662, 1975, MATCH($B$1, resultados!$A$1:$ZZ$1, 0))</f>
        <v/>
      </c>
      <c r="B1981">
        <f>INDEX(resultados!$A$2:$ZZ$2662, 1975, MATCH($B$2, resultados!$A$1:$ZZ$1, 0))</f>
        <v/>
      </c>
      <c r="C1981">
        <f>INDEX(resultados!$A$2:$ZZ$2662, 1975, MATCH($B$3, resultados!$A$1:$ZZ$1, 0))</f>
        <v/>
      </c>
    </row>
    <row r="1982">
      <c r="A1982">
        <f>INDEX(resultados!$A$2:$ZZ$2662, 1976, MATCH($B$1, resultados!$A$1:$ZZ$1, 0))</f>
        <v/>
      </c>
      <c r="B1982">
        <f>INDEX(resultados!$A$2:$ZZ$2662, 1976, MATCH($B$2, resultados!$A$1:$ZZ$1, 0))</f>
        <v/>
      </c>
      <c r="C1982">
        <f>INDEX(resultados!$A$2:$ZZ$2662, 1976, MATCH($B$3, resultados!$A$1:$ZZ$1, 0))</f>
        <v/>
      </c>
    </row>
    <row r="1983">
      <c r="A1983">
        <f>INDEX(resultados!$A$2:$ZZ$2662, 1977, MATCH($B$1, resultados!$A$1:$ZZ$1, 0))</f>
        <v/>
      </c>
      <c r="B1983">
        <f>INDEX(resultados!$A$2:$ZZ$2662, 1977, MATCH($B$2, resultados!$A$1:$ZZ$1, 0))</f>
        <v/>
      </c>
      <c r="C1983">
        <f>INDEX(resultados!$A$2:$ZZ$2662, 1977, MATCH($B$3, resultados!$A$1:$ZZ$1, 0))</f>
        <v/>
      </c>
    </row>
    <row r="1984">
      <c r="A1984">
        <f>INDEX(resultados!$A$2:$ZZ$2662, 1978, MATCH($B$1, resultados!$A$1:$ZZ$1, 0))</f>
        <v/>
      </c>
      <c r="B1984">
        <f>INDEX(resultados!$A$2:$ZZ$2662, 1978, MATCH($B$2, resultados!$A$1:$ZZ$1, 0))</f>
        <v/>
      </c>
      <c r="C1984">
        <f>INDEX(resultados!$A$2:$ZZ$2662, 1978, MATCH($B$3, resultados!$A$1:$ZZ$1, 0))</f>
        <v/>
      </c>
    </row>
    <row r="1985">
      <c r="A1985">
        <f>INDEX(resultados!$A$2:$ZZ$2662, 1979, MATCH($B$1, resultados!$A$1:$ZZ$1, 0))</f>
        <v/>
      </c>
      <c r="B1985">
        <f>INDEX(resultados!$A$2:$ZZ$2662, 1979, MATCH($B$2, resultados!$A$1:$ZZ$1, 0))</f>
        <v/>
      </c>
      <c r="C1985">
        <f>INDEX(resultados!$A$2:$ZZ$2662, 1979, MATCH($B$3, resultados!$A$1:$ZZ$1, 0))</f>
        <v/>
      </c>
    </row>
    <row r="1986">
      <c r="A1986">
        <f>INDEX(resultados!$A$2:$ZZ$2662, 1980, MATCH($B$1, resultados!$A$1:$ZZ$1, 0))</f>
        <v/>
      </c>
      <c r="B1986">
        <f>INDEX(resultados!$A$2:$ZZ$2662, 1980, MATCH($B$2, resultados!$A$1:$ZZ$1, 0))</f>
        <v/>
      </c>
      <c r="C1986">
        <f>INDEX(resultados!$A$2:$ZZ$2662, 1980, MATCH($B$3, resultados!$A$1:$ZZ$1, 0))</f>
        <v/>
      </c>
    </row>
    <row r="1987">
      <c r="A1987">
        <f>INDEX(resultados!$A$2:$ZZ$2662, 1981, MATCH($B$1, resultados!$A$1:$ZZ$1, 0))</f>
        <v/>
      </c>
      <c r="B1987">
        <f>INDEX(resultados!$A$2:$ZZ$2662, 1981, MATCH($B$2, resultados!$A$1:$ZZ$1, 0))</f>
        <v/>
      </c>
      <c r="C1987">
        <f>INDEX(resultados!$A$2:$ZZ$2662, 1981, MATCH($B$3, resultados!$A$1:$ZZ$1, 0))</f>
        <v/>
      </c>
    </row>
    <row r="1988">
      <c r="A1988">
        <f>INDEX(resultados!$A$2:$ZZ$2662, 1982, MATCH($B$1, resultados!$A$1:$ZZ$1, 0))</f>
        <v/>
      </c>
      <c r="B1988">
        <f>INDEX(resultados!$A$2:$ZZ$2662, 1982, MATCH($B$2, resultados!$A$1:$ZZ$1, 0))</f>
        <v/>
      </c>
      <c r="C1988">
        <f>INDEX(resultados!$A$2:$ZZ$2662, 1982, MATCH($B$3, resultados!$A$1:$ZZ$1, 0))</f>
        <v/>
      </c>
    </row>
    <row r="1989">
      <c r="A1989">
        <f>INDEX(resultados!$A$2:$ZZ$2662, 1983, MATCH($B$1, resultados!$A$1:$ZZ$1, 0))</f>
        <v/>
      </c>
      <c r="B1989">
        <f>INDEX(resultados!$A$2:$ZZ$2662, 1983, MATCH($B$2, resultados!$A$1:$ZZ$1, 0))</f>
        <v/>
      </c>
      <c r="C1989">
        <f>INDEX(resultados!$A$2:$ZZ$2662, 1983, MATCH($B$3, resultados!$A$1:$ZZ$1, 0))</f>
        <v/>
      </c>
    </row>
    <row r="1990">
      <c r="A1990">
        <f>INDEX(resultados!$A$2:$ZZ$2662, 1984, MATCH($B$1, resultados!$A$1:$ZZ$1, 0))</f>
        <v/>
      </c>
      <c r="B1990">
        <f>INDEX(resultados!$A$2:$ZZ$2662, 1984, MATCH($B$2, resultados!$A$1:$ZZ$1, 0))</f>
        <v/>
      </c>
      <c r="C1990">
        <f>INDEX(resultados!$A$2:$ZZ$2662, 1984, MATCH($B$3, resultados!$A$1:$ZZ$1, 0))</f>
        <v/>
      </c>
    </row>
    <row r="1991">
      <c r="A1991">
        <f>INDEX(resultados!$A$2:$ZZ$2662, 1985, MATCH($B$1, resultados!$A$1:$ZZ$1, 0))</f>
        <v/>
      </c>
      <c r="B1991">
        <f>INDEX(resultados!$A$2:$ZZ$2662, 1985, MATCH($B$2, resultados!$A$1:$ZZ$1, 0))</f>
        <v/>
      </c>
      <c r="C1991">
        <f>INDEX(resultados!$A$2:$ZZ$2662, 1985, MATCH($B$3, resultados!$A$1:$ZZ$1, 0))</f>
        <v/>
      </c>
    </row>
    <row r="1992">
      <c r="A1992">
        <f>INDEX(resultados!$A$2:$ZZ$2662, 1986, MATCH($B$1, resultados!$A$1:$ZZ$1, 0))</f>
        <v/>
      </c>
      <c r="B1992">
        <f>INDEX(resultados!$A$2:$ZZ$2662, 1986, MATCH($B$2, resultados!$A$1:$ZZ$1, 0))</f>
        <v/>
      </c>
      <c r="C1992">
        <f>INDEX(resultados!$A$2:$ZZ$2662, 1986, MATCH($B$3, resultados!$A$1:$ZZ$1, 0))</f>
        <v/>
      </c>
    </row>
    <row r="1993">
      <c r="A1993">
        <f>INDEX(resultados!$A$2:$ZZ$2662, 1987, MATCH($B$1, resultados!$A$1:$ZZ$1, 0))</f>
        <v/>
      </c>
      <c r="B1993">
        <f>INDEX(resultados!$A$2:$ZZ$2662, 1987, MATCH($B$2, resultados!$A$1:$ZZ$1, 0))</f>
        <v/>
      </c>
      <c r="C1993">
        <f>INDEX(resultados!$A$2:$ZZ$2662, 1987, MATCH($B$3, resultados!$A$1:$ZZ$1, 0))</f>
        <v/>
      </c>
    </row>
    <row r="1994">
      <c r="A1994">
        <f>INDEX(resultados!$A$2:$ZZ$2662, 1988, MATCH($B$1, resultados!$A$1:$ZZ$1, 0))</f>
        <v/>
      </c>
      <c r="B1994">
        <f>INDEX(resultados!$A$2:$ZZ$2662, 1988, MATCH($B$2, resultados!$A$1:$ZZ$1, 0))</f>
        <v/>
      </c>
      <c r="C1994">
        <f>INDEX(resultados!$A$2:$ZZ$2662, 1988, MATCH($B$3, resultados!$A$1:$ZZ$1, 0))</f>
        <v/>
      </c>
    </row>
    <row r="1995">
      <c r="A1995">
        <f>INDEX(resultados!$A$2:$ZZ$2662, 1989, MATCH($B$1, resultados!$A$1:$ZZ$1, 0))</f>
        <v/>
      </c>
      <c r="B1995">
        <f>INDEX(resultados!$A$2:$ZZ$2662, 1989, MATCH($B$2, resultados!$A$1:$ZZ$1, 0))</f>
        <v/>
      </c>
      <c r="C1995">
        <f>INDEX(resultados!$A$2:$ZZ$2662, 1989, MATCH($B$3, resultados!$A$1:$ZZ$1, 0))</f>
        <v/>
      </c>
    </row>
    <row r="1996">
      <c r="A1996">
        <f>INDEX(resultados!$A$2:$ZZ$2662, 1990, MATCH($B$1, resultados!$A$1:$ZZ$1, 0))</f>
        <v/>
      </c>
      <c r="B1996">
        <f>INDEX(resultados!$A$2:$ZZ$2662, 1990, MATCH($B$2, resultados!$A$1:$ZZ$1, 0))</f>
        <v/>
      </c>
      <c r="C1996">
        <f>INDEX(resultados!$A$2:$ZZ$2662, 1990, MATCH($B$3, resultados!$A$1:$ZZ$1, 0))</f>
        <v/>
      </c>
    </row>
    <row r="1997">
      <c r="A1997">
        <f>INDEX(resultados!$A$2:$ZZ$2662, 1991, MATCH($B$1, resultados!$A$1:$ZZ$1, 0))</f>
        <v/>
      </c>
      <c r="B1997">
        <f>INDEX(resultados!$A$2:$ZZ$2662, 1991, MATCH($B$2, resultados!$A$1:$ZZ$1, 0))</f>
        <v/>
      </c>
      <c r="C1997">
        <f>INDEX(resultados!$A$2:$ZZ$2662, 1991, MATCH($B$3, resultados!$A$1:$ZZ$1, 0))</f>
        <v/>
      </c>
    </row>
    <row r="1998">
      <c r="A1998">
        <f>INDEX(resultados!$A$2:$ZZ$2662, 1992, MATCH($B$1, resultados!$A$1:$ZZ$1, 0))</f>
        <v/>
      </c>
      <c r="B1998">
        <f>INDEX(resultados!$A$2:$ZZ$2662, 1992, MATCH($B$2, resultados!$A$1:$ZZ$1, 0))</f>
        <v/>
      </c>
      <c r="C1998">
        <f>INDEX(resultados!$A$2:$ZZ$2662, 1992, MATCH($B$3, resultados!$A$1:$ZZ$1, 0))</f>
        <v/>
      </c>
    </row>
    <row r="1999">
      <c r="A1999">
        <f>INDEX(resultados!$A$2:$ZZ$2662, 1993, MATCH($B$1, resultados!$A$1:$ZZ$1, 0))</f>
        <v/>
      </c>
      <c r="B1999">
        <f>INDEX(resultados!$A$2:$ZZ$2662, 1993, MATCH($B$2, resultados!$A$1:$ZZ$1, 0))</f>
        <v/>
      </c>
      <c r="C1999">
        <f>INDEX(resultados!$A$2:$ZZ$2662, 1993, MATCH($B$3, resultados!$A$1:$ZZ$1, 0))</f>
        <v/>
      </c>
    </row>
    <row r="2000">
      <c r="A2000">
        <f>INDEX(resultados!$A$2:$ZZ$2662, 1994, MATCH($B$1, resultados!$A$1:$ZZ$1, 0))</f>
        <v/>
      </c>
      <c r="B2000">
        <f>INDEX(resultados!$A$2:$ZZ$2662, 1994, MATCH($B$2, resultados!$A$1:$ZZ$1, 0))</f>
        <v/>
      </c>
      <c r="C2000">
        <f>INDEX(resultados!$A$2:$ZZ$2662, 1994, MATCH($B$3, resultados!$A$1:$ZZ$1, 0))</f>
        <v/>
      </c>
    </row>
    <row r="2001">
      <c r="A2001">
        <f>INDEX(resultados!$A$2:$ZZ$2662, 1995, MATCH($B$1, resultados!$A$1:$ZZ$1, 0))</f>
        <v/>
      </c>
      <c r="B2001">
        <f>INDEX(resultados!$A$2:$ZZ$2662, 1995, MATCH($B$2, resultados!$A$1:$ZZ$1, 0))</f>
        <v/>
      </c>
      <c r="C2001">
        <f>INDEX(resultados!$A$2:$ZZ$2662, 1995, MATCH($B$3, resultados!$A$1:$ZZ$1, 0))</f>
        <v/>
      </c>
    </row>
    <row r="2002">
      <c r="A2002">
        <f>INDEX(resultados!$A$2:$ZZ$2662, 1996, MATCH($B$1, resultados!$A$1:$ZZ$1, 0))</f>
        <v/>
      </c>
      <c r="B2002">
        <f>INDEX(resultados!$A$2:$ZZ$2662, 1996, MATCH($B$2, resultados!$A$1:$ZZ$1, 0))</f>
        <v/>
      </c>
      <c r="C2002">
        <f>INDEX(resultados!$A$2:$ZZ$2662, 1996, MATCH($B$3, resultados!$A$1:$ZZ$1, 0))</f>
        <v/>
      </c>
    </row>
    <row r="2003">
      <c r="A2003">
        <f>INDEX(resultados!$A$2:$ZZ$2662, 1997, MATCH($B$1, resultados!$A$1:$ZZ$1, 0))</f>
        <v/>
      </c>
      <c r="B2003">
        <f>INDEX(resultados!$A$2:$ZZ$2662, 1997, MATCH($B$2, resultados!$A$1:$ZZ$1, 0))</f>
        <v/>
      </c>
      <c r="C2003">
        <f>INDEX(resultados!$A$2:$ZZ$2662, 1997, MATCH($B$3, resultados!$A$1:$ZZ$1, 0))</f>
        <v/>
      </c>
    </row>
    <row r="2004">
      <c r="A2004">
        <f>INDEX(resultados!$A$2:$ZZ$2662, 1998, MATCH($B$1, resultados!$A$1:$ZZ$1, 0))</f>
        <v/>
      </c>
      <c r="B2004">
        <f>INDEX(resultados!$A$2:$ZZ$2662, 1998, MATCH($B$2, resultados!$A$1:$ZZ$1, 0))</f>
        <v/>
      </c>
      <c r="C2004">
        <f>INDEX(resultados!$A$2:$ZZ$2662, 1998, MATCH($B$3, resultados!$A$1:$ZZ$1, 0))</f>
        <v/>
      </c>
    </row>
    <row r="2005">
      <c r="A2005">
        <f>INDEX(resultados!$A$2:$ZZ$2662, 1999, MATCH($B$1, resultados!$A$1:$ZZ$1, 0))</f>
        <v/>
      </c>
      <c r="B2005">
        <f>INDEX(resultados!$A$2:$ZZ$2662, 1999, MATCH($B$2, resultados!$A$1:$ZZ$1, 0))</f>
        <v/>
      </c>
      <c r="C2005">
        <f>INDEX(resultados!$A$2:$ZZ$2662, 1999, MATCH($B$3, resultados!$A$1:$ZZ$1, 0))</f>
        <v/>
      </c>
    </row>
    <row r="2006">
      <c r="A2006">
        <f>INDEX(resultados!$A$2:$ZZ$2662, 2000, MATCH($B$1, resultados!$A$1:$ZZ$1, 0))</f>
        <v/>
      </c>
      <c r="B2006">
        <f>INDEX(resultados!$A$2:$ZZ$2662, 2000, MATCH($B$2, resultados!$A$1:$ZZ$1, 0))</f>
        <v/>
      </c>
      <c r="C2006">
        <f>INDEX(resultados!$A$2:$ZZ$2662, 2000, MATCH($B$3, resultados!$A$1:$ZZ$1, 0))</f>
        <v/>
      </c>
    </row>
    <row r="2007">
      <c r="A2007">
        <f>INDEX(resultados!$A$2:$ZZ$2662, 2001, MATCH($B$1, resultados!$A$1:$ZZ$1, 0))</f>
        <v/>
      </c>
      <c r="B2007">
        <f>INDEX(resultados!$A$2:$ZZ$2662, 2001, MATCH($B$2, resultados!$A$1:$ZZ$1, 0))</f>
        <v/>
      </c>
      <c r="C2007">
        <f>INDEX(resultados!$A$2:$ZZ$2662, 2001, MATCH($B$3, resultados!$A$1:$ZZ$1, 0))</f>
        <v/>
      </c>
    </row>
    <row r="2008">
      <c r="A2008">
        <f>INDEX(resultados!$A$2:$ZZ$2662, 2002, MATCH($B$1, resultados!$A$1:$ZZ$1, 0))</f>
        <v/>
      </c>
      <c r="B2008">
        <f>INDEX(resultados!$A$2:$ZZ$2662, 2002, MATCH($B$2, resultados!$A$1:$ZZ$1, 0))</f>
        <v/>
      </c>
      <c r="C2008">
        <f>INDEX(resultados!$A$2:$ZZ$2662, 2002, MATCH($B$3, resultados!$A$1:$ZZ$1, 0))</f>
        <v/>
      </c>
    </row>
    <row r="2009">
      <c r="A2009">
        <f>INDEX(resultados!$A$2:$ZZ$2662, 2003, MATCH($B$1, resultados!$A$1:$ZZ$1, 0))</f>
        <v/>
      </c>
      <c r="B2009">
        <f>INDEX(resultados!$A$2:$ZZ$2662, 2003, MATCH($B$2, resultados!$A$1:$ZZ$1, 0))</f>
        <v/>
      </c>
      <c r="C2009">
        <f>INDEX(resultados!$A$2:$ZZ$2662, 2003, MATCH($B$3, resultados!$A$1:$ZZ$1, 0))</f>
        <v/>
      </c>
    </row>
    <row r="2010">
      <c r="A2010">
        <f>INDEX(resultados!$A$2:$ZZ$2662, 2004, MATCH($B$1, resultados!$A$1:$ZZ$1, 0))</f>
        <v/>
      </c>
      <c r="B2010">
        <f>INDEX(resultados!$A$2:$ZZ$2662, 2004, MATCH($B$2, resultados!$A$1:$ZZ$1, 0))</f>
        <v/>
      </c>
      <c r="C2010">
        <f>INDEX(resultados!$A$2:$ZZ$2662, 2004, MATCH($B$3, resultados!$A$1:$ZZ$1, 0))</f>
        <v/>
      </c>
    </row>
    <row r="2011">
      <c r="A2011">
        <f>INDEX(resultados!$A$2:$ZZ$2662, 2005, MATCH($B$1, resultados!$A$1:$ZZ$1, 0))</f>
        <v/>
      </c>
      <c r="B2011">
        <f>INDEX(resultados!$A$2:$ZZ$2662, 2005, MATCH($B$2, resultados!$A$1:$ZZ$1, 0))</f>
        <v/>
      </c>
      <c r="C2011">
        <f>INDEX(resultados!$A$2:$ZZ$2662, 2005, MATCH($B$3, resultados!$A$1:$ZZ$1, 0))</f>
        <v/>
      </c>
    </row>
    <row r="2012">
      <c r="A2012">
        <f>INDEX(resultados!$A$2:$ZZ$2662, 2006, MATCH($B$1, resultados!$A$1:$ZZ$1, 0))</f>
        <v/>
      </c>
      <c r="B2012">
        <f>INDEX(resultados!$A$2:$ZZ$2662, 2006, MATCH($B$2, resultados!$A$1:$ZZ$1, 0))</f>
        <v/>
      </c>
      <c r="C2012">
        <f>INDEX(resultados!$A$2:$ZZ$2662, 2006, MATCH($B$3, resultados!$A$1:$ZZ$1, 0))</f>
        <v/>
      </c>
    </row>
    <row r="2013">
      <c r="A2013">
        <f>INDEX(resultados!$A$2:$ZZ$2662, 2007, MATCH($B$1, resultados!$A$1:$ZZ$1, 0))</f>
        <v/>
      </c>
      <c r="B2013">
        <f>INDEX(resultados!$A$2:$ZZ$2662, 2007, MATCH($B$2, resultados!$A$1:$ZZ$1, 0))</f>
        <v/>
      </c>
      <c r="C2013">
        <f>INDEX(resultados!$A$2:$ZZ$2662, 2007, MATCH($B$3, resultados!$A$1:$ZZ$1, 0))</f>
        <v/>
      </c>
    </row>
    <row r="2014">
      <c r="A2014">
        <f>INDEX(resultados!$A$2:$ZZ$2662, 2008, MATCH($B$1, resultados!$A$1:$ZZ$1, 0))</f>
        <v/>
      </c>
      <c r="B2014">
        <f>INDEX(resultados!$A$2:$ZZ$2662, 2008, MATCH($B$2, resultados!$A$1:$ZZ$1, 0))</f>
        <v/>
      </c>
      <c r="C2014">
        <f>INDEX(resultados!$A$2:$ZZ$2662, 2008, MATCH($B$3, resultados!$A$1:$ZZ$1, 0))</f>
        <v/>
      </c>
    </row>
    <row r="2015">
      <c r="A2015">
        <f>INDEX(resultados!$A$2:$ZZ$2662, 2009, MATCH($B$1, resultados!$A$1:$ZZ$1, 0))</f>
        <v/>
      </c>
      <c r="B2015">
        <f>INDEX(resultados!$A$2:$ZZ$2662, 2009, MATCH($B$2, resultados!$A$1:$ZZ$1, 0))</f>
        <v/>
      </c>
      <c r="C2015">
        <f>INDEX(resultados!$A$2:$ZZ$2662, 2009, MATCH($B$3, resultados!$A$1:$ZZ$1, 0))</f>
        <v/>
      </c>
    </row>
    <row r="2016">
      <c r="A2016">
        <f>INDEX(resultados!$A$2:$ZZ$2662, 2010, MATCH($B$1, resultados!$A$1:$ZZ$1, 0))</f>
        <v/>
      </c>
      <c r="B2016">
        <f>INDEX(resultados!$A$2:$ZZ$2662, 2010, MATCH($B$2, resultados!$A$1:$ZZ$1, 0))</f>
        <v/>
      </c>
      <c r="C2016">
        <f>INDEX(resultados!$A$2:$ZZ$2662, 2010, MATCH($B$3, resultados!$A$1:$ZZ$1, 0))</f>
        <v/>
      </c>
    </row>
    <row r="2017">
      <c r="A2017">
        <f>INDEX(resultados!$A$2:$ZZ$2662, 2011, MATCH($B$1, resultados!$A$1:$ZZ$1, 0))</f>
        <v/>
      </c>
      <c r="B2017">
        <f>INDEX(resultados!$A$2:$ZZ$2662, 2011, MATCH($B$2, resultados!$A$1:$ZZ$1, 0))</f>
        <v/>
      </c>
      <c r="C2017">
        <f>INDEX(resultados!$A$2:$ZZ$2662, 2011, MATCH($B$3, resultados!$A$1:$ZZ$1, 0))</f>
        <v/>
      </c>
    </row>
    <row r="2018">
      <c r="A2018">
        <f>INDEX(resultados!$A$2:$ZZ$2662, 2012, MATCH($B$1, resultados!$A$1:$ZZ$1, 0))</f>
        <v/>
      </c>
      <c r="B2018">
        <f>INDEX(resultados!$A$2:$ZZ$2662, 2012, MATCH($B$2, resultados!$A$1:$ZZ$1, 0))</f>
        <v/>
      </c>
      <c r="C2018">
        <f>INDEX(resultados!$A$2:$ZZ$2662, 2012, MATCH($B$3, resultados!$A$1:$ZZ$1, 0))</f>
        <v/>
      </c>
    </row>
    <row r="2019">
      <c r="A2019">
        <f>INDEX(resultados!$A$2:$ZZ$2662, 2013, MATCH($B$1, resultados!$A$1:$ZZ$1, 0))</f>
        <v/>
      </c>
      <c r="B2019">
        <f>INDEX(resultados!$A$2:$ZZ$2662, 2013, MATCH($B$2, resultados!$A$1:$ZZ$1, 0))</f>
        <v/>
      </c>
      <c r="C2019">
        <f>INDEX(resultados!$A$2:$ZZ$2662, 2013, MATCH($B$3, resultados!$A$1:$ZZ$1, 0))</f>
        <v/>
      </c>
    </row>
    <row r="2020">
      <c r="A2020">
        <f>INDEX(resultados!$A$2:$ZZ$2662, 2014, MATCH($B$1, resultados!$A$1:$ZZ$1, 0))</f>
        <v/>
      </c>
      <c r="B2020">
        <f>INDEX(resultados!$A$2:$ZZ$2662, 2014, MATCH($B$2, resultados!$A$1:$ZZ$1, 0))</f>
        <v/>
      </c>
      <c r="C2020">
        <f>INDEX(resultados!$A$2:$ZZ$2662, 2014, MATCH($B$3, resultados!$A$1:$ZZ$1, 0))</f>
        <v/>
      </c>
    </row>
    <row r="2021">
      <c r="A2021">
        <f>INDEX(resultados!$A$2:$ZZ$2662, 2015, MATCH($B$1, resultados!$A$1:$ZZ$1, 0))</f>
        <v/>
      </c>
      <c r="B2021">
        <f>INDEX(resultados!$A$2:$ZZ$2662, 2015, MATCH($B$2, resultados!$A$1:$ZZ$1, 0))</f>
        <v/>
      </c>
      <c r="C2021">
        <f>INDEX(resultados!$A$2:$ZZ$2662, 2015, MATCH($B$3, resultados!$A$1:$ZZ$1, 0))</f>
        <v/>
      </c>
    </row>
    <row r="2022">
      <c r="A2022">
        <f>INDEX(resultados!$A$2:$ZZ$2662, 2016, MATCH($B$1, resultados!$A$1:$ZZ$1, 0))</f>
        <v/>
      </c>
      <c r="B2022">
        <f>INDEX(resultados!$A$2:$ZZ$2662, 2016, MATCH($B$2, resultados!$A$1:$ZZ$1, 0))</f>
        <v/>
      </c>
      <c r="C2022">
        <f>INDEX(resultados!$A$2:$ZZ$2662, 2016, MATCH($B$3, resultados!$A$1:$ZZ$1, 0))</f>
        <v/>
      </c>
    </row>
    <row r="2023">
      <c r="A2023">
        <f>INDEX(resultados!$A$2:$ZZ$2662, 2017, MATCH($B$1, resultados!$A$1:$ZZ$1, 0))</f>
        <v/>
      </c>
      <c r="B2023">
        <f>INDEX(resultados!$A$2:$ZZ$2662, 2017, MATCH($B$2, resultados!$A$1:$ZZ$1, 0))</f>
        <v/>
      </c>
      <c r="C2023">
        <f>INDEX(resultados!$A$2:$ZZ$2662, 2017, MATCH($B$3, resultados!$A$1:$ZZ$1, 0))</f>
        <v/>
      </c>
    </row>
    <row r="2024">
      <c r="A2024">
        <f>INDEX(resultados!$A$2:$ZZ$2662, 2018, MATCH($B$1, resultados!$A$1:$ZZ$1, 0))</f>
        <v/>
      </c>
      <c r="B2024">
        <f>INDEX(resultados!$A$2:$ZZ$2662, 2018, MATCH($B$2, resultados!$A$1:$ZZ$1, 0))</f>
        <v/>
      </c>
      <c r="C2024">
        <f>INDEX(resultados!$A$2:$ZZ$2662, 2018, MATCH($B$3, resultados!$A$1:$ZZ$1, 0))</f>
        <v/>
      </c>
    </row>
    <row r="2025">
      <c r="A2025">
        <f>INDEX(resultados!$A$2:$ZZ$2662, 2019, MATCH($B$1, resultados!$A$1:$ZZ$1, 0))</f>
        <v/>
      </c>
      <c r="B2025">
        <f>INDEX(resultados!$A$2:$ZZ$2662, 2019, MATCH($B$2, resultados!$A$1:$ZZ$1, 0))</f>
        <v/>
      </c>
      <c r="C2025">
        <f>INDEX(resultados!$A$2:$ZZ$2662, 2019, MATCH($B$3, resultados!$A$1:$ZZ$1, 0))</f>
        <v/>
      </c>
    </row>
    <row r="2026">
      <c r="A2026">
        <f>INDEX(resultados!$A$2:$ZZ$2662, 2020, MATCH($B$1, resultados!$A$1:$ZZ$1, 0))</f>
        <v/>
      </c>
      <c r="B2026">
        <f>INDEX(resultados!$A$2:$ZZ$2662, 2020, MATCH($B$2, resultados!$A$1:$ZZ$1, 0))</f>
        <v/>
      </c>
      <c r="C2026">
        <f>INDEX(resultados!$A$2:$ZZ$2662, 2020, MATCH($B$3, resultados!$A$1:$ZZ$1, 0))</f>
        <v/>
      </c>
    </row>
    <row r="2027">
      <c r="A2027">
        <f>INDEX(resultados!$A$2:$ZZ$2662, 2021, MATCH($B$1, resultados!$A$1:$ZZ$1, 0))</f>
        <v/>
      </c>
      <c r="B2027">
        <f>INDEX(resultados!$A$2:$ZZ$2662, 2021, MATCH($B$2, resultados!$A$1:$ZZ$1, 0))</f>
        <v/>
      </c>
      <c r="C2027">
        <f>INDEX(resultados!$A$2:$ZZ$2662, 2021, MATCH($B$3, resultados!$A$1:$ZZ$1, 0))</f>
        <v/>
      </c>
    </row>
    <row r="2028">
      <c r="A2028">
        <f>INDEX(resultados!$A$2:$ZZ$2662, 2022, MATCH($B$1, resultados!$A$1:$ZZ$1, 0))</f>
        <v/>
      </c>
      <c r="B2028">
        <f>INDEX(resultados!$A$2:$ZZ$2662, 2022, MATCH($B$2, resultados!$A$1:$ZZ$1, 0))</f>
        <v/>
      </c>
      <c r="C2028">
        <f>INDEX(resultados!$A$2:$ZZ$2662, 2022, MATCH($B$3, resultados!$A$1:$ZZ$1, 0))</f>
        <v/>
      </c>
    </row>
    <row r="2029">
      <c r="A2029">
        <f>INDEX(resultados!$A$2:$ZZ$2662, 2023, MATCH($B$1, resultados!$A$1:$ZZ$1, 0))</f>
        <v/>
      </c>
      <c r="B2029">
        <f>INDEX(resultados!$A$2:$ZZ$2662, 2023, MATCH($B$2, resultados!$A$1:$ZZ$1, 0))</f>
        <v/>
      </c>
      <c r="C2029">
        <f>INDEX(resultados!$A$2:$ZZ$2662, 2023, MATCH($B$3, resultados!$A$1:$ZZ$1, 0))</f>
        <v/>
      </c>
    </row>
    <row r="2030">
      <c r="A2030">
        <f>INDEX(resultados!$A$2:$ZZ$2662, 2024, MATCH($B$1, resultados!$A$1:$ZZ$1, 0))</f>
        <v/>
      </c>
      <c r="B2030">
        <f>INDEX(resultados!$A$2:$ZZ$2662, 2024, MATCH($B$2, resultados!$A$1:$ZZ$1, 0))</f>
        <v/>
      </c>
      <c r="C2030">
        <f>INDEX(resultados!$A$2:$ZZ$2662, 2024, MATCH($B$3, resultados!$A$1:$ZZ$1, 0))</f>
        <v/>
      </c>
    </row>
    <row r="2031">
      <c r="A2031">
        <f>INDEX(resultados!$A$2:$ZZ$2662, 2025, MATCH($B$1, resultados!$A$1:$ZZ$1, 0))</f>
        <v/>
      </c>
      <c r="B2031">
        <f>INDEX(resultados!$A$2:$ZZ$2662, 2025, MATCH($B$2, resultados!$A$1:$ZZ$1, 0))</f>
        <v/>
      </c>
      <c r="C2031">
        <f>INDEX(resultados!$A$2:$ZZ$2662, 2025, MATCH($B$3, resultados!$A$1:$ZZ$1, 0))</f>
        <v/>
      </c>
    </row>
    <row r="2032">
      <c r="A2032">
        <f>INDEX(resultados!$A$2:$ZZ$2662, 2026, MATCH($B$1, resultados!$A$1:$ZZ$1, 0))</f>
        <v/>
      </c>
      <c r="B2032">
        <f>INDEX(resultados!$A$2:$ZZ$2662, 2026, MATCH($B$2, resultados!$A$1:$ZZ$1, 0))</f>
        <v/>
      </c>
      <c r="C2032">
        <f>INDEX(resultados!$A$2:$ZZ$2662, 2026, MATCH($B$3, resultados!$A$1:$ZZ$1, 0))</f>
        <v/>
      </c>
    </row>
    <row r="2033">
      <c r="A2033">
        <f>INDEX(resultados!$A$2:$ZZ$2662, 2027, MATCH($B$1, resultados!$A$1:$ZZ$1, 0))</f>
        <v/>
      </c>
      <c r="B2033">
        <f>INDEX(resultados!$A$2:$ZZ$2662, 2027, MATCH($B$2, resultados!$A$1:$ZZ$1, 0))</f>
        <v/>
      </c>
      <c r="C2033">
        <f>INDEX(resultados!$A$2:$ZZ$2662, 2027, MATCH($B$3, resultados!$A$1:$ZZ$1, 0))</f>
        <v/>
      </c>
    </row>
    <row r="2034">
      <c r="A2034">
        <f>INDEX(resultados!$A$2:$ZZ$2662, 2028, MATCH($B$1, resultados!$A$1:$ZZ$1, 0))</f>
        <v/>
      </c>
      <c r="B2034">
        <f>INDEX(resultados!$A$2:$ZZ$2662, 2028, MATCH($B$2, resultados!$A$1:$ZZ$1, 0))</f>
        <v/>
      </c>
      <c r="C2034">
        <f>INDEX(resultados!$A$2:$ZZ$2662, 2028, MATCH($B$3, resultados!$A$1:$ZZ$1, 0))</f>
        <v/>
      </c>
    </row>
    <row r="2035">
      <c r="A2035">
        <f>INDEX(resultados!$A$2:$ZZ$2662, 2029, MATCH($B$1, resultados!$A$1:$ZZ$1, 0))</f>
        <v/>
      </c>
      <c r="B2035">
        <f>INDEX(resultados!$A$2:$ZZ$2662, 2029, MATCH($B$2, resultados!$A$1:$ZZ$1, 0))</f>
        <v/>
      </c>
      <c r="C2035">
        <f>INDEX(resultados!$A$2:$ZZ$2662, 2029, MATCH($B$3, resultados!$A$1:$ZZ$1, 0))</f>
        <v/>
      </c>
    </row>
    <row r="2036">
      <c r="A2036">
        <f>INDEX(resultados!$A$2:$ZZ$2662, 2030, MATCH($B$1, resultados!$A$1:$ZZ$1, 0))</f>
        <v/>
      </c>
      <c r="B2036">
        <f>INDEX(resultados!$A$2:$ZZ$2662, 2030, MATCH($B$2, resultados!$A$1:$ZZ$1, 0))</f>
        <v/>
      </c>
      <c r="C2036">
        <f>INDEX(resultados!$A$2:$ZZ$2662, 2030, MATCH($B$3, resultados!$A$1:$ZZ$1, 0))</f>
        <v/>
      </c>
    </row>
    <row r="2037">
      <c r="A2037">
        <f>INDEX(resultados!$A$2:$ZZ$2662, 2031, MATCH($B$1, resultados!$A$1:$ZZ$1, 0))</f>
        <v/>
      </c>
      <c r="B2037">
        <f>INDEX(resultados!$A$2:$ZZ$2662, 2031, MATCH($B$2, resultados!$A$1:$ZZ$1, 0))</f>
        <v/>
      </c>
      <c r="C2037">
        <f>INDEX(resultados!$A$2:$ZZ$2662, 2031, MATCH($B$3, resultados!$A$1:$ZZ$1, 0))</f>
        <v/>
      </c>
    </row>
    <row r="2038">
      <c r="A2038">
        <f>INDEX(resultados!$A$2:$ZZ$2662, 2032, MATCH($B$1, resultados!$A$1:$ZZ$1, 0))</f>
        <v/>
      </c>
      <c r="B2038">
        <f>INDEX(resultados!$A$2:$ZZ$2662, 2032, MATCH($B$2, resultados!$A$1:$ZZ$1, 0))</f>
        <v/>
      </c>
      <c r="C2038">
        <f>INDEX(resultados!$A$2:$ZZ$2662, 2032, MATCH($B$3, resultados!$A$1:$ZZ$1, 0))</f>
        <v/>
      </c>
    </row>
    <row r="2039">
      <c r="A2039">
        <f>INDEX(resultados!$A$2:$ZZ$2662, 2033, MATCH($B$1, resultados!$A$1:$ZZ$1, 0))</f>
        <v/>
      </c>
      <c r="B2039">
        <f>INDEX(resultados!$A$2:$ZZ$2662, 2033, MATCH($B$2, resultados!$A$1:$ZZ$1, 0))</f>
        <v/>
      </c>
      <c r="C2039">
        <f>INDEX(resultados!$A$2:$ZZ$2662, 2033, MATCH($B$3, resultados!$A$1:$ZZ$1, 0))</f>
        <v/>
      </c>
    </row>
    <row r="2040">
      <c r="A2040">
        <f>INDEX(resultados!$A$2:$ZZ$2662, 2034, MATCH($B$1, resultados!$A$1:$ZZ$1, 0))</f>
        <v/>
      </c>
      <c r="B2040">
        <f>INDEX(resultados!$A$2:$ZZ$2662, 2034, MATCH($B$2, resultados!$A$1:$ZZ$1, 0))</f>
        <v/>
      </c>
      <c r="C2040">
        <f>INDEX(resultados!$A$2:$ZZ$2662, 2034, MATCH($B$3, resultados!$A$1:$ZZ$1, 0))</f>
        <v/>
      </c>
    </row>
    <row r="2041">
      <c r="A2041">
        <f>INDEX(resultados!$A$2:$ZZ$2662, 2035, MATCH($B$1, resultados!$A$1:$ZZ$1, 0))</f>
        <v/>
      </c>
      <c r="B2041">
        <f>INDEX(resultados!$A$2:$ZZ$2662, 2035, MATCH($B$2, resultados!$A$1:$ZZ$1, 0))</f>
        <v/>
      </c>
      <c r="C2041">
        <f>INDEX(resultados!$A$2:$ZZ$2662, 2035, MATCH($B$3, resultados!$A$1:$ZZ$1, 0))</f>
        <v/>
      </c>
    </row>
    <row r="2042">
      <c r="A2042">
        <f>INDEX(resultados!$A$2:$ZZ$2662, 2036, MATCH($B$1, resultados!$A$1:$ZZ$1, 0))</f>
        <v/>
      </c>
      <c r="B2042">
        <f>INDEX(resultados!$A$2:$ZZ$2662, 2036, MATCH($B$2, resultados!$A$1:$ZZ$1, 0))</f>
        <v/>
      </c>
      <c r="C2042">
        <f>INDEX(resultados!$A$2:$ZZ$2662, 2036, MATCH($B$3, resultados!$A$1:$ZZ$1, 0))</f>
        <v/>
      </c>
    </row>
    <row r="2043">
      <c r="A2043">
        <f>INDEX(resultados!$A$2:$ZZ$2662, 2037, MATCH($B$1, resultados!$A$1:$ZZ$1, 0))</f>
        <v/>
      </c>
      <c r="B2043">
        <f>INDEX(resultados!$A$2:$ZZ$2662, 2037, MATCH($B$2, resultados!$A$1:$ZZ$1, 0))</f>
        <v/>
      </c>
      <c r="C2043">
        <f>INDEX(resultados!$A$2:$ZZ$2662, 2037, MATCH($B$3, resultados!$A$1:$ZZ$1, 0))</f>
        <v/>
      </c>
    </row>
    <row r="2044">
      <c r="A2044">
        <f>INDEX(resultados!$A$2:$ZZ$2662, 2038, MATCH($B$1, resultados!$A$1:$ZZ$1, 0))</f>
        <v/>
      </c>
      <c r="B2044">
        <f>INDEX(resultados!$A$2:$ZZ$2662, 2038, MATCH($B$2, resultados!$A$1:$ZZ$1, 0))</f>
        <v/>
      </c>
      <c r="C2044">
        <f>INDEX(resultados!$A$2:$ZZ$2662, 2038, MATCH($B$3, resultados!$A$1:$ZZ$1, 0))</f>
        <v/>
      </c>
    </row>
    <row r="2045">
      <c r="A2045">
        <f>INDEX(resultados!$A$2:$ZZ$2662, 2039, MATCH($B$1, resultados!$A$1:$ZZ$1, 0))</f>
        <v/>
      </c>
      <c r="B2045">
        <f>INDEX(resultados!$A$2:$ZZ$2662, 2039, MATCH($B$2, resultados!$A$1:$ZZ$1, 0))</f>
        <v/>
      </c>
      <c r="C2045">
        <f>INDEX(resultados!$A$2:$ZZ$2662, 2039, MATCH($B$3, resultados!$A$1:$ZZ$1, 0))</f>
        <v/>
      </c>
    </row>
    <row r="2046">
      <c r="A2046">
        <f>INDEX(resultados!$A$2:$ZZ$2662, 2040, MATCH($B$1, resultados!$A$1:$ZZ$1, 0))</f>
        <v/>
      </c>
      <c r="B2046">
        <f>INDEX(resultados!$A$2:$ZZ$2662, 2040, MATCH($B$2, resultados!$A$1:$ZZ$1, 0))</f>
        <v/>
      </c>
      <c r="C2046">
        <f>INDEX(resultados!$A$2:$ZZ$2662, 2040, MATCH($B$3, resultados!$A$1:$ZZ$1, 0))</f>
        <v/>
      </c>
    </row>
    <row r="2047">
      <c r="A2047">
        <f>INDEX(resultados!$A$2:$ZZ$2662, 2041, MATCH($B$1, resultados!$A$1:$ZZ$1, 0))</f>
        <v/>
      </c>
      <c r="B2047">
        <f>INDEX(resultados!$A$2:$ZZ$2662, 2041, MATCH($B$2, resultados!$A$1:$ZZ$1, 0))</f>
        <v/>
      </c>
      <c r="C2047">
        <f>INDEX(resultados!$A$2:$ZZ$2662, 2041, MATCH($B$3, resultados!$A$1:$ZZ$1, 0))</f>
        <v/>
      </c>
    </row>
    <row r="2048">
      <c r="A2048">
        <f>INDEX(resultados!$A$2:$ZZ$2662, 2042, MATCH($B$1, resultados!$A$1:$ZZ$1, 0))</f>
        <v/>
      </c>
      <c r="B2048">
        <f>INDEX(resultados!$A$2:$ZZ$2662, 2042, MATCH($B$2, resultados!$A$1:$ZZ$1, 0))</f>
        <v/>
      </c>
      <c r="C2048">
        <f>INDEX(resultados!$A$2:$ZZ$2662, 2042, MATCH($B$3, resultados!$A$1:$ZZ$1, 0))</f>
        <v/>
      </c>
    </row>
    <row r="2049">
      <c r="A2049">
        <f>INDEX(resultados!$A$2:$ZZ$2662, 2043, MATCH($B$1, resultados!$A$1:$ZZ$1, 0))</f>
        <v/>
      </c>
      <c r="B2049">
        <f>INDEX(resultados!$A$2:$ZZ$2662, 2043, MATCH($B$2, resultados!$A$1:$ZZ$1, 0))</f>
        <v/>
      </c>
      <c r="C2049">
        <f>INDEX(resultados!$A$2:$ZZ$2662, 2043, MATCH($B$3, resultados!$A$1:$ZZ$1, 0))</f>
        <v/>
      </c>
    </row>
    <row r="2050">
      <c r="A2050">
        <f>INDEX(resultados!$A$2:$ZZ$2662, 2044, MATCH($B$1, resultados!$A$1:$ZZ$1, 0))</f>
        <v/>
      </c>
      <c r="B2050">
        <f>INDEX(resultados!$A$2:$ZZ$2662, 2044, MATCH($B$2, resultados!$A$1:$ZZ$1, 0))</f>
        <v/>
      </c>
      <c r="C2050">
        <f>INDEX(resultados!$A$2:$ZZ$2662, 2044, MATCH($B$3, resultados!$A$1:$ZZ$1, 0))</f>
        <v/>
      </c>
    </row>
    <row r="2051">
      <c r="A2051">
        <f>INDEX(resultados!$A$2:$ZZ$2662, 2045, MATCH($B$1, resultados!$A$1:$ZZ$1, 0))</f>
        <v/>
      </c>
      <c r="B2051">
        <f>INDEX(resultados!$A$2:$ZZ$2662, 2045, MATCH($B$2, resultados!$A$1:$ZZ$1, 0))</f>
        <v/>
      </c>
      <c r="C2051">
        <f>INDEX(resultados!$A$2:$ZZ$2662, 2045, MATCH($B$3, resultados!$A$1:$ZZ$1, 0))</f>
        <v/>
      </c>
    </row>
    <row r="2052">
      <c r="A2052">
        <f>INDEX(resultados!$A$2:$ZZ$2662, 2046, MATCH($B$1, resultados!$A$1:$ZZ$1, 0))</f>
        <v/>
      </c>
      <c r="B2052">
        <f>INDEX(resultados!$A$2:$ZZ$2662, 2046, MATCH($B$2, resultados!$A$1:$ZZ$1, 0))</f>
        <v/>
      </c>
      <c r="C2052">
        <f>INDEX(resultados!$A$2:$ZZ$2662, 2046, MATCH($B$3, resultados!$A$1:$ZZ$1, 0))</f>
        <v/>
      </c>
    </row>
    <row r="2053">
      <c r="A2053">
        <f>INDEX(resultados!$A$2:$ZZ$2662, 2047, MATCH($B$1, resultados!$A$1:$ZZ$1, 0))</f>
        <v/>
      </c>
      <c r="B2053">
        <f>INDEX(resultados!$A$2:$ZZ$2662, 2047, MATCH($B$2, resultados!$A$1:$ZZ$1, 0))</f>
        <v/>
      </c>
      <c r="C2053">
        <f>INDEX(resultados!$A$2:$ZZ$2662, 2047, MATCH($B$3, resultados!$A$1:$ZZ$1, 0))</f>
        <v/>
      </c>
    </row>
    <row r="2054">
      <c r="A2054">
        <f>INDEX(resultados!$A$2:$ZZ$2662, 2048, MATCH($B$1, resultados!$A$1:$ZZ$1, 0))</f>
        <v/>
      </c>
      <c r="B2054">
        <f>INDEX(resultados!$A$2:$ZZ$2662, 2048, MATCH($B$2, resultados!$A$1:$ZZ$1, 0))</f>
        <v/>
      </c>
      <c r="C2054">
        <f>INDEX(resultados!$A$2:$ZZ$2662, 2048, MATCH($B$3, resultados!$A$1:$ZZ$1, 0))</f>
        <v/>
      </c>
    </row>
    <row r="2055">
      <c r="A2055">
        <f>INDEX(resultados!$A$2:$ZZ$2662, 2049, MATCH($B$1, resultados!$A$1:$ZZ$1, 0))</f>
        <v/>
      </c>
      <c r="B2055">
        <f>INDEX(resultados!$A$2:$ZZ$2662, 2049, MATCH($B$2, resultados!$A$1:$ZZ$1, 0))</f>
        <v/>
      </c>
      <c r="C2055">
        <f>INDEX(resultados!$A$2:$ZZ$2662, 2049, MATCH($B$3, resultados!$A$1:$ZZ$1, 0))</f>
        <v/>
      </c>
    </row>
    <row r="2056">
      <c r="A2056">
        <f>INDEX(resultados!$A$2:$ZZ$2662, 2050, MATCH($B$1, resultados!$A$1:$ZZ$1, 0))</f>
        <v/>
      </c>
      <c r="B2056">
        <f>INDEX(resultados!$A$2:$ZZ$2662, 2050, MATCH($B$2, resultados!$A$1:$ZZ$1, 0))</f>
        <v/>
      </c>
      <c r="C2056">
        <f>INDEX(resultados!$A$2:$ZZ$2662, 2050, MATCH($B$3, resultados!$A$1:$ZZ$1, 0))</f>
        <v/>
      </c>
    </row>
    <row r="2057">
      <c r="A2057">
        <f>INDEX(resultados!$A$2:$ZZ$2662, 2051, MATCH($B$1, resultados!$A$1:$ZZ$1, 0))</f>
        <v/>
      </c>
      <c r="B2057">
        <f>INDEX(resultados!$A$2:$ZZ$2662, 2051, MATCH($B$2, resultados!$A$1:$ZZ$1, 0))</f>
        <v/>
      </c>
      <c r="C2057">
        <f>INDEX(resultados!$A$2:$ZZ$2662, 2051, MATCH($B$3, resultados!$A$1:$ZZ$1, 0))</f>
        <v/>
      </c>
    </row>
    <row r="2058">
      <c r="A2058">
        <f>INDEX(resultados!$A$2:$ZZ$2662, 2052, MATCH($B$1, resultados!$A$1:$ZZ$1, 0))</f>
        <v/>
      </c>
      <c r="B2058">
        <f>INDEX(resultados!$A$2:$ZZ$2662, 2052, MATCH($B$2, resultados!$A$1:$ZZ$1, 0))</f>
        <v/>
      </c>
      <c r="C2058">
        <f>INDEX(resultados!$A$2:$ZZ$2662, 2052, MATCH($B$3, resultados!$A$1:$ZZ$1, 0))</f>
        <v/>
      </c>
    </row>
    <row r="2059">
      <c r="A2059">
        <f>INDEX(resultados!$A$2:$ZZ$2662, 2053, MATCH($B$1, resultados!$A$1:$ZZ$1, 0))</f>
        <v/>
      </c>
      <c r="B2059">
        <f>INDEX(resultados!$A$2:$ZZ$2662, 2053, MATCH($B$2, resultados!$A$1:$ZZ$1, 0))</f>
        <v/>
      </c>
      <c r="C2059">
        <f>INDEX(resultados!$A$2:$ZZ$2662, 2053, MATCH($B$3, resultados!$A$1:$ZZ$1, 0))</f>
        <v/>
      </c>
    </row>
    <row r="2060">
      <c r="A2060">
        <f>INDEX(resultados!$A$2:$ZZ$2662, 2054, MATCH($B$1, resultados!$A$1:$ZZ$1, 0))</f>
        <v/>
      </c>
      <c r="B2060">
        <f>INDEX(resultados!$A$2:$ZZ$2662, 2054, MATCH($B$2, resultados!$A$1:$ZZ$1, 0))</f>
        <v/>
      </c>
      <c r="C2060">
        <f>INDEX(resultados!$A$2:$ZZ$2662, 2054, MATCH($B$3, resultados!$A$1:$ZZ$1, 0))</f>
        <v/>
      </c>
    </row>
    <row r="2061">
      <c r="A2061">
        <f>INDEX(resultados!$A$2:$ZZ$2662, 2055, MATCH($B$1, resultados!$A$1:$ZZ$1, 0))</f>
        <v/>
      </c>
      <c r="B2061">
        <f>INDEX(resultados!$A$2:$ZZ$2662, 2055, MATCH($B$2, resultados!$A$1:$ZZ$1, 0))</f>
        <v/>
      </c>
      <c r="C2061">
        <f>INDEX(resultados!$A$2:$ZZ$2662, 2055, MATCH($B$3, resultados!$A$1:$ZZ$1, 0))</f>
        <v/>
      </c>
    </row>
    <row r="2062">
      <c r="A2062">
        <f>INDEX(resultados!$A$2:$ZZ$2662, 2056, MATCH($B$1, resultados!$A$1:$ZZ$1, 0))</f>
        <v/>
      </c>
      <c r="B2062">
        <f>INDEX(resultados!$A$2:$ZZ$2662, 2056, MATCH($B$2, resultados!$A$1:$ZZ$1, 0))</f>
        <v/>
      </c>
      <c r="C2062">
        <f>INDEX(resultados!$A$2:$ZZ$2662, 2056, MATCH($B$3, resultados!$A$1:$ZZ$1, 0))</f>
        <v/>
      </c>
    </row>
    <row r="2063">
      <c r="A2063">
        <f>INDEX(resultados!$A$2:$ZZ$2662, 2057, MATCH($B$1, resultados!$A$1:$ZZ$1, 0))</f>
        <v/>
      </c>
      <c r="B2063">
        <f>INDEX(resultados!$A$2:$ZZ$2662, 2057, MATCH($B$2, resultados!$A$1:$ZZ$1, 0))</f>
        <v/>
      </c>
      <c r="C2063">
        <f>INDEX(resultados!$A$2:$ZZ$2662, 2057, MATCH($B$3, resultados!$A$1:$ZZ$1, 0))</f>
        <v/>
      </c>
    </row>
    <row r="2064">
      <c r="A2064">
        <f>INDEX(resultados!$A$2:$ZZ$2662, 2058, MATCH($B$1, resultados!$A$1:$ZZ$1, 0))</f>
        <v/>
      </c>
      <c r="B2064">
        <f>INDEX(resultados!$A$2:$ZZ$2662, 2058, MATCH($B$2, resultados!$A$1:$ZZ$1, 0))</f>
        <v/>
      </c>
      <c r="C2064">
        <f>INDEX(resultados!$A$2:$ZZ$2662, 2058, MATCH($B$3, resultados!$A$1:$ZZ$1, 0))</f>
        <v/>
      </c>
    </row>
    <row r="2065">
      <c r="A2065">
        <f>INDEX(resultados!$A$2:$ZZ$2662, 2059, MATCH($B$1, resultados!$A$1:$ZZ$1, 0))</f>
        <v/>
      </c>
      <c r="B2065">
        <f>INDEX(resultados!$A$2:$ZZ$2662, 2059, MATCH($B$2, resultados!$A$1:$ZZ$1, 0))</f>
        <v/>
      </c>
      <c r="C2065">
        <f>INDEX(resultados!$A$2:$ZZ$2662, 2059, MATCH($B$3, resultados!$A$1:$ZZ$1, 0))</f>
        <v/>
      </c>
    </row>
    <row r="2066">
      <c r="A2066">
        <f>INDEX(resultados!$A$2:$ZZ$2662, 2060, MATCH($B$1, resultados!$A$1:$ZZ$1, 0))</f>
        <v/>
      </c>
      <c r="B2066">
        <f>INDEX(resultados!$A$2:$ZZ$2662, 2060, MATCH($B$2, resultados!$A$1:$ZZ$1, 0))</f>
        <v/>
      </c>
      <c r="C2066">
        <f>INDEX(resultados!$A$2:$ZZ$2662, 2060, MATCH($B$3, resultados!$A$1:$ZZ$1, 0))</f>
        <v/>
      </c>
    </row>
    <row r="2067">
      <c r="A2067">
        <f>INDEX(resultados!$A$2:$ZZ$2662, 2061, MATCH($B$1, resultados!$A$1:$ZZ$1, 0))</f>
        <v/>
      </c>
      <c r="B2067">
        <f>INDEX(resultados!$A$2:$ZZ$2662, 2061, MATCH($B$2, resultados!$A$1:$ZZ$1, 0))</f>
        <v/>
      </c>
      <c r="C2067">
        <f>INDEX(resultados!$A$2:$ZZ$2662, 2061, MATCH($B$3, resultados!$A$1:$ZZ$1, 0))</f>
        <v/>
      </c>
    </row>
    <row r="2068">
      <c r="A2068">
        <f>INDEX(resultados!$A$2:$ZZ$2662, 2062, MATCH($B$1, resultados!$A$1:$ZZ$1, 0))</f>
        <v/>
      </c>
      <c r="B2068">
        <f>INDEX(resultados!$A$2:$ZZ$2662, 2062, MATCH($B$2, resultados!$A$1:$ZZ$1, 0))</f>
        <v/>
      </c>
      <c r="C2068">
        <f>INDEX(resultados!$A$2:$ZZ$2662, 2062, MATCH($B$3, resultados!$A$1:$ZZ$1, 0))</f>
        <v/>
      </c>
    </row>
    <row r="2069">
      <c r="A2069">
        <f>INDEX(resultados!$A$2:$ZZ$2662, 2063, MATCH($B$1, resultados!$A$1:$ZZ$1, 0))</f>
        <v/>
      </c>
      <c r="B2069">
        <f>INDEX(resultados!$A$2:$ZZ$2662, 2063, MATCH($B$2, resultados!$A$1:$ZZ$1, 0))</f>
        <v/>
      </c>
      <c r="C2069">
        <f>INDEX(resultados!$A$2:$ZZ$2662, 2063, MATCH($B$3, resultados!$A$1:$ZZ$1, 0))</f>
        <v/>
      </c>
    </row>
    <row r="2070">
      <c r="A2070">
        <f>INDEX(resultados!$A$2:$ZZ$2662, 2064, MATCH($B$1, resultados!$A$1:$ZZ$1, 0))</f>
        <v/>
      </c>
      <c r="B2070">
        <f>INDEX(resultados!$A$2:$ZZ$2662, 2064, MATCH($B$2, resultados!$A$1:$ZZ$1, 0))</f>
        <v/>
      </c>
      <c r="C2070">
        <f>INDEX(resultados!$A$2:$ZZ$2662, 2064, MATCH($B$3, resultados!$A$1:$ZZ$1, 0))</f>
        <v/>
      </c>
    </row>
    <row r="2071">
      <c r="A2071">
        <f>INDEX(resultados!$A$2:$ZZ$2662, 2065, MATCH($B$1, resultados!$A$1:$ZZ$1, 0))</f>
        <v/>
      </c>
      <c r="B2071">
        <f>INDEX(resultados!$A$2:$ZZ$2662, 2065, MATCH($B$2, resultados!$A$1:$ZZ$1, 0))</f>
        <v/>
      </c>
      <c r="C2071">
        <f>INDEX(resultados!$A$2:$ZZ$2662, 2065, MATCH($B$3, resultados!$A$1:$ZZ$1, 0))</f>
        <v/>
      </c>
    </row>
    <row r="2072">
      <c r="A2072">
        <f>INDEX(resultados!$A$2:$ZZ$2662, 2066, MATCH($B$1, resultados!$A$1:$ZZ$1, 0))</f>
        <v/>
      </c>
      <c r="B2072">
        <f>INDEX(resultados!$A$2:$ZZ$2662, 2066, MATCH($B$2, resultados!$A$1:$ZZ$1, 0))</f>
        <v/>
      </c>
      <c r="C2072">
        <f>INDEX(resultados!$A$2:$ZZ$2662, 2066, MATCH($B$3, resultados!$A$1:$ZZ$1, 0))</f>
        <v/>
      </c>
    </row>
    <row r="2073">
      <c r="A2073">
        <f>INDEX(resultados!$A$2:$ZZ$2662, 2067, MATCH($B$1, resultados!$A$1:$ZZ$1, 0))</f>
        <v/>
      </c>
      <c r="B2073">
        <f>INDEX(resultados!$A$2:$ZZ$2662, 2067, MATCH($B$2, resultados!$A$1:$ZZ$1, 0))</f>
        <v/>
      </c>
      <c r="C2073">
        <f>INDEX(resultados!$A$2:$ZZ$2662, 2067, MATCH($B$3, resultados!$A$1:$ZZ$1, 0))</f>
        <v/>
      </c>
    </row>
    <row r="2074">
      <c r="A2074">
        <f>INDEX(resultados!$A$2:$ZZ$2662, 2068, MATCH($B$1, resultados!$A$1:$ZZ$1, 0))</f>
        <v/>
      </c>
      <c r="B2074">
        <f>INDEX(resultados!$A$2:$ZZ$2662, 2068, MATCH($B$2, resultados!$A$1:$ZZ$1, 0))</f>
        <v/>
      </c>
      <c r="C2074">
        <f>INDEX(resultados!$A$2:$ZZ$2662, 2068, MATCH($B$3, resultados!$A$1:$ZZ$1, 0))</f>
        <v/>
      </c>
    </row>
    <row r="2075">
      <c r="A2075">
        <f>INDEX(resultados!$A$2:$ZZ$2662, 2069, MATCH($B$1, resultados!$A$1:$ZZ$1, 0))</f>
        <v/>
      </c>
      <c r="B2075">
        <f>INDEX(resultados!$A$2:$ZZ$2662, 2069, MATCH($B$2, resultados!$A$1:$ZZ$1, 0))</f>
        <v/>
      </c>
      <c r="C2075">
        <f>INDEX(resultados!$A$2:$ZZ$2662, 2069, MATCH($B$3, resultados!$A$1:$ZZ$1, 0))</f>
        <v/>
      </c>
    </row>
    <row r="2076">
      <c r="A2076">
        <f>INDEX(resultados!$A$2:$ZZ$2662, 2070, MATCH($B$1, resultados!$A$1:$ZZ$1, 0))</f>
        <v/>
      </c>
      <c r="B2076">
        <f>INDEX(resultados!$A$2:$ZZ$2662, 2070, MATCH($B$2, resultados!$A$1:$ZZ$1, 0))</f>
        <v/>
      </c>
      <c r="C2076">
        <f>INDEX(resultados!$A$2:$ZZ$2662, 2070, MATCH($B$3, resultados!$A$1:$ZZ$1, 0))</f>
        <v/>
      </c>
    </row>
    <row r="2077">
      <c r="A2077">
        <f>INDEX(resultados!$A$2:$ZZ$2662, 2071, MATCH($B$1, resultados!$A$1:$ZZ$1, 0))</f>
        <v/>
      </c>
      <c r="B2077">
        <f>INDEX(resultados!$A$2:$ZZ$2662, 2071, MATCH($B$2, resultados!$A$1:$ZZ$1, 0))</f>
        <v/>
      </c>
      <c r="C2077">
        <f>INDEX(resultados!$A$2:$ZZ$2662, 2071, MATCH($B$3, resultados!$A$1:$ZZ$1, 0))</f>
        <v/>
      </c>
    </row>
    <row r="2078">
      <c r="A2078">
        <f>INDEX(resultados!$A$2:$ZZ$2662, 2072, MATCH($B$1, resultados!$A$1:$ZZ$1, 0))</f>
        <v/>
      </c>
      <c r="B2078">
        <f>INDEX(resultados!$A$2:$ZZ$2662, 2072, MATCH($B$2, resultados!$A$1:$ZZ$1, 0))</f>
        <v/>
      </c>
      <c r="C2078">
        <f>INDEX(resultados!$A$2:$ZZ$2662, 2072, MATCH($B$3, resultados!$A$1:$ZZ$1, 0))</f>
        <v/>
      </c>
    </row>
    <row r="2079">
      <c r="A2079">
        <f>INDEX(resultados!$A$2:$ZZ$2662, 2073, MATCH($B$1, resultados!$A$1:$ZZ$1, 0))</f>
        <v/>
      </c>
      <c r="B2079">
        <f>INDEX(resultados!$A$2:$ZZ$2662, 2073, MATCH($B$2, resultados!$A$1:$ZZ$1, 0))</f>
        <v/>
      </c>
      <c r="C2079">
        <f>INDEX(resultados!$A$2:$ZZ$2662, 2073, MATCH($B$3, resultados!$A$1:$ZZ$1, 0))</f>
        <v/>
      </c>
    </row>
    <row r="2080">
      <c r="A2080">
        <f>INDEX(resultados!$A$2:$ZZ$2662, 2074, MATCH($B$1, resultados!$A$1:$ZZ$1, 0))</f>
        <v/>
      </c>
      <c r="B2080">
        <f>INDEX(resultados!$A$2:$ZZ$2662, 2074, MATCH($B$2, resultados!$A$1:$ZZ$1, 0))</f>
        <v/>
      </c>
      <c r="C2080">
        <f>INDEX(resultados!$A$2:$ZZ$2662, 2074, MATCH($B$3, resultados!$A$1:$ZZ$1, 0))</f>
        <v/>
      </c>
    </row>
    <row r="2081">
      <c r="A2081">
        <f>INDEX(resultados!$A$2:$ZZ$2662, 2075, MATCH($B$1, resultados!$A$1:$ZZ$1, 0))</f>
        <v/>
      </c>
      <c r="B2081">
        <f>INDEX(resultados!$A$2:$ZZ$2662, 2075, MATCH($B$2, resultados!$A$1:$ZZ$1, 0))</f>
        <v/>
      </c>
      <c r="C2081">
        <f>INDEX(resultados!$A$2:$ZZ$2662, 2075, MATCH($B$3, resultados!$A$1:$ZZ$1, 0))</f>
        <v/>
      </c>
    </row>
    <row r="2082">
      <c r="A2082">
        <f>INDEX(resultados!$A$2:$ZZ$2662, 2076, MATCH($B$1, resultados!$A$1:$ZZ$1, 0))</f>
        <v/>
      </c>
      <c r="B2082">
        <f>INDEX(resultados!$A$2:$ZZ$2662, 2076, MATCH($B$2, resultados!$A$1:$ZZ$1, 0))</f>
        <v/>
      </c>
      <c r="C2082">
        <f>INDEX(resultados!$A$2:$ZZ$2662, 2076, MATCH($B$3, resultados!$A$1:$ZZ$1, 0))</f>
        <v/>
      </c>
    </row>
    <row r="2083">
      <c r="A2083">
        <f>INDEX(resultados!$A$2:$ZZ$2662, 2077, MATCH($B$1, resultados!$A$1:$ZZ$1, 0))</f>
        <v/>
      </c>
      <c r="B2083">
        <f>INDEX(resultados!$A$2:$ZZ$2662, 2077, MATCH($B$2, resultados!$A$1:$ZZ$1, 0))</f>
        <v/>
      </c>
      <c r="C2083">
        <f>INDEX(resultados!$A$2:$ZZ$2662, 2077, MATCH($B$3, resultados!$A$1:$ZZ$1, 0))</f>
        <v/>
      </c>
    </row>
    <row r="2084">
      <c r="A2084">
        <f>INDEX(resultados!$A$2:$ZZ$2662, 2078, MATCH($B$1, resultados!$A$1:$ZZ$1, 0))</f>
        <v/>
      </c>
      <c r="B2084">
        <f>INDEX(resultados!$A$2:$ZZ$2662, 2078, MATCH($B$2, resultados!$A$1:$ZZ$1, 0))</f>
        <v/>
      </c>
      <c r="C2084">
        <f>INDEX(resultados!$A$2:$ZZ$2662, 2078, MATCH($B$3, resultados!$A$1:$ZZ$1, 0))</f>
        <v/>
      </c>
    </row>
    <row r="2085">
      <c r="A2085">
        <f>INDEX(resultados!$A$2:$ZZ$2662, 2079, MATCH($B$1, resultados!$A$1:$ZZ$1, 0))</f>
        <v/>
      </c>
      <c r="B2085">
        <f>INDEX(resultados!$A$2:$ZZ$2662, 2079, MATCH($B$2, resultados!$A$1:$ZZ$1, 0))</f>
        <v/>
      </c>
      <c r="C2085">
        <f>INDEX(resultados!$A$2:$ZZ$2662, 2079, MATCH($B$3, resultados!$A$1:$ZZ$1, 0))</f>
        <v/>
      </c>
    </row>
    <row r="2086">
      <c r="A2086">
        <f>INDEX(resultados!$A$2:$ZZ$2662, 2080, MATCH($B$1, resultados!$A$1:$ZZ$1, 0))</f>
        <v/>
      </c>
      <c r="B2086">
        <f>INDEX(resultados!$A$2:$ZZ$2662, 2080, MATCH($B$2, resultados!$A$1:$ZZ$1, 0))</f>
        <v/>
      </c>
      <c r="C2086">
        <f>INDEX(resultados!$A$2:$ZZ$2662, 2080, MATCH($B$3, resultados!$A$1:$ZZ$1, 0))</f>
        <v/>
      </c>
    </row>
    <row r="2087">
      <c r="A2087">
        <f>INDEX(resultados!$A$2:$ZZ$2662, 2081, MATCH($B$1, resultados!$A$1:$ZZ$1, 0))</f>
        <v/>
      </c>
      <c r="B2087">
        <f>INDEX(resultados!$A$2:$ZZ$2662, 2081, MATCH($B$2, resultados!$A$1:$ZZ$1, 0))</f>
        <v/>
      </c>
      <c r="C2087">
        <f>INDEX(resultados!$A$2:$ZZ$2662, 2081, MATCH($B$3, resultados!$A$1:$ZZ$1, 0))</f>
        <v/>
      </c>
    </row>
    <row r="2088">
      <c r="A2088">
        <f>INDEX(resultados!$A$2:$ZZ$2662, 2082, MATCH($B$1, resultados!$A$1:$ZZ$1, 0))</f>
        <v/>
      </c>
      <c r="B2088">
        <f>INDEX(resultados!$A$2:$ZZ$2662, 2082, MATCH($B$2, resultados!$A$1:$ZZ$1, 0))</f>
        <v/>
      </c>
      <c r="C2088">
        <f>INDEX(resultados!$A$2:$ZZ$2662, 2082, MATCH($B$3, resultados!$A$1:$ZZ$1, 0))</f>
        <v/>
      </c>
    </row>
    <row r="2089">
      <c r="A2089">
        <f>INDEX(resultados!$A$2:$ZZ$2662, 2083, MATCH($B$1, resultados!$A$1:$ZZ$1, 0))</f>
        <v/>
      </c>
      <c r="B2089">
        <f>INDEX(resultados!$A$2:$ZZ$2662, 2083, MATCH($B$2, resultados!$A$1:$ZZ$1, 0))</f>
        <v/>
      </c>
      <c r="C2089">
        <f>INDEX(resultados!$A$2:$ZZ$2662, 2083, MATCH($B$3, resultados!$A$1:$ZZ$1, 0))</f>
        <v/>
      </c>
    </row>
    <row r="2090">
      <c r="A2090">
        <f>INDEX(resultados!$A$2:$ZZ$2662, 2084, MATCH($B$1, resultados!$A$1:$ZZ$1, 0))</f>
        <v/>
      </c>
      <c r="B2090">
        <f>INDEX(resultados!$A$2:$ZZ$2662, 2084, MATCH($B$2, resultados!$A$1:$ZZ$1, 0))</f>
        <v/>
      </c>
      <c r="C2090">
        <f>INDEX(resultados!$A$2:$ZZ$2662, 2084, MATCH($B$3, resultados!$A$1:$ZZ$1, 0))</f>
        <v/>
      </c>
    </row>
    <row r="2091">
      <c r="A2091">
        <f>INDEX(resultados!$A$2:$ZZ$2662, 2085, MATCH($B$1, resultados!$A$1:$ZZ$1, 0))</f>
        <v/>
      </c>
      <c r="B2091">
        <f>INDEX(resultados!$A$2:$ZZ$2662, 2085, MATCH($B$2, resultados!$A$1:$ZZ$1, 0))</f>
        <v/>
      </c>
      <c r="C2091">
        <f>INDEX(resultados!$A$2:$ZZ$2662, 2085, MATCH($B$3, resultados!$A$1:$ZZ$1, 0))</f>
        <v/>
      </c>
    </row>
    <row r="2092">
      <c r="A2092">
        <f>INDEX(resultados!$A$2:$ZZ$2662, 2086, MATCH($B$1, resultados!$A$1:$ZZ$1, 0))</f>
        <v/>
      </c>
      <c r="B2092">
        <f>INDEX(resultados!$A$2:$ZZ$2662, 2086, MATCH($B$2, resultados!$A$1:$ZZ$1, 0))</f>
        <v/>
      </c>
      <c r="C2092">
        <f>INDEX(resultados!$A$2:$ZZ$2662, 2086, MATCH($B$3, resultados!$A$1:$ZZ$1, 0))</f>
        <v/>
      </c>
    </row>
    <row r="2093">
      <c r="A2093">
        <f>INDEX(resultados!$A$2:$ZZ$2662, 2087, MATCH($B$1, resultados!$A$1:$ZZ$1, 0))</f>
        <v/>
      </c>
      <c r="B2093">
        <f>INDEX(resultados!$A$2:$ZZ$2662, 2087, MATCH($B$2, resultados!$A$1:$ZZ$1, 0))</f>
        <v/>
      </c>
      <c r="C2093">
        <f>INDEX(resultados!$A$2:$ZZ$2662, 2087, MATCH($B$3, resultados!$A$1:$ZZ$1, 0))</f>
        <v/>
      </c>
    </row>
    <row r="2094">
      <c r="A2094">
        <f>INDEX(resultados!$A$2:$ZZ$2662, 2088, MATCH($B$1, resultados!$A$1:$ZZ$1, 0))</f>
        <v/>
      </c>
      <c r="B2094">
        <f>INDEX(resultados!$A$2:$ZZ$2662, 2088, MATCH($B$2, resultados!$A$1:$ZZ$1, 0))</f>
        <v/>
      </c>
      <c r="C2094">
        <f>INDEX(resultados!$A$2:$ZZ$2662, 2088, MATCH($B$3, resultados!$A$1:$ZZ$1, 0))</f>
        <v/>
      </c>
    </row>
    <row r="2095">
      <c r="A2095">
        <f>INDEX(resultados!$A$2:$ZZ$2662, 2089, MATCH($B$1, resultados!$A$1:$ZZ$1, 0))</f>
        <v/>
      </c>
      <c r="B2095">
        <f>INDEX(resultados!$A$2:$ZZ$2662, 2089, MATCH($B$2, resultados!$A$1:$ZZ$1, 0))</f>
        <v/>
      </c>
      <c r="C2095">
        <f>INDEX(resultados!$A$2:$ZZ$2662, 2089, MATCH($B$3, resultados!$A$1:$ZZ$1, 0))</f>
        <v/>
      </c>
    </row>
    <row r="2096">
      <c r="A2096">
        <f>INDEX(resultados!$A$2:$ZZ$2662, 2090, MATCH($B$1, resultados!$A$1:$ZZ$1, 0))</f>
        <v/>
      </c>
      <c r="B2096">
        <f>INDEX(resultados!$A$2:$ZZ$2662, 2090, MATCH($B$2, resultados!$A$1:$ZZ$1, 0))</f>
        <v/>
      </c>
      <c r="C2096">
        <f>INDEX(resultados!$A$2:$ZZ$2662, 2090, MATCH($B$3, resultados!$A$1:$ZZ$1, 0))</f>
        <v/>
      </c>
    </row>
    <row r="2097">
      <c r="A2097">
        <f>INDEX(resultados!$A$2:$ZZ$2662, 2091, MATCH($B$1, resultados!$A$1:$ZZ$1, 0))</f>
        <v/>
      </c>
      <c r="B2097">
        <f>INDEX(resultados!$A$2:$ZZ$2662, 2091, MATCH($B$2, resultados!$A$1:$ZZ$1, 0))</f>
        <v/>
      </c>
      <c r="C2097">
        <f>INDEX(resultados!$A$2:$ZZ$2662, 2091, MATCH($B$3, resultados!$A$1:$ZZ$1, 0))</f>
        <v/>
      </c>
    </row>
    <row r="2098">
      <c r="A2098">
        <f>INDEX(resultados!$A$2:$ZZ$2662, 2092, MATCH($B$1, resultados!$A$1:$ZZ$1, 0))</f>
        <v/>
      </c>
      <c r="B2098">
        <f>INDEX(resultados!$A$2:$ZZ$2662, 2092, MATCH($B$2, resultados!$A$1:$ZZ$1, 0))</f>
        <v/>
      </c>
      <c r="C2098">
        <f>INDEX(resultados!$A$2:$ZZ$2662, 2092, MATCH($B$3, resultados!$A$1:$ZZ$1, 0))</f>
        <v/>
      </c>
    </row>
    <row r="2099">
      <c r="A2099">
        <f>INDEX(resultados!$A$2:$ZZ$2662, 2093, MATCH($B$1, resultados!$A$1:$ZZ$1, 0))</f>
        <v/>
      </c>
      <c r="B2099">
        <f>INDEX(resultados!$A$2:$ZZ$2662, 2093, MATCH($B$2, resultados!$A$1:$ZZ$1, 0))</f>
        <v/>
      </c>
      <c r="C2099">
        <f>INDEX(resultados!$A$2:$ZZ$2662, 2093, MATCH($B$3, resultados!$A$1:$ZZ$1, 0))</f>
        <v/>
      </c>
    </row>
    <row r="2100">
      <c r="A2100">
        <f>INDEX(resultados!$A$2:$ZZ$2662, 2094, MATCH($B$1, resultados!$A$1:$ZZ$1, 0))</f>
        <v/>
      </c>
      <c r="B2100">
        <f>INDEX(resultados!$A$2:$ZZ$2662, 2094, MATCH($B$2, resultados!$A$1:$ZZ$1, 0))</f>
        <v/>
      </c>
      <c r="C2100">
        <f>INDEX(resultados!$A$2:$ZZ$2662, 2094, MATCH($B$3, resultados!$A$1:$ZZ$1, 0))</f>
        <v/>
      </c>
    </row>
    <row r="2101">
      <c r="A2101">
        <f>INDEX(resultados!$A$2:$ZZ$2662, 2095, MATCH($B$1, resultados!$A$1:$ZZ$1, 0))</f>
        <v/>
      </c>
      <c r="B2101">
        <f>INDEX(resultados!$A$2:$ZZ$2662, 2095, MATCH($B$2, resultados!$A$1:$ZZ$1, 0))</f>
        <v/>
      </c>
      <c r="C2101">
        <f>INDEX(resultados!$A$2:$ZZ$2662, 2095, MATCH($B$3, resultados!$A$1:$ZZ$1, 0))</f>
        <v/>
      </c>
    </row>
    <row r="2102">
      <c r="A2102">
        <f>INDEX(resultados!$A$2:$ZZ$2662, 2096, MATCH($B$1, resultados!$A$1:$ZZ$1, 0))</f>
        <v/>
      </c>
      <c r="B2102">
        <f>INDEX(resultados!$A$2:$ZZ$2662, 2096, MATCH($B$2, resultados!$A$1:$ZZ$1, 0))</f>
        <v/>
      </c>
      <c r="C2102">
        <f>INDEX(resultados!$A$2:$ZZ$2662, 2096, MATCH($B$3, resultados!$A$1:$ZZ$1, 0))</f>
        <v/>
      </c>
    </row>
    <row r="2103">
      <c r="A2103">
        <f>INDEX(resultados!$A$2:$ZZ$2662, 2097, MATCH($B$1, resultados!$A$1:$ZZ$1, 0))</f>
        <v/>
      </c>
      <c r="B2103">
        <f>INDEX(resultados!$A$2:$ZZ$2662, 2097, MATCH($B$2, resultados!$A$1:$ZZ$1, 0))</f>
        <v/>
      </c>
      <c r="C2103">
        <f>INDEX(resultados!$A$2:$ZZ$2662, 2097, MATCH($B$3, resultados!$A$1:$ZZ$1, 0))</f>
        <v/>
      </c>
    </row>
    <row r="2104">
      <c r="A2104">
        <f>INDEX(resultados!$A$2:$ZZ$2662, 2098, MATCH($B$1, resultados!$A$1:$ZZ$1, 0))</f>
        <v/>
      </c>
      <c r="B2104">
        <f>INDEX(resultados!$A$2:$ZZ$2662, 2098, MATCH($B$2, resultados!$A$1:$ZZ$1, 0))</f>
        <v/>
      </c>
      <c r="C2104">
        <f>INDEX(resultados!$A$2:$ZZ$2662, 2098, MATCH($B$3, resultados!$A$1:$ZZ$1, 0))</f>
        <v/>
      </c>
    </row>
    <row r="2105">
      <c r="A2105">
        <f>INDEX(resultados!$A$2:$ZZ$2662, 2099, MATCH($B$1, resultados!$A$1:$ZZ$1, 0))</f>
        <v/>
      </c>
      <c r="B2105">
        <f>INDEX(resultados!$A$2:$ZZ$2662, 2099, MATCH($B$2, resultados!$A$1:$ZZ$1, 0))</f>
        <v/>
      </c>
      <c r="C2105">
        <f>INDEX(resultados!$A$2:$ZZ$2662, 2099, MATCH($B$3, resultados!$A$1:$ZZ$1, 0))</f>
        <v/>
      </c>
    </row>
    <row r="2106">
      <c r="A2106">
        <f>INDEX(resultados!$A$2:$ZZ$2662, 2100, MATCH($B$1, resultados!$A$1:$ZZ$1, 0))</f>
        <v/>
      </c>
      <c r="B2106">
        <f>INDEX(resultados!$A$2:$ZZ$2662, 2100, MATCH($B$2, resultados!$A$1:$ZZ$1, 0))</f>
        <v/>
      </c>
      <c r="C2106">
        <f>INDEX(resultados!$A$2:$ZZ$2662, 2100, MATCH($B$3, resultados!$A$1:$ZZ$1, 0))</f>
        <v/>
      </c>
    </row>
    <row r="2107">
      <c r="A2107">
        <f>INDEX(resultados!$A$2:$ZZ$2662, 2101, MATCH($B$1, resultados!$A$1:$ZZ$1, 0))</f>
        <v/>
      </c>
      <c r="B2107">
        <f>INDEX(resultados!$A$2:$ZZ$2662, 2101, MATCH($B$2, resultados!$A$1:$ZZ$1, 0))</f>
        <v/>
      </c>
      <c r="C2107">
        <f>INDEX(resultados!$A$2:$ZZ$2662, 2101, MATCH($B$3, resultados!$A$1:$ZZ$1, 0))</f>
        <v/>
      </c>
    </row>
    <row r="2108">
      <c r="A2108">
        <f>INDEX(resultados!$A$2:$ZZ$2662, 2102, MATCH($B$1, resultados!$A$1:$ZZ$1, 0))</f>
        <v/>
      </c>
      <c r="B2108">
        <f>INDEX(resultados!$A$2:$ZZ$2662, 2102, MATCH($B$2, resultados!$A$1:$ZZ$1, 0))</f>
        <v/>
      </c>
      <c r="C2108">
        <f>INDEX(resultados!$A$2:$ZZ$2662, 2102, MATCH($B$3, resultados!$A$1:$ZZ$1, 0))</f>
        <v/>
      </c>
    </row>
    <row r="2109">
      <c r="A2109">
        <f>INDEX(resultados!$A$2:$ZZ$2662, 2103, MATCH($B$1, resultados!$A$1:$ZZ$1, 0))</f>
        <v/>
      </c>
      <c r="B2109">
        <f>INDEX(resultados!$A$2:$ZZ$2662, 2103, MATCH($B$2, resultados!$A$1:$ZZ$1, 0))</f>
        <v/>
      </c>
      <c r="C2109">
        <f>INDEX(resultados!$A$2:$ZZ$2662, 2103, MATCH($B$3, resultados!$A$1:$ZZ$1, 0))</f>
        <v/>
      </c>
    </row>
    <row r="2110">
      <c r="A2110">
        <f>INDEX(resultados!$A$2:$ZZ$2662, 2104, MATCH($B$1, resultados!$A$1:$ZZ$1, 0))</f>
        <v/>
      </c>
      <c r="B2110">
        <f>INDEX(resultados!$A$2:$ZZ$2662, 2104, MATCH($B$2, resultados!$A$1:$ZZ$1, 0))</f>
        <v/>
      </c>
      <c r="C2110">
        <f>INDEX(resultados!$A$2:$ZZ$2662, 2104, MATCH($B$3, resultados!$A$1:$ZZ$1, 0))</f>
        <v/>
      </c>
    </row>
    <row r="2111">
      <c r="A2111">
        <f>INDEX(resultados!$A$2:$ZZ$2662, 2105, MATCH($B$1, resultados!$A$1:$ZZ$1, 0))</f>
        <v/>
      </c>
      <c r="B2111">
        <f>INDEX(resultados!$A$2:$ZZ$2662, 2105, MATCH($B$2, resultados!$A$1:$ZZ$1, 0))</f>
        <v/>
      </c>
      <c r="C2111">
        <f>INDEX(resultados!$A$2:$ZZ$2662, 2105, MATCH($B$3, resultados!$A$1:$ZZ$1, 0))</f>
        <v/>
      </c>
    </row>
    <row r="2112">
      <c r="A2112">
        <f>INDEX(resultados!$A$2:$ZZ$2662, 2106, MATCH($B$1, resultados!$A$1:$ZZ$1, 0))</f>
        <v/>
      </c>
      <c r="B2112">
        <f>INDEX(resultados!$A$2:$ZZ$2662, 2106, MATCH($B$2, resultados!$A$1:$ZZ$1, 0))</f>
        <v/>
      </c>
      <c r="C2112">
        <f>INDEX(resultados!$A$2:$ZZ$2662, 2106, MATCH($B$3, resultados!$A$1:$ZZ$1, 0))</f>
        <v/>
      </c>
    </row>
    <row r="2113">
      <c r="A2113">
        <f>INDEX(resultados!$A$2:$ZZ$2662, 2107, MATCH($B$1, resultados!$A$1:$ZZ$1, 0))</f>
        <v/>
      </c>
      <c r="B2113">
        <f>INDEX(resultados!$A$2:$ZZ$2662, 2107, MATCH($B$2, resultados!$A$1:$ZZ$1, 0))</f>
        <v/>
      </c>
      <c r="C2113">
        <f>INDEX(resultados!$A$2:$ZZ$2662, 2107, MATCH($B$3, resultados!$A$1:$ZZ$1, 0))</f>
        <v/>
      </c>
    </row>
    <row r="2114">
      <c r="A2114">
        <f>INDEX(resultados!$A$2:$ZZ$2662, 2108, MATCH($B$1, resultados!$A$1:$ZZ$1, 0))</f>
        <v/>
      </c>
      <c r="B2114">
        <f>INDEX(resultados!$A$2:$ZZ$2662, 2108, MATCH($B$2, resultados!$A$1:$ZZ$1, 0))</f>
        <v/>
      </c>
      <c r="C2114">
        <f>INDEX(resultados!$A$2:$ZZ$2662, 2108, MATCH($B$3, resultados!$A$1:$ZZ$1, 0))</f>
        <v/>
      </c>
    </row>
    <row r="2115">
      <c r="A2115">
        <f>INDEX(resultados!$A$2:$ZZ$2662, 2109, MATCH($B$1, resultados!$A$1:$ZZ$1, 0))</f>
        <v/>
      </c>
      <c r="B2115">
        <f>INDEX(resultados!$A$2:$ZZ$2662, 2109, MATCH($B$2, resultados!$A$1:$ZZ$1, 0))</f>
        <v/>
      </c>
      <c r="C2115">
        <f>INDEX(resultados!$A$2:$ZZ$2662, 2109, MATCH($B$3, resultados!$A$1:$ZZ$1, 0))</f>
        <v/>
      </c>
    </row>
    <row r="2116">
      <c r="A2116">
        <f>INDEX(resultados!$A$2:$ZZ$2662, 2110, MATCH($B$1, resultados!$A$1:$ZZ$1, 0))</f>
        <v/>
      </c>
      <c r="B2116">
        <f>INDEX(resultados!$A$2:$ZZ$2662, 2110, MATCH($B$2, resultados!$A$1:$ZZ$1, 0))</f>
        <v/>
      </c>
      <c r="C2116">
        <f>INDEX(resultados!$A$2:$ZZ$2662, 2110, MATCH($B$3, resultados!$A$1:$ZZ$1, 0))</f>
        <v/>
      </c>
    </row>
    <row r="2117">
      <c r="A2117">
        <f>INDEX(resultados!$A$2:$ZZ$2662, 2111, MATCH($B$1, resultados!$A$1:$ZZ$1, 0))</f>
        <v/>
      </c>
      <c r="B2117">
        <f>INDEX(resultados!$A$2:$ZZ$2662, 2111, MATCH($B$2, resultados!$A$1:$ZZ$1, 0))</f>
        <v/>
      </c>
      <c r="C2117">
        <f>INDEX(resultados!$A$2:$ZZ$2662, 2111, MATCH($B$3, resultados!$A$1:$ZZ$1, 0))</f>
        <v/>
      </c>
    </row>
    <row r="2118">
      <c r="A2118">
        <f>INDEX(resultados!$A$2:$ZZ$2662, 2112, MATCH($B$1, resultados!$A$1:$ZZ$1, 0))</f>
        <v/>
      </c>
      <c r="B2118">
        <f>INDEX(resultados!$A$2:$ZZ$2662, 2112, MATCH($B$2, resultados!$A$1:$ZZ$1, 0))</f>
        <v/>
      </c>
      <c r="C2118">
        <f>INDEX(resultados!$A$2:$ZZ$2662, 2112, MATCH($B$3, resultados!$A$1:$ZZ$1, 0))</f>
        <v/>
      </c>
    </row>
    <row r="2119">
      <c r="A2119">
        <f>INDEX(resultados!$A$2:$ZZ$2662, 2113, MATCH($B$1, resultados!$A$1:$ZZ$1, 0))</f>
        <v/>
      </c>
      <c r="B2119">
        <f>INDEX(resultados!$A$2:$ZZ$2662, 2113, MATCH($B$2, resultados!$A$1:$ZZ$1, 0))</f>
        <v/>
      </c>
      <c r="C2119">
        <f>INDEX(resultados!$A$2:$ZZ$2662, 2113, MATCH($B$3, resultados!$A$1:$ZZ$1, 0))</f>
        <v/>
      </c>
    </row>
    <row r="2120">
      <c r="A2120">
        <f>INDEX(resultados!$A$2:$ZZ$2662, 2114, MATCH($B$1, resultados!$A$1:$ZZ$1, 0))</f>
        <v/>
      </c>
      <c r="B2120">
        <f>INDEX(resultados!$A$2:$ZZ$2662, 2114, MATCH($B$2, resultados!$A$1:$ZZ$1, 0))</f>
        <v/>
      </c>
      <c r="C2120">
        <f>INDEX(resultados!$A$2:$ZZ$2662, 2114, MATCH($B$3, resultados!$A$1:$ZZ$1, 0))</f>
        <v/>
      </c>
    </row>
    <row r="2121">
      <c r="A2121">
        <f>INDEX(resultados!$A$2:$ZZ$2662, 2115, MATCH($B$1, resultados!$A$1:$ZZ$1, 0))</f>
        <v/>
      </c>
      <c r="B2121">
        <f>INDEX(resultados!$A$2:$ZZ$2662, 2115, MATCH($B$2, resultados!$A$1:$ZZ$1, 0))</f>
        <v/>
      </c>
      <c r="C2121">
        <f>INDEX(resultados!$A$2:$ZZ$2662, 2115, MATCH($B$3, resultados!$A$1:$ZZ$1, 0))</f>
        <v/>
      </c>
    </row>
    <row r="2122">
      <c r="A2122">
        <f>INDEX(resultados!$A$2:$ZZ$2662, 2116, MATCH($B$1, resultados!$A$1:$ZZ$1, 0))</f>
        <v/>
      </c>
      <c r="B2122">
        <f>INDEX(resultados!$A$2:$ZZ$2662, 2116, MATCH($B$2, resultados!$A$1:$ZZ$1, 0))</f>
        <v/>
      </c>
      <c r="C2122">
        <f>INDEX(resultados!$A$2:$ZZ$2662, 2116, MATCH($B$3, resultados!$A$1:$ZZ$1, 0))</f>
        <v/>
      </c>
    </row>
    <row r="2123">
      <c r="A2123">
        <f>INDEX(resultados!$A$2:$ZZ$2662, 2117, MATCH($B$1, resultados!$A$1:$ZZ$1, 0))</f>
        <v/>
      </c>
      <c r="B2123">
        <f>INDEX(resultados!$A$2:$ZZ$2662, 2117, MATCH($B$2, resultados!$A$1:$ZZ$1, 0))</f>
        <v/>
      </c>
      <c r="C2123">
        <f>INDEX(resultados!$A$2:$ZZ$2662, 2117, MATCH($B$3, resultados!$A$1:$ZZ$1, 0))</f>
        <v/>
      </c>
    </row>
    <row r="2124">
      <c r="A2124">
        <f>INDEX(resultados!$A$2:$ZZ$2662, 2118, MATCH($B$1, resultados!$A$1:$ZZ$1, 0))</f>
        <v/>
      </c>
      <c r="B2124">
        <f>INDEX(resultados!$A$2:$ZZ$2662, 2118, MATCH($B$2, resultados!$A$1:$ZZ$1, 0))</f>
        <v/>
      </c>
      <c r="C2124">
        <f>INDEX(resultados!$A$2:$ZZ$2662, 2118, MATCH($B$3, resultados!$A$1:$ZZ$1, 0))</f>
        <v/>
      </c>
    </row>
    <row r="2125">
      <c r="A2125">
        <f>INDEX(resultados!$A$2:$ZZ$2662, 2119, MATCH($B$1, resultados!$A$1:$ZZ$1, 0))</f>
        <v/>
      </c>
      <c r="B2125">
        <f>INDEX(resultados!$A$2:$ZZ$2662, 2119, MATCH($B$2, resultados!$A$1:$ZZ$1, 0))</f>
        <v/>
      </c>
      <c r="C2125">
        <f>INDEX(resultados!$A$2:$ZZ$2662, 2119, MATCH($B$3, resultados!$A$1:$ZZ$1, 0))</f>
        <v/>
      </c>
    </row>
    <row r="2126">
      <c r="A2126">
        <f>INDEX(resultados!$A$2:$ZZ$2662, 2120, MATCH($B$1, resultados!$A$1:$ZZ$1, 0))</f>
        <v/>
      </c>
      <c r="B2126">
        <f>INDEX(resultados!$A$2:$ZZ$2662, 2120, MATCH($B$2, resultados!$A$1:$ZZ$1, 0))</f>
        <v/>
      </c>
      <c r="C2126">
        <f>INDEX(resultados!$A$2:$ZZ$2662, 2120, MATCH($B$3, resultados!$A$1:$ZZ$1, 0))</f>
        <v/>
      </c>
    </row>
    <row r="2127">
      <c r="A2127">
        <f>INDEX(resultados!$A$2:$ZZ$2662, 2121, MATCH($B$1, resultados!$A$1:$ZZ$1, 0))</f>
        <v/>
      </c>
      <c r="B2127">
        <f>INDEX(resultados!$A$2:$ZZ$2662, 2121, MATCH($B$2, resultados!$A$1:$ZZ$1, 0))</f>
        <v/>
      </c>
      <c r="C2127">
        <f>INDEX(resultados!$A$2:$ZZ$2662, 2121, MATCH($B$3, resultados!$A$1:$ZZ$1, 0))</f>
        <v/>
      </c>
    </row>
    <row r="2128">
      <c r="A2128">
        <f>INDEX(resultados!$A$2:$ZZ$2662, 2122, MATCH($B$1, resultados!$A$1:$ZZ$1, 0))</f>
        <v/>
      </c>
      <c r="B2128">
        <f>INDEX(resultados!$A$2:$ZZ$2662, 2122, MATCH($B$2, resultados!$A$1:$ZZ$1, 0))</f>
        <v/>
      </c>
      <c r="C2128">
        <f>INDEX(resultados!$A$2:$ZZ$2662, 2122, MATCH($B$3, resultados!$A$1:$ZZ$1, 0))</f>
        <v/>
      </c>
    </row>
    <row r="2129">
      <c r="A2129">
        <f>INDEX(resultados!$A$2:$ZZ$2662, 2123, MATCH($B$1, resultados!$A$1:$ZZ$1, 0))</f>
        <v/>
      </c>
      <c r="B2129">
        <f>INDEX(resultados!$A$2:$ZZ$2662, 2123, MATCH($B$2, resultados!$A$1:$ZZ$1, 0))</f>
        <v/>
      </c>
      <c r="C2129">
        <f>INDEX(resultados!$A$2:$ZZ$2662, 2123, MATCH($B$3, resultados!$A$1:$ZZ$1, 0))</f>
        <v/>
      </c>
    </row>
    <row r="2130">
      <c r="A2130">
        <f>INDEX(resultados!$A$2:$ZZ$2662, 2124, MATCH($B$1, resultados!$A$1:$ZZ$1, 0))</f>
        <v/>
      </c>
      <c r="B2130">
        <f>INDEX(resultados!$A$2:$ZZ$2662, 2124, MATCH($B$2, resultados!$A$1:$ZZ$1, 0))</f>
        <v/>
      </c>
      <c r="C2130">
        <f>INDEX(resultados!$A$2:$ZZ$2662, 2124, MATCH($B$3, resultados!$A$1:$ZZ$1, 0))</f>
        <v/>
      </c>
    </row>
    <row r="2131">
      <c r="A2131">
        <f>INDEX(resultados!$A$2:$ZZ$2662, 2125, MATCH($B$1, resultados!$A$1:$ZZ$1, 0))</f>
        <v/>
      </c>
      <c r="B2131">
        <f>INDEX(resultados!$A$2:$ZZ$2662, 2125, MATCH($B$2, resultados!$A$1:$ZZ$1, 0))</f>
        <v/>
      </c>
      <c r="C2131">
        <f>INDEX(resultados!$A$2:$ZZ$2662, 2125, MATCH($B$3, resultados!$A$1:$ZZ$1, 0))</f>
        <v/>
      </c>
    </row>
    <row r="2132">
      <c r="A2132">
        <f>INDEX(resultados!$A$2:$ZZ$2662, 2126, MATCH($B$1, resultados!$A$1:$ZZ$1, 0))</f>
        <v/>
      </c>
      <c r="B2132">
        <f>INDEX(resultados!$A$2:$ZZ$2662, 2126, MATCH($B$2, resultados!$A$1:$ZZ$1, 0))</f>
        <v/>
      </c>
      <c r="C2132">
        <f>INDEX(resultados!$A$2:$ZZ$2662, 2126, MATCH($B$3, resultados!$A$1:$ZZ$1, 0))</f>
        <v/>
      </c>
    </row>
    <row r="2133">
      <c r="A2133">
        <f>INDEX(resultados!$A$2:$ZZ$2662, 2127, MATCH($B$1, resultados!$A$1:$ZZ$1, 0))</f>
        <v/>
      </c>
      <c r="B2133">
        <f>INDEX(resultados!$A$2:$ZZ$2662, 2127, MATCH($B$2, resultados!$A$1:$ZZ$1, 0))</f>
        <v/>
      </c>
      <c r="C2133">
        <f>INDEX(resultados!$A$2:$ZZ$2662, 2127, MATCH($B$3, resultados!$A$1:$ZZ$1, 0))</f>
        <v/>
      </c>
    </row>
    <row r="2134">
      <c r="A2134">
        <f>INDEX(resultados!$A$2:$ZZ$2662, 2128, MATCH($B$1, resultados!$A$1:$ZZ$1, 0))</f>
        <v/>
      </c>
      <c r="B2134">
        <f>INDEX(resultados!$A$2:$ZZ$2662, 2128, MATCH($B$2, resultados!$A$1:$ZZ$1, 0))</f>
        <v/>
      </c>
      <c r="C2134">
        <f>INDEX(resultados!$A$2:$ZZ$2662, 2128, MATCH($B$3, resultados!$A$1:$ZZ$1, 0))</f>
        <v/>
      </c>
    </row>
    <row r="2135">
      <c r="A2135">
        <f>INDEX(resultados!$A$2:$ZZ$2662, 2129, MATCH($B$1, resultados!$A$1:$ZZ$1, 0))</f>
        <v/>
      </c>
      <c r="B2135">
        <f>INDEX(resultados!$A$2:$ZZ$2662, 2129, MATCH($B$2, resultados!$A$1:$ZZ$1, 0))</f>
        <v/>
      </c>
      <c r="C2135">
        <f>INDEX(resultados!$A$2:$ZZ$2662, 2129, MATCH($B$3, resultados!$A$1:$ZZ$1, 0))</f>
        <v/>
      </c>
    </row>
    <row r="2136">
      <c r="A2136">
        <f>INDEX(resultados!$A$2:$ZZ$2662, 2130, MATCH($B$1, resultados!$A$1:$ZZ$1, 0))</f>
        <v/>
      </c>
      <c r="B2136">
        <f>INDEX(resultados!$A$2:$ZZ$2662, 2130, MATCH($B$2, resultados!$A$1:$ZZ$1, 0))</f>
        <v/>
      </c>
      <c r="C2136">
        <f>INDEX(resultados!$A$2:$ZZ$2662, 2130, MATCH($B$3, resultados!$A$1:$ZZ$1, 0))</f>
        <v/>
      </c>
    </row>
    <row r="2137">
      <c r="A2137">
        <f>INDEX(resultados!$A$2:$ZZ$2662, 2131, MATCH($B$1, resultados!$A$1:$ZZ$1, 0))</f>
        <v/>
      </c>
      <c r="B2137">
        <f>INDEX(resultados!$A$2:$ZZ$2662, 2131, MATCH($B$2, resultados!$A$1:$ZZ$1, 0))</f>
        <v/>
      </c>
      <c r="C2137">
        <f>INDEX(resultados!$A$2:$ZZ$2662, 2131, MATCH($B$3, resultados!$A$1:$ZZ$1, 0))</f>
        <v/>
      </c>
    </row>
    <row r="2138">
      <c r="A2138">
        <f>INDEX(resultados!$A$2:$ZZ$2662, 2132, MATCH($B$1, resultados!$A$1:$ZZ$1, 0))</f>
        <v/>
      </c>
      <c r="B2138">
        <f>INDEX(resultados!$A$2:$ZZ$2662, 2132, MATCH($B$2, resultados!$A$1:$ZZ$1, 0))</f>
        <v/>
      </c>
      <c r="C2138">
        <f>INDEX(resultados!$A$2:$ZZ$2662, 2132, MATCH($B$3, resultados!$A$1:$ZZ$1, 0))</f>
        <v/>
      </c>
    </row>
    <row r="2139">
      <c r="A2139">
        <f>INDEX(resultados!$A$2:$ZZ$2662, 2133, MATCH($B$1, resultados!$A$1:$ZZ$1, 0))</f>
        <v/>
      </c>
      <c r="B2139">
        <f>INDEX(resultados!$A$2:$ZZ$2662, 2133, MATCH($B$2, resultados!$A$1:$ZZ$1, 0))</f>
        <v/>
      </c>
      <c r="C2139">
        <f>INDEX(resultados!$A$2:$ZZ$2662, 2133, MATCH($B$3, resultados!$A$1:$ZZ$1, 0))</f>
        <v/>
      </c>
    </row>
    <row r="2140">
      <c r="A2140">
        <f>INDEX(resultados!$A$2:$ZZ$2662, 2134, MATCH($B$1, resultados!$A$1:$ZZ$1, 0))</f>
        <v/>
      </c>
      <c r="B2140">
        <f>INDEX(resultados!$A$2:$ZZ$2662, 2134, MATCH($B$2, resultados!$A$1:$ZZ$1, 0))</f>
        <v/>
      </c>
      <c r="C2140">
        <f>INDEX(resultados!$A$2:$ZZ$2662, 2134, MATCH($B$3, resultados!$A$1:$ZZ$1, 0))</f>
        <v/>
      </c>
    </row>
    <row r="2141">
      <c r="A2141">
        <f>INDEX(resultados!$A$2:$ZZ$2662, 2135, MATCH($B$1, resultados!$A$1:$ZZ$1, 0))</f>
        <v/>
      </c>
      <c r="B2141">
        <f>INDEX(resultados!$A$2:$ZZ$2662, 2135, MATCH($B$2, resultados!$A$1:$ZZ$1, 0))</f>
        <v/>
      </c>
      <c r="C2141">
        <f>INDEX(resultados!$A$2:$ZZ$2662, 2135, MATCH($B$3, resultados!$A$1:$ZZ$1, 0))</f>
        <v/>
      </c>
    </row>
    <row r="2142">
      <c r="A2142">
        <f>INDEX(resultados!$A$2:$ZZ$2662, 2136, MATCH($B$1, resultados!$A$1:$ZZ$1, 0))</f>
        <v/>
      </c>
      <c r="B2142">
        <f>INDEX(resultados!$A$2:$ZZ$2662, 2136, MATCH($B$2, resultados!$A$1:$ZZ$1, 0))</f>
        <v/>
      </c>
      <c r="C2142">
        <f>INDEX(resultados!$A$2:$ZZ$2662, 2136, MATCH($B$3, resultados!$A$1:$ZZ$1, 0))</f>
        <v/>
      </c>
    </row>
    <row r="2143">
      <c r="A2143">
        <f>INDEX(resultados!$A$2:$ZZ$2662, 2137, MATCH($B$1, resultados!$A$1:$ZZ$1, 0))</f>
        <v/>
      </c>
      <c r="B2143">
        <f>INDEX(resultados!$A$2:$ZZ$2662, 2137, MATCH($B$2, resultados!$A$1:$ZZ$1, 0))</f>
        <v/>
      </c>
      <c r="C2143">
        <f>INDEX(resultados!$A$2:$ZZ$2662, 2137, MATCH($B$3, resultados!$A$1:$ZZ$1, 0))</f>
        <v/>
      </c>
    </row>
    <row r="2144">
      <c r="A2144">
        <f>INDEX(resultados!$A$2:$ZZ$2662, 2138, MATCH($B$1, resultados!$A$1:$ZZ$1, 0))</f>
        <v/>
      </c>
      <c r="B2144">
        <f>INDEX(resultados!$A$2:$ZZ$2662, 2138, MATCH($B$2, resultados!$A$1:$ZZ$1, 0))</f>
        <v/>
      </c>
      <c r="C2144">
        <f>INDEX(resultados!$A$2:$ZZ$2662, 2138, MATCH($B$3, resultados!$A$1:$ZZ$1, 0))</f>
        <v/>
      </c>
    </row>
    <row r="2145">
      <c r="A2145">
        <f>INDEX(resultados!$A$2:$ZZ$2662, 2139, MATCH($B$1, resultados!$A$1:$ZZ$1, 0))</f>
        <v/>
      </c>
      <c r="B2145">
        <f>INDEX(resultados!$A$2:$ZZ$2662, 2139, MATCH($B$2, resultados!$A$1:$ZZ$1, 0))</f>
        <v/>
      </c>
      <c r="C2145">
        <f>INDEX(resultados!$A$2:$ZZ$2662, 2139, MATCH($B$3, resultados!$A$1:$ZZ$1, 0))</f>
        <v/>
      </c>
    </row>
    <row r="2146">
      <c r="A2146">
        <f>INDEX(resultados!$A$2:$ZZ$2662, 2140, MATCH($B$1, resultados!$A$1:$ZZ$1, 0))</f>
        <v/>
      </c>
      <c r="B2146">
        <f>INDEX(resultados!$A$2:$ZZ$2662, 2140, MATCH($B$2, resultados!$A$1:$ZZ$1, 0))</f>
        <v/>
      </c>
      <c r="C2146">
        <f>INDEX(resultados!$A$2:$ZZ$2662, 2140, MATCH($B$3, resultados!$A$1:$ZZ$1, 0))</f>
        <v/>
      </c>
    </row>
    <row r="2147">
      <c r="A2147">
        <f>INDEX(resultados!$A$2:$ZZ$2662, 2141, MATCH($B$1, resultados!$A$1:$ZZ$1, 0))</f>
        <v/>
      </c>
      <c r="B2147">
        <f>INDEX(resultados!$A$2:$ZZ$2662, 2141, MATCH($B$2, resultados!$A$1:$ZZ$1, 0))</f>
        <v/>
      </c>
      <c r="C2147">
        <f>INDEX(resultados!$A$2:$ZZ$2662, 2141, MATCH($B$3, resultados!$A$1:$ZZ$1, 0))</f>
        <v/>
      </c>
    </row>
    <row r="2148">
      <c r="A2148">
        <f>INDEX(resultados!$A$2:$ZZ$2662, 2142, MATCH($B$1, resultados!$A$1:$ZZ$1, 0))</f>
        <v/>
      </c>
      <c r="B2148">
        <f>INDEX(resultados!$A$2:$ZZ$2662, 2142, MATCH($B$2, resultados!$A$1:$ZZ$1, 0))</f>
        <v/>
      </c>
      <c r="C2148">
        <f>INDEX(resultados!$A$2:$ZZ$2662, 2142, MATCH($B$3, resultados!$A$1:$ZZ$1, 0))</f>
        <v/>
      </c>
    </row>
    <row r="2149">
      <c r="A2149">
        <f>INDEX(resultados!$A$2:$ZZ$2662, 2143, MATCH($B$1, resultados!$A$1:$ZZ$1, 0))</f>
        <v/>
      </c>
      <c r="B2149">
        <f>INDEX(resultados!$A$2:$ZZ$2662, 2143, MATCH($B$2, resultados!$A$1:$ZZ$1, 0))</f>
        <v/>
      </c>
      <c r="C2149">
        <f>INDEX(resultados!$A$2:$ZZ$2662, 2143, MATCH($B$3, resultados!$A$1:$ZZ$1, 0))</f>
        <v/>
      </c>
    </row>
    <row r="2150">
      <c r="A2150">
        <f>INDEX(resultados!$A$2:$ZZ$2662, 2144, MATCH($B$1, resultados!$A$1:$ZZ$1, 0))</f>
        <v/>
      </c>
      <c r="B2150">
        <f>INDEX(resultados!$A$2:$ZZ$2662, 2144, MATCH($B$2, resultados!$A$1:$ZZ$1, 0))</f>
        <v/>
      </c>
      <c r="C2150">
        <f>INDEX(resultados!$A$2:$ZZ$2662, 2144, MATCH($B$3, resultados!$A$1:$ZZ$1, 0))</f>
        <v/>
      </c>
    </row>
    <row r="2151">
      <c r="A2151">
        <f>INDEX(resultados!$A$2:$ZZ$2662, 2145, MATCH($B$1, resultados!$A$1:$ZZ$1, 0))</f>
        <v/>
      </c>
      <c r="B2151">
        <f>INDEX(resultados!$A$2:$ZZ$2662, 2145, MATCH($B$2, resultados!$A$1:$ZZ$1, 0))</f>
        <v/>
      </c>
      <c r="C2151">
        <f>INDEX(resultados!$A$2:$ZZ$2662, 2145, MATCH($B$3, resultados!$A$1:$ZZ$1, 0))</f>
        <v/>
      </c>
    </row>
    <row r="2152">
      <c r="A2152">
        <f>INDEX(resultados!$A$2:$ZZ$2662, 2146, MATCH($B$1, resultados!$A$1:$ZZ$1, 0))</f>
        <v/>
      </c>
      <c r="B2152">
        <f>INDEX(resultados!$A$2:$ZZ$2662, 2146, MATCH($B$2, resultados!$A$1:$ZZ$1, 0))</f>
        <v/>
      </c>
      <c r="C2152">
        <f>INDEX(resultados!$A$2:$ZZ$2662, 2146, MATCH($B$3, resultados!$A$1:$ZZ$1, 0))</f>
        <v/>
      </c>
    </row>
    <row r="2153">
      <c r="A2153">
        <f>INDEX(resultados!$A$2:$ZZ$2662, 2147, MATCH($B$1, resultados!$A$1:$ZZ$1, 0))</f>
        <v/>
      </c>
      <c r="B2153">
        <f>INDEX(resultados!$A$2:$ZZ$2662, 2147, MATCH($B$2, resultados!$A$1:$ZZ$1, 0))</f>
        <v/>
      </c>
      <c r="C2153">
        <f>INDEX(resultados!$A$2:$ZZ$2662, 2147, MATCH($B$3, resultados!$A$1:$ZZ$1, 0))</f>
        <v/>
      </c>
    </row>
    <row r="2154">
      <c r="A2154">
        <f>INDEX(resultados!$A$2:$ZZ$2662, 2148, MATCH($B$1, resultados!$A$1:$ZZ$1, 0))</f>
        <v/>
      </c>
      <c r="B2154">
        <f>INDEX(resultados!$A$2:$ZZ$2662, 2148, MATCH($B$2, resultados!$A$1:$ZZ$1, 0))</f>
        <v/>
      </c>
      <c r="C2154">
        <f>INDEX(resultados!$A$2:$ZZ$2662, 2148, MATCH($B$3, resultados!$A$1:$ZZ$1, 0))</f>
        <v/>
      </c>
    </row>
    <row r="2155">
      <c r="A2155">
        <f>INDEX(resultados!$A$2:$ZZ$2662, 2149, MATCH($B$1, resultados!$A$1:$ZZ$1, 0))</f>
        <v/>
      </c>
      <c r="B2155">
        <f>INDEX(resultados!$A$2:$ZZ$2662, 2149, MATCH($B$2, resultados!$A$1:$ZZ$1, 0))</f>
        <v/>
      </c>
      <c r="C2155">
        <f>INDEX(resultados!$A$2:$ZZ$2662, 2149, MATCH($B$3, resultados!$A$1:$ZZ$1, 0))</f>
        <v/>
      </c>
    </row>
    <row r="2156">
      <c r="A2156">
        <f>INDEX(resultados!$A$2:$ZZ$2662, 2150, MATCH($B$1, resultados!$A$1:$ZZ$1, 0))</f>
        <v/>
      </c>
      <c r="B2156">
        <f>INDEX(resultados!$A$2:$ZZ$2662, 2150, MATCH($B$2, resultados!$A$1:$ZZ$1, 0))</f>
        <v/>
      </c>
      <c r="C2156">
        <f>INDEX(resultados!$A$2:$ZZ$2662, 2150, MATCH($B$3, resultados!$A$1:$ZZ$1, 0))</f>
        <v/>
      </c>
    </row>
    <row r="2157">
      <c r="A2157">
        <f>INDEX(resultados!$A$2:$ZZ$2662, 2151, MATCH($B$1, resultados!$A$1:$ZZ$1, 0))</f>
        <v/>
      </c>
      <c r="B2157">
        <f>INDEX(resultados!$A$2:$ZZ$2662, 2151, MATCH($B$2, resultados!$A$1:$ZZ$1, 0))</f>
        <v/>
      </c>
      <c r="C2157">
        <f>INDEX(resultados!$A$2:$ZZ$2662, 2151, MATCH($B$3, resultados!$A$1:$ZZ$1, 0))</f>
        <v/>
      </c>
    </row>
    <row r="2158">
      <c r="A2158">
        <f>INDEX(resultados!$A$2:$ZZ$2662, 2152, MATCH($B$1, resultados!$A$1:$ZZ$1, 0))</f>
        <v/>
      </c>
      <c r="B2158">
        <f>INDEX(resultados!$A$2:$ZZ$2662, 2152, MATCH($B$2, resultados!$A$1:$ZZ$1, 0))</f>
        <v/>
      </c>
      <c r="C2158">
        <f>INDEX(resultados!$A$2:$ZZ$2662, 2152, MATCH($B$3, resultados!$A$1:$ZZ$1, 0))</f>
        <v/>
      </c>
    </row>
    <row r="2159">
      <c r="A2159">
        <f>INDEX(resultados!$A$2:$ZZ$2662, 2153, MATCH($B$1, resultados!$A$1:$ZZ$1, 0))</f>
        <v/>
      </c>
      <c r="B2159">
        <f>INDEX(resultados!$A$2:$ZZ$2662, 2153, MATCH($B$2, resultados!$A$1:$ZZ$1, 0))</f>
        <v/>
      </c>
      <c r="C2159">
        <f>INDEX(resultados!$A$2:$ZZ$2662, 2153, MATCH($B$3, resultados!$A$1:$ZZ$1, 0))</f>
        <v/>
      </c>
    </row>
    <row r="2160">
      <c r="A2160">
        <f>INDEX(resultados!$A$2:$ZZ$2662, 2154, MATCH($B$1, resultados!$A$1:$ZZ$1, 0))</f>
        <v/>
      </c>
      <c r="B2160">
        <f>INDEX(resultados!$A$2:$ZZ$2662, 2154, MATCH($B$2, resultados!$A$1:$ZZ$1, 0))</f>
        <v/>
      </c>
      <c r="C2160">
        <f>INDEX(resultados!$A$2:$ZZ$2662, 2154, MATCH($B$3, resultados!$A$1:$ZZ$1, 0))</f>
        <v/>
      </c>
    </row>
    <row r="2161">
      <c r="A2161">
        <f>INDEX(resultados!$A$2:$ZZ$2662, 2155, MATCH($B$1, resultados!$A$1:$ZZ$1, 0))</f>
        <v/>
      </c>
      <c r="B2161">
        <f>INDEX(resultados!$A$2:$ZZ$2662, 2155, MATCH($B$2, resultados!$A$1:$ZZ$1, 0))</f>
        <v/>
      </c>
      <c r="C2161">
        <f>INDEX(resultados!$A$2:$ZZ$2662, 2155, MATCH($B$3, resultados!$A$1:$ZZ$1, 0))</f>
        <v/>
      </c>
    </row>
    <row r="2162">
      <c r="A2162">
        <f>INDEX(resultados!$A$2:$ZZ$2662, 2156, MATCH($B$1, resultados!$A$1:$ZZ$1, 0))</f>
        <v/>
      </c>
      <c r="B2162">
        <f>INDEX(resultados!$A$2:$ZZ$2662, 2156, MATCH($B$2, resultados!$A$1:$ZZ$1, 0))</f>
        <v/>
      </c>
      <c r="C2162">
        <f>INDEX(resultados!$A$2:$ZZ$2662, 2156, MATCH($B$3, resultados!$A$1:$ZZ$1, 0))</f>
        <v/>
      </c>
    </row>
    <row r="2163">
      <c r="A2163">
        <f>INDEX(resultados!$A$2:$ZZ$2662, 2157, MATCH($B$1, resultados!$A$1:$ZZ$1, 0))</f>
        <v/>
      </c>
      <c r="B2163">
        <f>INDEX(resultados!$A$2:$ZZ$2662, 2157, MATCH($B$2, resultados!$A$1:$ZZ$1, 0))</f>
        <v/>
      </c>
      <c r="C2163">
        <f>INDEX(resultados!$A$2:$ZZ$2662, 2157, MATCH($B$3, resultados!$A$1:$ZZ$1, 0))</f>
        <v/>
      </c>
    </row>
    <row r="2164">
      <c r="A2164">
        <f>INDEX(resultados!$A$2:$ZZ$2662, 2158, MATCH($B$1, resultados!$A$1:$ZZ$1, 0))</f>
        <v/>
      </c>
      <c r="B2164">
        <f>INDEX(resultados!$A$2:$ZZ$2662, 2158, MATCH($B$2, resultados!$A$1:$ZZ$1, 0))</f>
        <v/>
      </c>
      <c r="C2164">
        <f>INDEX(resultados!$A$2:$ZZ$2662, 2158, MATCH($B$3, resultados!$A$1:$ZZ$1, 0))</f>
        <v/>
      </c>
    </row>
    <row r="2165">
      <c r="A2165">
        <f>INDEX(resultados!$A$2:$ZZ$2662, 2159, MATCH($B$1, resultados!$A$1:$ZZ$1, 0))</f>
        <v/>
      </c>
      <c r="B2165">
        <f>INDEX(resultados!$A$2:$ZZ$2662, 2159, MATCH($B$2, resultados!$A$1:$ZZ$1, 0))</f>
        <v/>
      </c>
      <c r="C2165">
        <f>INDEX(resultados!$A$2:$ZZ$2662, 2159, MATCH($B$3, resultados!$A$1:$ZZ$1, 0))</f>
        <v/>
      </c>
    </row>
    <row r="2166">
      <c r="A2166">
        <f>INDEX(resultados!$A$2:$ZZ$2662, 2160, MATCH($B$1, resultados!$A$1:$ZZ$1, 0))</f>
        <v/>
      </c>
      <c r="B2166">
        <f>INDEX(resultados!$A$2:$ZZ$2662, 2160, MATCH($B$2, resultados!$A$1:$ZZ$1, 0))</f>
        <v/>
      </c>
      <c r="C2166">
        <f>INDEX(resultados!$A$2:$ZZ$2662, 2160, MATCH($B$3, resultados!$A$1:$ZZ$1, 0))</f>
        <v/>
      </c>
    </row>
    <row r="2167">
      <c r="A2167">
        <f>INDEX(resultados!$A$2:$ZZ$2662, 2161, MATCH($B$1, resultados!$A$1:$ZZ$1, 0))</f>
        <v/>
      </c>
      <c r="B2167">
        <f>INDEX(resultados!$A$2:$ZZ$2662, 2161, MATCH($B$2, resultados!$A$1:$ZZ$1, 0))</f>
        <v/>
      </c>
      <c r="C2167">
        <f>INDEX(resultados!$A$2:$ZZ$2662, 2161, MATCH($B$3, resultados!$A$1:$ZZ$1, 0))</f>
        <v/>
      </c>
    </row>
    <row r="2168">
      <c r="A2168">
        <f>INDEX(resultados!$A$2:$ZZ$2662, 2162, MATCH($B$1, resultados!$A$1:$ZZ$1, 0))</f>
        <v/>
      </c>
      <c r="B2168">
        <f>INDEX(resultados!$A$2:$ZZ$2662, 2162, MATCH($B$2, resultados!$A$1:$ZZ$1, 0))</f>
        <v/>
      </c>
      <c r="C2168">
        <f>INDEX(resultados!$A$2:$ZZ$2662, 2162, MATCH($B$3, resultados!$A$1:$ZZ$1, 0))</f>
        <v/>
      </c>
    </row>
    <row r="2169">
      <c r="A2169">
        <f>INDEX(resultados!$A$2:$ZZ$2662, 2163, MATCH($B$1, resultados!$A$1:$ZZ$1, 0))</f>
        <v/>
      </c>
      <c r="B2169">
        <f>INDEX(resultados!$A$2:$ZZ$2662, 2163, MATCH($B$2, resultados!$A$1:$ZZ$1, 0))</f>
        <v/>
      </c>
      <c r="C2169">
        <f>INDEX(resultados!$A$2:$ZZ$2662, 2163, MATCH($B$3, resultados!$A$1:$ZZ$1, 0))</f>
        <v/>
      </c>
    </row>
    <row r="2170">
      <c r="A2170">
        <f>INDEX(resultados!$A$2:$ZZ$2662, 2164, MATCH($B$1, resultados!$A$1:$ZZ$1, 0))</f>
        <v/>
      </c>
      <c r="B2170">
        <f>INDEX(resultados!$A$2:$ZZ$2662, 2164, MATCH($B$2, resultados!$A$1:$ZZ$1, 0))</f>
        <v/>
      </c>
      <c r="C2170">
        <f>INDEX(resultados!$A$2:$ZZ$2662, 2164, MATCH($B$3, resultados!$A$1:$ZZ$1, 0))</f>
        <v/>
      </c>
    </row>
    <row r="2171">
      <c r="A2171">
        <f>INDEX(resultados!$A$2:$ZZ$2662, 2165, MATCH($B$1, resultados!$A$1:$ZZ$1, 0))</f>
        <v/>
      </c>
      <c r="B2171">
        <f>INDEX(resultados!$A$2:$ZZ$2662, 2165, MATCH($B$2, resultados!$A$1:$ZZ$1, 0))</f>
        <v/>
      </c>
      <c r="C2171">
        <f>INDEX(resultados!$A$2:$ZZ$2662, 2165, MATCH($B$3, resultados!$A$1:$ZZ$1, 0))</f>
        <v/>
      </c>
    </row>
    <row r="2172">
      <c r="A2172">
        <f>INDEX(resultados!$A$2:$ZZ$2662, 2166, MATCH($B$1, resultados!$A$1:$ZZ$1, 0))</f>
        <v/>
      </c>
      <c r="B2172">
        <f>INDEX(resultados!$A$2:$ZZ$2662, 2166, MATCH($B$2, resultados!$A$1:$ZZ$1, 0))</f>
        <v/>
      </c>
      <c r="C2172">
        <f>INDEX(resultados!$A$2:$ZZ$2662, 2166, MATCH($B$3, resultados!$A$1:$ZZ$1, 0))</f>
        <v/>
      </c>
    </row>
    <row r="2173">
      <c r="A2173">
        <f>INDEX(resultados!$A$2:$ZZ$2662, 2167, MATCH($B$1, resultados!$A$1:$ZZ$1, 0))</f>
        <v/>
      </c>
      <c r="B2173">
        <f>INDEX(resultados!$A$2:$ZZ$2662, 2167, MATCH($B$2, resultados!$A$1:$ZZ$1, 0))</f>
        <v/>
      </c>
      <c r="C2173">
        <f>INDEX(resultados!$A$2:$ZZ$2662, 2167, MATCH($B$3, resultados!$A$1:$ZZ$1, 0))</f>
        <v/>
      </c>
    </row>
    <row r="2174">
      <c r="A2174">
        <f>INDEX(resultados!$A$2:$ZZ$2662, 2168, MATCH($B$1, resultados!$A$1:$ZZ$1, 0))</f>
        <v/>
      </c>
      <c r="B2174">
        <f>INDEX(resultados!$A$2:$ZZ$2662, 2168, MATCH($B$2, resultados!$A$1:$ZZ$1, 0))</f>
        <v/>
      </c>
      <c r="C2174">
        <f>INDEX(resultados!$A$2:$ZZ$2662, 2168, MATCH($B$3, resultados!$A$1:$ZZ$1, 0))</f>
        <v/>
      </c>
    </row>
    <row r="2175">
      <c r="A2175">
        <f>INDEX(resultados!$A$2:$ZZ$2662, 2169, MATCH($B$1, resultados!$A$1:$ZZ$1, 0))</f>
        <v/>
      </c>
      <c r="B2175">
        <f>INDEX(resultados!$A$2:$ZZ$2662, 2169, MATCH($B$2, resultados!$A$1:$ZZ$1, 0))</f>
        <v/>
      </c>
      <c r="C2175">
        <f>INDEX(resultados!$A$2:$ZZ$2662, 2169, MATCH($B$3, resultados!$A$1:$ZZ$1, 0))</f>
        <v/>
      </c>
    </row>
    <row r="2176">
      <c r="A2176">
        <f>INDEX(resultados!$A$2:$ZZ$2662, 2170, MATCH($B$1, resultados!$A$1:$ZZ$1, 0))</f>
        <v/>
      </c>
      <c r="B2176">
        <f>INDEX(resultados!$A$2:$ZZ$2662, 2170, MATCH($B$2, resultados!$A$1:$ZZ$1, 0))</f>
        <v/>
      </c>
      <c r="C2176">
        <f>INDEX(resultados!$A$2:$ZZ$2662, 2170, MATCH($B$3, resultados!$A$1:$ZZ$1, 0))</f>
        <v/>
      </c>
    </row>
    <row r="2177">
      <c r="A2177">
        <f>INDEX(resultados!$A$2:$ZZ$2662, 2171, MATCH($B$1, resultados!$A$1:$ZZ$1, 0))</f>
        <v/>
      </c>
      <c r="B2177">
        <f>INDEX(resultados!$A$2:$ZZ$2662, 2171, MATCH($B$2, resultados!$A$1:$ZZ$1, 0))</f>
        <v/>
      </c>
      <c r="C2177">
        <f>INDEX(resultados!$A$2:$ZZ$2662, 2171, MATCH($B$3, resultados!$A$1:$ZZ$1, 0))</f>
        <v/>
      </c>
    </row>
    <row r="2178">
      <c r="A2178">
        <f>INDEX(resultados!$A$2:$ZZ$2662, 2172, MATCH($B$1, resultados!$A$1:$ZZ$1, 0))</f>
        <v/>
      </c>
      <c r="B2178">
        <f>INDEX(resultados!$A$2:$ZZ$2662, 2172, MATCH($B$2, resultados!$A$1:$ZZ$1, 0))</f>
        <v/>
      </c>
      <c r="C2178">
        <f>INDEX(resultados!$A$2:$ZZ$2662, 2172, MATCH($B$3, resultados!$A$1:$ZZ$1, 0))</f>
        <v/>
      </c>
    </row>
    <row r="2179">
      <c r="A2179">
        <f>INDEX(resultados!$A$2:$ZZ$2662, 2173, MATCH($B$1, resultados!$A$1:$ZZ$1, 0))</f>
        <v/>
      </c>
      <c r="B2179">
        <f>INDEX(resultados!$A$2:$ZZ$2662, 2173, MATCH($B$2, resultados!$A$1:$ZZ$1, 0))</f>
        <v/>
      </c>
      <c r="C2179">
        <f>INDEX(resultados!$A$2:$ZZ$2662, 2173, MATCH($B$3, resultados!$A$1:$ZZ$1, 0))</f>
        <v/>
      </c>
    </row>
    <row r="2180">
      <c r="A2180">
        <f>INDEX(resultados!$A$2:$ZZ$2662, 2174, MATCH($B$1, resultados!$A$1:$ZZ$1, 0))</f>
        <v/>
      </c>
      <c r="B2180">
        <f>INDEX(resultados!$A$2:$ZZ$2662, 2174, MATCH($B$2, resultados!$A$1:$ZZ$1, 0))</f>
        <v/>
      </c>
      <c r="C2180">
        <f>INDEX(resultados!$A$2:$ZZ$2662, 2174, MATCH($B$3, resultados!$A$1:$ZZ$1, 0))</f>
        <v/>
      </c>
    </row>
    <row r="2181">
      <c r="A2181">
        <f>INDEX(resultados!$A$2:$ZZ$2662, 2175, MATCH($B$1, resultados!$A$1:$ZZ$1, 0))</f>
        <v/>
      </c>
      <c r="B2181">
        <f>INDEX(resultados!$A$2:$ZZ$2662, 2175, MATCH($B$2, resultados!$A$1:$ZZ$1, 0))</f>
        <v/>
      </c>
      <c r="C2181">
        <f>INDEX(resultados!$A$2:$ZZ$2662, 2175, MATCH($B$3, resultados!$A$1:$ZZ$1, 0))</f>
        <v/>
      </c>
    </row>
    <row r="2182">
      <c r="A2182">
        <f>INDEX(resultados!$A$2:$ZZ$2662, 2176, MATCH($B$1, resultados!$A$1:$ZZ$1, 0))</f>
        <v/>
      </c>
      <c r="B2182">
        <f>INDEX(resultados!$A$2:$ZZ$2662, 2176, MATCH($B$2, resultados!$A$1:$ZZ$1, 0))</f>
        <v/>
      </c>
      <c r="C2182">
        <f>INDEX(resultados!$A$2:$ZZ$2662, 2176, MATCH($B$3, resultados!$A$1:$ZZ$1, 0))</f>
        <v/>
      </c>
    </row>
    <row r="2183">
      <c r="A2183">
        <f>INDEX(resultados!$A$2:$ZZ$2662, 2177, MATCH($B$1, resultados!$A$1:$ZZ$1, 0))</f>
        <v/>
      </c>
      <c r="B2183">
        <f>INDEX(resultados!$A$2:$ZZ$2662, 2177, MATCH($B$2, resultados!$A$1:$ZZ$1, 0))</f>
        <v/>
      </c>
      <c r="C2183">
        <f>INDEX(resultados!$A$2:$ZZ$2662, 2177, MATCH($B$3, resultados!$A$1:$ZZ$1, 0))</f>
        <v/>
      </c>
    </row>
    <row r="2184">
      <c r="A2184">
        <f>INDEX(resultados!$A$2:$ZZ$2662, 2178, MATCH($B$1, resultados!$A$1:$ZZ$1, 0))</f>
        <v/>
      </c>
      <c r="B2184">
        <f>INDEX(resultados!$A$2:$ZZ$2662, 2178, MATCH($B$2, resultados!$A$1:$ZZ$1, 0))</f>
        <v/>
      </c>
      <c r="C2184">
        <f>INDEX(resultados!$A$2:$ZZ$2662, 2178, MATCH($B$3, resultados!$A$1:$ZZ$1, 0))</f>
        <v/>
      </c>
    </row>
    <row r="2185">
      <c r="A2185">
        <f>INDEX(resultados!$A$2:$ZZ$2662, 2179, MATCH($B$1, resultados!$A$1:$ZZ$1, 0))</f>
        <v/>
      </c>
      <c r="B2185">
        <f>INDEX(resultados!$A$2:$ZZ$2662, 2179, MATCH($B$2, resultados!$A$1:$ZZ$1, 0))</f>
        <v/>
      </c>
      <c r="C2185">
        <f>INDEX(resultados!$A$2:$ZZ$2662, 2179, MATCH($B$3, resultados!$A$1:$ZZ$1, 0))</f>
        <v/>
      </c>
    </row>
    <row r="2186">
      <c r="A2186">
        <f>INDEX(resultados!$A$2:$ZZ$2662, 2180, MATCH($B$1, resultados!$A$1:$ZZ$1, 0))</f>
        <v/>
      </c>
      <c r="B2186">
        <f>INDEX(resultados!$A$2:$ZZ$2662, 2180, MATCH($B$2, resultados!$A$1:$ZZ$1, 0))</f>
        <v/>
      </c>
      <c r="C2186">
        <f>INDEX(resultados!$A$2:$ZZ$2662, 2180, MATCH($B$3, resultados!$A$1:$ZZ$1, 0))</f>
        <v/>
      </c>
    </row>
    <row r="2187">
      <c r="A2187">
        <f>INDEX(resultados!$A$2:$ZZ$2662, 2181, MATCH($B$1, resultados!$A$1:$ZZ$1, 0))</f>
        <v/>
      </c>
      <c r="B2187">
        <f>INDEX(resultados!$A$2:$ZZ$2662, 2181, MATCH($B$2, resultados!$A$1:$ZZ$1, 0))</f>
        <v/>
      </c>
      <c r="C2187">
        <f>INDEX(resultados!$A$2:$ZZ$2662, 2181, MATCH($B$3, resultados!$A$1:$ZZ$1, 0))</f>
        <v/>
      </c>
    </row>
    <row r="2188">
      <c r="A2188">
        <f>INDEX(resultados!$A$2:$ZZ$2662, 2182, MATCH($B$1, resultados!$A$1:$ZZ$1, 0))</f>
        <v/>
      </c>
      <c r="B2188">
        <f>INDEX(resultados!$A$2:$ZZ$2662, 2182, MATCH($B$2, resultados!$A$1:$ZZ$1, 0))</f>
        <v/>
      </c>
      <c r="C2188">
        <f>INDEX(resultados!$A$2:$ZZ$2662, 2182, MATCH($B$3, resultados!$A$1:$ZZ$1, 0))</f>
        <v/>
      </c>
    </row>
    <row r="2189">
      <c r="A2189">
        <f>INDEX(resultados!$A$2:$ZZ$2662, 2183, MATCH($B$1, resultados!$A$1:$ZZ$1, 0))</f>
        <v/>
      </c>
      <c r="B2189">
        <f>INDEX(resultados!$A$2:$ZZ$2662, 2183, MATCH($B$2, resultados!$A$1:$ZZ$1, 0))</f>
        <v/>
      </c>
      <c r="C2189">
        <f>INDEX(resultados!$A$2:$ZZ$2662, 2183, MATCH($B$3, resultados!$A$1:$ZZ$1, 0))</f>
        <v/>
      </c>
    </row>
    <row r="2190">
      <c r="A2190">
        <f>INDEX(resultados!$A$2:$ZZ$2662, 2184, MATCH($B$1, resultados!$A$1:$ZZ$1, 0))</f>
        <v/>
      </c>
      <c r="B2190">
        <f>INDEX(resultados!$A$2:$ZZ$2662, 2184, MATCH($B$2, resultados!$A$1:$ZZ$1, 0))</f>
        <v/>
      </c>
      <c r="C2190">
        <f>INDEX(resultados!$A$2:$ZZ$2662, 2184, MATCH($B$3, resultados!$A$1:$ZZ$1, 0))</f>
        <v/>
      </c>
    </row>
    <row r="2191">
      <c r="A2191">
        <f>INDEX(resultados!$A$2:$ZZ$2662, 2185, MATCH($B$1, resultados!$A$1:$ZZ$1, 0))</f>
        <v/>
      </c>
      <c r="B2191">
        <f>INDEX(resultados!$A$2:$ZZ$2662, 2185, MATCH($B$2, resultados!$A$1:$ZZ$1, 0))</f>
        <v/>
      </c>
      <c r="C2191">
        <f>INDEX(resultados!$A$2:$ZZ$2662, 2185, MATCH($B$3, resultados!$A$1:$ZZ$1, 0))</f>
        <v/>
      </c>
    </row>
    <row r="2192">
      <c r="A2192">
        <f>INDEX(resultados!$A$2:$ZZ$2662, 2186, MATCH($B$1, resultados!$A$1:$ZZ$1, 0))</f>
        <v/>
      </c>
      <c r="B2192">
        <f>INDEX(resultados!$A$2:$ZZ$2662, 2186, MATCH($B$2, resultados!$A$1:$ZZ$1, 0))</f>
        <v/>
      </c>
      <c r="C2192">
        <f>INDEX(resultados!$A$2:$ZZ$2662, 2186, MATCH($B$3, resultados!$A$1:$ZZ$1, 0))</f>
        <v/>
      </c>
    </row>
    <row r="2193">
      <c r="A2193">
        <f>INDEX(resultados!$A$2:$ZZ$2662, 2187, MATCH($B$1, resultados!$A$1:$ZZ$1, 0))</f>
        <v/>
      </c>
      <c r="B2193">
        <f>INDEX(resultados!$A$2:$ZZ$2662, 2187, MATCH($B$2, resultados!$A$1:$ZZ$1, 0))</f>
        <v/>
      </c>
      <c r="C2193">
        <f>INDEX(resultados!$A$2:$ZZ$2662, 2187, MATCH($B$3, resultados!$A$1:$ZZ$1, 0))</f>
        <v/>
      </c>
    </row>
    <row r="2194">
      <c r="A2194">
        <f>INDEX(resultados!$A$2:$ZZ$2662, 2188, MATCH($B$1, resultados!$A$1:$ZZ$1, 0))</f>
        <v/>
      </c>
      <c r="B2194">
        <f>INDEX(resultados!$A$2:$ZZ$2662, 2188, MATCH($B$2, resultados!$A$1:$ZZ$1, 0))</f>
        <v/>
      </c>
      <c r="C2194">
        <f>INDEX(resultados!$A$2:$ZZ$2662, 2188, MATCH($B$3, resultados!$A$1:$ZZ$1, 0))</f>
        <v/>
      </c>
    </row>
    <row r="2195">
      <c r="A2195">
        <f>INDEX(resultados!$A$2:$ZZ$2662, 2189, MATCH($B$1, resultados!$A$1:$ZZ$1, 0))</f>
        <v/>
      </c>
      <c r="B2195">
        <f>INDEX(resultados!$A$2:$ZZ$2662, 2189, MATCH($B$2, resultados!$A$1:$ZZ$1, 0))</f>
        <v/>
      </c>
      <c r="C2195">
        <f>INDEX(resultados!$A$2:$ZZ$2662, 2189, MATCH($B$3, resultados!$A$1:$ZZ$1, 0))</f>
        <v/>
      </c>
    </row>
    <row r="2196">
      <c r="A2196">
        <f>INDEX(resultados!$A$2:$ZZ$2662, 2190, MATCH($B$1, resultados!$A$1:$ZZ$1, 0))</f>
        <v/>
      </c>
      <c r="B2196">
        <f>INDEX(resultados!$A$2:$ZZ$2662, 2190, MATCH($B$2, resultados!$A$1:$ZZ$1, 0))</f>
        <v/>
      </c>
      <c r="C2196">
        <f>INDEX(resultados!$A$2:$ZZ$2662, 2190, MATCH($B$3, resultados!$A$1:$ZZ$1, 0))</f>
        <v/>
      </c>
    </row>
    <row r="2197">
      <c r="A2197">
        <f>INDEX(resultados!$A$2:$ZZ$2662, 2191, MATCH($B$1, resultados!$A$1:$ZZ$1, 0))</f>
        <v/>
      </c>
      <c r="B2197">
        <f>INDEX(resultados!$A$2:$ZZ$2662, 2191, MATCH($B$2, resultados!$A$1:$ZZ$1, 0))</f>
        <v/>
      </c>
      <c r="C2197">
        <f>INDEX(resultados!$A$2:$ZZ$2662, 2191, MATCH($B$3, resultados!$A$1:$ZZ$1, 0))</f>
        <v/>
      </c>
    </row>
    <row r="2198">
      <c r="A2198">
        <f>INDEX(resultados!$A$2:$ZZ$2662, 2192, MATCH($B$1, resultados!$A$1:$ZZ$1, 0))</f>
        <v/>
      </c>
      <c r="B2198">
        <f>INDEX(resultados!$A$2:$ZZ$2662, 2192, MATCH($B$2, resultados!$A$1:$ZZ$1, 0))</f>
        <v/>
      </c>
      <c r="C2198">
        <f>INDEX(resultados!$A$2:$ZZ$2662, 2192, MATCH($B$3, resultados!$A$1:$ZZ$1, 0))</f>
        <v/>
      </c>
    </row>
    <row r="2199">
      <c r="A2199">
        <f>INDEX(resultados!$A$2:$ZZ$2662, 2193, MATCH($B$1, resultados!$A$1:$ZZ$1, 0))</f>
        <v/>
      </c>
      <c r="B2199">
        <f>INDEX(resultados!$A$2:$ZZ$2662, 2193, MATCH($B$2, resultados!$A$1:$ZZ$1, 0))</f>
        <v/>
      </c>
      <c r="C2199">
        <f>INDEX(resultados!$A$2:$ZZ$2662, 2193, MATCH($B$3, resultados!$A$1:$ZZ$1, 0))</f>
        <v/>
      </c>
    </row>
    <row r="2200">
      <c r="A2200">
        <f>INDEX(resultados!$A$2:$ZZ$2662, 2194, MATCH($B$1, resultados!$A$1:$ZZ$1, 0))</f>
        <v/>
      </c>
      <c r="B2200">
        <f>INDEX(resultados!$A$2:$ZZ$2662, 2194, MATCH($B$2, resultados!$A$1:$ZZ$1, 0))</f>
        <v/>
      </c>
      <c r="C2200">
        <f>INDEX(resultados!$A$2:$ZZ$2662, 2194, MATCH($B$3, resultados!$A$1:$ZZ$1, 0))</f>
        <v/>
      </c>
    </row>
    <row r="2201">
      <c r="A2201">
        <f>INDEX(resultados!$A$2:$ZZ$2662, 2195, MATCH($B$1, resultados!$A$1:$ZZ$1, 0))</f>
        <v/>
      </c>
      <c r="B2201">
        <f>INDEX(resultados!$A$2:$ZZ$2662, 2195, MATCH($B$2, resultados!$A$1:$ZZ$1, 0))</f>
        <v/>
      </c>
      <c r="C2201">
        <f>INDEX(resultados!$A$2:$ZZ$2662, 2195, MATCH($B$3, resultados!$A$1:$ZZ$1, 0))</f>
        <v/>
      </c>
    </row>
    <row r="2202">
      <c r="A2202">
        <f>INDEX(resultados!$A$2:$ZZ$2662, 2196, MATCH($B$1, resultados!$A$1:$ZZ$1, 0))</f>
        <v/>
      </c>
      <c r="B2202">
        <f>INDEX(resultados!$A$2:$ZZ$2662, 2196, MATCH($B$2, resultados!$A$1:$ZZ$1, 0))</f>
        <v/>
      </c>
      <c r="C2202">
        <f>INDEX(resultados!$A$2:$ZZ$2662, 2196, MATCH($B$3, resultados!$A$1:$ZZ$1, 0))</f>
        <v/>
      </c>
    </row>
    <row r="2203">
      <c r="A2203">
        <f>INDEX(resultados!$A$2:$ZZ$2662, 2197, MATCH($B$1, resultados!$A$1:$ZZ$1, 0))</f>
        <v/>
      </c>
      <c r="B2203">
        <f>INDEX(resultados!$A$2:$ZZ$2662, 2197, MATCH($B$2, resultados!$A$1:$ZZ$1, 0))</f>
        <v/>
      </c>
      <c r="C2203">
        <f>INDEX(resultados!$A$2:$ZZ$2662, 2197, MATCH($B$3, resultados!$A$1:$ZZ$1, 0))</f>
        <v/>
      </c>
    </row>
    <row r="2204">
      <c r="A2204">
        <f>INDEX(resultados!$A$2:$ZZ$2662, 2198, MATCH($B$1, resultados!$A$1:$ZZ$1, 0))</f>
        <v/>
      </c>
      <c r="B2204">
        <f>INDEX(resultados!$A$2:$ZZ$2662, 2198, MATCH($B$2, resultados!$A$1:$ZZ$1, 0))</f>
        <v/>
      </c>
      <c r="C2204">
        <f>INDEX(resultados!$A$2:$ZZ$2662, 2198, MATCH($B$3, resultados!$A$1:$ZZ$1, 0))</f>
        <v/>
      </c>
    </row>
    <row r="2205">
      <c r="A2205">
        <f>INDEX(resultados!$A$2:$ZZ$2662, 2199, MATCH($B$1, resultados!$A$1:$ZZ$1, 0))</f>
        <v/>
      </c>
      <c r="B2205">
        <f>INDEX(resultados!$A$2:$ZZ$2662, 2199, MATCH($B$2, resultados!$A$1:$ZZ$1, 0))</f>
        <v/>
      </c>
      <c r="C2205">
        <f>INDEX(resultados!$A$2:$ZZ$2662, 2199, MATCH($B$3, resultados!$A$1:$ZZ$1, 0))</f>
        <v/>
      </c>
    </row>
    <row r="2206">
      <c r="A2206">
        <f>INDEX(resultados!$A$2:$ZZ$2662, 2200, MATCH($B$1, resultados!$A$1:$ZZ$1, 0))</f>
        <v/>
      </c>
      <c r="B2206">
        <f>INDEX(resultados!$A$2:$ZZ$2662, 2200, MATCH($B$2, resultados!$A$1:$ZZ$1, 0))</f>
        <v/>
      </c>
      <c r="C2206">
        <f>INDEX(resultados!$A$2:$ZZ$2662, 2200, MATCH($B$3, resultados!$A$1:$ZZ$1, 0))</f>
        <v/>
      </c>
    </row>
    <row r="2207">
      <c r="A2207">
        <f>INDEX(resultados!$A$2:$ZZ$2662, 2201, MATCH($B$1, resultados!$A$1:$ZZ$1, 0))</f>
        <v/>
      </c>
      <c r="B2207">
        <f>INDEX(resultados!$A$2:$ZZ$2662, 2201, MATCH($B$2, resultados!$A$1:$ZZ$1, 0))</f>
        <v/>
      </c>
      <c r="C2207">
        <f>INDEX(resultados!$A$2:$ZZ$2662, 2201, MATCH($B$3, resultados!$A$1:$ZZ$1, 0))</f>
        <v/>
      </c>
    </row>
    <row r="2208">
      <c r="A2208">
        <f>INDEX(resultados!$A$2:$ZZ$2662, 2202, MATCH($B$1, resultados!$A$1:$ZZ$1, 0))</f>
        <v/>
      </c>
      <c r="B2208">
        <f>INDEX(resultados!$A$2:$ZZ$2662, 2202, MATCH($B$2, resultados!$A$1:$ZZ$1, 0))</f>
        <v/>
      </c>
      <c r="C2208">
        <f>INDEX(resultados!$A$2:$ZZ$2662, 2202, MATCH($B$3, resultados!$A$1:$ZZ$1, 0))</f>
        <v/>
      </c>
    </row>
    <row r="2209">
      <c r="A2209">
        <f>INDEX(resultados!$A$2:$ZZ$2662, 2203, MATCH($B$1, resultados!$A$1:$ZZ$1, 0))</f>
        <v/>
      </c>
      <c r="B2209">
        <f>INDEX(resultados!$A$2:$ZZ$2662, 2203, MATCH($B$2, resultados!$A$1:$ZZ$1, 0))</f>
        <v/>
      </c>
      <c r="C2209">
        <f>INDEX(resultados!$A$2:$ZZ$2662, 2203, MATCH($B$3, resultados!$A$1:$ZZ$1, 0))</f>
        <v/>
      </c>
    </row>
    <row r="2210">
      <c r="A2210">
        <f>INDEX(resultados!$A$2:$ZZ$2662, 2204, MATCH($B$1, resultados!$A$1:$ZZ$1, 0))</f>
        <v/>
      </c>
      <c r="B2210">
        <f>INDEX(resultados!$A$2:$ZZ$2662, 2204, MATCH($B$2, resultados!$A$1:$ZZ$1, 0))</f>
        <v/>
      </c>
      <c r="C2210">
        <f>INDEX(resultados!$A$2:$ZZ$2662, 2204, MATCH($B$3, resultados!$A$1:$ZZ$1, 0))</f>
        <v/>
      </c>
    </row>
    <row r="2211">
      <c r="A2211">
        <f>INDEX(resultados!$A$2:$ZZ$2662, 2205, MATCH($B$1, resultados!$A$1:$ZZ$1, 0))</f>
        <v/>
      </c>
      <c r="B2211">
        <f>INDEX(resultados!$A$2:$ZZ$2662, 2205, MATCH($B$2, resultados!$A$1:$ZZ$1, 0))</f>
        <v/>
      </c>
      <c r="C2211">
        <f>INDEX(resultados!$A$2:$ZZ$2662, 2205, MATCH($B$3, resultados!$A$1:$ZZ$1, 0))</f>
        <v/>
      </c>
    </row>
    <row r="2212">
      <c r="A2212">
        <f>INDEX(resultados!$A$2:$ZZ$2662, 2206, MATCH($B$1, resultados!$A$1:$ZZ$1, 0))</f>
        <v/>
      </c>
      <c r="B2212">
        <f>INDEX(resultados!$A$2:$ZZ$2662, 2206, MATCH($B$2, resultados!$A$1:$ZZ$1, 0))</f>
        <v/>
      </c>
      <c r="C2212">
        <f>INDEX(resultados!$A$2:$ZZ$2662, 2206, MATCH($B$3, resultados!$A$1:$ZZ$1, 0))</f>
        <v/>
      </c>
    </row>
    <row r="2213">
      <c r="A2213">
        <f>INDEX(resultados!$A$2:$ZZ$2662, 2207, MATCH($B$1, resultados!$A$1:$ZZ$1, 0))</f>
        <v/>
      </c>
      <c r="B2213">
        <f>INDEX(resultados!$A$2:$ZZ$2662, 2207, MATCH($B$2, resultados!$A$1:$ZZ$1, 0))</f>
        <v/>
      </c>
      <c r="C2213">
        <f>INDEX(resultados!$A$2:$ZZ$2662, 2207, MATCH($B$3, resultados!$A$1:$ZZ$1, 0))</f>
        <v/>
      </c>
    </row>
    <row r="2214">
      <c r="A2214">
        <f>INDEX(resultados!$A$2:$ZZ$2662, 2208, MATCH($B$1, resultados!$A$1:$ZZ$1, 0))</f>
        <v/>
      </c>
      <c r="B2214">
        <f>INDEX(resultados!$A$2:$ZZ$2662, 2208, MATCH($B$2, resultados!$A$1:$ZZ$1, 0))</f>
        <v/>
      </c>
      <c r="C2214">
        <f>INDEX(resultados!$A$2:$ZZ$2662, 2208, MATCH($B$3, resultados!$A$1:$ZZ$1, 0))</f>
        <v/>
      </c>
    </row>
    <row r="2215">
      <c r="A2215">
        <f>INDEX(resultados!$A$2:$ZZ$2662, 2209, MATCH($B$1, resultados!$A$1:$ZZ$1, 0))</f>
        <v/>
      </c>
      <c r="B2215">
        <f>INDEX(resultados!$A$2:$ZZ$2662, 2209, MATCH($B$2, resultados!$A$1:$ZZ$1, 0))</f>
        <v/>
      </c>
      <c r="C2215">
        <f>INDEX(resultados!$A$2:$ZZ$2662, 2209, MATCH($B$3, resultados!$A$1:$ZZ$1, 0))</f>
        <v/>
      </c>
    </row>
    <row r="2216">
      <c r="A2216">
        <f>INDEX(resultados!$A$2:$ZZ$2662, 2210, MATCH($B$1, resultados!$A$1:$ZZ$1, 0))</f>
        <v/>
      </c>
      <c r="B2216">
        <f>INDEX(resultados!$A$2:$ZZ$2662, 2210, MATCH($B$2, resultados!$A$1:$ZZ$1, 0))</f>
        <v/>
      </c>
      <c r="C2216">
        <f>INDEX(resultados!$A$2:$ZZ$2662, 2210, MATCH($B$3, resultados!$A$1:$ZZ$1, 0))</f>
        <v/>
      </c>
    </row>
    <row r="2217">
      <c r="A2217">
        <f>INDEX(resultados!$A$2:$ZZ$2662, 2211, MATCH($B$1, resultados!$A$1:$ZZ$1, 0))</f>
        <v/>
      </c>
      <c r="B2217">
        <f>INDEX(resultados!$A$2:$ZZ$2662, 2211, MATCH($B$2, resultados!$A$1:$ZZ$1, 0))</f>
        <v/>
      </c>
      <c r="C2217">
        <f>INDEX(resultados!$A$2:$ZZ$2662, 2211, MATCH($B$3, resultados!$A$1:$ZZ$1, 0))</f>
        <v/>
      </c>
    </row>
    <row r="2218">
      <c r="A2218">
        <f>INDEX(resultados!$A$2:$ZZ$2662, 2212, MATCH($B$1, resultados!$A$1:$ZZ$1, 0))</f>
        <v/>
      </c>
      <c r="B2218">
        <f>INDEX(resultados!$A$2:$ZZ$2662, 2212, MATCH($B$2, resultados!$A$1:$ZZ$1, 0))</f>
        <v/>
      </c>
      <c r="C2218">
        <f>INDEX(resultados!$A$2:$ZZ$2662, 2212, MATCH($B$3, resultados!$A$1:$ZZ$1, 0))</f>
        <v/>
      </c>
    </row>
    <row r="2219">
      <c r="A2219">
        <f>INDEX(resultados!$A$2:$ZZ$2662, 2213, MATCH($B$1, resultados!$A$1:$ZZ$1, 0))</f>
        <v/>
      </c>
      <c r="B2219">
        <f>INDEX(resultados!$A$2:$ZZ$2662, 2213, MATCH($B$2, resultados!$A$1:$ZZ$1, 0))</f>
        <v/>
      </c>
      <c r="C2219">
        <f>INDEX(resultados!$A$2:$ZZ$2662, 2213, MATCH($B$3, resultados!$A$1:$ZZ$1, 0))</f>
        <v/>
      </c>
    </row>
    <row r="2220">
      <c r="A2220">
        <f>INDEX(resultados!$A$2:$ZZ$2662, 2214, MATCH($B$1, resultados!$A$1:$ZZ$1, 0))</f>
        <v/>
      </c>
      <c r="B2220">
        <f>INDEX(resultados!$A$2:$ZZ$2662, 2214, MATCH($B$2, resultados!$A$1:$ZZ$1, 0))</f>
        <v/>
      </c>
      <c r="C2220">
        <f>INDEX(resultados!$A$2:$ZZ$2662, 2214, MATCH($B$3, resultados!$A$1:$ZZ$1, 0))</f>
        <v/>
      </c>
    </row>
    <row r="2221">
      <c r="A2221">
        <f>INDEX(resultados!$A$2:$ZZ$2662, 2215, MATCH($B$1, resultados!$A$1:$ZZ$1, 0))</f>
        <v/>
      </c>
      <c r="B2221">
        <f>INDEX(resultados!$A$2:$ZZ$2662, 2215, MATCH($B$2, resultados!$A$1:$ZZ$1, 0))</f>
        <v/>
      </c>
      <c r="C2221">
        <f>INDEX(resultados!$A$2:$ZZ$2662, 2215, MATCH($B$3, resultados!$A$1:$ZZ$1, 0))</f>
        <v/>
      </c>
    </row>
    <row r="2222">
      <c r="A2222">
        <f>INDEX(resultados!$A$2:$ZZ$2662, 2216, MATCH($B$1, resultados!$A$1:$ZZ$1, 0))</f>
        <v/>
      </c>
      <c r="B2222">
        <f>INDEX(resultados!$A$2:$ZZ$2662, 2216, MATCH($B$2, resultados!$A$1:$ZZ$1, 0))</f>
        <v/>
      </c>
      <c r="C2222">
        <f>INDEX(resultados!$A$2:$ZZ$2662, 2216, MATCH($B$3, resultados!$A$1:$ZZ$1, 0))</f>
        <v/>
      </c>
    </row>
    <row r="2223">
      <c r="A2223">
        <f>INDEX(resultados!$A$2:$ZZ$2662, 2217, MATCH($B$1, resultados!$A$1:$ZZ$1, 0))</f>
        <v/>
      </c>
      <c r="B2223">
        <f>INDEX(resultados!$A$2:$ZZ$2662, 2217, MATCH($B$2, resultados!$A$1:$ZZ$1, 0))</f>
        <v/>
      </c>
      <c r="C2223">
        <f>INDEX(resultados!$A$2:$ZZ$2662, 2217, MATCH($B$3, resultados!$A$1:$ZZ$1, 0))</f>
        <v/>
      </c>
    </row>
    <row r="2224">
      <c r="A2224">
        <f>INDEX(resultados!$A$2:$ZZ$2662, 2218, MATCH($B$1, resultados!$A$1:$ZZ$1, 0))</f>
        <v/>
      </c>
      <c r="B2224">
        <f>INDEX(resultados!$A$2:$ZZ$2662, 2218, MATCH($B$2, resultados!$A$1:$ZZ$1, 0))</f>
        <v/>
      </c>
      <c r="C2224">
        <f>INDEX(resultados!$A$2:$ZZ$2662, 2218, MATCH($B$3, resultados!$A$1:$ZZ$1, 0))</f>
        <v/>
      </c>
    </row>
    <row r="2225">
      <c r="A2225">
        <f>INDEX(resultados!$A$2:$ZZ$2662, 2219, MATCH($B$1, resultados!$A$1:$ZZ$1, 0))</f>
        <v/>
      </c>
      <c r="B2225">
        <f>INDEX(resultados!$A$2:$ZZ$2662, 2219, MATCH($B$2, resultados!$A$1:$ZZ$1, 0))</f>
        <v/>
      </c>
      <c r="C2225">
        <f>INDEX(resultados!$A$2:$ZZ$2662, 2219, MATCH($B$3, resultados!$A$1:$ZZ$1, 0))</f>
        <v/>
      </c>
    </row>
    <row r="2226">
      <c r="A2226">
        <f>INDEX(resultados!$A$2:$ZZ$2662, 2220, MATCH($B$1, resultados!$A$1:$ZZ$1, 0))</f>
        <v/>
      </c>
      <c r="B2226">
        <f>INDEX(resultados!$A$2:$ZZ$2662, 2220, MATCH($B$2, resultados!$A$1:$ZZ$1, 0))</f>
        <v/>
      </c>
      <c r="C2226">
        <f>INDEX(resultados!$A$2:$ZZ$2662, 2220, MATCH($B$3, resultados!$A$1:$ZZ$1, 0))</f>
        <v/>
      </c>
    </row>
    <row r="2227">
      <c r="A2227">
        <f>INDEX(resultados!$A$2:$ZZ$2662, 2221, MATCH($B$1, resultados!$A$1:$ZZ$1, 0))</f>
        <v/>
      </c>
      <c r="B2227">
        <f>INDEX(resultados!$A$2:$ZZ$2662, 2221, MATCH($B$2, resultados!$A$1:$ZZ$1, 0))</f>
        <v/>
      </c>
      <c r="C2227">
        <f>INDEX(resultados!$A$2:$ZZ$2662, 2221, MATCH($B$3, resultados!$A$1:$ZZ$1, 0))</f>
        <v/>
      </c>
    </row>
    <row r="2228">
      <c r="A2228">
        <f>INDEX(resultados!$A$2:$ZZ$2662, 2222, MATCH($B$1, resultados!$A$1:$ZZ$1, 0))</f>
        <v/>
      </c>
      <c r="B2228">
        <f>INDEX(resultados!$A$2:$ZZ$2662, 2222, MATCH($B$2, resultados!$A$1:$ZZ$1, 0))</f>
        <v/>
      </c>
      <c r="C2228">
        <f>INDEX(resultados!$A$2:$ZZ$2662, 2222, MATCH($B$3, resultados!$A$1:$ZZ$1, 0))</f>
        <v/>
      </c>
    </row>
    <row r="2229">
      <c r="A2229">
        <f>INDEX(resultados!$A$2:$ZZ$2662, 2223, MATCH($B$1, resultados!$A$1:$ZZ$1, 0))</f>
        <v/>
      </c>
      <c r="B2229">
        <f>INDEX(resultados!$A$2:$ZZ$2662, 2223, MATCH($B$2, resultados!$A$1:$ZZ$1, 0))</f>
        <v/>
      </c>
      <c r="C2229">
        <f>INDEX(resultados!$A$2:$ZZ$2662, 2223, MATCH($B$3, resultados!$A$1:$ZZ$1, 0))</f>
        <v/>
      </c>
    </row>
    <row r="2230">
      <c r="A2230">
        <f>INDEX(resultados!$A$2:$ZZ$2662, 2224, MATCH($B$1, resultados!$A$1:$ZZ$1, 0))</f>
        <v/>
      </c>
      <c r="B2230">
        <f>INDEX(resultados!$A$2:$ZZ$2662, 2224, MATCH($B$2, resultados!$A$1:$ZZ$1, 0))</f>
        <v/>
      </c>
      <c r="C2230">
        <f>INDEX(resultados!$A$2:$ZZ$2662, 2224, MATCH($B$3, resultados!$A$1:$ZZ$1, 0))</f>
        <v/>
      </c>
    </row>
    <row r="2231">
      <c r="A2231">
        <f>INDEX(resultados!$A$2:$ZZ$2662, 2225, MATCH($B$1, resultados!$A$1:$ZZ$1, 0))</f>
        <v/>
      </c>
      <c r="B2231">
        <f>INDEX(resultados!$A$2:$ZZ$2662, 2225, MATCH($B$2, resultados!$A$1:$ZZ$1, 0))</f>
        <v/>
      </c>
      <c r="C2231">
        <f>INDEX(resultados!$A$2:$ZZ$2662, 2225, MATCH($B$3, resultados!$A$1:$ZZ$1, 0))</f>
        <v/>
      </c>
    </row>
    <row r="2232">
      <c r="A2232">
        <f>INDEX(resultados!$A$2:$ZZ$2662, 2226, MATCH($B$1, resultados!$A$1:$ZZ$1, 0))</f>
        <v/>
      </c>
      <c r="B2232">
        <f>INDEX(resultados!$A$2:$ZZ$2662, 2226, MATCH($B$2, resultados!$A$1:$ZZ$1, 0))</f>
        <v/>
      </c>
      <c r="C2232">
        <f>INDEX(resultados!$A$2:$ZZ$2662, 2226, MATCH($B$3, resultados!$A$1:$ZZ$1, 0))</f>
        <v/>
      </c>
    </row>
    <row r="2233">
      <c r="A2233">
        <f>INDEX(resultados!$A$2:$ZZ$2662, 2227, MATCH($B$1, resultados!$A$1:$ZZ$1, 0))</f>
        <v/>
      </c>
      <c r="B2233">
        <f>INDEX(resultados!$A$2:$ZZ$2662, 2227, MATCH($B$2, resultados!$A$1:$ZZ$1, 0))</f>
        <v/>
      </c>
      <c r="C2233">
        <f>INDEX(resultados!$A$2:$ZZ$2662, 2227, MATCH($B$3, resultados!$A$1:$ZZ$1, 0))</f>
        <v/>
      </c>
    </row>
    <row r="2234">
      <c r="A2234">
        <f>INDEX(resultados!$A$2:$ZZ$2662, 2228, MATCH($B$1, resultados!$A$1:$ZZ$1, 0))</f>
        <v/>
      </c>
      <c r="B2234">
        <f>INDEX(resultados!$A$2:$ZZ$2662, 2228, MATCH($B$2, resultados!$A$1:$ZZ$1, 0))</f>
        <v/>
      </c>
      <c r="C2234">
        <f>INDEX(resultados!$A$2:$ZZ$2662, 2228, MATCH($B$3, resultados!$A$1:$ZZ$1, 0))</f>
        <v/>
      </c>
    </row>
    <row r="2235">
      <c r="A2235">
        <f>INDEX(resultados!$A$2:$ZZ$2662, 2229, MATCH($B$1, resultados!$A$1:$ZZ$1, 0))</f>
        <v/>
      </c>
      <c r="B2235">
        <f>INDEX(resultados!$A$2:$ZZ$2662, 2229, MATCH($B$2, resultados!$A$1:$ZZ$1, 0))</f>
        <v/>
      </c>
      <c r="C2235">
        <f>INDEX(resultados!$A$2:$ZZ$2662, 2229, MATCH($B$3, resultados!$A$1:$ZZ$1, 0))</f>
        <v/>
      </c>
    </row>
    <row r="2236">
      <c r="A2236">
        <f>INDEX(resultados!$A$2:$ZZ$2662, 2230, MATCH($B$1, resultados!$A$1:$ZZ$1, 0))</f>
        <v/>
      </c>
      <c r="B2236">
        <f>INDEX(resultados!$A$2:$ZZ$2662, 2230, MATCH($B$2, resultados!$A$1:$ZZ$1, 0))</f>
        <v/>
      </c>
      <c r="C2236">
        <f>INDEX(resultados!$A$2:$ZZ$2662, 2230, MATCH($B$3, resultados!$A$1:$ZZ$1, 0))</f>
        <v/>
      </c>
    </row>
    <row r="2237">
      <c r="A2237">
        <f>INDEX(resultados!$A$2:$ZZ$2662, 2231, MATCH($B$1, resultados!$A$1:$ZZ$1, 0))</f>
        <v/>
      </c>
      <c r="B2237">
        <f>INDEX(resultados!$A$2:$ZZ$2662, 2231, MATCH($B$2, resultados!$A$1:$ZZ$1, 0))</f>
        <v/>
      </c>
      <c r="C2237">
        <f>INDEX(resultados!$A$2:$ZZ$2662, 2231, MATCH($B$3, resultados!$A$1:$ZZ$1, 0))</f>
        <v/>
      </c>
    </row>
    <row r="2238">
      <c r="A2238">
        <f>INDEX(resultados!$A$2:$ZZ$2662, 2232, MATCH($B$1, resultados!$A$1:$ZZ$1, 0))</f>
        <v/>
      </c>
      <c r="B2238">
        <f>INDEX(resultados!$A$2:$ZZ$2662, 2232, MATCH($B$2, resultados!$A$1:$ZZ$1, 0))</f>
        <v/>
      </c>
      <c r="C2238">
        <f>INDEX(resultados!$A$2:$ZZ$2662, 2232, MATCH($B$3, resultados!$A$1:$ZZ$1, 0))</f>
        <v/>
      </c>
    </row>
    <row r="2239">
      <c r="A2239">
        <f>INDEX(resultados!$A$2:$ZZ$2662, 2233, MATCH($B$1, resultados!$A$1:$ZZ$1, 0))</f>
        <v/>
      </c>
      <c r="B2239">
        <f>INDEX(resultados!$A$2:$ZZ$2662, 2233, MATCH($B$2, resultados!$A$1:$ZZ$1, 0))</f>
        <v/>
      </c>
      <c r="C2239">
        <f>INDEX(resultados!$A$2:$ZZ$2662, 2233, MATCH($B$3, resultados!$A$1:$ZZ$1, 0))</f>
        <v/>
      </c>
    </row>
    <row r="2240">
      <c r="A2240">
        <f>INDEX(resultados!$A$2:$ZZ$2662, 2234, MATCH($B$1, resultados!$A$1:$ZZ$1, 0))</f>
        <v/>
      </c>
      <c r="B2240">
        <f>INDEX(resultados!$A$2:$ZZ$2662, 2234, MATCH($B$2, resultados!$A$1:$ZZ$1, 0))</f>
        <v/>
      </c>
      <c r="C2240">
        <f>INDEX(resultados!$A$2:$ZZ$2662, 2234, MATCH($B$3, resultados!$A$1:$ZZ$1, 0))</f>
        <v/>
      </c>
    </row>
    <row r="2241">
      <c r="A2241">
        <f>INDEX(resultados!$A$2:$ZZ$2662, 2235, MATCH($B$1, resultados!$A$1:$ZZ$1, 0))</f>
        <v/>
      </c>
      <c r="B2241">
        <f>INDEX(resultados!$A$2:$ZZ$2662, 2235, MATCH($B$2, resultados!$A$1:$ZZ$1, 0))</f>
        <v/>
      </c>
      <c r="C2241">
        <f>INDEX(resultados!$A$2:$ZZ$2662, 2235, MATCH($B$3, resultados!$A$1:$ZZ$1, 0))</f>
        <v/>
      </c>
    </row>
    <row r="2242">
      <c r="A2242">
        <f>INDEX(resultados!$A$2:$ZZ$2662, 2236, MATCH($B$1, resultados!$A$1:$ZZ$1, 0))</f>
        <v/>
      </c>
      <c r="B2242">
        <f>INDEX(resultados!$A$2:$ZZ$2662, 2236, MATCH($B$2, resultados!$A$1:$ZZ$1, 0))</f>
        <v/>
      </c>
      <c r="C2242">
        <f>INDEX(resultados!$A$2:$ZZ$2662, 2236, MATCH($B$3, resultados!$A$1:$ZZ$1, 0))</f>
        <v/>
      </c>
    </row>
    <row r="2243">
      <c r="A2243">
        <f>INDEX(resultados!$A$2:$ZZ$2662, 2237, MATCH($B$1, resultados!$A$1:$ZZ$1, 0))</f>
        <v/>
      </c>
      <c r="B2243">
        <f>INDEX(resultados!$A$2:$ZZ$2662, 2237, MATCH($B$2, resultados!$A$1:$ZZ$1, 0))</f>
        <v/>
      </c>
      <c r="C2243">
        <f>INDEX(resultados!$A$2:$ZZ$2662, 2237, MATCH($B$3, resultados!$A$1:$ZZ$1, 0))</f>
        <v/>
      </c>
    </row>
    <row r="2244">
      <c r="A2244">
        <f>INDEX(resultados!$A$2:$ZZ$2662, 2238, MATCH($B$1, resultados!$A$1:$ZZ$1, 0))</f>
        <v/>
      </c>
      <c r="B2244">
        <f>INDEX(resultados!$A$2:$ZZ$2662, 2238, MATCH($B$2, resultados!$A$1:$ZZ$1, 0))</f>
        <v/>
      </c>
      <c r="C2244">
        <f>INDEX(resultados!$A$2:$ZZ$2662, 2238, MATCH($B$3, resultados!$A$1:$ZZ$1, 0))</f>
        <v/>
      </c>
    </row>
    <row r="2245">
      <c r="A2245">
        <f>INDEX(resultados!$A$2:$ZZ$2662, 2239, MATCH($B$1, resultados!$A$1:$ZZ$1, 0))</f>
        <v/>
      </c>
      <c r="B2245">
        <f>INDEX(resultados!$A$2:$ZZ$2662, 2239, MATCH($B$2, resultados!$A$1:$ZZ$1, 0))</f>
        <v/>
      </c>
      <c r="C2245">
        <f>INDEX(resultados!$A$2:$ZZ$2662, 2239, MATCH($B$3, resultados!$A$1:$ZZ$1, 0))</f>
        <v/>
      </c>
    </row>
    <row r="2246">
      <c r="A2246">
        <f>INDEX(resultados!$A$2:$ZZ$2662, 2240, MATCH($B$1, resultados!$A$1:$ZZ$1, 0))</f>
        <v/>
      </c>
      <c r="B2246">
        <f>INDEX(resultados!$A$2:$ZZ$2662, 2240, MATCH($B$2, resultados!$A$1:$ZZ$1, 0))</f>
        <v/>
      </c>
      <c r="C2246">
        <f>INDEX(resultados!$A$2:$ZZ$2662, 2240, MATCH($B$3, resultados!$A$1:$ZZ$1, 0))</f>
        <v/>
      </c>
    </row>
    <row r="2247">
      <c r="A2247">
        <f>INDEX(resultados!$A$2:$ZZ$2662, 2241, MATCH($B$1, resultados!$A$1:$ZZ$1, 0))</f>
        <v/>
      </c>
      <c r="B2247">
        <f>INDEX(resultados!$A$2:$ZZ$2662, 2241, MATCH($B$2, resultados!$A$1:$ZZ$1, 0))</f>
        <v/>
      </c>
      <c r="C2247">
        <f>INDEX(resultados!$A$2:$ZZ$2662, 2241, MATCH($B$3, resultados!$A$1:$ZZ$1, 0))</f>
        <v/>
      </c>
    </row>
    <row r="2248">
      <c r="A2248">
        <f>INDEX(resultados!$A$2:$ZZ$2662, 2242, MATCH($B$1, resultados!$A$1:$ZZ$1, 0))</f>
        <v/>
      </c>
      <c r="B2248">
        <f>INDEX(resultados!$A$2:$ZZ$2662, 2242, MATCH($B$2, resultados!$A$1:$ZZ$1, 0))</f>
        <v/>
      </c>
      <c r="C2248">
        <f>INDEX(resultados!$A$2:$ZZ$2662, 2242, MATCH($B$3, resultados!$A$1:$ZZ$1, 0))</f>
        <v/>
      </c>
    </row>
    <row r="2249">
      <c r="A2249">
        <f>INDEX(resultados!$A$2:$ZZ$2662, 2243, MATCH($B$1, resultados!$A$1:$ZZ$1, 0))</f>
        <v/>
      </c>
      <c r="B2249">
        <f>INDEX(resultados!$A$2:$ZZ$2662, 2243, MATCH($B$2, resultados!$A$1:$ZZ$1, 0))</f>
        <v/>
      </c>
      <c r="C2249">
        <f>INDEX(resultados!$A$2:$ZZ$2662, 2243, MATCH($B$3, resultados!$A$1:$ZZ$1, 0))</f>
        <v/>
      </c>
    </row>
    <row r="2250">
      <c r="A2250">
        <f>INDEX(resultados!$A$2:$ZZ$2662, 2244, MATCH($B$1, resultados!$A$1:$ZZ$1, 0))</f>
        <v/>
      </c>
      <c r="B2250">
        <f>INDEX(resultados!$A$2:$ZZ$2662, 2244, MATCH($B$2, resultados!$A$1:$ZZ$1, 0))</f>
        <v/>
      </c>
      <c r="C2250">
        <f>INDEX(resultados!$A$2:$ZZ$2662, 2244, MATCH($B$3, resultados!$A$1:$ZZ$1, 0))</f>
        <v/>
      </c>
    </row>
    <row r="2251">
      <c r="A2251">
        <f>INDEX(resultados!$A$2:$ZZ$2662, 2245, MATCH($B$1, resultados!$A$1:$ZZ$1, 0))</f>
        <v/>
      </c>
      <c r="B2251">
        <f>INDEX(resultados!$A$2:$ZZ$2662, 2245, MATCH($B$2, resultados!$A$1:$ZZ$1, 0))</f>
        <v/>
      </c>
      <c r="C2251">
        <f>INDEX(resultados!$A$2:$ZZ$2662, 2245, MATCH($B$3, resultados!$A$1:$ZZ$1, 0))</f>
        <v/>
      </c>
    </row>
    <row r="2252">
      <c r="A2252">
        <f>INDEX(resultados!$A$2:$ZZ$2662, 2246, MATCH($B$1, resultados!$A$1:$ZZ$1, 0))</f>
        <v/>
      </c>
      <c r="B2252">
        <f>INDEX(resultados!$A$2:$ZZ$2662, 2246, MATCH($B$2, resultados!$A$1:$ZZ$1, 0))</f>
        <v/>
      </c>
      <c r="C2252">
        <f>INDEX(resultados!$A$2:$ZZ$2662, 2246, MATCH($B$3, resultados!$A$1:$ZZ$1, 0))</f>
        <v/>
      </c>
    </row>
    <row r="2253">
      <c r="A2253">
        <f>INDEX(resultados!$A$2:$ZZ$2662, 2247, MATCH($B$1, resultados!$A$1:$ZZ$1, 0))</f>
        <v/>
      </c>
      <c r="B2253">
        <f>INDEX(resultados!$A$2:$ZZ$2662, 2247, MATCH($B$2, resultados!$A$1:$ZZ$1, 0))</f>
        <v/>
      </c>
      <c r="C2253">
        <f>INDEX(resultados!$A$2:$ZZ$2662, 2247, MATCH($B$3, resultados!$A$1:$ZZ$1, 0))</f>
        <v/>
      </c>
    </row>
    <row r="2254">
      <c r="A2254">
        <f>INDEX(resultados!$A$2:$ZZ$2662, 2248, MATCH($B$1, resultados!$A$1:$ZZ$1, 0))</f>
        <v/>
      </c>
      <c r="B2254">
        <f>INDEX(resultados!$A$2:$ZZ$2662, 2248, MATCH($B$2, resultados!$A$1:$ZZ$1, 0))</f>
        <v/>
      </c>
      <c r="C2254">
        <f>INDEX(resultados!$A$2:$ZZ$2662, 2248, MATCH($B$3, resultados!$A$1:$ZZ$1, 0))</f>
        <v/>
      </c>
    </row>
    <row r="2255">
      <c r="A2255">
        <f>INDEX(resultados!$A$2:$ZZ$2662, 2249, MATCH($B$1, resultados!$A$1:$ZZ$1, 0))</f>
        <v/>
      </c>
      <c r="B2255">
        <f>INDEX(resultados!$A$2:$ZZ$2662, 2249, MATCH($B$2, resultados!$A$1:$ZZ$1, 0))</f>
        <v/>
      </c>
      <c r="C2255">
        <f>INDEX(resultados!$A$2:$ZZ$2662, 2249, MATCH($B$3, resultados!$A$1:$ZZ$1, 0))</f>
        <v/>
      </c>
    </row>
    <row r="2256">
      <c r="A2256">
        <f>INDEX(resultados!$A$2:$ZZ$2662, 2250, MATCH($B$1, resultados!$A$1:$ZZ$1, 0))</f>
        <v/>
      </c>
      <c r="B2256">
        <f>INDEX(resultados!$A$2:$ZZ$2662, 2250, MATCH($B$2, resultados!$A$1:$ZZ$1, 0))</f>
        <v/>
      </c>
      <c r="C2256">
        <f>INDEX(resultados!$A$2:$ZZ$2662, 2250, MATCH($B$3, resultados!$A$1:$ZZ$1, 0))</f>
        <v/>
      </c>
    </row>
    <row r="2257">
      <c r="A2257">
        <f>INDEX(resultados!$A$2:$ZZ$2662, 2251, MATCH($B$1, resultados!$A$1:$ZZ$1, 0))</f>
        <v/>
      </c>
      <c r="B2257">
        <f>INDEX(resultados!$A$2:$ZZ$2662, 2251, MATCH($B$2, resultados!$A$1:$ZZ$1, 0))</f>
        <v/>
      </c>
      <c r="C2257">
        <f>INDEX(resultados!$A$2:$ZZ$2662, 2251, MATCH($B$3, resultados!$A$1:$ZZ$1, 0))</f>
        <v/>
      </c>
    </row>
    <row r="2258">
      <c r="A2258">
        <f>INDEX(resultados!$A$2:$ZZ$2662, 2252, MATCH($B$1, resultados!$A$1:$ZZ$1, 0))</f>
        <v/>
      </c>
      <c r="B2258">
        <f>INDEX(resultados!$A$2:$ZZ$2662, 2252, MATCH($B$2, resultados!$A$1:$ZZ$1, 0))</f>
        <v/>
      </c>
      <c r="C2258">
        <f>INDEX(resultados!$A$2:$ZZ$2662, 2252, MATCH($B$3, resultados!$A$1:$ZZ$1, 0))</f>
        <v/>
      </c>
    </row>
    <row r="2259">
      <c r="A2259">
        <f>INDEX(resultados!$A$2:$ZZ$2662, 2253, MATCH($B$1, resultados!$A$1:$ZZ$1, 0))</f>
        <v/>
      </c>
      <c r="B2259">
        <f>INDEX(resultados!$A$2:$ZZ$2662, 2253, MATCH($B$2, resultados!$A$1:$ZZ$1, 0))</f>
        <v/>
      </c>
      <c r="C2259">
        <f>INDEX(resultados!$A$2:$ZZ$2662, 2253, MATCH($B$3, resultados!$A$1:$ZZ$1, 0))</f>
        <v/>
      </c>
    </row>
    <row r="2260">
      <c r="A2260">
        <f>INDEX(resultados!$A$2:$ZZ$2662, 2254, MATCH($B$1, resultados!$A$1:$ZZ$1, 0))</f>
        <v/>
      </c>
      <c r="B2260">
        <f>INDEX(resultados!$A$2:$ZZ$2662, 2254, MATCH($B$2, resultados!$A$1:$ZZ$1, 0))</f>
        <v/>
      </c>
      <c r="C2260">
        <f>INDEX(resultados!$A$2:$ZZ$2662, 2254, MATCH($B$3, resultados!$A$1:$ZZ$1, 0))</f>
        <v/>
      </c>
    </row>
    <row r="2261">
      <c r="A2261">
        <f>INDEX(resultados!$A$2:$ZZ$2662, 2255, MATCH($B$1, resultados!$A$1:$ZZ$1, 0))</f>
        <v/>
      </c>
      <c r="B2261">
        <f>INDEX(resultados!$A$2:$ZZ$2662, 2255, MATCH($B$2, resultados!$A$1:$ZZ$1, 0))</f>
        <v/>
      </c>
      <c r="C2261">
        <f>INDEX(resultados!$A$2:$ZZ$2662, 2255, MATCH($B$3, resultados!$A$1:$ZZ$1, 0))</f>
        <v/>
      </c>
    </row>
    <row r="2262">
      <c r="A2262">
        <f>INDEX(resultados!$A$2:$ZZ$2662, 2256, MATCH($B$1, resultados!$A$1:$ZZ$1, 0))</f>
        <v/>
      </c>
      <c r="B2262">
        <f>INDEX(resultados!$A$2:$ZZ$2662, 2256, MATCH($B$2, resultados!$A$1:$ZZ$1, 0))</f>
        <v/>
      </c>
      <c r="C2262">
        <f>INDEX(resultados!$A$2:$ZZ$2662, 2256, MATCH($B$3, resultados!$A$1:$ZZ$1, 0))</f>
        <v/>
      </c>
    </row>
    <row r="2263">
      <c r="A2263">
        <f>INDEX(resultados!$A$2:$ZZ$2662, 2257, MATCH($B$1, resultados!$A$1:$ZZ$1, 0))</f>
        <v/>
      </c>
      <c r="B2263">
        <f>INDEX(resultados!$A$2:$ZZ$2662, 2257, MATCH($B$2, resultados!$A$1:$ZZ$1, 0))</f>
        <v/>
      </c>
      <c r="C2263">
        <f>INDEX(resultados!$A$2:$ZZ$2662, 2257, MATCH($B$3, resultados!$A$1:$ZZ$1, 0))</f>
        <v/>
      </c>
    </row>
    <row r="2264">
      <c r="A2264">
        <f>INDEX(resultados!$A$2:$ZZ$2662, 2258, MATCH($B$1, resultados!$A$1:$ZZ$1, 0))</f>
        <v/>
      </c>
      <c r="B2264">
        <f>INDEX(resultados!$A$2:$ZZ$2662, 2258, MATCH($B$2, resultados!$A$1:$ZZ$1, 0))</f>
        <v/>
      </c>
      <c r="C2264">
        <f>INDEX(resultados!$A$2:$ZZ$2662, 2258, MATCH($B$3, resultados!$A$1:$ZZ$1, 0))</f>
        <v/>
      </c>
    </row>
    <row r="2265">
      <c r="A2265">
        <f>INDEX(resultados!$A$2:$ZZ$2662, 2259, MATCH($B$1, resultados!$A$1:$ZZ$1, 0))</f>
        <v/>
      </c>
      <c r="B2265">
        <f>INDEX(resultados!$A$2:$ZZ$2662, 2259, MATCH($B$2, resultados!$A$1:$ZZ$1, 0))</f>
        <v/>
      </c>
      <c r="C2265">
        <f>INDEX(resultados!$A$2:$ZZ$2662, 2259, MATCH($B$3, resultados!$A$1:$ZZ$1, 0))</f>
        <v/>
      </c>
    </row>
    <row r="2266">
      <c r="A2266">
        <f>INDEX(resultados!$A$2:$ZZ$2662, 2260, MATCH($B$1, resultados!$A$1:$ZZ$1, 0))</f>
        <v/>
      </c>
      <c r="B2266">
        <f>INDEX(resultados!$A$2:$ZZ$2662, 2260, MATCH($B$2, resultados!$A$1:$ZZ$1, 0))</f>
        <v/>
      </c>
      <c r="C2266">
        <f>INDEX(resultados!$A$2:$ZZ$2662, 2260, MATCH($B$3, resultados!$A$1:$ZZ$1, 0))</f>
        <v/>
      </c>
    </row>
    <row r="2267">
      <c r="A2267">
        <f>INDEX(resultados!$A$2:$ZZ$2662, 2261, MATCH($B$1, resultados!$A$1:$ZZ$1, 0))</f>
        <v/>
      </c>
      <c r="B2267">
        <f>INDEX(resultados!$A$2:$ZZ$2662, 2261, MATCH($B$2, resultados!$A$1:$ZZ$1, 0))</f>
        <v/>
      </c>
      <c r="C2267">
        <f>INDEX(resultados!$A$2:$ZZ$2662, 2261, MATCH($B$3, resultados!$A$1:$ZZ$1, 0))</f>
        <v/>
      </c>
    </row>
    <row r="2268">
      <c r="A2268">
        <f>INDEX(resultados!$A$2:$ZZ$2662, 2262, MATCH($B$1, resultados!$A$1:$ZZ$1, 0))</f>
        <v/>
      </c>
      <c r="B2268">
        <f>INDEX(resultados!$A$2:$ZZ$2662, 2262, MATCH($B$2, resultados!$A$1:$ZZ$1, 0))</f>
        <v/>
      </c>
      <c r="C2268">
        <f>INDEX(resultados!$A$2:$ZZ$2662, 2262, MATCH($B$3, resultados!$A$1:$ZZ$1, 0))</f>
        <v/>
      </c>
    </row>
    <row r="2269">
      <c r="A2269">
        <f>INDEX(resultados!$A$2:$ZZ$2662, 2263, MATCH($B$1, resultados!$A$1:$ZZ$1, 0))</f>
        <v/>
      </c>
      <c r="B2269">
        <f>INDEX(resultados!$A$2:$ZZ$2662, 2263, MATCH($B$2, resultados!$A$1:$ZZ$1, 0))</f>
        <v/>
      </c>
      <c r="C2269">
        <f>INDEX(resultados!$A$2:$ZZ$2662, 2263, MATCH($B$3, resultados!$A$1:$ZZ$1, 0))</f>
        <v/>
      </c>
    </row>
    <row r="2270">
      <c r="A2270">
        <f>INDEX(resultados!$A$2:$ZZ$2662, 2264, MATCH($B$1, resultados!$A$1:$ZZ$1, 0))</f>
        <v/>
      </c>
      <c r="B2270">
        <f>INDEX(resultados!$A$2:$ZZ$2662, 2264, MATCH($B$2, resultados!$A$1:$ZZ$1, 0))</f>
        <v/>
      </c>
      <c r="C2270">
        <f>INDEX(resultados!$A$2:$ZZ$2662, 2264, MATCH($B$3, resultados!$A$1:$ZZ$1, 0))</f>
        <v/>
      </c>
    </row>
    <row r="2271">
      <c r="A2271">
        <f>INDEX(resultados!$A$2:$ZZ$2662, 2265, MATCH($B$1, resultados!$A$1:$ZZ$1, 0))</f>
        <v/>
      </c>
      <c r="B2271">
        <f>INDEX(resultados!$A$2:$ZZ$2662, 2265, MATCH($B$2, resultados!$A$1:$ZZ$1, 0))</f>
        <v/>
      </c>
      <c r="C2271">
        <f>INDEX(resultados!$A$2:$ZZ$2662, 2265, MATCH($B$3, resultados!$A$1:$ZZ$1, 0))</f>
        <v/>
      </c>
    </row>
    <row r="2272">
      <c r="A2272">
        <f>INDEX(resultados!$A$2:$ZZ$2662, 2266, MATCH($B$1, resultados!$A$1:$ZZ$1, 0))</f>
        <v/>
      </c>
      <c r="B2272">
        <f>INDEX(resultados!$A$2:$ZZ$2662, 2266, MATCH($B$2, resultados!$A$1:$ZZ$1, 0))</f>
        <v/>
      </c>
      <c r="C2272">
        <f>INDEX(resultados!$A$2:$ZZ$2662, 2266, MATCH($B$3, resultados!$A$1:$ZZ$1, 0))</f>
        <v/>
      </c>
    </row>
    <row r="2273">
      <c r="A2273">
        <f>INDEX(resultados!$A$2:$ZZ$2662, 2267, MATCH($B$1, resultados!$A$1:$ZZ$1, 0))</f>
        <v/>
      </c>
      <c r="B2273">
        <f>INDEX(resultados!$A$2:$ZZ$2662, 2267, MATCH($B$2, resultados!$A$1:$ZZ$1, 0))</f>
        <v/>
      </c>
      <c r="C2273">
        <f>INDEX(resultados!$A$2:$ZZ$2662, 2267, MATCH($B$3, resultados!$A$1:$ZZ$1, 0))</f>
        <v/>
      </c>
    </row>
    <row r="2274">
      <c r="A2274">
        <f>INDEX(resultados!$A$2:$ZZ$2662, 2268, MATCH($B$1, resultados!$A$1:$ZZ$1, 0))</f>
        <v/>
      </c>
      <c r="B2274">
        <f>INDEX(resultados!$A$2:$ZZ$2662, 2268, MATCH($B$2, resultados!$A$1:$ZZ$1, 0))</f>
        <v/>
      </c>
      <c r="C2274">
        <f>INDEX(resultados!$A$2:$ZZ$2662, 2268, MATCH($B$3, resultados!$A$1:$ZZ$1, 0))</f>
        <v/>
      </c>
    </row>
    <row r="2275">
      <c r="A2275">
        <f>INDEX(resultados!$A$2:$ZZ$2662, 2269, MATCH($B$1, resultados!$A$1:$ZZ$1, 0))</f>
        <v/>
      </c>
      <c r="B2275">
        <f>INDEX(resultados!$A$2:$ZZ$2662, 2269, MATCH($B$2, resultados!$A$1:$ZZ$1, 0))</f>
        <v/>
      </c>
      <c r="C2275">
        <f>INDEX(resultados!$A$2:$ZZ$2662, 2269, MATCH($B$3, resultados!$A$1:$ZZ$1, 0))</f>
        <v/>
      </c>
    </row>
    <row r="2276">
      <c r="A2276">
        <f>INDEX(resultados!$A$2:$ZZ$2662, 2270, MATCH($B$1, resultados!$A$1:$ZZ$1, 0))</f>
        <v/>
      </c>
      <c r="B2276">
        <f>INDEX(resultados!$A$2:$ZZ$2662, 2270, MATCH($B$2, resultados!$A$1:$ZZ$1, 0))</f>
        <v/>
      </c>
      <c r="C2276">
        <f>INDEX(resultados!$A$2:$ZZ$2662, 2270, MATCH($B$3, resultados!$A$1:$ZZ$1, 0))</f>
        <v/>
      </c>
    </row>
    <row r="2277">
      <c r="A2277">
        <f>INDEX(resultados!$A$2:$ZZ$2662, 2271, MATCH($B$1, resultados!$A$1:$ZZ$1, 0))</f>
        <v/>
      </c>
      <c r="B2277">
        <f>INDEX(resultados!$A$2:$ZZ$2662, 2271, MATCH($B$2, resultados!$A$1:$ZZ$1, 0))</f>
        <v/>
      </c>
      <c r="C2277">
        <f>INDEX(resultados!$A$2:$ZZ$2662, 2271, MATCH($B$3, resultados!$A$1:$ZZ$1, 0))</f>
        <v/>
      </c>
    </row>
    <row r="2278">
      <c r="A2278">
        <f>INDEX(resultados!$A$2:$ZZ$2662, 2272, MATCH($B$1, resultados!$A$1:$ZZ$1, 0))</f>
        <v/>
      </c>
      <c r="B2278">
        <f>INDEX(resultados!$A$2:$ZZ$2662, 2272, MATCH($B$2, resultados!$A$1:$ZZ$1, 0))</f>
        <v/>
      </c>
      <c r="C2278">
        <f>INDEX(resultados!$A$2:$ZZ$2662, 2272, MATCH($B$3, resultados!$A$1:$ZZ$1, 0))</f>
        <v/>
      </c>
    </row>
    <row r="2279">
      <c r="A2279">
        <f>INDEX(resultados!$A$2:$ZZ$2662, 2273, MATCH($B$1, resultados!$A$1:$ZZ$1, 0))</f>
        <v/>
      </c>
      <c r="B2279">
        <f>INDEX(resultados!$A$2:$ZZ$2662, 2273, MATCH($B$2, resultados!$A$1:$ZZ$1, 0))</f>
        <v/>
      </c>
      <c r="C2279">
        <f>INDEX(resultados!$A$2:$ZZ$2662, 2273, MATCH($B$3, resultados!$A$1:$ZZ$1, 0))</f>
        <v/>
      </c>
    </row>
    <row r="2280">
      <c r="A2280">
        <f>INDEX(resultados!$A$2:$ZZ$2662, 2274, MATCH($B$1, resultados!$A$1:$ZZ$1, 0))</f>
        <v/>
      </c>
      <c r="B2280">
        <f>INDEX(resultados!$A$2:$ZZ$2662, 2274, MATCH($B$2, resultados!$A$1:$ZZ$1, 0))</f>
        <v/>
      </c>
      <c r="C2280">
        <f>INDEX(resultados!$A$2:$ZZ$2662, 2274, MATCH($B$3, resultados!$A$1:$ZZ$1, 0))</f>
        <v/>
      </c>
    </row>
    <row r="2281">
      <c r="A2281">
        <f>INDEX(resultados!$A$2:$ZZ$2662, 2275, MATCH($B$1, resultados!$A$1:$ZZ$1, 0))</f>
        <v/>
      </c>
      <c r="B2281">
        <f>INDEX(resultados!$A$2:$ZZ$2662, 2275, MATCH($B$2, resultados!$A$1:$ZZ$1, 0))</f>
        <v/>
      </c>
      <c r="C2281">
        <f>INDEX(resultados!$A$2:$ZZ$2662, 2275, MATCH($B$3, resultados!$A$1:$ZZ$1, 0))</f>
        <v/>
      </c>
    </row>
    <row r="2282">
      <c r="A2282">
        <f>INDEX(resultados!$A$2:$ZZ$2662, 2276, MATCH($B$1, resultados!$A$1:$ZZ$1, 0))</f>
        <v/>
      </c>
      <c r="B2282">
        <f>INDEX(resultados!$A$2:$ZZ$2662, 2276, MATCH($B$2, resultados!$A$1:$ZZ$1, 0))</f>
        <v/>
      </c>
      <c r="C2282">
        <f>INDEX(resultados!$A$2:$ZZ$2662, 2276, MATCH($B$3, resultados!$A$1:$ZZ$1, 0))</f>
        <v/>
      </c>
    </row>
    <row r="2283">
      <c r="A2283">
        <f>INDEX(resultados!$A$2:$ZZ$2662, 2277, MATCH($B$1, resultados!$A$1:$ZZ$1, 0))</f>
        <v/>
      </c>
      <c r="B2283">
        <f>INDEX(resultados!$A$2:$ZZ$2662, 2277, MATCH($B$2, resultados!$A$1:$ZZ$1, 0))</f>
        <v/>
      </c>
      <c r="C2283">
        <f>INDEX(resultados!$A$2:$ZZ$2662, 2277, MATCH($B$3, resultados!$A$1:$ZZ$1, 0))</f>
        <v/>
      </c>
    </row>
    <row r="2284">
      <c r="A2284">
        <f>INDEX(resultados!$A$2:$ZZ$2662, 2278, MATCH($B$1, resultados!$A$1:$ZZ$1, 0))</f>
        <v/>
      </c>
      <c r="B2284">
        <f>INDEX(resultados!$A$2:$ZZ$2662, 2278, MATCH($B$2, resultados!$A$1:$ZZ$1, 0))</f>
        <v/>
      </c>
      <c r="C2284">
        <f>INDEX(resultados!$A$2:$ZZ$2662, 2278, MATCH($B$3, resultados!$A$1:$ZZ$1, 0))</f>
        <v/>
      </c>
    </row>
    <row r="2285">
      <c r="A2285">
        <f>INDEX(resultados!$A$2:$ZZ$2662, 2279, MATCH($B$1, resultados!$A$1:$ZZ$1, 0))</f>
        <v/>
      </c>
      <c r="B2285">
        <f>INDEX(resultados!$A$2:$ZZ$2662, 2279, MATCH($B$2, resultados!$A$1:$ZZ$1, 0))</f>
        <v/>
      </c>
      <c r="C2285">
        <f>INDEX(resultados!$A$2:$ZZ$2662, 2279, MATCH($B$3, resultados!$A$1:$ZZ$1, 0))</f>
        <v/>
      </c>
    </row>
    <row r="2286">
      <c r="A2286">
        <f>INDEX(resultados!$A$2:$ZZ$2662, 2280, MATCH($B$1, resultados!$A$1:$ZZ$1, 0))</f>
        <v/>
      </c>
      <c r="B2286">
        <f>INDEX(resultados!$A$2:$ZZ$2662, 2280, MATCH($B$2, resultados!$A$1:$ZZ$1, 0))</f>
        <v/>
      </c>
      <c r="C2286">
        <f>INDEX(resultados!$A$2:$ZZ$2662, 2280, MATCH($B$3, resultados!$A$1:$ZZ$1, 0))</f>
        <v/>
      </c>
    </row>
    <row r="2287">
      <c r="A2287">
        <f>INDEX(resultados!$A$2:$ZZ$2662, 2281, MATCH($B$1, resultados!$A$1:$ZZ$1, 0))</f>
        <v/>
      </c>
      <c r="B2287">
        <f>INDEX(resultados!$A$2:$ZZ$2662, 2281, MATCH($B$2, resultados!$A$1:$ZZ$1, 0))</f>
        <v/>
      </c>
      <c r="C2287">
        <f>INDEX(resultados!$A$2:$ZZ$2662, 2281, MATCH($B$3, resultados!$A$1:$ZZ$1, 0))</f>
        <v/>
      </c>
    </row>
    <row r="2288">
      <c r="A2288">
        <f>INDEX(resultados!$A$2:$ZZ$2662, 2282, MATCH($B$1, resultados!$A$1:$ZZ$1, 0))</f>
        <v/>
      </c>
      <c r="B2288">
        <f>INDEX(resultados!$A$2:$ZZ$2662, 2282, MATCH($B$2, resultados!$A$1:$ZZ$1, 0))</f>
        <v/>
      </c>
      <c r="C2288">
        <f>INDEX(resultados!$A$2:$ZZ$2662, 2282, MATCH($B$3, resultados!$A$1:$ZZ$1, 0))</f>
        <v/>
      </c>
    </row>
    <row r="2289">
      <c r="A2289">
        <f>INDEX(resultados!$A$2:$ZZ$2662, 2283, MATCH($B$1, resultados!$A$1:$ZZ$1, 0))</f>
        <v/>
      </c>
      <c r="B2289">
        <f>INDEX(resultados!$A$2:$ZZ$2662, 2283, MATCH($B$2, resultados!$A$1:$ZZ$1, 0))</f>
        <v/>
      </c>
      <c r="C2289">
        <f>INDEX(resultados!$A$2:$ZZ$2662, 2283, MATCH($B$3, resultados!$A$1:$ZZ$1, 0))</f>
        <v/>
      </c>
    </row>
    <row r="2290">
      <c r="A2290">
        <f>INDEX(resultados!$A$2:$ZZ$2662, 2284, MATCH($B$1, resultados!$A$1:$ZZ$1, 0))</f>
        <v/>
      </c>
      <c r="B2290">
        <f>INDEX(resultados!$A$2:$ZZ$2662, 2284, MATCH($B$2, resultados!$A$1:$ZZ$1, 0))</f>
        <v/>
      </c>
      <c r="C2290">
        <f>INDEX(resultados!$A$2:$ZZ$2662, 2284, MATCH($B$3, resultados!$A$1:$ZZ$1, 0))</f>
        <v/>
      </c>
    </row>
    <row r="2291">
      <c r="A2291">
        <f>INDEX(resultados!$A$2:$ZZ$2662, 2285, MATCH($B$1, resultados!$A$1:$ZZ$1, 0))</f>
        <v/>
      </c>
      <c r="B2291">
        <f>INDEX(resultados!$A$2:$ZZ$2662, 2285, MATCH($B$2, resultados!$A$1:$ZZ$1, 0))</f>
        <v/>
      </c>
      <c r="C2291">
        <f>INDEX(resultados!$A$2:$ZZ$2662, 2285, MATCH($B$3, resultados!$A$1:$ZZ$1, 0))</f>
        <v/>
      </c>
    </row>
    <row r="2292">
      <c r="A2292">
        <f>INDEX(resultados!$A$2:$ZZ$2662, 2286, MATCH($B$1, resultados!$A$1:$ZZ$1, 0))</f>
        <v/>
      </c>
      <c r="B2292">
        <f>INDEX(resultados!$A$2:$ZZ$2662, 2286, MATCH($B$2, resultados!$A$1:$ZZ$1, 0))</f>
        <v/>
      </c>
      <c r="C2292">
        <f>INDEX(resultados!$A$2:$ZZ$2662, 2286, MATCH($B$3, resultados!$A$1:$ZZ$1, 0))</f>
        <v/>
      </c>
    </row>
    <row r="2293">
      <c r="A2293">
        <f>INDEX(resultados!$A$2:$ZZ$2662, 2287, MATCH($B$1, resultados!$A$1:$ZZ$1, 0))</f>
        <v/>
      </c>
      <c r="B2293">
        <f>INDEX(resultados!$A$2:$ZZ$2662, 2287, MATCH($B$2, resultados!$A$1:$ZZ$1, 0))</f>
        <v/>
      </c>
      <c r="C2293">
        <f>INDEX(resultados!$A$2:$ZZ$2662, 2287, MATCH($B$3, resultados!$A$1:$ZZ$1, 0))</f>
        <v/>
      </c>
    </row>
    <row r="2294">
      <c r="A2294">
        <f>INDEX(resultados!$A$2:$ZZ$2662, 2288, MATCH($B$1, resultados!$A$1:$ZZ$1, 0))</f>
        <v/>
      </c>
      <c r="B2294">
        <f>INDEX(resultados!$A$2:$ZZ$2662, 2288, MATCH($B$2, resultados!$A$1:$ZZ$1, 0))</f>
        <v/>
      </c>
      <c r="C2294">
        <f>INDEX(resultados!$A$2:$ZZ$2662, 2288, MATCH($B$3, resultados!$A$1:$ZZ$1, 0))</f>
        <v/>
      </c>
    </row>
    <row r="2295">
      <c r="A2295">
        <f>INDEX(resultados!$A$2:$ZZ$2662, 2289, MATCH($B$1, resultados!$A$1:$ZZ$1, 0))</f>
        <v/>
      </c>
      <c r="B2295">
        <f>INDEX(resultados!$A$2:$ZZ$2662, 2289, MATCH($B$2, resultados!$A$1:$ZZ$1, 0))</f>
        <v/>
      </c>
      <c r="C2295">
        <f>INDEX(resultados!$A$2:$ZZ$2662, 2289, MATCH($B$3, resultados!$A$1:$ZZ$1, 0))</f>
        <v/>
      </c>
    </row>
    <row r="2296">
      <c r="A2296">
        <f>INDEX(resultados!$A$2:$ZZ$2662, 2290, MATCH($B$1, resultados!$A$1:$ZZ$1, 0))</f>
        <v/>
      </c>
      <c r="B2296">
        <f>INDEX(resultados!$A$2:$ZZ$2662, 2290, MATCH($B$2, resultados!$A$1:$ZZ$1, 0))</f>
        <v/>
      </c>
      <c r="C2296">
        <f>INDEX(resultados!$A$2:$ZZ$2662, 2290, MATCH($B$3, resultados!$A$1:$ZZ$1, 0))</f>
        <v/>
      </c>
    </row>
    <row r="2297">
      <c r="A2297">
        <f>INDEX(resultados!$A$2:$ZZ$2662, 2291, MATCH($B$1, resultados!$A$1:$ZZ$1, 0))</f>
        <v/>
      </c>
      <c r="B2297">
        <f>INDEX(resultados!$A$2:$ZZ$2662, 2291, MATCH($B$2, resultados!$A$1:$ZZ$1, 0))</f>
        <v/>
      </c>
      <c r="C2297">
        <f>INDEX(resultados!$A$2:$ZZ$2662, 2291, MATCH($B$3, resultados!$A$1:$ZZ$1, 0))</f>
        <v/>
      </c>
    </row>
    <row r="2298">
      <c r="A2298">
        <f>INDEX(resultados!$A$2:$ZZ$2662, 2292, MATCH($B$1, resultados!$A$1:$ZZ$1, 0))</f>
        <v/>
      </c>
      <c r="B2298">
        <f>INDEX(resultados!$A$2:$ZZ$2662, 2292, MATCH($B$2, resultados!$A$1:$ZZ$1, 0))</f>
        <v/>
      </c>
      <c r="C2298">
        <f>INDEX(resultados!$A$2:$ZZ$2662, 2292, MATCH($B$3, resultados!$A$1:$ZZ$1, 0))</f>
        <v/>
      </c>
    </row>
    <row r="2299">
      <c r="A2299">
        <f>INDEX(resultados!$A$2:$ZZ$2662, 2293, MATCH($B$1, resultados!$A$1:$ZZ$1, 0))</f>
        <v/>
      </c>
      <c r="B2299">
        <f>INDEX(resultados!$A$2:$ZZ$2662, 2293, MATCH($B$2, resultados!$A$1:$ZZ$1, 0))</f>
        <v/>
      </c>
      <c r="C2299">
        <f>INDEX(resultados!$A$2:$ZZ$2662, 2293, MATCH($B$3, resultados!$A$1:$ZZ$1, 0))</f>
        <v/>
      </c>
    </row>
    <row r="2300">
      <c r="A2300">
        <f>INDEX(resultados!$A$2:$ZZ$2662, 2294, MATCH($B$1, resultados!$A$1:$ZZ$1, 0))</f>
        <v/>
      </c>
      <c r="B2300">
        <f>INDEX(resultados!$A$2:$ZZ$2662, 2294, MATCH($B$2, resultados!$A$1:$ZZ$1, 0))</f>
        <v/>
      </c>
      <c r="C2300">
        <f>INDEX(resultados!$A$2:$ZZ$2662, 2294, MATCH($B$3, resultados!$A$1:$ZZ$1, 0))</f>
        <v/>
      </c>
    </row>
    <row r="2301">
      <c r="A2301">
        <f>INDEX(resultados!$A$2:$ZZ$2662, 2295, MATCH($B$1, resultados!$A$1:$ZZ$1, 0))</f>
        <v/>
      </c>
      <c r="B2301">
        <f>INDEX(resultados!$A$2:$ZZ$2662, 2295, MATCH($B$2, resultados!$A$1:$ZZ$1, 0))</f>
        <v/>
      </c>
      <c r="C2301">
        <f>INDEX(resultados!$A$2:$ZZ$2662, 2295, MATCH($B$3, resultados!$A$1:$ZZ$1, 0))</f>
        <v/>
      </c>
    </row>
    <row r="2302">
      <c r="A2302">
        <f>INDEX(resultados!$A$2:$ZZ$2662, 2296, MATCH($B$1, resultados!$A$1:$ZZ$1, 0))</f>
        <v/>
      </c>
      <c r="B2302">
        <f>INDEX(resultados!$A$2:$ZZ$2662, 2296, MATCH($B$2, resultados!$A$1:$ZZ$1, 0))</f>
        <v/>
      </c>
      <c r="C2302">
        <f>INDEX(resultados!$A$2:$ZZ$2662, 2296, MATCH($B$3, resultados!$A$1:$ZZ$1, 0))</f>
        <v/>
      </c>
    </row>
    <row r="2303">
      <c r="A2303">
        <f>INDEX(resultados!$A$2:$ZZ$2662, 2297, MATCH($B$1, resultados!$A$1:$ZZ$1, 0))</f>
        <v/>
      </c>
      <c r="B2303">
        <f>INDEX(resultados!$A$2:$ZZ$2662, 2297, MATCH($B$2, resultados!$A$1:$ZZ$1, 0))</f>
        <v/>
      </c>
      <c r="C2303">
        <f>INDEX(resultados!$A$2:$ZZ$2662, 2297, MATCH($B$3, resultados!$A$1:$ZZ$1, 0))</f>
        <v/>
      </c>
    </row>
    <row r="2304">
      <c r="A2304">
        <f>INDEX(resultados!$A$2:$ZZ$2662, 2298, MATCH($B$1, resultados!$A$1:$ZZ$1, 0))</f>
        <v/>
      </c>
      <c r="B2304">
        <f>INDEX(resultados!$A$2:$ZZ$2662, 2298, MATCH($B$2, resultados!$A$1:$ZZ$1, 0))</f>
        <v/>
      </c>
      <c r="C2304">
        <f>INDEX(resultados!$A$2:$ZZ$2662, 2298, MATCH($B$3, resultados!$A$1:$ZZ$1, 0))</f>
        <v/>
      </c>
    </row>
    <row r="2305">
      <c r="A2305">
        <f>INDEX(resultados!$A$2:$ZZ$2662, 2299, MATCH($B$1, resultados!$A$1:$ZZ$1, 0))</f>
        <v/>
      </c>
      <c r="B2305">
        <f>INDEX(resultados!$A$2:$ZZ$2662, 2299, MATCH($B$2, resultados!$A$1:$ZZ$1, 0))</f>
        <v/>
      </c>
      <c r="C2305">
        <f>INDEX(resultados!$A$2:$ZZ$2662, 2299, MATCH($B$3, resultados!$A$1:$ZZ$1, 0))</f>
        <v/>
      </c>
    </row>
    <row r="2306">
      <c r="A2306">
        <f>INDEX(resultados!$A$2:$ZZ$2662, 2300, MATCH($B$1, resultados!$A$1:$ZZ$1, 0))</f>
        <v/>
      </c>
      <c r="B2306">
        <f>INDEX(resultados!$A$2:$ZZ$2662, 2300, MATCH($B$2, resultados!$A$1:$ZZ$1, 0))</f>
        <v/>
      </c>
      <c r="C2306">
        <f>INDEX(resultados!$A$2:$ZZ$2662, 2300, MATCH($B$3, resultados!$A$1:$ZZ$1, 0))</f>
        <v/>
      </c>
    </row>
    <row r="2307">
      <c r="A2307">
        <f>INDEX(resultados!$A$2:$ZZ$2662, 2301, MATCH($B$1, resultados!$A$1:$ZZ$1, 0))</f>
        <v/>
      </c>
      <c r="B2307">
        <f>INDEX(resultados!$A$2:$ZZ$2662, 2301, MATCH($B$2, resultados!$A$1:$ZZ$1, 0))</f>
        <v/>
      </c>
      <c r="C2307">
        <f>INDEX(resultados!$A$2:$ZZ$2662, 2301, MATCH($B$3, resultados!$A$1:$ZZ$1, 0))</f>
        <v/>
      </c>
    </row>
    <row r="2308">
      <c r="A2308">
        <f>INDEX(resultados!$A$2:$ZZ$2662, 2302, MATCH($B$1, resultados!$A$1:$ZZ$1, 0))</f>
        <v/>
      </c>
      <c r="B2308">
        <f>INDEX(resultados!$A$2:$ZZ$2662, 2302, MATCH($B$2, resultados!$A$1:$ZZ$1, 0))</f>
        <v/>
      </c>
      <c r="C2308">
        <f>INDEX(resultados!$A$2:$ZZ$2662, 2302, MATCH($B$3, resultados!$A$1:$ZZ$1, 0))</f>
        <v/>
      </c>
    </row>
    <row r="2309">
      <c r="A2309">
        <f>INDEX(resultados!$A$2:$ZZ$2662, 2303, MATCH($B$1, resultados!$A$1:$ZZ$1, 0))</f>
        <v/>
      </c>
      <c r="B2309">
        <f>INDEX(resultados!$A$2:$ZZ$2662, 2303, MATCH($B$2, resultados!$A$1:$ZZ$1, 0))</f>
        <v/>
      </c>
      <c r="C2309">
        <f>INDEX(resultados!$A$2:$ZZ$2662, 2303, MATCH($B$3, resultados!$A$1:$ZZ$1, 0))</f>
        <v/>
      </c>
    </row>
    <row r="2310">
      <c r="A2310">
        <f>INDEX(resultados!$A$2:$ZZ$2662, 2304, MATCH($B$1, resultados!$A$1:$ZZ$1, 0))</f>
        <v/>
      </c>
      <c r="B2310">
        <f>INDEX(resultados!$A$2:$ZZ$2662, 2304, MATCH($B$2, resultados!$A$1:$ZZ$1, 0))</f>
        <v/>
      </c>
      <c r="C2310">
        <f>INDEX(resultados!$A$2:$ZZ$2662, 2304, MATCH($B$3, resultados!$A$1:$ZZ$1, 0))</f>
        <v/>
      </c>
    </row>
    <row r="2311">
      <c r="A2311">
        <f>INDEX(resultados!$A$2:$ZZ$2662, 2305, MATCH($B$1, resultados!$A$1:$ZZ$1, 0))</f>
        <v/>
      </c>
      <c r="B2311">
        <f>INDEX(resultados!$A$2:$ZZ$2662, 2305, MATCH($B$2, resultados!$A$1:$ZZ$1, 0))</f>
        <v/>
      </c>
      <c r="C2311">
        <f>INDEX(resultados!$A$2:$ZZ$2662, 2305, MATCH($B$3, resultados!$A$1:$ZZ$1, 0))</f>
        <v/>
      </c>
    </row>
    <row r="2312">
      <c r="A2312">
        <f>INDEX(resultados!$A$2:$ZZ$2662, 2306, MATCH($B$1, resultados!$A$1:$ZZ$1, 0))</f>
        <v/>
      </c>
      <c r="B2312">
        <f>INDEX(resultados!$A$2:$ZZ$2662, 2306, MATCH($B$2, resultados!$A$1:$ZZ$1, 0))</f>
        <v/>
      </c>
      <c r="C2312">
        <f>INDEX(resultados!$A$2:$ZZ$2662, 2306, MATCH($B$3, resultados!$A$1:$ZZ$1, 0))</f>
        <v/>
      </c>
    </row>
    <row r="2313">
      <c r="A2313">
        <f>INDEX(resultados!$A$2:$ZZ$2662, 2307, MATCH($B$1, resultados!$A$1:$ZZ$1, 0))</f>
        <v/>
      </c>
      <c r="B2313">
        <f>INDEX(resultados!$A$2:$ZZ$2662, 2307, MATCH($B$2, resultados!$A$1:$ZZ$1, 0))</f>
        <v/>
      </c>
      <c r="C2313">
        <f>INDEX(resultados!$A$2:$ZZ$2662, 2307, MATCH($B$3, resultados!$A$1:$ZZ$1, 0))</f>
        <v/>
      </c>
    </row>
    <row r="2314">
      <c r="A2314">
        <f>INDEX(resultados!$A$2:$ZZ$2662, 2308, MATCH($B$1, resultados!$A$1:$ZZ$1, 0))</f>
        <v/>
      </c>
      <c r="B2314">
        <f>INDEX(resultados!$A$2:$ZZ$2662, 2308, MATCH($B$2, resultados!$A$1:$ZZ$1, 0))</f>
        <v/>
      </c>
      <c r="C2314">
        <f>INDEX(resultados!$A$2:$ZZ$2662, 2308, MATCH($B$3, resultados!$A$1:$ZZ$1, 0))</f>
        <v/>
      </c>
    </row>
    <row r="2315">
      <c r="A2315">
        <f>INDEX(resultados!$A$2:$ZZ$2662, 2309, MATCH($B$1, resultados!$A$1:$ZZ$1, 0))</f>
        <v/>
      </c>
      <c r="B2315">
        <f>INDEX(resultados!$A$2:$ZZ$2662, 2309, MATCH($B$2, resultados!$A$1:$ZZ$1, 0))</f>
        <v/>
      </c>
      <c r="C2315">
        <f>INDEX(resultados!$A$2:$ZZ$2662, 2309, MATCH($B$3, resultados!$A$1:$ZZ$1, 0))</f>
        <v/>
      </c>
    </row>
    <row r="2316">
      <c r="A2316">
        <f>INDEX(resultados!$A$2:$ZZ$2662, 2310, MATCH($B$1, resultados!$A$1:$ZZ$1, 0))</f>
        <v/>
      </c>
      <c r="B2316">
        <f>INDEX(resultados!$A$2:$ZZ$2662, 2310, MATCH($B$2, resultados!$A$1:$ZZ$1, 0))</f>
        <v/>
      </c>
      <c r="C2316">
        <f>INDEX(resultados!$A$2:$ZZ$2662, 2310, MATCH($B$3, resultados!$A$1:$ZZ$1, 0))</f>
        <v/>
      </c>
    </row>
    <row r="2317">
      <c r="A2317">
        <f>INDEX(resultados!$A$2:$ZZ$2662, 2311, MATCH($B$1, resultados!$A$1:$ZZ$1, 0))</f>
        <v/>
      </c>
      <c r="B2317">
        <f>INDEX(resultados!$A$2:$ZZ$2662, 2311, MATCH($B$2, resultados!$A$1:$ZZ$1, 0))</f>
        <v/>
      </c>
      <c r="C2317">
        <f>INDEX(resultados!$A$2:$ZZ$2662, 2311, MATCH($B$3, resultados!$A$1:$ZZ$1, 0))</f>
        <v/>
      </c>
    </row>
    <row r="2318">
      <c r="A2318">
        <f>INDEX(resultados!$A$2:$ZZ$2662, 2312, MATCH($B$1, resultados!$A$1:$ZZ$1, 0))</f>
        <v/>
      </c>
      <c r="B2318">
        <f>INDEX(resultados!$A$2:$ZZ$2662, 2312, MATCH($B$2, resultados!$A$1:$ZZ$1, 0))</f>
        <v/>
      </c>
      <c r="C2318">
        <f>INDEX(resultados!$A$2:$ZZ$2662, 2312, MATCH($B$3, resultados!$A$1:$ZZ$1, 0))</f>
        <v/>
      </c>
    </row>
    <row r="2319">
      <c r="A2319">
        <f>INDEX(resultados!$A$2:$ZZ$2662, 2313, MATCH($B$1, resultados!$A$1:$ZZ$1, 0))</f>
        <v/>
      </c>
      <c r="B2319">
        <f>INDEX(resultados!$A$2:$ZZ$2662, 2313, MATCH($B$2, resultados!$A$1:$ZZ$1, 0))</f>
        <v/>
      </c>
      <c r="C2319">
        <f>INDEX(resultados!$A$2:$ZZ$2662, 2313, MATCH($B$3, resultados!$A$1:$ZZ$1, 0))</f>
        <v/>
      </c>
    </row>
    <row r="2320">
      <c r="A2320">
        <f>INDEX(resultados!$A$2:$ZZ$2662, 2314, MATCH($B$1, resultados!$A$1:$ZZ$1, 0))</f>
        <v/>
      </c>
      <c r="B2320">
        <f>INDEX(resultados!$A$2:$ZZ$2662, 2314, MATCH($B$2, resultados!$A$1:$ZZ$1, 0))</f>
        <v/>
      </c>
      <c r="C2320">
        <f>INDEX(resultados!$A$2:$ZZ$2662, 2314, MATCH($B$3, resultados!$A$1:$ZZ$1, 0))</f>
        <v/>
      </c>
    </row>
    <row r="2321">
      <c r="A2321">
        <f>INDEX(resultados!$A$2:$ZZ$2662, 2315, MATCH($B$1, resultados!$A$1:$ZZ$1, 0))</f>
        <v/>
      </c>
      <c r="B2321">
        <f>INDEX(resultados!$A$2:$ZZ$2662, 2315, MATCH($B$2, resultados!$A$1:$ZZ$1, 0))</f>
        <v/>
      </c>
      <c r="C2321">
        <f>INDEX(resultados!$A$2:$ZZ$2662, 2315, MATCH($B$3, resultados!$A$1:$ZZ$1, 0))</f>
        <v/>
      </c>
    </row>
    <row r="2322">
      <c r="A2322">
        <f>INDEX(resultados!$A$2:$ZZ$2662, 2316, MATCH($B$1, resultados!$A$1:$ZZ$1, 0))</f>
        <v/>
      </c>
      <c r="B2322">
        <f>INDEX(resultados!$A$2:$ZZ$2662, 2316, MATCH($B$2, resultados!$A$1:$ZZ$1, 0))</f>
        <v/>
      </c>
      <c r="C2322">
        <f>INDEX(resultados!$A$2:$ZZ$2662, 2316, MATCH($B$3, resultados!$A$1:$ZZ$1, 0))</f>
        <v/>
      </c>
    </row>
    <row r="2323">
      <c r="A2323">
        <f>INDEX(resultados!$A$2:$ZZ$2662, 2317, MATCH($B$1, resultados!$A$1:$ZZ$1, 0))</f>
        <v/>
      </c>
      <c r="B2323">
        <f>INDEX(resultados!$A$2:$ZZ$2662, 2317, MATCH($B$2, resultados!$A$1:$ZZ$1, 0))</f>
        <v/>
      </c>
      <c r="C2323">
        <f>INDEX(resultados!$A$2:$ZZ$2662, 2317, MATCH($B$3, resultados!$A$1:$ZZ$1, 0))</f>
        <v/>
      </c>
    </row>
    <row r="2324">
      <c r="A2324">
        <f>INDEX(resultados!$A$2:$ZZ$2662, 2318, MATCH($B$1, resultados!$A$1:$ZZ$1, 0))</f>
        <v/>
      </c>
      <c r="B2324">
        <f>INDEX(resultados!$A$2:$ZZ$2662, 2318, MATCH($B$2, resultados!$A$1:$ZZ$1, 0))</f>
        <v/>
      </c>
      <c r="C2324">
        <f>INDEX(resultados!$A$2:$ZZ$2662, 2318, MATCH($B$3, resultados!$A$1:$ZZ$1, 0))</f>
        <v/>
      </c>
    </row>
    <row r="2325">
      <c r="A2325">
        <f>INDEX(resultados!$A$2:$ZZ$2662, 2319, MATCH($B$1, resultados!$A$1:$ZZ$1, 0))</f>
        <v/>
      </c>
      <c r="B2325">
        <f>INDEX(resultados!$A$2:$ZZ$2662, 2319, MATCH($B$2, resultados!$A$1:$ZZ$1, 0))</f>
        <v/>
      </c>
      <c r="C2325">
        <f>INDEX(resultados!$A$2:$ZZ$2662, 2319, MATCH($B$3, resultados!$A$1:$ZZ$1, 0))</f>
        <v/>
      </c>
    </row>
    <row r="2326">
      <c r="A2326">
        <f>INDEX(resultados!$A$2:$ZZ$2662, 2320, MATCH($B$1, resultados!$A$1:$ZZ$1, 0))</f>
        <v/>
      </c>
      <c r="B2326">
        <f>INDEX(resultados!$A$2:$ZZ$2662, 2320, MATCH($B$2, resultados!$A$1:$ZZ$1, 0))</f>
        <v/>
      </c>
      <c r="C2326">
        <f>INDEX(resultados!$A$2:$ZZ$2662, 2320, MATCH($B$3, resultados!$A$1:$ZZ$1, 0))</f>
        <v/>
      </c>
    </row>
    <row r="2327">
      <c r="A2327">
        <f>INDEX(resultados!$A$2:$ZZ$2662, 2321, MATCH($B$1, resultados!$A$1:$ZZ$1, 0))</f>
        <v/>
      </c>
      <c r="B2327">
        <f>INDEX(resultados!$A$2:$ZZ$2662, 2321, MATCH($B$2, resultados!$A$1:$ZZ$1, 0))</f>
        <v/>
      </c>
      <c r="C2327">
        <f>INDEX(resultados!$A$2:$ZZ$2662, 2321, MATCH($B$3, resultados!$A$1:$ZZ$1, 0))</f>
        <v/>
      </c>
    </row>
    <row r="2328">
      <c r="A2328">
        <f>INDEX(resultados!$A$2:$ZZ$2662, 2322, MATCH($B$1, resultados!$A$1:$ZZ$1, 0))</f>
        <v/>
      </c>
      <c r="B2328">
        <f>INDEX(resultados!$A$2:$ZZ$2662, 2322, MATCH($B$2, resultados!$A$1:$ZZ$1, 0))</f>
        <v/>
      </c>
      <c r="C2328">
        <f>INDEX(resultados!$A$2:$ZZ$2662, 2322, MATCH($B$3, resultados!$A$1:$ZZ$1, 0))</f>
        <v/>
      </c>
    </row>
    <row r="2329">
      <c r="A2329">
        <f>INDEX(resultados!$A$2:$ZZ$2662, 2323, MATCH($B$1, resultados!$A$1:$ZZ$1, 0))</f>
        <v/>
      </c>
      <c r="B2329">
        <f>INDEX(resultados!$A$2:$ZZ$2662, 2323, MATCH($B$2, resultados!$A$1:$ZZ$1, 0))</f>
        <v/>
      </c>
      <c r="C2329">
        <f>INDEX(resultados!$A$2:$ZZ$2662, 2323, MATCH($B$3, resultados!$A$1:$ZZ$1, 0))</f>
        <v/>
      </c>
    </row>
    <row r="2330">
      <c r="A2330">
        <f>INDEX(resultados!$A$2:$ZZ$2662, 2324, MATCH($B$1, resultados!$A$1:$ZZ$1, 0))</f>
        <v/>
      </c>
      <c r="B2330">
        <f>INDEX(resultados!$A$2:$ZZ$2662, 2324, MATCH($B$2, resultados!$A$1:$ZZ$1, 0))</f>
        <v/>
      </c>
      <c r="C2330">
        <f>INDEX(resultados!$A$2:$ZZ$2662, 2324, MATCH($B$3, resultados!$A$1:$ZZ$1, 0))</f>
        <v/>
      </c>
    </row>
    <row r="2331">
      <c r="A2331">
        <f>INDEX(resultados!$A$2:$ZZ$2662, 2325, MATCH($B$1, resultados!$A$1:$ZZ$1, 0))</f>
        <v/>
      </c>
      <c r="B2331">
        <f>INDEX(resultados!$A$2:$ZZ$2662, 2325, MATCH($B$2, resultados!$A$1:$ZZ$1, 0))</f>
        <v/>
      </c>
      <c r="C2331">
        <f>INDEX(resultados!$A$2:$ZZ$2662, 2325, MATCH($B$3, resultados!$A$1:$ZZ$1, 0))</f>
        <v/>
      </c>
    </row>
    <row r="2332">
      <c r="A2332">
        <f>INDEX(resultados!$A$2:$ZZ$2662, 2326, MATCH($B$1, resultados!$A$1:$ZZ$1, 0))</f>
        <v/>
      </c>
      <c r="B2332">
        <f>INDEX(resultados!$A$2:$ZZ$2662, 2326, MATCH($B$2, resultados!$A$1:$ZZ$1, 0))</f>
        <v/>
      </c>
      <c r="C2332">
        <f>INDEX(resultados!$A$2:$ZZ$2662, 2326, MATCH($B$3, resultados!$A$1:$ZZ$1, 0))</f>
        <v/>
      </c>
    </row>
    <row r="2333">
      <c r="A2333">
        <f>INDEX(resultados!$A$2:$ZZ$2662, 2327, MATCH($B$1, resultados!$A$1:$ZZ$1, 0))</f>
        <v/>
      </c>
      <c r="B2333">
        <f>INDEX(resultados!$A$2:$ZZ$2662, 2327, MATCH($B$2, resultados!$A$1:$ZZ$1, 0))</f>
        <v/>
      </c>
      <c r="C2333">
        <f>INDEX(resultados!$A$2:$ZZ$2662, 2327, MATCH($B$3, resultados!$A$1:$ZZ$1, 0))</f>
        <v/>
      </c>
    </row>
    <row r="2334">
      <c r="A2334">
        <f>INDEX(resultados!$A$2:$ZZ$2662, 2328, MATCH($B$1, resultados!$A$1:$ZZ$1, 0))</f>
        <v/>
      </c>
      <c r="B2334">
        <f>INDEX(resultados!$A$2:$ZZ$2662, 2328, MATCH($B$2, resultados!$A$1:$ZZ$1, 0))</f>
        <v/>
      </c>
      <c r="C2334">
        <f>INDEX(resultados!$A$2:$ZZ$2662, 2328, MATCH($B$3, resultados!$A$1:$ZZ$1, 0))</f>
        <v/>
      </c>
    </row>
    <row r="2335">
      <c r="A2335">
        <f>INDEX(resultados!$A$2:$ZZ$2662, 2329, MATCH($B$1, resultados!$A$1:$ZZ$1, 0))</f>
        <v/>
      </c>
      <c r="B2335">
        <f>INDEX(resultados!$A$2:$ZZ$2662, 2329, MATCH($B$2, resultados!$A$1:$ZZ$1, 0))</f>
        <v/>
      </c>
      <c r="C2335">
        <f>INDEX(resultados!$A$2:$ZZ$2662, 2329, MATCH($B$3, resultados!$A$1:$ZZ$1, 0))</f>
        <v/>
      </c>
    </row>
    <row r="2336">
      <c r="A2336">
        <f>INDEX(resultados!$A$2:$ZZ$2662, 2330, MATCH($B$1, resultados!$A$1:$ZZ$1, 0))</f>
        <v/>
      </c>
      <c r="B2336">
        <f>INDEX(resultados!$A$2:$ZZ$2662, 2330, MATCH($B$2, resultados!$A$1:$ZZ$1, 0))</f>
        <v/>
      </c>
      <c r="C2336">
        <f>INDEX(resultados!$A$2:$ZZ$2662, 2330, MATCH($B$3, resultados!$A$1:$ZZ$1, 0))</f>
        <v/>
      </c>
    </row>
    <row r="2337">
      <c r="A2337">
        <f>INDEX(resultados!$A$2:$ZZ$2662, 2331, MATCH($B$1, resultados!$A$1:$ZZ$1, 0))</f>
        <v/>
      </c>
      <c r="B2337">
        <f>INDEX(resultados!$A$2:$ZZ$2662, 2331, MATCH($B$2, resultados!$A$1:$ZZ$1, 0))</f>
        <v/>
      </c>
      <c r="C2337">
        <f>INDEX(resultados!$A$2:$ZZ$2662, 2331, MATCH($B$3, resultados!$A$1:$ZZ$1, 0))</f>
        <v/>
      </c>
    </row>
    <row r="2338">
      <c r="A2338">
        <f>INDEX(resultados!$A$2:$ZZ$2662, 2332, MATCH($B$1, resultados!$A$1:$ZZ$1, 0))</f>
        <v/>
      </c>
      <c r="B2338">
        <f>INDEX(resultados!$A$2:$ZZ$2662, 2332, MATCH($B$2, resultados!$A$1:$ZZ$1, 0))</f>
        <v/>
      </c>
      <c r="C2338">
        <f>INDEX(resultados!$A$2:$ZZ$2662, 2332, MATCH($B$3, resultados!$A$1:$ZZ$1, 0))</f>
        <v/>
      </c>
    </row>
    <row r="2339">
      <c r="A2339">
        <f>INDEX(resultados!$A$2:$ZZ$2662, 2333, MATCH($B$1, resultados!$A$1:$ZZ$1, 0))</f>
        <v/>
      </c>
      <c r="B2339">
        <f>INDEX(resultados!$A$2:$ZZ$2662, 2333, MATCH($B$2, resultados!$A$1:$ZZ$1, 0))</f>
        <v/>
      </c>
      <c r="C2339">
        <f>INDEX(resultados!$A$2:$ZZ$2662, 2333, MATCH($B$3, resultados!$A$1:$ZZ$1, 0))</f>
        <v/>
      </c>
    </row>
    <row r="2340">
      <c r="A2340">
        <f>INDEX(resultados!$A$2:$ZZ$2662, 2334, MATCH($B$1, resultados!$A$1:$ZZ$1, 0))</f>
        <v/>
      </c>
      <c r="B2340">
        <f>INDEX(resultados!$A$2:$ZZ$2662, 2334, MATCH($B$2, resultados!$A$1:$ZZ$1, 0))</f>
        <v/>
      </c>
      <c r="C2340">
        <f>INDEX(resultados!$A$2:$ZZ$2662, 2334, MATCH($B$3, resultados!$A$1:$ZZ$1, 0))</f>
        <v/>
      </c>
    </row>
    <row r="2341">
      <c r="A2341">
        <f>INDEX(resultados!$A$2:$ZZ$2662, 2335, MATCH($B$1, resultados!$A$1:$ZZ$1, 0))</f>
        <v/>
      </c>
      <c r="B2341">
        <f>INDEX(resultados!$A$2:$ZZ$2662, 2335, MATCH($B$2, resultados!$A$1:$ZZ$1, 0))</f>
        <v/>
      </c>
      <c r="C2341">
        <f>INDEX(resultados!$A$2:$ZZ$2662, 2335, MATCH($B$3, resultados!$A$1:$ZZ$1, 0))</f>
        <v/>
      </c>
    </row>
    <row r="2342">
      <c r="A2342">
        <f>INDEX(resultados!$A$2:$ZZ$2662, 2336, MATCH($B$1, resultados!$A$1:$ZZ$1, 0))</f>
        <v/>
      </c>
      <c r="B2342">
        <f>INDEX(resultados!$A$2:$ZZ$2662, 2336, MATCH($B$2, resultados!$A$1:$ZZ$1, 0))</f>
        <v/>
      </c>
      <c r="C2342">
        <f>INDEX(resultados!$A$2:$ZZ$2662, 2336, MATCH($B$3, resultados!$A$1:$ZZ$1, 0))</f>
        <v/>
      </c>
    </row>
    <row r="2343">
      <c r="A2343">
        <f>INDEX(resultados!$A$2:$ZZ$2662, 2337, MATCH($B$1, resultados!$A$1:$ZZ$1, 0))</f>
        <v/>
      </c>
      <c r="B2343">
        <f>INDEX(resultados!$A$2:$ZZ$2662, 2337, MATCH($B$2, resultados!$A$1:$ZZ$1, 0))</f>
        <v/>
      </c>
      <c r="C2343">
        <f>INDEX(resultados!$A$2:$ZZ$2662, 2337, MATCH($B$3, resultados!$A$1:$ZZ$1, 0))</f>
        <v/>
      </c>
    </row>
    <row r="2344">
      <c r="A2344">
        <f>INDEX(resultados!$A$2:$ZZ$2662, 2338, MATCH($B$1, resultados!$A$1:$ZZ$1, 0))</f>
        <v/>
      </c>
      <c r="B2344">
        <f>INDEX(resultados!$A$2:$ZZ$2662, 2338, MATCH($B$2, resultados!$A$1:$ZZ$1, 0))</f>
        <v/>
      </c>
      <c r="C2344">
        <f>INDEX(resultados!$A$2:$ZZ$2662, 2338, MATCH($B$3, resultados!$A$1:$ZZ$1, 0))</f>
        <v/>
      </c>
    </row>
    <row r="2345">
      <c r="A2345">
        <f>INDEX(resultados!$A$2:$ZZ$2662, 2339, MATCH($B$1, resultados!$A$1:$ZZ$1, 0))</f>
        <v/>
      </c>
      <c r="B2345">
        <f>INDEX(resultados!$A$2:$ZZ$2662, 2339, MATCH($B$2, resultados!$A$1:$ZZ$1, 0))</f>
        <v/>
      </c>
      <c r="C2345">
        <f>INDEX(resultados!$A$2:$ZZ$2662, 2339, MATCH($B$3, resultados!$A$1:$ZZ$1, 0))</f>
        <v/>
      </c>
    </row>
    <row r="2346">
      <c r="A2346">
        <f>INDEX(resultados!$A$2:$ZZ$2662, 2340, MATCH($B$1, resultados!$A$1:$ZZ$1, 0))</f>
        <v/>
      </c>
      <c r="B2346">
        <f>INDEX(resultados!$A$2:$ZZ$2662, 2340, MATCH($B$2, resultados!$A$1:$ZZ$1, 0))</f>
        <v/>
      </c>
      <c r="C2346">
        <f>INDEX(resultados!$A$2:$ZZ$2662, 2340, MATCH($B$3, resultados!$A$1:$ZZ$1, 0))</f>
        <v/>
      </c>
    </row>
    <row r="2347">
      <c r="A2347">
        <f>INDEX(resultados!$A$2:$ZZ$2662, 2341, MATCH($B$1, resultados!$A$1:$ZZ$1, 0))</f>
        <v/>
      </c>
      <c r="B2347">
        <f>INDEX(resultados!$A$2:$ZZ$2662, 2341, MATCH($B$2, resultados!$A$1:$ZZ$1, 0))</f>
        <v/>
      </c>
      <c r="C2347">
        <f>INDEX(resultados!$A$2:$ZZ$2662, 2341, MATCH($B$3, resultados!$A$1:$ZZ$1, 0))</f>
        <v/>
      </c>
    </row>
    <row r="2348">
      <c r="A2348">
        <f>INDEX(resultados!$A$2:$ZZ$2662, 2342, MATCH($B$1, resultados!$A$1:$ZZ$1, 0))</f>
        <v/>
      </c>
      <c r="B2348">
        <f>INDEX(resultados!$A$2:$ZZ$2662, 2342, MATCH($B$2, resultados!$A$1:$ZZ$1, 0))</f>
        <v/>
      </c>
      <c r="C2348">
        <f>INDEX(resultados!$A$2:$ZZ$2662, 2342, MATCH($B$3, resultados!$A$1:$ZZ$1, 0))</f>
        <v/>
      </c>
    </row>
    <row r="2349">
      <c r="A2349">
        <f>INDEX(resultados!$A$2:$ZZ$2662, 2343, MATCH($B$1, resultados!$A$1:$ZZ$1, 0))</f>
        <v/>
      </c>
      <c r="B2349">
        <f>INDEX(resultados!$A$2:$ZZ$2662, 2343, MATCH($B$2, resultados!$A$1:$ZZ$1, 0))</f>
        <v/>
      </c>
      <c r="C2349">
        <f>INDEX(resultados!$A$2:$ZZ$2662, 2343, MATCH($B$3, resultados!$A$1:$ZZ$1, 0))</f>
        <v/>
      </c>
    </row>
    <row r="2350">
      <c r="A2350">
        <f>INDEX(resultados!$A$2:$ZZ$2662, 2344, MATCH($B$1, resultados!$A$1:$ZZ$1, 0))</f>
        <v/>
      </c>
      <c r="B2350">
        <f>INDEX(resultados!$A$2:$ZZ$2662, 2344, MATCH($B$2, resultados!$A$1:$ZZ$1, 0))</f>
        <v/>
      </c>
      <c r="C2350">
        <f>INDEX(resultados!$A$2:$ZZ$2662, 2344, MATCH($B$3, resultados!$A$1:$ZZ$1, 0))</f>
        <v/>
      </c>
    </row>
    <row r="2351">
      <c r="A2351">
        <f>INDEX(resultados!$A$2:$ZZ$2662, 2345, MATCH($B$1, resultados!$A$1:$ZZ$1, 0))</f>
        <v/>
      </c>
      <c r="B2351">
        <f>INDEX(resultados!$A$2:$ZZ$2662, 2345, MATCH($B$2, resultados!$A$1:$ZZ$1, 0))</f>
        <v/>
      </c>
      <c r="C2351">
        <f>INDEX(resultados!$A$2:$ZZ$2662, 2345, MATCH($B$3, resultados!$A$1:$ZZ$1, 0))</f>
        <v/>
      </c>
    </row>
    <row r="2352">
      <c r="A2352">
        <f>INDEX(resultados!$A$2:$ZZ$2662, 2346, MATCH($B$1, resultados!$A$1:$ZZ$1, 0))</f>
        <v/>
      </c>
      <c r="B2352">
        <f>INDEX(resultados!$A$2:$ZZ$2662, 2346, MATCH($B$2, resultados!$A$1:$ZZ$1, 0))</f>
        <v/>
      </c>
      <c r="C2352">
        <f>INDEX(resultados!$A$2:$ZZ$2662, 2346, MATCH($B$3, resultados!$A$1:$ZZ$1, 0))</f>
        <v/>
      </c>
    </row>
    <row r="2353">
      <c r="A2353">
        <f>INDEX(resultados!$A$2:$ZZ$2662, 2347, MATCH($B$1, resultados!$A$1:$ZZ$1, 0))</f>
        <v/>
      </c>
      <c r="B2353">
        <f>INDEX(resultados!$A$2:$ZZ$2662, 2347, MATCH($B$2, resultados!$A$1:$ZZ$1, 0))</f>
        <v/>
      </c>
      <c r="C2353">
        <f>INDEX(resultados!$A$2:$ZZ$2662, 2347, MATCH($B$3, resultados!$A$1:$ZZ$1, 0))</f>
        <v/>
      </c>
    </row>
    <row r="2354">
      <c r="A2354">
        <f>INDEX(resultados!$A$2:$ZZ$2662, 2348, MATCH($B$1, resultados!$A$1:$ZZ$1, 0))</f>
        <v/>
      </c>
      <c r="B2354">
        <f>INDEX(resultados!$A$2:$ZZ$2662, 2348, MATCH($B$2, resultados!$A$1:$ZZ$1, 0))</f>
        <v/>
      </c>
      <c r="C2354">
        <f>INDEX(resultados!$A$2:$ZZ$2662, 2348, MATCH($B$3, resultados!$A$1:$ZZ$1, 0))</f>
        <v/>
      </c>
    </row>
    <row r="2355">
      <c r="A2355">
        <f>INDEX(resultados!$A$2:$ZZ$2662, 2349, MATCH($B$1, resultados!$A$1:$ZZ$1, 0))</f>
        <v/>
      </c>
      <c r="B2355">
        <f>INDEX(resultados!$A$2:$ZZ$2662, 2349, MATCH($B$2, resultados!$A$1:$ZZ$1, 0))</f>
        <v/>
      </c>
      <c r="C2355">
        <f>INDEX(resultados!$A$2:$ZZ$2662, 2349, MATCH($B$3, resultados!$A$1:$ZZ$1, 0))</f>
        <v/>
      </c>
    </row>
    <row r="2356">
      <c r="A2356">
        <f>INDEX(resultados!$A$2:$ZZ$2662, 2350, MATCH($B$1, resultados!$A$1:$ZZ$1, 0))</f>
        <v/>
      </c>
      <c r="B2356">
        <f>INDEX(resultados!$A$2:$ZZ$2662, 2350, MATCH($B$2, resultados!$A$1:$ZZ$1, 0))</f>
        <v/>
      </c>
      <c r="C2356">
        <f>INDEX(resultados!$A$2:$ZZ$2662, 2350, MATCH($B$3, resultados!$A$1:$ZZ$1, 0))</f>
        <v/>
      </c>
    </row>
    <row r="2357">
      <c r="A2357">
        <f>INDEX(resultados!$A$2:$ZZ$2662, 2351, MATCH($B$1, resultados!$A$1:$ZZ$1, 0))</f>
        <v/>
      </c>
      <c r="B2357">
        <f>INDEX(resultados!$A$2:$ZZ$2662, 2351, MATCH($B$2, resultados!$A$1:$ZZ$1, 0))</f>
        <v/>
      </c>
      <c r="C2357">
        <f>INDEX(resultados!$A$2:$ZZ$2662, 2351, MATCH($B$3, resultados!$A$1:$ZZ$1, 0))</f>
        <v/>
      </c>
    </row>
    <row r="2358">
      <c r="A2358">
        <f>INDEX(resultados!$A$2:$ZZ$2662, 2352, MATCH($B$1, resultados!$A$1:$ZZ$1, 0))</f>
        <v/>
      </c>
      <c r="B2358">
        <f>INDEX(resultados!$A$2:$ZZ$2662, 2352, MATCH($B$2, resultados!$A$1:$ZZ$1, 0))</f>
        <v/>
      </c>
      <c r="C2358">
        <f>INDEX(resultados!$A$2:$ZZ$2662, 2352, MATCH($B$3, resultados!$A$1:$ZZ$1, 0))</f>
        <v/>
      </c>
    </row>
    <row r="2359">
      <c r="A2359">
        <f>INDEX(resultados!$A$2:$ZZ$2662, 2353, MATCH($B$1, resultados!$A$1:$ZZ$1, 0))</f>
        <v/>
      </c>
      <c r="B2359">
        <f>INDEX(resultados!$A$2:$ZZ$2662, 2353, MATCH($B$2, resultados!$A$1:$ZZ$1, 0))</f>
        <v/>
      </c>
      <c r="C2359">
        <f>INDEX(resultados!$A$2:$ZZ$2662, 2353, MATCH($B$3, resultados!$A$1:$ZZ$1, 0))</f>
        <v/>
      </c>
    </row>
    <row r="2360">
      <c r="A2360">
        <f>INDEX(resultados!$A$2:$ZZ$2662, 2354, MATCH($B$1, resultados!$A$1:$ZZ$1, 0))</f>
        <v/>
      </c>
      <c r="B2360">
        <f>INDEX(resultados!$A$2:$ZZ$2662, 2354, MATCH($B$2, resultados!$A$1:$ZZ$1, 0))</f>
        <v/>
      </c>
      <c r="C2360">
        <f>INDEX(resultados!$A$2:$ZZ$2662, 2354, MATCH($B$3, resultados!$A$1:$ZZ$1, 0))</f>
        <v/>
      </c>
    </row>
    <row r="2361">
      <c r="A2361">
        <f>INDEX(resultados!$A$2:$ZZ$2662, 2355, MATCH($B$1, resultados!$A$1:$ZZ$1, 0))</f>
        <v/>
      </c>
      <c r="B2361">
        <f>INDEX(resultados!$A$2:$ZZ$2662, 2355, MATCH($B$2, resultados!$A$1:$ZZ$1, 0))</f>
        <v/>
      </c>
      <c r="C2361">
        <f>INDEX(resultados!$A$2:$ZZ$2662, 2355, MATCH($B$3, resultados!$A$1:$ZZ$1, 0))</f>
        <v/>
      </c>
    </row>
    <row r="2362">
      <c r="A2362">
        <f>INDEX(resultados!$A$2:$ZZ$2662, 2356, MATCH($B$1, resultados!$A$1:$ZZ$1, 0))</f>
        <v/>
      </c>
      <c r="B2362">
        <f>INDEX(resultados!$A$2:$ZZ$2662, 2356, MATCH($B$2, resultados!$A$1:$ZZ$1, 0))</f>
        <v/>
      </c>
      <c r="C2362">
        <f>INDEX(resultados!$A$2:$ZZ$2662, 2356, MATCH($B$3, resultados!$A$1:$ZZ$1, 0))</f>
        <v/>
      </c>
    </row>
    <row r="2363">
      <c r="A2363">
        <f>INDEX(resultados!$A$2:$ZZ$2662, 2357, MATCH($B$1, resultados!$A$1:$ZZ$1, 0))</f>
        <v/>
      </c>
      <c r="B2363">
        <f>INDEX(resultados!$A$2:$ZZ$2662, 2357, MATCH($B$2, resultados!$A$1:$ZZ$1, 0))</f>
        <v/>
      </c>
      <c r="C2363">
        <f>INDEX(resultados!$A$2:$ZZ$2662, 2357, MATCH($B$3, resultados!$A$1:$ZZ$1, 0))</f>
        <v/>
      </c>
    </row>
    <row r="2364">
      <c r="A2364">
        <f>INDEX(resultados!$A$2:$ZZ$2662, 2358, MATCH($B$1, resultados!$A$1:$ZZ$1, 0))</f>
        <v/>
      </c>
      <c r="B2364">
        <f>INDEX(resultados!$A$2:$ZZ$2662, 2358, MATCH($B$2, resultados!$A$1:$ZZ$1, 0))</f>
        <v/>
      </c>
      <c r="C2364">
        <f>INDEX(resultados!$A$2:$ZZ$2662, 2358, MATCH($B$3, resultados!$A$1:$ZZ$1, 0))</f>
        <v/>
      </c>
    </row>
    <row r="2365">
      <c r="A2365">
        <f>INDEX(resultados!$A$2:$ZZ$2662, 2359, MATCH($B$1, resultados!$A$1:$ZZ$1, 0))</f>
        <v/>
      </c>
      <c r="B2365">
        <f>INDEX(resultados!$A$2:$ZZ$2662, 2359, MATCH($B$2, resultados!$A$1:$ZZ$1, 0))</f>
        <v/>
      </c>
      <c r="C2365">
        <f>INDEX(resultados!$A$2:$ZZ$2662, 2359, MATCH($B$3, resultados!$A$1:$ZZ$1, 0))</f>
        <v/>
      </c>
    </row>
    <row r="2366">
      <c r="A2366">
        <f>INDEX(resultados!$A$2:$ZZ$2662, 2360, MATCH($B$1, resultados!$A$1:$ZZ$1, 0))</f>
        <v/>
      </c>
      <c r="B2366">
        <f>INDEX(resultados!$A$2:$ZZ$2662, 2360, MATCH($B$2, resultados!$A$1:$ZZ$1, 0))</f>
        <v/>
      </c>
      <c r="C2366">
        <f>INDEX(resultados!$A$2:$ZZ$2662, 2360, MATCH($B$3, resultados!$A$1:$ZZ$1, 0))</f>
        <v/>
      </c>
    </row>
    <row r="2367">
      <c r="A2367">
        <f>INDEX(resultados!$A$2:$ZZ$2662, 2361, MATCH($B$1, resultados!$A$1:$ZZ$1, 0))</f>
        <v/>
      </c>
      <c r="B2367">
        <f>INDEX(resultados!$A$2:$ZZ$2662, 2361, MATCH($B$2, resultados!$A$1:$ZZ$1, 0))</f>
        <v/>
      </c>
      <c r="C2367">
        <f>INDEX(resultados!$A$2:$ZZ$2662, 2361, MATCH($B$3, resultados!$A$1:$ZZ$1, 0))</f>
        <v/>
      </c>
    </row>
    <row r="2368">
      <c r="A2368">
        <f>INDEX(resultados!$A$2:$ZZ$2662, 2362, MATCH($B$1, resultados!$A$1:$ZZ$1, 0))</f>
        <v/>
      </c>
      <c r="B2368">
        <f>INDEX(resultados!$A$2:$ZZ$2662, 2362, MATCH($B$2, resultados!$A$1:$ZZ$1, 0))</f>
        <v/>
      </c>
      <c r="C2368">
        <f>INDEX(resultados!$A$2:$ZZ$2662, 2362, MATCH($B$3, resultados!$A$1:$ZZ$1, 0))</f>
        <v/>
      </c>
    </row>
    <row r="2369">
      <c r="A2369">
        <f>INDEX(resultados!$A$2:$ZZ$2662, 2363, MATCH($B$1, resultados!$A$1:$ZZ$1, 0))</f>
        <v/>
      </c>
      <c r="B2369">
        <f>INDEX(resultados!$A$2:$ZZ$2662, 2363, MATCH($B$2, resultados!$A$1:$ZZ$1, 0))</f>
        <v/>
      </c>
      <c r="C2369">
        <f>INDEX(resultados!$A$2:$ZZ$2662, 2363, MATCH($B$3, resultados!$A$1:$ZZ$1, 0))</f>
        <v/>
      </c>
    </row>
    <row r="2370">
      <c r="A2370">
        <f>INDEX(resultados!$A$2:$ZZ$2662, 2364, MATCH($B$1, resultados!$A$1:$ZZ$1, 0))</f>
        <v/>
      </c>
      <c r="B2370">
        <f>INDEX(resultados!$A$2:$ZZ$2662, 2364, MATCH($B$2, resultados!$A$1:$ZZ$1, 0))</f>
        <v/>
      </c>
      <c r="C2370">
        <f>INDEX(resultados!$A$2:$ZZ$2662, 2364, MATCH($B$3, resultados!$A$1:$ZZ$1, 0))</f>
        <v/>
      </c>
    </row>
    <row r="2371">
      <c r="A2371">
        <f>INDEX(resultados!$A$2:$ZZ$2662, 2365, MATCH($B$1, resultados!$A$1:$ZZ$1, 0))</f>
        <v/>
      </c>
      <c r="B2371">
        <f>INDEX(resultados!$A$2:$ZZ$2662, 2365, MATCH($B$2, resultados!$A$1:$ZZ$1, 0))</f>
        <v/>
      </c>
      <c r="C2371">
        <f>INDEX(resultados!$A$2:$ZZ$2662, 2365, MATCH($B$3, resultados!$A$1:$ZZ$1, 0))</f>
        <v/>
      </c>
    </row>
    <row r="2372">
      <c r="A2372">
        <f>INDEX(resultados!$A$2:$ZZ$2662, 2366, MATCH($B$1, resultados!$A$1:$ZZ$1, 0))</f>
        <v/>
      </c>
      <c r="B2372">
        <f>INDEX(resultados!$A$2:$ZZ$2662, 2366, MATCH($B$2, resultados!$A$1:$ZZ$1, 0))</f>
        <v/>
      </c>
      <c r="C2372">
        <f>INDEX(resultados!$A$2:$ZZ$2662, 2366, MATCH($B$3, resultados!$A$1:$ZZ$1, 0))</f>
        <v/>
      </c>
    </row>
    <row r="2373">
      <c r="A2373">
        <f>INDEX(resultados!$A$2:$ZZ$2662, 2367, MATCH($B$1, resultados!$A$1:$ZZ$1, 0))</f>
        <v/>
      </c>
      <c r="B2373">
        <f>INDEX(resultados!$A$2:$ZZ$2662, 2367, MATCH($B$2, resultados!$A$1:$ZZ$1, 0))</f>
        <v/>
      </c>
      <c r="C2373">
        <f>INDEX(resultados!$A$2:$ZZ$2662, 2367, MATCH($B$3, resultados!$A$1:$ZZ$1, 0))</f>
        <v/>
      </c>
    </row>
    <row r="2374">
      <c r="A2374">
        <f>INDEX(resultados!$A$2:$ZZ$2662, 2368, MATCH($B$1, resultados!$A$1:$ZZ$1, 0))</f>
        <v/>
      </c>
      <c r="B2374">
        <f>INDEX(resultados!$A$2:$ZZ$2662, 2368, MATCH($B$2, resultados!$A$1:$ZZ$1, 0))</f>
        <v/>
      </c>
      <c r="C2374">
        <f>INDEX(resultados!$A$2:$ZZ$2662, 2368, MATCH($B$3, resultados!$A$1:$ZZ$1, 0))</f>
        <v/>
      </c>
    </row>
    <row r="2375">
      <c r="A2375">
        <f>INDEX(resultados!$A$2:$ZZ$2662, 2369, MATCH($B$1, resultados!$A$1:$ZZ$1, 0))</f>
        <v/>
      </c>
      <c r="B2375">
        <f>INDEX(resultados!$A$2:$ZZ$2662, 2369, MATCH($B$2, resultados!$A$1:$ZZ$1, 0))</f>
        <v/>
      </c>
      <c r="C2375">
        <f>INDEX(resultados!$A$2:$ZZ$2662, 2369, MATCH($B$3, resultados!$A$1:$ZZ$1, 0))</f>
        <v/>
      </c>
    </row>
    <row r="2376">
      <c r="A2376">
        <f>INDEX(resultados!$A$2:$ZZ$2662, 2370, MATCH($B$1, resultados!$A$1:$ZZ$1, 0))</f>
        <v/>
      </c>
      <c r="B2376">
        <f>INDEX(resultados!$A$2:$ZZ$2662, 2370, MATCH($B$2, resultados!$A$1:$ZZ$1, 0))</f>
        <v/>
      </c>
      <c r="C2376">
        <f>INDEX(resultados!$A$2:$ZZ$2662, 2370, MATCH($B$3, resultados!$A$1:$ZZ$1, 0))</f>
        <v/>
      </c>
    </row>
    <row r="2377">
      <c r="A2377">
        <f>INDEX(resultados!$A$2:$ZZ$2662, 2371, MATCH($B$1, resultados!$A$1:$ZZ$1, 0))</f>
        <v/>
      </c>
      <c r="B2377">
        <f>INDEX(resultados!$A$2:$ZZ$2662, 2371, MATCH($B$2, resultados!$A$1:$ZZ$1, 0))</f>
        <v/>
      </c>
      <c r="C2377">
        <f>INDEX(resultados!$A$2:$ZZ$2662, 2371, MATCH($B$3, resultados!$A$1:$ZZ$1, 0))</f>
        <v/>
      </c>
    </row>
    <row r="2378">
      <c r="A2378">
        <f>INDEX(resultados!$A$2:$ZZ$2662, 2372, MATCH($B$1, resultados!$A$1:$ZZ$1, 0))</f>
        <v/>
      </c>
      <c r="B2378">
        <f>INDEX(resultados!$A$2:$ZZ$2662, 2372, MATCH($B$2, resultados!$A$1:$ZZ$1, 0))</f>
        <v/>
      </c>
      <c r="C2378">
        <f>INDEX(resultados!$A$2:$ZZ$2662, 2372, MATCH($B$3, resultados!$A$1:$ZZ$1, 0))</f>
        <v/>
      </c>
    </row>
    <row r="2379">
      <c r="A2379">
        <f>INDEX(resultados!$A$2:$ZZ$2662, 2373, MATCH($B$1, resultados!$A$1:$ZZ$1, 0))</f>
        <v/>
      </c>
      <c r="B2379">
        <f>INDEX(resultados!$A$2:$ZZ$2662, 2373, MATCH($B$2, resultados!$A$1:$ZZ$1, 0))</f>
        <v/>
      </c>
      <c r="C2379">
        <f>INDEX(resultados!$A$2:$ZZ$2662, 2373, MATCH($B$3, resultados!$A$1:$ZZ$1, 0))</f>
        <v/>
      </c>
    </row>
    <row r="2380">
      <c r="A2380">
        <f>INDEX(resultados!$A$2:$ZZ$2662, 2374, MATCH($B$1, resultados!$A$1:$ZZ$1, 0))</f>
        <v/>
      </c>
      <c r="B2380">
        <f>INDEX(resultados!$A$2:$ZZ$2662, 2374, MATCH($B$2, resultados!$A$1:$ZZ$1, 0))</f>
        <v/>
      </c>
      <c r="C2380">
        <f>INDEX(resultados!$A$2:$ZZ$2662, 2374, MATCH($B$3, resultados!$A$1:$ZZ$1, 0))</f>
        <v/>
      </c>
    </row>
    <row r="2381">
      <c r="A2381">
        <f>INDEX(resultados!$A$2:$ZZ$2662, 2375, MATCH($B$1, resultados!$A$1:$ZZ$1, 0))</f>
        <v/>
      </c>
      <c r="B2381">
        <f>INDEX(resultados!$A$2:$ZZ$2662, 2375, MATCH($B$2, resultados!$A$1:$ZZ$1, 0))</f>
        <v/>
      </c>
      <c r="C2381">
        <f>INDEX(resultados!$A$2:$ZZ$2662, 2375, MATCH($B$3, resultados!$A$1:$ZZ$1, 0))</f>
        <v/>
      </c>
    </row>
    <row r="2382">
      <c r="A2382">
        <f>INDEX(resultados!$A$2:$ZZ$2662, 2376, MATCH($B$1, resultados!$A$1:$ZZ$1, 0))</f>
        <v/>
      </c>
      <c r="B2382">
        <f>INDEX(resultados!$A$2:$ZZ$2662, 2376, MATCH($B$2, resultados!$A$1:$ZZ$1, 0))</f>
        <v/>
      </c>
      <c r="C2382">
        <f>INDEX(resultados!$A$2:$ZZ$2662, 2376, MATCH($B$3, resultados!$A$1:$ZZ$1, 0))</f>
        <v/>
      </c>
    </row>
    <row r="2383">
      <c r="A2383">
        <f>INDEX(resultados!$A$2:$ZZ$2662, 2377, MATCH($B$1, resultados!$A$1:$ZZ$1, 0))</f>
        <v/>
      </c>
      <c r="B2383">
        <f>INDEX(resultados!$A$2:$ZZ$2662, 2377, MATCH($B$2, resultados!$A$1:$ZZ$1, 0))</f>
        <v/>
      </c>
      <c r="C2383">
        <f>INDEX(resultados!$A$2:$ZZ$2662, 2377, MATCH($B$3, resultados!$A$1:$ZZ$1, 0))</f>
        <v/>
      </c>
    </row>
    <row r="2384">
      <c r="A2384">
        <f>INDEX(resultados!$A$2:$ZZ$2662, 2378, MATCH($B$1, resultados!$A$1:$ZZ$1, 0))</f>
        <v/>
      </c>
      <c r="B2384">
        <f>INDEX(resultados!$A$2:$ZZ$2662, 2378, MATCH($B$2, resultados!$A$1:$ZZ$1, 0))</f>
        <v/>
      </c>
      <c r="C2384">
        <f>INDEX(resultados!$A$2:$ZZ$2662, 2378, MATCH($B$3, resultados!$A$1:$ZZ$1, 0))</f>
        <v/>
      </c>
    </row>
    <row r="2385">
      <c r="A2385">
        <f>INDEX(resultados!$A$2:$ZZ$2662, 2379, MATCH($B$1, resultados!$A$1:$ZZ$1, 0))</f>
        <v/>
      </c>
      <c r="B2385">
        <f>INDEX(resultados!$A$2:$ZZ$2662, 2379, MATCH($B$2, resultados!$A$1:$ZZ$1, 0))</f>
        <v/>
      </c>
      <c r="C2385">
        <f>INDEX(resultados!$A$2:$ZZ$2662, 2379, MATCH($B$3, resultados!$A$1:$ZZ$1, 0))</f>
        <v/>
      </c>
    </row>
    <row r="2386">
      <c r="A2386">
        <f>INDEX(resultados!$A$2:$ZZ$2662, 2380, MATCH($B$1, resultados!$A$1:$ZZ$1, 0))</f>
        <v/>
      </c>
      <c r="B2386">
        <f>INDEX(resultados!$A$2:$ZZ$2662, 2380, MATCH($B$2, resultados!$A$1:$ZZ$1, 0))</f>
        <v/>
      </c>
      <c r="C2386">
        <f>INDEX(resultados!$A$2:$ZZ$2662, 2380, MATCH($B$3, resultados!$A$1:$ZZ$1, 0))</f>
        <v/>
      </c>
    </row>
    <row r="2387">
      <c r="A2387">
        <f>INDEX(resultados!$A$2:$ZZ$2662, 2381, MATCH($B$1, resultados!$A$1:$ZZ$1, 0))</f>
        <v/>
      </c>
      <c r="B2387">
        <f>INDEX(resultados!$A$2:$ZZ$2662, 2381, MATCH($B$2, resultados!$A$1:$ZZ$1, 0))</f>
        <v/>
      </c>
      <c r="C2387">
        <f>INDEX(resultados!$A$2:$ZZ$2662, 2381, MATCH($B$3, resultados!$A$1:$ZZ$1, 0))</f>
        <v/>
      </c>
    </row>
    <row r="2388">
      <c r="A2388">
        <f>INDEX(resultados!$A$2:$ZZ$2662, 2382, MATCH($B$1, resultados!$A$1:$ZZ$1, 0))</f>
        <v/>
      </c>
      <c r="B2388">
        <f>INDEX(resultados!$A$2:$ZZ$2662, 2382, MATCH($B$2, resultados!$A$1:$ZZ$1, 0))</f>
        <v/>
      </c>
      <c r="C2388">
        <f>INDEX(resultados!$A$2:$ZZ$2662, 2382, MATCH($B$3, resultados!$A$1:$ZZ$1, 0))</f>
        <v/>
      </c>
    </row>
    <row r="2389">
      <c r="A2389">
        <f>INDEX(resultados!$A$2:$ZZ$2662, 2383, MATCH($B$1, resultados!$A$1:$ZZ$1, 0))</f>
        <v/>
      </c>
      <c r="B2389">
        <f>INDEX(resultados!$A$2:$ZZ$2662, 2383, MATCH($B$2, resultados!$A$1:$ZZ$1, 0))</f>
        <v/>
      </c>
      <c r="C2389">
        <f>INDEX(resultados!$A$2:$ZZ$2662, 2383, MATCH($B$3, resultados!$A$1:$ZZ$1, 0))</f>
        <v/>
      </c>
    </row>
    <row r="2390">
      <c r="A2390">
        <f>INDEX(resultados!$A$2:$ZZ$2662, 2384, MATCH($B$1, resultados!$A$1:$ZZ$1, 0))</f>
        <v/>
      </c>
      <c r="B2390">
        <f>INDEX(resultados!$A$2:$ZZ$2662, 2384, MATCH($B$2, resultados!$A$1:$ZZ$1, 0))</f>
        <v/>
      </c>
      <c r="C2390">
        <f>INDEX(resultados!$A$2:$ZZ$2662, 2384, MATCH($B$3, resultados!$A$1:$ZZ$1, 0))</f>
        <v/>
      </c>
    </row>
    <row r="2391">
      <c r="A2391">
        <f>INDEX(resultados!$A$2:$ZZ$2662, 2385, MATCH($B$1, resultados!$A$1:$ZZ$1, 0))</f>
        <v/>
      </c>
      <c r="B2391">
        <f>INDEX(resultados!$A$2:$ZZ$2662, 2385, MATCH($B$2, resultados!$A$1:$ZZ$1, 0))</f>
        <v/>
      </c>
      <c r="C2391">
        <f>INDEX(resultados!$A$2:$ZZ$2662, 2385, MATCH($B$3, resultados!$A$1:$ZZ$1, 0))</f>
        <v/>
      </c>
    </row>
    <row r="2392">
      <c r="A2392">
        <f>INDEX(resultados!$A$2:$ZZ$2662, 2386, MATCH($B$1, resultados!$A$1:$ZZ$1, 0))</f>
        <v/>
      </c>
      <c r="B2392">
        <f>INDEX(resultados!$A$2:$ZZ$2662, 2386, MATCH($B$2, resultados!$A$1:$ZZ$1, 0))</f>
        <v/>
      </c>
      <c r="C2392">
        <f>INDEX(resultados!$A$2:$ZZ$2662, 2386, MATCH($B$3, resultados!$A$1:$ZZ$1, 0))</f>
        <v/>
      </c>
    </row>
    <row r="2393">
      <c r="A2393">
        <f>INDEX(resultados!$A$2:$ZZ$2662, 2387, MATCH($B$1, resultados!$A$1:$ZZ$1, 0))</f>
        <v/>
      </c>
      <c r="B2393">
        <f>INDEX(resultados!$A$2:$ZZ$2662, 2387, MATCH($B$2, resultados!$A$1:$ZZ$1, 0))</f>
        <v/>
      </c>
      <c r="C2393">
        <f>INDEX(resultados!$A$2:$ZZ$2662, 2387, MATCH($B$3, resultados!$A$1:$ZZ$1, 0))</f>
        <v/>
      </c>
    </row>
    <row r="2394">
      <c r="A2394">
        <f>INDEX(resultados!$A$2:$ZZ$2662, 2388, MATCH($B$1, resultados!$A$1:$ZZ$1, 0))</f>
        <v/>
      </c>
      <c r="B2394">
        <f>INDEX(resultados!$A$2:$ZZ$2662, 2388, MATCH($B$2, resultados!$A$1:$ZZ$1, 0))</f>
        <v/>
      </c>
      <c r="C2394">
        <f>INDEX(resultados!$A$2:$ZZ$2662, 2388, MATCH($B$3, resultados!$A$1:$ZZ$1, 0))</f>
        <v/>
      </c>
    </row>
    <row r="2395">
      <c r="A2395">
        <f>INDEX(resultados!$A$2:$ZZ$2662, 2389, MATCH($B$1, resultados!$A$1:$ZZ$1, 0))</f>
        <v/>
      </c>
      <c r="B2395">
        <f>INDEX(resultados!$A$2:$ZZ$2662, 2389, MATCH($B$2, resultados!$A$1:$ZZ$1, 0))</f>
        <v/>
      </c>
      <c r="C2395">
        <f>INDEX(resultados!$A$2:$ZZ$2662, 2389, MATCH($B$3, resultados!$A$1:$ZZ$1, 0))</f>
        <v/>
      </c>
    </row>
    <row r="2396">
      <c r="A2396">
        <f>INDEX(resultados!$A$2:$ZZ$2662, 2390, MATCH($B$1, resultados!$A$1:$ZZ$1, 0))</f>
        <v/>
      </c>
      <c r="B2396">
        <f>INDEX(resultados!$A$2:$ZZ$2662, 2390, MATCH($B$2, resultados!$A$1:$ZZ$1, 0))</f>
        <v/>
      </c>
      <c r="C2396">
        <f>INDEX(resultados!$A$2:$ZZ$2662, 2390, MATCH($B$3, resultados!$A$1:$ZZ$1, 0))</f>
        <v/>
      </c>
    </row>
    <row r="2397">
      <c r="A2397">
        <f>INDEX(resultados!$A$2:$ZZ$2662, 2391, MATCH($B$1, resultados!$A$1:$ZZ$1, 0))</f>
        <v/>
      </c>
      <c r="B2397">
        <f>INDEX(resultados!$A$2:$ZZ$2662, 2391, MATCH($B$2, resultados!$A$1:$ZZ$1, 0))</f>
        <v/>
      </c>
      <c r="C2397">
        <f>INDEX(resultados!$A$2:$ZZ$2662, 2391, MATCH($B$3, resultados!$A$1:$ZZ$1, 0))</f>
        <v/>
      </c>
    </row>
    <row r="2398">
      <c r="A2398">
        <f>INDEX(resultados!$A$2:$ZZ$2662, 2392, MATCH($B$1, resultados!$A$1:$ZZ$1, 0))</f>
        <v/>
      </c>
      <c r="B2398">
        <f>INDEX(resultados!$A$2:$ZZ$2662, 2392, MATCH($B$2, resultados!$A$1:$ZZ$1, 0))</f>
        <v/>
      </c>
      <c r="C2398">
        <f>INDEX(resultados!$A$2:$ZZ$2662, 2392, MATCH($B$3, resultados!$A$1:$ZZ$1, 0))</f>
        <v/>
      </c>
    </row>
    <row r="2399">
      <c r="A2399">
        <f>INDEX(resultados!$A$2:$ZZ$2662, 2393, MATCH($B$1, resultados!$A$1:$ZZ$1, 0))</f>
        <v/>
      </c>
      <c r="B2399">
        <f>INDEX(resultados!$A$2:$ZZ$2662, 2393, MATCH($B$2, resultados!$A$1:$ZZ$1, 0))</f>
        <v/>
      </c>
      <c r="C2399">
        <f>INDEX(resultados!$A$2:$ZZ$2662, 2393, MATCH($B$3, resultados!$A$1:$ZZ$1, 0))</f>
        <v/>
      </c>
    </row>
    <row r="2400">
      <c r="A2400">
        <f>INDEX(resultados!$A$2:$ZZ$2662, 2394, MATCH($B$1, resultados!$A$1:$ZZ$1, 0))</f>
        <v/>
      </c>
      <c r="B2400">
        <f>INDEX(resultados!$A$2:$ZZ$2662, 2394, MATCH($B$2, resultados!$A$1:$ZZ$1, 0))</f>
        <v/>
      </c>
      <c r="C2400">
        <f>INDEX(resultados!$A$2:$ZZ$2662, 2394, MATCH($B$3, resultados!$A$1:$ZZ$1, 0))</f>
        <v/>
      </c>
    </row>
    <row r="2401">
      <c r="A2401">
        <f>INDEX(resultados!$A$2:$ZZ$2662, 2395, MATCH($B$1, resultados!$A$1:$ZZ$1, 0))</f>
        <v/>
      </c>
      <c r="B2401">
        <f>INDEX(resultados!$A$2:$ZZ$2662, 2395, MATCH($B$2, resultados!$A$1:$ZZ$1, 0))</f>
        <v/>
      </c>
      <c r="C2401">
        <f>INDEX(resultados!$A$2:$ZZ$2662, 2395, MATCH($B$3, resultados!$A$1:$ZZ$1, 0))</f>
        <v/>
      </c>
    </row>
    <row r="2402">
      <c r="A2402">
        <f>INDEX(resultados!$A$2:$ZZ$2662, 2396, MATCH($B$1, resultados!$A$1:$ZZ$1, 0))</f>
        <v/>
      </c>
      <c r="B2402">
        <f>INDEX(resultados!$A$2:$ZZ$2662, 2396, MATCH($B$2, resultados!$A$1:$ZZ$1, 0))</f>
        <v/>
      </c>
      <c r="C2402">
        <f>INDEX(resultados!$A$2:$ZZ$2662, 2396, MATCH($B$3, resultados!$A$1:$ZZ$1, 0))</f>
        <v/>
      </c>
    </row>
    <row r="2403">
      <c r="A2403">
        <f>INDEX(resultados!$A$2:$ZZ$2662, 2397, MATCH($B$1, resultados!$A$1:$ZZ$1, 0))</f>
        <v/>
      </c>
      <c r="B2403">
        <f>INDEX(resultados!$A$2:$ZZ$2662, 2397, MATCH($B$2, resultados!$A$1:$ZZ$1, 0))</f>
        <v/>
      </c>
      <c r="C2403">
        <f>INDEX(resultados!$A$2:$ZZ$2662, 2397, MATCH($B$3, resultados!$A$1:$ZZ$1, 0))</f>
        <v/>
      </c>
    </row>
    <row r="2404">
      <c r="A2404">
        <f>INDEX(resultados!$A$2:$ZZ$2662, 2398, MATCH($B$1, resultados!$A$1:$ZZ$1, 0))</f>
        <v/>
      </c>
      <c r="B2404">
        <f>INDEX(resultados!$A$2:$ZZ$2662, 2398, MATCH($B$2, resultados!$A$1:$ZZ$1, 0))</f>
        <v/>
      </c>
      <c r="C2404">
        <f>INDEX(resultados!$A$2:$ZZ$2662, 2398, MATCH($B$3, resultados!$A$1:$ZZ$1, 0))</f>
        <v/>
      </c>
    </row>
    <row r="2405">
      <c r="A2405">
        <f>INDEX(resultados!$A$2:$ZZ$2662, 2399, MATCH($B$1, resultados!$A$1:$ZZ$1, 0))</f>
        <v/>
      </c>
      <c r="B2405">
        <f>INDEX(resultados!$A$2:$ZZ$2662, 2399, MATCH($B$2, resultados!$A$1:$ZZ$1, 0))</f>
        <v/>
      </c>
      <c r="C2405">
        <f>INDEX(resultados!$A$2:$ZZ$2662, 2399, MATCH($B$3, resultados!$A$1:$ZZ$1, 0))</f>
        <v/>
      </c>
    </row>
    <row r="2406">
      <c r="A2406">
        <f>INDEX(resultados!$A$2:$ZZ$2662, 2400, MATCH($B$1, resultados!$A$1:$ZZ$1, 0))</f>
        <v/>
      </c>
      <c r="B2406">
        <f>INDEX(resultados!$A$2:$ZZ$2662, 2400, MATCH($B$2, resultados!$A$1:$ZZ$1, 0))</f>
        <v/>
      </c>
      <c r="C2406">
        <f>INDEX(resultados!$A$2:$ZZ$2662, 2400, MATCH($B$3, resultados!$A$1:$ZZ$1, 0))</f>
        <v/>
      </c>
    </row>
    <row r="2407">
      <c r="A2407">
        <f>INDEX(resultados!$A$2:$ZZ$2662, 2401, MATCH($B$1, resultados!$A$1:$ZZ$1, 0))</f>
        <v/>
      </c>
      <c r="B2407">
        <f>INDEX(resultados!$A$2:$ZZ$2662, 2401, MATCH($B$2, resultados!$A$1:$ZZ$1, 0))</f>
        <v/>
      </c>
      <c r="C2407">
        <f>INDEX(resultados!$A$2:$ZZ$2662, 2401, MATCH($B$3, resultados!$A$1:$ZZ$1, 0))</f>
        <v/>
      </c>
    </row>
    <row r="2408">
      <c r="A2408">
        <f>INDEX(resultados!$A$2:$ZZ$2662, 2402, MATCH($B$1, resultados!$A$1:$ZZ$1, 0))</f>
        <v/>
      </c>
      <c r="B2408">
        <f>INDEX(resultados!$A$2:$ZZ$2662, 2402, MATCH($B$2, resultados!$A$1:$ZZ$1, 0))</f>
        <v/>
      </c>
      <c r="C2408">
        <f>INDEX(resultados!$A$2:$ZZ$2662, 2402, MATCH($B$3, resultados!$A$1:$ZZ$1, 0))</f>
        <v/>
      </c>
    </row>
    <row r="2409">
      <c r="A2409">
        <f>INDEX(resultados!$A$2:$ZZ$2662, 2403, MATCH($B$1, resultados!$A$1:$ZZ$1, 0))</f>
        <v/>
      </c>
      <c r="B2409">
        <f>INDEX(resultados!$A$2:$ZZ$2662, 2403, MATCH($B$2, resultados!$A$1:$ZZ$1, 0))</f>
        <v/>
      </c>
      <c r="C2409">
        <f>INDEX(resultados!$A$2:$ZZ$2662, 2403, MATCH($B$3, resultados!$A$1:$ZZ$1, 0))</f>
        <v/>
      </c>
    </row>
    <row r="2410">
      <c r="A2410">
        <f>INDEX(resultados!$A$2:$ZZ$2662, 2404, MATCH($B$1, resultados!$A$1:$ZZ$1, 0))</f>
        <v/>
      </c>
      <c r="B2410">
        <f>INDEX(resultados!$A$2:$ZZ$2662, 2404, MATCH($B$2, resultados!$A$1:$ZZ$1, 0))</f>
        <v/>
      </c>
      <c r="C2410">
        <f>INDEX(resultados!$A$2:$ZZ$2662, 2404, MATCH($B$3, resultados!$A$1:$ZZ$1, 0))</f>
        <v/>
      </c>
    </row>
    <row r="2411">
      <c r="A2411">
        <f>INDEX(resultados!$A$2:$ZZ$2662, 2405, MATCH($B$1, resultados!$A$1:$ZZ$1, 0))</f>
        <v/>
      </c>
      <c r="B2411">
        <f>INDEX(resultados!$A$2:$ZZ$2662, 2405, MATCH($B$2, resultados!$A$1:$ZZ$1, 0))</f>
        <v/>
      </c>
      <c r="C2411">
        <f>INDEX(resultados!$A$2:$ZZ$2662, 2405, MATCH($B$3, resultados!$A$1:$ZZ$1, 0))</f>
        <v/>
      </c>
    </row>
    <row r="2412">
      <c r="A2412">
        <f>INDEX(resultados!$A$2:$ZZ$2662, 2406, MATCH($B$1, resultados!$A$1:$ZZ$1, 0))</f>
        <v/>
      </c>
      <c r="B2412">
        <f>INDEX(resultados!$A$2:$ZZ$2662, 2406, MATCH($B$2, resultados!$A$1:$ZZ$1, 0))</f>
        <v/>
      </c>
      <c r="C2412">
        <f>INDEX(resultados!$A$2:$ZZ$2662, 2406, MATCH($B$3, resultados!$A$1:$ZZ$1, 0))</f>
        <v/>
      </c>
    </row>
    <row r="2413">
      <c r="A2413">
        <f>INDEX(resultados!$A$2:$ZZ$2662, 2407, MATCH($B$1, resultados!$A$1:$ZZ$1, 0))</f>
        <v/>
      </c>
      <c r="B2413">
        <f>INDEX(resultados!$A$2:$ZZ$2662, 2407, MATCH($B$2, resultados!$A$1:$ZZ$1, 0))</f>
        <v/>
      </c>
      <c r="C2413">
        <f>INDEX(resultados!$A$2:$ZZ$2662, 2407, MATCH($B$3, resultados!$A$1:$ZZ$1, 0))</f>
        <v/>
      </c>
    </row>
    <row r="2414">
      <c r="A2414">
        <f>INDEX(resultados!$A$2:$ZZ$2662, 2408, MATCH($B$1, resultados!$A$1:$ZZ$1, 0))</f>
        <v/>
      </c>
      <c r="B2414">
        <f>INDEX(resultados!$A$2:$ZZ$2662, 2408, MATCH($B$2, resultados!$A$1:$ZZ$1, 0))</f>
        <v/>
      </c>
      <c r="C2414">
        <f>INDEX(resultados!$A$2:$ZZ$2662, 2408, MATCH($B$3, resultados!$A$1:$ZZ$1, 0))</f>
        <v/>
      </c>
    </row>
    <row r="2415">
      <c r="A2415">
        <f>INDEX(resultados!$A$2:$ZZ$2662, 2409, MATCH($B$1, resultados!$A$1:$ZZ$1, 0))</f>
        <v/>
      </c>
      <c r="B2415">
        <f>INDEX(resultados!$A$2:$ZZ$2662, 2409, MATCH($B$2, resultados!$A$1:$ZZ$1, 0))</f>
        <v/>
      </c>
      <c r="C2415">
        <f>INDEX(resultados!$A$2:$ZZ$2662, 2409, MATCH($B$3, resultados!$A$1:$ZZ$1, 0))</f>
        <v/>
      </c>
    </row>
    <row r="2416">
      <c r="A2416">
        <f>INDEX(resultados!$A$2:$ZZ$2662, 2410, MATCH($B$1, resultados!$A$1:$ZZ$1, 0))</f>
        <v/>
      </c>
      <c r="B2416">
        <f>INDEX(resultados!$A$2:$ZZ$2662, 2410, MATCH($B$2, resultados!$A$1:$ZZ$1, 0))</f>
        <v/>
      </c>
      <c r="C2416">
        <f>INDEX(resultados!$A$2:$ZZ$2662, 2410, MATCH($B$3, resultados!$A$1:$ZZ$1, 0))</f>
        <v/>
      </c>
    </row>
    <row r="2417">
      <c r="A2417">
        <f>INDEX(resultados!$A$2:$ZZ$2662, 2411, MATCH($B$1, resultados!$A$1:$ZZ$1, 0))</f>
        <v/>
      </c>
      <c r="B2417">
        <f>INDEX(resultados!$A$2:$ZZ$2662, 2411, MATCH($B$2, resultados!$A$1:$ZZ$1, 0))</f>
        <v/>
      </c>
      <c r="C2417">
        <f>INDEX(resultados!$A$2:$ZZ$2662, 2411, MATCH($B$3, resultados!$A$1:$ZZ$1, 0))</f>
        <v/>
      </c>
    </row>
    <row r="2418">
      <c r="A2418">
        <f>INDEX(resultados!$A$2:$ZZ$2662, 2412, MATCH($B$1, resultados!$A$1:$ZZ$1, 0))</f>
        <v/>
      </c>
      <c r="B2418">
        <f>INDEX(resultados!$A$2:$ZZ$2662, 2412, MATCH($B$2, resultados!$A$1:$ZZ$1, 0))</f>
        <v/>
      </c>
      <c r="C2418">
        <f>INDEX(resultados!$A$2:$ZZ$2662, 2412, MATCH($B$3, resultados!$A$1:$ZZ$1, 0))</f>
        <v/>
      </c>
    </row>
    <row r="2419">
      <c r="A2419">
        <f>INDEX(resultados!$A$2:$ZZ$2662, 2413, MATCH($B$1, resultados!$A$1:$ZZ$1, 0))</f>
        <v/>
      </c>
      <c r="B2419">
        <f>INDEX(resultados!$A$2:$ZZ$2662, 2413, MATCH($B$2, resultados!$A$1:$ZZ$1, 0))</f>
        <v/>
      </c>
      <c r="C2419">
        <f>INDEX(resultados!$A$2:$ZZ$2662, 2413, MATCH($B$3, resultados!$A$1:$ZZ$1, 0))</f>
        <v/>
      </c>
    </row>
    <row r="2420">
      <c r="A2420">
        <f>INDEX(resultados!$A$2:$ZZ$2662, 2414, MATCH($B$1, resultados!$A$1:$ZZ$1, 0))</f>
        <v/>
      </c>
      <c r="B2420">
        <f>INDEX(resultados!$A$2:$ZZ$2662, 2414, MATCH($B$2, resultados!$A$1:$ZZ$1, 0))</f>
        <v/>
      </c>
      <c r="C2420">
        <f>INDEX(resultados!$A$2:$ZZ$2662, 2414, MATCH($B$3, resultados!$A$1:$ZZ$1, 0))</f>
        <v/>
      </c>
    </row>
    <row r="2421">
      <c r="A2421">
        <f>INDEX(resultados!$A$2:$ZZ$2662, 2415, MATCH($B$1, resultados!$A$1:$ZZ$1, 0))</f>
        <v/>
      </c>
      <c r="B2421">
        <f>INDEX(resultados!$A$2:$ZZ$2662, 2415, MATCH($B$2, resultados!$A$1:$ZZ$1, 0))</f>
        <v/>
      </c>
      <c r="C2421">
        <f>INDEX(resultados!$A$2:$ZZ$2662, 2415, MATCH($B$3, resultados!$A$1:$ZZ$1, 0))</f>
        <v/>
      </c>
    </row>
    <row r="2422">
      <c r="A2422">
        <f>INDEX(resultados!$A$2:$ZZ$2662, 2416, MATCH($B$1, resultados!$A$1:$ZZ$1, 0))</f>
        <v/>
      </c>
      <c r="B2422">
        <f>INDEX(resultados!$A$2:$ZZ$2662, 2416, MATCH($B$2, resultados!$A$1:$ZZ$1, 0))</f>
        <v/>
      </c>
      <c r="C2422">
        <f>INDEX(resultados!$A$2:$ZZ$2662, 2416, MATCH($B$3, resultados!$A$1:$ZZ$1, 0))</f>
        <v/>
      </c>
    </row>
    <row r="2423">
      <c r="A2423">
        <f>INDEX(resultados!$A$2:$ZZ$2662, 2417, MATCH($B$1, resultados!$A$1:$ZZ$1, 0))</f>
        <v/>
      </c>
      <c r="B2423">
        <f>INDEX(resultados!$A$2:$ZZ$2662, 2417, MATCH($B$2, resultados!$A$1:$ZZ$1, 0))</f>
        <v/>
      </c>
      <c r="C2423">
        <f>INDEX(resultados!$A$2:$ZZ$2662, 2417, MATCH($B$3, resultados!$A$1:$ZZ$1, 0))</f>
        <v/>
      </c>
    </row>
    <row r="2424">
      <c r="A2424">
        <f>INDEX(resultados!$A$2:$ZZ$2662, 2418, MATCH($B$1, resultados!$A$1:$ZZ$1, 0))</f>
        <v/>
      </c>
      <c r="B2424">
        <f>INDEX(resultados!$A$2:$ZZ$2662, 2418, MATCH($B$2, resultados!$A$1:$ZZ$1, 0))</f>
        <v/>
      </c>
      <c r="C2424">
        <f>INDEX(resultados!$A$2:$ZZ$2662, 2418, MATCH($B$3, resultados!$A$1:$ZZ$1, 0))</f>
        <v/>
      </c>
    </row>
    <row r="2425">
      <c r="A2425">
        <f>INDEX(resultados!$A$2:$ZZ$2662, 2419, MATCH($B$1, resultados!$A$1:$ZZ$1, 0))</f>
        <v/>
      </c>
      <c r="B2425">
        <f>INDEX(resultados!$A$2:$ZZ$2662, 2419, MATCH($B$2, resultados!$A$1:$ZZ$1, 0))</f>
        <v/>
      </c>
      <c r="C2425">
        <f>INDEX(resultados!$A$2:$ZZ$2662, 2419, MATCH($B$3, resultados!$A$1:$ZZ$1, 0))</f>
        <v/>
      </c>
    </row>
    <row r="2426">
      <c r="A2426">
        <f>INDEX(resultados!$A$2:$ZZ$2662, 2420, MATCH($B$1, resultados!$A$1:$ZZ$1, 0))</f>
        <v/>
      </c>
      <c r="B2426">
        <f>INDEX(resultados!$A$2:$ZZ$2662, 2420, MATCH($B$2, resultados!$A$1:$ZZ$1, 0))</f>
        <v/>
      </c>
      <c r="C2426">
        <f>INDEX(resultados!$A$2:$ZZ$2662, 2420, MATCH($B$3, resultados!$A$1:$ZZ$1, 0))</f>
        <v/>
      </c>
    </row>
    <row r="2427">
      <c r="A2427">
        <f>INDEX(resultados!$A$2:$ZZ$2662, 2421, MATCH($B$1, resultados!$A$1:$ZZ$1, 0))</f>
        <v/>
      </c>
      <c r="B2427">
        <f>INDEX(resultados!$A$2:$ZZ$2662, 2421, MATCH($B$2, resultados!$A$1:$ZZ$1, 0))</f>
        <v/>
      </c>
      <c r="C2427">
        <f>INDEX(resultados!$A$2:$ZZ$2662, 2421, MATCH($B$3, resultados!$A$1:$ZZ$1, 0))</f>
        <v/>
      </c>
    </row>
    <row r="2428">
      <c r="A2428">
        <f>INDEX(resultados!$A$2:$ZZ$2662, 2422, MATCH($B$1, resultados!$A$1:$ZZ$1, 0))</f>
        <v/>
      </c>
      <c r="B2428">
        <f>INDEX(resultados!$A$2:$ZZ$2662, 2422, MATCH($B$2, resultados!$A$1:$ZZ$1, 0))</f>
        <v/>
      </c>
      <c r="C2428">
        <f>INDEX(resultados!$A$2:$ZZ$2662, 2422, MATCH($B$3, resultados!$A$1:$ZZ$1, 0))</f>
        <v/>
      </c>
    </row>
    <row r="2429">
      <c r="A2429">
        <f>INDEX(resultados!$A$2:$ZZ$2662, 2423, MATCH($B$1, resultados!$A$1:$ZZ$1, 0))</f>
        <v/>
      </c>
      <c r="B2429">
        <f>INDEX(resultados!$A$2:$ZZ$2662, 2423, MATCH($B$2, resultados!$A$1:$ZZ$1, 0))</f>
        <v/>
      </c>
      <c r="C2429">
        <f>INDEX(resultados!$A$2:$ZZ$2662, 2423, MATCH($B$3, resultados!$A$1:$ZZ$1, 0))</f>
        <v/>
      </c>
    </row>
    <row r="2430">
      <c r="A2430">
        <f>INDEX(resultados!$A$2:$ZZ$2662, 2424, MATCH($B$1, resultados!$A$1:$ZZ$1, 0))</f>
        <v/>
      </c>
      <c r="B2430">
        <f>INDEX(resultados!$A$2:$ZZ$2662, 2424, MATCH($B$2, resultados!$A$1:$ZZ$1, 0))</f>
        <v/>
      </c>
      <c r="C2430">
        <f>INDEX(resultados!$A$2:$ZZ$2662, 2424, MATCH($B$3, resultados!$A$1:$ZZ$1, 0))</f>
        <v/>
      </c>
    </row>
    <row r="2431">
      <c r="A2431">
        <f>INDEX(resultados!$A$2:$ZZ$2662, 2425, MATCH($B$1, resultados!$A$1:$ZZ$1, 0))</f>
        <v/>
      </c>
      <c r="B2431">
        <f>INDEX(resultados!$A$2:$ZZ$2662, 2425, MATCH($B$2, resultados!$A$1:$ZZ$1, 0))</f>
        <v/>
      </c>
      <c r="C2431">
        <f>INDEX(resultados!$A$2:$ZZ$2662, 2425, MATCH($B$3, resultados!$A$1:$ZZ$1, 0))</f>
        <v/>
      </c>
    </row>
    <row r="2432">
      <c r="A2432">
        <f>INDEX(resultados!$A$2:$ZZ$2662, 2426, MATCH($B$1, resultados!$A$1:$ZZ$1, 0))</f>
        <v/>
      </c>
      <c r="B2432">
        <f>INDEX(resultados!$A$2:$ZZ$2662, 2426, MATCH($B$2, resultados!$A$1:$ZZ$1, 0))</f>
        <v/>
      </c>
      <c r="C2432">
        <f>INDEX(resultados!$A$2:$ZZ$2662, 2426, MATCH($B$3, resultados!$A$1:$ZZ$1, 0))</f>
        <v/>
      </c>
    </row>
    <row r="2433">
      <c r="A2433">
        <f>INDEX(resultados!$A$2:$ZZ$2662, 2427, MATCH($B$1, resultados!$A$1:$ZZ$1, 0))</f>
        <v/>
      </c>
      <c r="B2433">
        <f>INDEX(resultados!$A$2:$ZZ$2662, 2427, MATCH($B$2, resultados!$A$1:$ZZ$1, 0))</f>
        <v/>
      </c>
      <c r="C2433">
        <f>INDEX(resultados!$A$2:$ZZ$2662, 2427, MATCH($B$3, resultados!$A$1:$ZZ$1, 0))</f>
        <v/>
      </c>
    </row>
    <row r="2434">
      <c r="A2434">
        <f>INDEX(resultados!$A$2:$ZZ$2662, 2428, MATCH($B$1, resultados!$A$1:$ZZ$1, 0))</f>
        <v/>
      </c>
      <c r="B2434">
        <f>INDEX(resultados!$A$2:$ZZ$2662, 2428, MATCH($B$2, resultados!$A$1:$ZZ$1, 0))</f>
        <v/>
      </c>
      <c r="C2434">
        <f>INDEX(resultados!$A$2:$ZZ$2662, 2428, MATCH($B$3, resultados!$A$1:$ZZ$1, 0))</f>
        <v/>
      </c>
    </row>
    <row r="2435">
      <c r="A2435">
        <f>INDEX(resultados!$A$2:$ZZ$2662, 2429, MATCH($B$1, resultados!$A$1:$ZZ$1, 0))</f>
        <v/>
      </c>
      <c r="B2435">
        <f>INDEX(resultados!$A$2:$ZZ$2662, 2429, MATCH($B$2, resultados!$A$1:$ZZ$1, 0))</f>
        <v/>
      </c>
      <c r="C2435">
        <f>INDEX(resultados!$A$2:$ZZ$2662, 2429, MATCH($B$3, resultados!$A$1:$ZZ$1, 0))</f>
        <v/>
      </c>
    </row>
    <row r="2436">
      <c r="A2436">
        <f>INDEX(resultados!$A$2:$ZZ$2662, 2430, MATCH($B$1, resultados!$A$1:$ZZ$1, 0))</f>
        <v/>
      </c>
      <c r="B2436">
        <f>INDEX(resultados!$A$2:$ZZ$2662, 2430, MATCH($B$2, resultados!$A$1:$ZZ$1, 0))</f>
        <v/>
      </c>
      <c r="C2436">
        <f>INDEX(resultados!$A$2:$ZZ$2662, 2430, MATCH($B$3, resultados!$A$1:$ZZ$1, 0))</f>
        <v/>
      </c>
    </row>
    <row r="2437">
      <c r="A2437">
        <f>INDEX(resultados!$A$2:$ZZ$2662, 2431, MATCH($B$1, resultados!$A$1:$ZZ$1, 0))</f>
        <v/>
      </c>
      <c r="B2437">
        <f>INDEX(resultados!$A$2:$ZZ$2662, 2431, MATCH($B$2, resultados!$A$1:$ZZ$1, 0))</f>
        <v/>
      </c>
      <c r="C2437">
        <f>INDEX(resultados!$A$2:$ZZ$2662, 2431, MATCH($B$3, resultados!$A$1:$ZZ$1, 0))</f>
        <v/>
      </c>
    </row>
    <row r="2438">
      <c r="A2438">
        <f>INDEX(resultados!$A$2:$ZZ$2662, 2432, MATCH($B$1, resultados!$A$1:$ZZ$1, 0))</f>
        <v/>
      </c>
      <c r="B2438">
        <f>INDEX(resultados!$A$2:$ZZ$2662, 2432, MATCH($B$2, resultados!$A$1:$ZZ$1, 0))</f>
        <v/>
      </c>
      <c r="C2438">
        <f>INDEX(resultados!$A$2:$ZZ$2662, 2432, MATCH($B$3, resultados!$A$1:$ZZ$1, 0))</f>
        <v/>
      </c>
    </row>
    <row r="2439">
      <c r="A2439">
        <f>INDEX(resultados!$A$2:$ZZ$2662, 2433, MATCH($B$1, resultados!$A$1:$ZZ$1, 0))</f>
        <v/>
      </c>
      <c r="B2439">
        <f>INDEX(resultados!$A$2:$ZZ$2662, 2433, MATCH($B$2, resultados!$A$1:$ZZ$1, 0))</f>
        <v/>
      </c>
      <c r="C2439">
        <f>INDEX(resultados!$A$2:$ZZ$2662, 2433, MATCH($B$3, resultados!$A$1:$ZZ$1, 0))</f>
        <v/>
      </c>
    </row>
    <row r="2440">
      <c r="A2440">
        <f>INDEX(resultados!$A$2:$ZZ$2662, 2434, MATCH($B$1, resultados!$A$1:$ZZ$1, 0))</f>
        <v/>
      </c>
      <c r="B2440">
        <f>INDEX(resultados!$A$2:$ZZ$2662, 2434, MATCH($B$2, resultados!$A$1:$ZZ$1, 0))</f>
        <v/>
      </c>
      <c r="C2440">
        <f>INDEX(resultados!$A$2:$ZZ$2662, 2434, MATCH($B$3, resultados!$A$1:$ZZ$1, 0))</f>
        <v/>
      </c>
    </row>
    <row r="2441">
      <c r="A2441">
        <f>INDEX(resultados!$A$2:$ZZ$2662, 2435, MATCH($B$1, resultados!$A$1:$ZZ$1, 0))</f>
        <v/>
      </c>
      <c r="B2441">
        <f>INDEX(resultados!$A$2:$ZZ$2662, 2435, MATCH($B$2, resultados!$A$1:$ZZ$1, 0))</f>
        <v/>
      </c>
      <c r="C2441">
        <f>INDEX(resultados!$A$2:$ZZ$2662, 2435, MATCH($B$3, resultados!$A$1:$ZZ$1, 0))</f>
        <v/>
      </c>
    </row>
    <row r="2442">
      <c r="A2442">
        <f>INDEX(resultados!$A$2:$ZZ$2662, 2436, MATCH($B$1, resultados!$A$1:$ZZ$1, 0))</f>
        <v/>
      </c>
      <c r="B2442">
        <f>INDEX(resultados!$A$2:$ZZ$2662, 2436, MATCH($B$2, resultados!$A$1:$ZZ$1, 0))</f>
        <v/>
      </c>
      <c r="C2442">
        <f>INDEX(resultados!$A$2:$ZZ$2662, 2436, MATCH($B$3, resultados!$A$1:$ZZ$1, 0))</f>
        <v/>
      </c>
    </row>
    <row r="2443">
      <c r="A2443">
        <f>INDEX(resultados!$A$2:$ZZ$2662, 2437, MATCH($B$1, resultados!$A$1:$ZZ$1, 0))</f>
        <v/>
      </c>
      <c r="B2443">
        <f>INDEX(resultados!$A$2:$ZZ$2662, 2437, MATCH($B$2, resultados!$A$1:$ZZ$1, 0))</f>
        <v/>
      </c>
      <c r="C2443">
        <f>INDEX(resultados!$A$2:$ZZ$2662, 2437, MATCH($B$3, resultados!$A$1:$ZZ$1, 0))</f>
        <v/>
      </c>
    </row>
    <row r="2444">
      <c r="A2444">
        <f>INDEX(resultados!$A$2:$ZZ$2662, 2438, MATCH($B$1, resultados!$A$1:$ZZ$1, 0))</f>
        <v/>
      </c>
      <c r="B2444">
        <f>INDEX(resultados!$A$2:$ZZ$2662, 2438, MATCH($B$2, resultados!$A$1:$ZZ$1, 0))</f>
        <v/>
      </c>
      <c r="C2444">
        <f>INDEX(resultados!$A$2:$ZZ$2662, 2438, MATCH($B$3, resultados!$A$1:$ZZ$1, 0))</f>
        <v/>
      </c>
    </row>
    <row r="2445">
      <c r="A2445">
        <f>INDEX(resultados!$A$2:$ZZ$2662, 2439, MATCH($B$1, resultados!$A$1:$ZZ$1, 0))</f>
        <v/>
      </c>
      <c r="B2445">
        <f>INDEX(resultados!$A$2:$ZZ$2662, 2439, MATCH($B$2, resultados!$A$1:$ZZ$1, 0))</f>
        <v/>
      </c>
      <c r="C2445">
        <f>INDEX(resultados!$A$2:$ZZ$2662, 2439, MATCH($B$3, resultados!$A$1:$ZZ$1, 0))</f>
        <v/>
      </c>
    </row>
    <row r="2446">
      <c r="A2446">
        <f>INDEX(resultados!$A$2:$ZZ$2662, 2440, MATCH($B$1, resultados!$A$1:$ZZ$1, 0))</f>
        <v/>
      </c>
      <c r="B2446">
        <f>INDEX(resultados!$A$2:$ZZ$2662, 2440, MATCH($B$2, resultados!$A$1:$ZZ$1, 0))</f>
        <v/>
      </c>
      <c r="C2446">
        <f>INDEX(resultados!$A$2:$ZZ$2662, 2440, MATCH($B$3, resultados!$A$1:$ZZ$1, 0))</f>
        <v/>
      </c>
    </row>
    <row r="2447">
      <c r="A2447">
        <f>INDEX(resultados!$A$2:$ZZ$2662, 2441, MATCH($B$1, resultados!$A$1:$ZZ$1, 0))</f>
        <v/>
      </c>
      <c r="B2447">
        <f>INDEX(resultados!$A$2:$ZZ$2662, 2441, MATCH($B$2, resultados!$A$1:$ZZ$1, 0))</f>
        <v/>
      </c>
      <c r="C2447">
        <f>INDEX(resultados!$A$2:$ZZ$2662, 2441, MATCH($B$3, resultados!$A$1:$ZZ$1, 0))</f>
        <v/>
      </c>
    </row>
    <row r="2448">
      <c r="A2448">
        <f>INDEX(resultados!$A$2:$ZZ$2662, 2442, MATCH($B$1, resultados!$A$1:$ZZ$1, 0))</f>
        <v/>
      </c>
      <c r="B2448">
        <f>INDEX(resultados!$A$2:$ZZ$2662, 2442, MATCH($B$2, resultados!$A$1:$ZZ$1, 0))</f>
        <v/>
      </c>
      <c r="C2448">
        <f>INDEX(resultados!$A$2:$ZZ$2662, 2442, MATCH($B$3, resultados!$A$1:$ZZ$1, 0))</f>
        <v/>
      </c>
    </row>
    <row r="2449">
      <c r="A2449">
        <f>INDEX(resultados!$A$2:$ZZ$2662, 2443, MATCH($B$1, resultados!$A$1:$ZZ$1, 0))</f>
        <v/>
      </c>
      <c r="B2449">
        <f>INDEX(resultados!$A$2:$ZZ$2662, 2443, MATCH($B$2, resultados!$A$1:$ZZ$1, 0))</f>
        <v/>
      </c>
      <c r="C2449">
        <f>INDEX(resultados!$A$2:$ZZ$2662, 2443, MATCH($B$3, resultados!$A$1:$ZZ$1, 0))</f>
        <v/>
      </c>
    </row>
    <row r="2450">
      <c r="A2450">
        <f>INDEX(resultados!$A$2:$ZZ$2662, 2444, MATCH($B$1, resultados!$A$1:$ZZ$1, 0))</f>
        <v/>
      </c>
      <c r="B2450">
        <f>INDEX(resultados!$A$2:$ZZ$2662, 2444, MATCH($B$2, resultados!$A$1:$ZZ$1, 0))</f>
        <v/>
      </c>
      <c r="C2450">
        <f>INDEX(resultados!$A$2:$ZZ$2662, 2444, MATCH($B$3, resultados!$A$1:$ZZ$1, 0))</f>
        <v/>
      </c>
    </row>
    <row r="2451">
      <c r="A2451">
        <f>INDEX(resultados!$A$2:$ZZ$2662, 2445, MATCH($B$1, resultados!$A$1:$ZZ$1, 0))</f>
        <v/>
      </c>
      <c r="B2451">
        <f>INDEX(resultados!$A$2:$ZZ$2662, 2445, MATCH($B$2, resultados!$A$1:$ZZ$1, 0))</f>
        <v/>
      </c>
      <c r="C2451">
        <f>INDEX(resultados!$A$2:$ZZ$2662, 2445, MATCH($B$3, resultados!$A$1:$ZZ$1, 0))</f>
        <v/>
      </c>
    </row>
    <row r="2452">
      <c r="A2452">
        <f>INDEX(resultados!$A$2:$ZZ$2662, 2446, MATCH($B$1, resultados!$A$1:$ZZ$1, 0))</f>
        <v/>
      </c>
      <c r="B2452">
        <f>INDEX(resultados!$A$2:$ZZ$2662, 2446, MATCH($B$2, resultados!$A$1:$ZZ$1, 0))</f>
        <v/>
      </c>
      <c r="C2452">
        <f>INDEX(resultados!$A$2:$ZZ$2662, 2446, MATCH($B$3, resultados!$A$1:$ZZ$1, 0))</f>
        <v/>
      </c>
    </row>
    <row r="2453">
      <c r="A2453">
        <f>INDEX(resultados!$A$2:$ZZ$2662, 2447, MATCH($B$1, resultados!$A$1:$ZZ$1, 0))</f>
        <v/>
      </c>
      <c r="B2453">
        <f>INDEX(resultados!$A$2:$ZZ$2662, 2447, MATCH($B$2, resultados!$A$1:$ZZ$1, 0))</f>
        <v/>
      </c>
      <c r="C2453">
        <f>INDEX(resultados!$A$2:$ZZ$2662, 2447, MATCH($B$3, resultados!$A$1:$ZZ$1, 0))</f>
        <v/>
      </c>
    </row>
    <row r="2454">
      <c r="A2454">
        <f>INDEX(resultados!$A$2:$ZZ$2662, 2448, MATCH($B$1, resultados!$A$1:$ZZ$1, 0))</f>
        <v/>
      </c>
      <c r="B2454">
        <f>INDEX(resultados!$A$2:$ZZ$2662, 2448, MATCH($B$2, resultados!$A$1:$ZZ$1, 0))</f>
        <v/>
      </c>
      <c r="C2454">
        <f>INDEX(resultados!$A$2:$ZZ$2662, 2448, MATCH($B$3, resultados!$A$1:$ZZ$1, 0))</f>
        <v/>
      </c>
    </row>
    <row r="2455">
      <c r="A2455">
        <f>INDEX(resultados!$A$2:$ZZ$2662, 2449, MATCH($B$1, resultados!$A$1:$ZZ$1, 0))</f>
        <v/>
      </c>
      <c r="B2455">
        <f>INDEX(resultados!$A$2:$ZZ$2662, 2449, MATCH($B$2, resultados!$A$1:$ZZ$1, 0))</f>
        <v/>
      </c>
      <c r="C2455">
        <f>INDEX(resultados!$A$2:$ZZ$2662, 2449, MATCH($B$3, resultados!$A$1:$ZZ$1, 0))</f>
        <v/>
      </c>
    </row>
    <row r="2456">
      <c r="A2456">
        <f>INDEX(resultados!$A$2:$ZZ$2662, 2450, MATCH($B$1, resultados!$A$1:$ZZ$1, 0))</f>
        <v/>
      </c>
      <c r="B2456">
        <f>INDEX(resultados!$A$2:$ZZ$2662, 2450, MATCH($B$2, resultados!$A$1:$ZZ$1, 0))</f>
        <v/>
      </c>
      <c r="C2456">
        <f>INDEX(resultados!$A$2:$ZZ$2662, 2450, MATCH($B$3, resultados!$A$1:$ZZ$1, 0))</f>
        <v/>
      </c>
    </row>
    <row r="2457">
      <c r="A2457">
        <f>INDEX(resultados!$A$2:$ZZ$2662, 2451, MATCH($B$1, resultados!$A$1:$ZZ$1, 0))</f>
        <v/>
      </c>
      <c r="B2457">
        <f>INDEX(resultados!$A$2:$ZZ$2662, 2451, MATCH($B$2, resultados!$A$1:$ZZ$1, 0))</f>
        <v/>
      </c>
      <c r="C2457">
        <f>INDEX(resultados!$A$2:$ZZ$2662, 2451, MATCH($B$3, resultados!$A$1:$ZZ$1, 0))</f>
        <v/>
      </c>
    </row>
    <row r="2458">
      <c r="A2458">
        <f>INDEX(resultados!$A$2:$ZZ$2662, 2452, MATCH($B$1, resultados!$A$1:$ZZ$1, 0))</f>
        <v/>
      </c>
      <c r="B2458">
        <f>INDEX(resultados!$A$2:$ZZ$2662, 2452, MATCH($B$2, resultados!$A$1:$ZZ$1, 0))</f>
        <v/>
      </c>
      <c r="C2458">
        <f>INDEX(resultados!$A$2:$ZZ$2662, 2452, MATCH($B$3, resultados!$A$1:$ZZ$1, 0))</f>
        <v/>
      </c>
    </row>
    <row r="2459">
      <c r="A2459">
        <f>INDEX(resultados!$A$2:$ZZ$2662, 2453, MATCH($B$1, resultados!$A$1:$ZZ$1, 0))</f>
        <v/>
      </c>
      <c r="B2459">
        <f>INDEX(resultados!$A$2:$ZZ$2662, 2453, MATCH($B$2, resultados!$A$1:$ZZ$1, 0))</f>
        <v/>
      </c>
      <c r="C2459">
        <f>INDEX(resultados!$A$2:$ZZ$2662, 2453, MATCH($B$3, resultados!$A$1:$ZZ$1, 0))</f>
        <v/>
      </c>
    </row>
    <row r="2460">
      <c r="A2460">
        <f>INDEX(resultados!$A$2:$ZZ$2662, 2454, MATCH($B$1, resultados!$A$1:$ZZ$1, 0))</f>
        <v/>
      </c>
      <c r="B2460">
        <f>INDEX(resultados!$A$2:$ZZ$2662, 2454, MATCH($B$2, resultados!$A$1:$ZZ$1, 0))</f>
        <v/>
      </c>
      <c r="C2460">
        <f>INDEX(resultados!$A$2:$ZZ$2662, 2454, MATCH($B$3, resultados!$A$1:$ZZ$1, 0))</f>
        <v/>
      </c>
    </row>
    <row r="2461">
      <c r="A2461">
        <f>INDEX(resultados!$A$2:$ZZ$2662, 2455, MATCH($B$1, resultados!$A$1:$ZZ$1, 0))</f>
        <v/>
      </c>
      <c r="B2461">
        <f>INDEX(resultados!$A$2:$ZZ$2662, 2455, MATCH($B$2, resultados!$A$1:$ZZ$1, 0))</f>
        <v/>
      </c>
      <c r="C2461">
        <f>INDEX(resultados!$A$2:$ZZ$2662, 2455, MATCH($B$3, resultados!$A$1:$ZZ$1, 0))</f>
        <v/>
      </c>
    </row>
    <row r="2462">
      <c r="A2462">
        <f>INDEX(resultados!$A$2:$ZZ$2662, 2456, MATCH($B$1, resultados!$A$1:$ZZ$1, 0))</f>
        <v/>
      </c>
      <c r="B2462">
        <f>INDEX(resultados!$A$2:$ZZ$2662, 2456, MATCH($B$2, resultados!$A$1:$ZZ$1, 0))</f>
        <v/>
      </c>
      <c r="C2462">
        <f>INDEX(resultados!$A$2:$ZZ$2662, 2456, MATCH($B$3, resultados!$A$1:$ZZ$1, 0))</f>
        <v/>
      </c>
    </row>
    <row r="2463">
      <c r="A2463">
        <f>INDEX(resultados!$A$2:$ZZ$2662, 2457, MATCH($B$1, resultados!$A$1:$ZZ$1, 0))</f>
        <v/>
      </c>
      <c r="B2463">
        <f>INDEX(resultados!$A$2:$ZZ$2662, 2457, MATCH($B$2, resultados!$A$1:$ZZ$1, 0))</f>
        <v/>
      </c>
      <c r="C2463">
        <f>INDEX(resultados!$A$2:$ZZ$2662, 2457, MATCH($B$3, resultados!$A$1:$ZZ$1, 0))</f>
        <v/>
      </c>
    </row>
    <row r="2464">
      <c r="A2464">
        <f>INDEX(resultados!$A$2:$ZZ$2662, 2458, MATCH($B$1, resultados!$A$1:$ZZ$1, 0))</f>
        <v/>
      </c>
      <c r="B2464">
        <f>INDEX(resultados!$A$2:$ZZ$2662, 2458, MATCH($B$2, resultados!$A$1:$ZZ$1, 0))</f>
        <v/>
      </c>
      <c r="C2464">
        <f>INDEX(resultados!$A$2:$ZZ$2662, 2458, MATCH($B$3, resultados!$A$1:$ZZ$1, 0))</f>
        <v/>
      </c>
    </row>
    <row r="2465">
      <c r="A2465">
        <f>INDEX(resultados!$A$2:$ZZ$2662, 2459, MATCH($B$1, resultados!$A$1:$ZZ$1, 0))</f>
        <v/>
      </c>
      <c r="B2465">
        <f>INDEX(resultados!$A$2:$ZZ$2662, 2459, MATCH($B$2, resultados!$A$1:$ZZ$1, 0))</f>
        <v/>
      </c>
      <c r="C2465">
        <f>INDEX(resultados!$A$2:$ZZ$2662, 2459, MATCH($B$3, resultados!$A$1:$ZZ$1, 0))</f>
        <v/>
      </c>
    </row>
    <row r="2466">
      <c r="A2466">
        <f>INDEX(resultados!$A$2:$ZZ$2662, 2460, MATCH($B$1, resultados!$A$1:$ZZ$1, 0))</f>
        <v/>
      </c>
      <c r="B2466">
        <f>INDEX(resultados!$A$2:$ZZ$2662, 2460, MATCH($B$2, resultados!$A$1:$ZZ$1, 0))</f>
        <v/>
      </c>
      <c r="C2466">
        <f>INDEX(resultados!$A$2:$ZZ$2662, 2460, MATCH($B$3, resultados!$A$1:$ZZ$1, 0))</f>
        <v/>
      </c>
    </row>
    <row r="2467">
      <c r="A2467">
        <f>INDEX(resultados!$A$2:$ZZ$2662, 2461, MATCH($B$1, resultados!$A$1:$ZZ$1, 0))</f>
        <v/>
      </c>
      <c r="B2467">
        <f>INDEX(resultados!$A$2:$ZZ$2662, 2461, MATCH($B$2, resultados!$A$1:$ZZ$1, 0))</f>
        <v/>
      </c>
      <c r="C2467">
        <f>INDEX(resultados!$A$2:$ZZ$2662, 2461, MATCH($B$3, resultados!$A$1:$ZZ$1, 0))</f>
        <v/>
      </c>
    </row>
    <row r="2468">
      <c r="A2468">
        <f>INDEX(resultados!$A$2:$ZZ$2662, 2462, MATCH($B$1, resultados!$A$1:$ZZ$1, 0))</f>
        <v/>
      </c>
      <c r="B2468">
        <f>INDEX(resultados!$A$2:$ZZ$2662, 2462, MATCH($B$2, resultados!$A$1:$ZZ$1, 0))</f>
        <v/>
      </c>
      <c r="C2468">
        <f>INDEX(resultados!$A$2:$ZZ$2662, 2462, MATCH($B$3, resultados!$A$1:$ZZ$1, 0))</f>
        <v/>
      </c>
    </row>
    <row r="2469">
      <c r="A2469">
        <f>INDEX(resultados!$A$2:$ZZ$2662, 2463, MATCH($B$1, resultados!$A$1:$ZZ$1, 0))</f>
        <v/>
      </c>
      <c r="B2469">
        <f>INDEX(resultados!$A$2:$ZZ$2662, 2463, MATCH($B$2, resultados!$A$1:$ZZ$1, 0))</f>
        <v/>
      </c>
      <c r="C2469">
        <f>INDEX(resultados!$A$2:$ZZ$2662, 2463, MATCH($B$3, resultados!$A$1:$ZZ$1, 0))</f>
        <v/>
      </c>
    </row>
    <row r="2470">
      <c r="A2470">
        <f>INDEX(resultados!$A$2:$ZZ$2662, 2464, MATCH($B$1, resultados!$A$1:$ZZ$1, 0))</f>
        <v/>
      </c>
      <c r="B2470">
        <f>INDEX(resultados!$A$2:$ZZ$2662, 2464, MATCH($B$2, resultados!$A$1:$ZZ$1, 0))</f>
        <v/>
      </c>
      <c r="C2470">
        <f>INDEX(resultados!$A$2:$ZZ$2662, 2464, MATCH($B$3, resultados!$A$1:$ZZ$1, 0))</f>
        <v/>
      </c>
    </row>
    <row r="2471">
      <c r="A2471">
        <f>INDEX(resultados!$A$2:$ZZ$2662, 2465, MATCH($B$1, resultados!$A$1:$ZZ$1, 0))</f>
        <v/>
      </c>
      <c r="B2471">
        <f>INDEX(resultados!$A$2:$ZZ$2662, 2465, MATCH($B$2, resultados!$A$1:$ZZ$1, 0))</f>
        <v/>
      </c>
      <c r="C2471">
        <f>INDEX(resultados!$A$2:$ZZ$2662, 2465, MATCH($B$3, resultados!$A$1:$ZZ$1, 0))</f>
        <v/>
      </c>
    </row>
    <row r="2472">
      <c r="A2472">
        <f>INDEX(resultados!$A$2:$ZZ$2662, 2466, MATCH($B$1, resultados!$A$1:$ZZ$1, 0))</f>
        <v/>
      </c>
      <c r="B2472">
        <f>INDEX(resultados!$A$2:$ZZ$2662, 2466, MATCH($B$2, resultados!$A$1:$ZZ$1, 0))</f>
        <v/>
      </c>
      <c r="C2472">
        <f>INDEX(resultados!$A$2:$ZZ$2662, 2466, MATCH($B$3, resultados!$A$1:$ZZ$1, 0))</f>
        <v/>
      </c>
    </row>
    <row r="2473">
      <c r="A2473">
        <f>INDEX(resultados!$A$2:$ZZ$2662, 2467, MATCH($B$1, resultados!$A$1:$ZZ$1, 0))</f>
        <v/>
      </c>
      <c r="B2473">
        <f>INDEX(resultados!$A$2:$ZZ$2662, 2467, MATCH($B$2, resultados!$A$1:$ZZ$1, 0))</f>
        <v/>
      </c>
      <c r="C2473">
        <f>INDEX(resultados!$A$2:$ZZ$2662, 2467, MATCH($B$3, resultados!$A$1:$ZZ$1, 0))</f>
        <v/>
      </c>
    </row>
    <row r="2474">
      <c r="A2474">
        <f>INDEX(resultados!$A$2:$ZZ$2662, 2468, MATCH($B$1, resultados!$A$1:$ZZ$1, 0))</f>
        <v/>
      </c>
      <c r="B2474">
        <f>INDEX(resultados!$A$2:$ZZ$2662, 2468, MATCH($B$2, resultados!$A$1:$ZZ$1, 0))</f>
        <v/>
      </c>
      <c r="C2474">
        <f>INDEX(resultados!$A$2:$ZZ$2662, 2468, MATCH($B$3, resultados!$A$1:$ZZ$1, 0))</f>
        <v/>
      </c>
    </row>
    <row r="2475">
      <c r="A2475">
        <f>INDEX(resultados!$A$2:$ZZ$2662, 2469, MATCH($B$1, resultados!$A$1:$ZZ$1, 0))</f>
        <v/>
      </c>
      <c r="B2475">
        <f>INDEX(resultados!$A$2:$ZZ$2662, 2469, MATCH($B$2, resultados!$A$1:$ZZ$1, 0))</f>
        <v/>
      </c>
      <c r="C2475">
        <f>INDEX(resultados!$A$2:$ZZ$2662, 2469, MATCH($B$3, resultados!$A$1:$ZZ$1, 0))</f>
        <v/>
      </c>
    </row>
    <row r="2476">
      <c r="A2476">
        <f>INDEX(resultados!$A$2:$ZZ$2662, 2470, MATCH($B$1, resultados!$A$1:$ZZ$1, 0))</f>
        <v/>
      </c>
      <c r="B2476">
        <f>INDEX(resultados!$A$2:$ZZ$2662, 2470, MATCH($B$2, resultados!$A$1:$ZZ$1, 0))</f>
        <v/>
      </c>
      <c r="C2476">
        <f>INDEX(resultados!$A$2:$ZZ$2662, 2470, MATCH($B$3, resultados!$A$1:$ZZ$1, 0))</f>
        <v/>
      </c>
    </row>
    <row r="2477">
      <c r="A2477">
        <f>INDEX(resultados!$A$2:$ZZ$2662, 2471, MATCH($B$1, resultados!$A$1:$ZZ$1, 0))</f>
        <v/>
      </c>
      <c r="B2477">
        <f>INDEX(resultados!$A$2:$ZZ$2662, 2471, MATCH($B$2, resultados!$A$1:$ZZ$1, 0))</f>
        <v/>
      </c>
      <c r="C2477">
        <f>INDEX(resultados!$A$2:$ZZ$2662, 2471, MATCH($B$3, resultados!$A$1:$ZZ$1, 0))</f>
        <v/>
      </c>
    </row>
    <row r="2478">
      <c r="A2478">
        <f>INDEX(resultados!$A$2:$ZZ$2662, 2472, MATCH($B$1, resultados!$A$1:$ZZ$1, 0))</f>
        <v/>
      </c>
      <c r="B2478">
        <f>INDEX(resultados!$A$2:$ZZ$2662, 2472, MATCH($B$2, resultados!$A$1:$ZZ$1, 0))</f>
        <v/>
      </c>
      <c r="C2478">
        <f>INDEX(resultados!$A$2:$ZZ$2662, 2472, MATCH($B$3, resultados!$A$1:$ZZ$1, 0))</f>
        <v/>
      </c>
    </row>
    <row r="2479">
      <c r="A2479">
        <f>INDEX(resultados!$A$2:$ZZ$2662, 2473, MATCH($B$1, resultados!$A$1:$ZZ$1, 0))</f>
        <v/>
      </c>
      <c r="B2479">
        <f>INDEX(resultados!$A$2:$ZZ$2662, 2473, MATCH($B$2, resultados!$A$1:$ZZ$1, 0))</f>
        <v/>
      </c>
      <c r="C2479">
        <f>INDEX(resultados!$A$2:$ZZ$2662, 2473, MATCH($B$3, resultados!$A$1:$ZZ$1, 0))</f>
        <v/>
      </c>
    </row>
    <row r="2480">
      <c r="A2480">
        <f>INDEX(resultados!$A$2:$ZZ$2662, 2474, MATCH($B$1, resultados!$A$1:$ZZ$1, 0))</f>
        <v/>
      </c>
      <c r="B2480">
        <f>INDEX(resultados!$A$2:$ZZ$2662, 2474, MATCH($B$2, resultados!$A$1:$ZZ$1, 0))</f>
        <v/>
      </c>
      <c r="C2480">
        <f>INDEX(resultados!$A$2:$ZZ$2662, 2474, MATCH($B$3, resultados!$A$1:$ZZ$1, 0))</f>
        <v/>
      </c>
    </row>
    <row r="2481">
      <c r="A2481">
        <f>INDEX(resultados!$A$2:$ZZ$2662, 2475, MATCH($B$1, resultados!$A$1:$ZZ$1, 0))</f>
        <v/>
      </c>
      <c r="B2481">
        <f>INDEX(resultados!$A$2:$ZZ$2662, 2475, MATCH($B$2, resultados!$A$1:$ZZ$1, 0))</f>
        <v/>
      </c>
      <c r="C2481">
        <f>INDEX(resultados!$A$2:$ZZ$2662, 2475, MATCH($B$3, resultados!$A$1:$ZZ$1, 0))</f>
        <v/>
      </c>
    </row>
    <row r="2482">
      <c r="A2482">
        <f>INDEX(resultados!$A$2:$ZZ$2662, 2476, MATCH($B$1, resultados!$A$1:$ZZ$1, 0))</f>
        <v/>
      </c>
      <c r="B2482">
        <f>INDEX(resultados!$A$2:$ZZ$2662, 2476, MATCH($B$2, resultados!$A$1:$ZZ$1, 0))</f>
        <v/>
      </c>
      <c r="C2482">
        <f>INDEX(resultados!$A$2:$ZZ$2662, 2476, MATCH($B$3, resultados!$A$1:$ZZ$1, 0))</f>
        <v/>
      </c>
    </row>
    <row r="2483">
      <c r="A2483">
        <f>INDEX(resultados!$A$2:$ZZ$2662, 2477, MATCH($B$1, resultados!$A$1:$ZZ$1, 0))</f>
        <v/>
      </c>
      <c r="B2483">
        <f>INDEX(resultados!$A$2:$ZZ$2662, 2477, MATCH($B$2, resultados!$A$1:$ZZ$1, 0))</f>
        <v/>
      </c>
      <c r="C2483">
        <f>INDEX(resultados!$A$2:$ZZ$2662, 2477, MATCH($B$3, resultados!$A$1:$ZZ$1, 0))</f>
        <v/>
      </c>
    </row>
    <row r="2484">
      <c r="A2484">
        <f>INDEX(resultados!$A$2:$ZZ$2662, 2478, MATCH($B$1, resultados!$A$1:$ZZ$1, 0))</f>
        <v/>
      </c>
      <c r="B2484">
        <f>INDEX(resultados!$A$2:$ZZ$2662, 2478, MATCH($B$2, resultados!$A$1:$ZZ$1, 0))</f>
        <v/>
      </c>
      <c r="C2484">
        <f>INDEX(resultados!$A$2:$ZZ$2662, 2478, MATCH($B$3, resultados!$A$1:$ZZ$1, 0))</f>
        <v/>
      </c>
    </row>
    <row r="2485">
      <c r="A2485">
        <f>INDEX(resultados!$A$2:$ZZ$2662, 2479, MATCH($B$1, resultados!$A$1:$ZZ$1, 0))</f>
        <v/>
      </c>
      <c r="B2485">
        <f>INDEX(resultados!$A$2:$ZZ$2662, 2479, MATCH($B$2, resultados!$A$1:$ZZ$1, 0))</f>
        <v/>
      </c>
      <c r="C2485">
        <f>INDEX(resultados!$A$2:$ZZ$2662, 2479, MATCH($B$3, resultados!$A$1:$ZZ$1, 0))</f>
        <v/>
      </c>
    </row>
    <row r="2486">
      <c r="A2486">
        <f>INDEX(resultados!$A$2:$ZZ$2662, 2480, MATCH($B$1, resultados!$A$1:$ZZ$1, 0))</f>
        <v/>
      </c>
      <c r="B2486">
        <f>INDEX(resultados!$A$2:$ZZ$2662, 2480, MATCH($B$2, resultados!$A$1:$ZZ$1, 0))</f>
        <v/>
      </c>
      <c r="C2486">
        <f>INDEX(resultados!$A$2:$ZZ$2662, 2480, MATCH($B$3, resultados!$A$1:$ZZ$1, 0))</f>
        <v/>
      </c>
    </row>
    <row r="2487">
      <c r="A2487">
        <f>INDEX(resultados!$A$2:$ZZ$2662, 2481, MATCH($B$1, resultados!$A$1:$ZZ$1, 0))</f>
        <v/>
      </c>
      <c r="B2487">
        <f>INDEX(resultados!$A$2:$ZZ$2662, 2481, MATCH($B$2, resultados!$A$1:$ZZ$1, 0))</f>
        <v/>
      </c>
      <c r="C2487">
        <f>INDEX(resultados!$A$2:$ZZ$2662, 2481, MATCH($B$3, resultados!$A$1:$ZZ$1, 0))</f>
        <v/>
      </c>
    </row>
    <row r="2488">
      <c r="A2488">
        <f>INDEX(resultados!$A$2:$ZZ$2662, 2482, MATCH($B$1, resultados!$A$1:$ZZ$1, 0))</f>
        <v/>
      </c>
      <c r="B2488">
        <f>INDEX(resultados!$A$2:$ZZ$2662, 2482, MATCH($B$2, resultados!$A$1:$ZZ$1, 0))</f>
        <v/>
      </c>
      <c r="C2488">
        <f>INDEX(resultados!$A$2:$ZZ$2662, 2482, MATCH($B$3, resultados!$A$1:$ZZ$1, 0))</f>
        <v/>
      </c>
    </row>
    <row r="2489">
      <c r="A2489">
        <f>INDEX(resultados!$A$2:$ZZ$2662, 2483, MATCH($B$1, resultados!$A$1:$ZZ$1, 0))</f>
        <v/>
      </c>
      <c r="B2489">
        <f>INDEX(resultados!$A$2:$ZZ$2662, 2483, MATCH($B$2, resultados!$A$1:$ZZ$1, 0))</f>
        <v/>
      </c>
      <c r="C2489">
        <f>INDEX(resultados!$A$2:$ZZ$2662, 2483, MATCH($B$3, resultados!$A$1:$ZZ$1, 0))</f>
        <v/>
      </c>
    </row>
    <row r="2490">
      <c r="A2490">
        <f>INDEX(resultados!$A$2:$ZZ$2662, 2484, MATCH($B$1, resultados!$A$1:$ZZ$1, 0))</f>
        <v/>
      </c>
      <c r="B2490">
        <f>INDEX(resultados!$A$2:$ZZ$2662, 2484, MATCH($B$2, resultados!$A$1:$ZZ$1, 0))</f>
        <v/>
      </c>
      <c r="C2490">
        <f>INDEX(resultados!$A$2:$ZZ$2662, 2484, MATCH($B$3, resultados!$A$1:$ZZ$1, 0))</f>
        <v/>
      </c>
    </row>
    <row r="2491">
      <c r="A2491">
        <f>INDEX(resultados!$A$2:$ZZ$2662, 2485, MATCH($B$1, resultados!$A$1:$ZZ$1, 0))</f>
        <v/>
      </c>
      <c r="B2491">
        <f>INDEX(resultados!$A$2:$ZZ$2662, 2485, MATCH($B$2, resultados!$A$1:$ZZ$1, 0))</f>
        <v/>
      </c>
      <c r="C2491">
        <f>INDEX(resultados!$A$2:$ZZ$2662, 2485, MATCH($B$3, resultados!$A$1:$ZZ$1, 0))</f>
        <v/>
      </c>
    </row>
    <row r="2492">
      <c r="A2492">
        <f>INDEX(resultados!$A$2:$ZZ$2662, 2486, MATCH($B$1, resultados!$A$1:$ZZ$1, 0))</f>
        <v/>
      </c>
      <c r="B2492">
        <f>INDEX(resultados!$A$2:$ZZ$2662, 2486, MATCH($B$2, resultados!$A$1:$ZZ$1, 0))</f>
        <v/>
      </c>
      <c r="C2492">
        <f>INDEX(resultados!$A$2:$ZZ$2662, 2486, MATCH($B$3, resultados!$A$1:$ZZ$1, 0))</f>
        <v/>
      </c>
    </row>
    <row r="2493">
      <c r="A2493">
        <f>INDEX(resultados!$A$2:$ZZ$2662, 2487, MATCH($B$1, resultados!$A$1:$ZZ$1, 0))</f>
        <v/>
      </c>
      <c r="B2493">
        <f>INDEX(resultados!$A$2:$ZZ$2662, 2487, MATCH($B$2, resultados!$A$1:$ZZ$1, 0))</f>
        <v/>
      </c>
      <c r="C2493">
        <f>INDEX(resultados!$A$2:$ZZ$2662, 2487, MATCH($B$3, resultados!$A$1:$ZZ$1, 0))</f>
        <v/>
      </c>
    </row>
    <row r="2494">
      <c r="A2494">
        <f>INDEX(resultados!$A$2:$ZZ$2662, 2488, MATCH($B$1, resultados!$A$1:$ZZ$1, 0))</f>
        <v/>
      </c>
      <c r="B2494">
        <f>INDEX(resultados!$A$2:$ZZ$2662, 2488, MATCH($B$2, resultados!$A$1:$ZZ$1, 0))</f>
        <v/>
      </c>
      <c r="C2494">
        <f>INDEX(resultados!$A$2:$ZZ$2662, 2488, MATCH($B$3, resultados!$A$1:$ZZ$1, 0))</f>
        <v/>
      </c>
    </row>
    <row r="2495">
      <c r="A2495">
        <f>INDEX(resultados!$A$2:$ZZ$2662, 2489, MATCH($B$1, resultados!$A$1:$ZZ$1, 0))</f>
        <v/>
      </c>
      <c r="B2495">
        <f>INDEX(resultados!$A$2:$ZZ$2662, 2489, MATCH($B$2, resultados!$A$1:$ZZ$1, 0))</f>
        <v/>
      </c>
      <c r="C2495">
        <f>INDEX(resultados!$A$2:$ZZ$2662, 2489, MATCH($B$3, resultados!$A$1:$ZZ$1, 0))</f>
        <v/>
      </c>
    </row>
    <row r="2496">
      <c r="A2496">
        <f>INDEX(resultados!$A$2:$ZZ$2662, 2490, MATCH($B$1, resultados!$A$1:$ZZ$1, 0))</f>
        <v/>
      </c>
      <c r="B2496">
        <f>INDEX(resultados!$A$2:$ZZ$2662, 2490, MATCH($B$2, resultados!$A$1:$ZZ$1, 0))</f>
        <v/>
      </c>
      <c r="C2496">
        <f>INDEX(resultados!$A$2:$ZZ$2662, 2490, MATCH($B$3, resultados!$A$1:$ZZ$1, 0))</f>
        <v/>
      </c>
    </row>
    <row r="2497">
      <c r="A2497">
        <f>INDEX(resultados!$A$2:$ZZ$2662, 2491, MATCH($B$1, resultados!$A$1:$ZZ$1, 0))</f>
        <v/>
      </c>
      <c r="B2497">
        <f>INDEX(resultados!$A$2:$ZZ$2662, 2491, MATCH($B$2, resultados!$A$1:$ZZ$1, 0))</f>
        <v/>
      </c>
      <c r="C2497">
        <f>INDEX(resultados!$A$2:$ZZ$2662, 2491, MATCH($B$3, resultados!$A$1:$ZZ$1, 0))</f>
        <v/>
      </c>
    </row>
    <row r="2498">
      <c r="A2498">
        <f>INDEX(resultados!$A$2:$ZZ$2662, 2492, MATCH($B$1, resultados!$A$1:$ZZ$1, 0))</f>
        <v/>
      </c>
      <c r="B2498">
        <f>INDEX(resultados!$A$2:$ZZ$2662, 2492, MATCH($B$2, resultados!$A$1:$ZZ$1, 0))</f>
        <v/>
      </c>
      <c r="C2498">
        <f>INDEX(resultados!$A$2:$ZZ$2662, 2492, MATCH($B$3, resultados!$A$1:$ZZ$1, 0))</f>
        <v/>
      </c>
    </row>
    <row r="2499">
      <c r="A2499">
        <f>INDEX(resultados!$A$2:$ZZ$2662, 2493, MATCH($B$1, resultados!$A$1:$ZZ$1, 0))</f>
        <v/>
      </c>
      <c r="B2499">
        <f>INDEX(resultados!$A$2:$ZZ$2662, 2493, MATCH($B$2, resultados!$A$1:$ZZ$1, 0))</f>
        <v/>
      </c>
      <c r="C2499">
        <f>INDEX(resultados!$A$2:$ZZ$2662, 2493, MATCH($B$3, resultados!$A$1:$ZZ$1, 0))</f>
        <v/>
      </c>
    </row>
    <row r="2500">
      <c r="A2500">
        <f>INDEX(resultados!$A$2:$ZZ$2662, 2494, MATCH($B$1, resultados!$A$1:$ZZ$1, 0))</f>
        <v/>
      </c>
      <c r="B2500">
        <f>INDEX(resultados!$A$2:$ZZ$2662, 2494, MATCH($B$2, resultados!$A$1:$ZZ$1, 0))</f>
        <v/>
      </c>
      <c r="C2500">
        <f>INDEX(resultados!$A$2:$ZZ$2662, 2494, MATCH($B$3, resultados!$A$1:$ZZ$1, 0))</f>
        <v/>
      </c>
    </row>
    <row r="2501">
      <c r="A2501">
        <f>INDEX(resultados!$A$2:$ZZ$2662, 2495, MATCH($B$1, resultados!$A$1:$ZZ$1, 0))</f>
        <v/>
      </c>
      <c r="B2501">
        <f>INDEX(resultados!$A$2:$ZZ$2662, 2495, MATCH($B$2, resultados!$A$1:$ZZ$1, 0))</f>
        <v/>
      </c>
      <c r="C2501">
        <f>INDEX(resultados!$A$2:$ZZ$2662, 2495, MATCH($B$3, resultados!$A$1:$ZZ$1, 0))</f>
        <v/>
      </c>
    </row>
    <row r="2502">
      <c r="A2502">
        <f>INDEX(resultados!$A$2:$ZZ$2662, 2496, MATCH($B$1, resultados!$A$1:$ZZ$1, 0))</f>
        <v/>
      </c>
      <c r="B2502">
        <f>INDEX(resultados!$A$2:$ZZ$2662, 2496, MATCH($B$2, resultados!$A$1:$ZZ$1, 0))</f>
        <v/>
      </c>
      <c r="C2502">
        <f>INDEX(resultados!$A$2:$ZZ$2662, 2496, MATCH($B$3, resultados!$A$1:$ZZ$1, 0))</f>
        <v/>
      </c>
    </row>
    <row r="2503">
      <c r="A2503">
        <f>INDEX(resultados!$A$2:$ZZ$2662, 2497, MATCH($B$1, resultados!$A$1:$ZZ$1, 0))</f>
        <v/>
      </c>
      <c r="B2503">
        <f>INDEX(resultados!$A$2:$ZZ$2662, 2497, MATCH($B$2, resultados!$A$1:$ZZ$1, 0))</f>
        <v/>
      </c>
      <c r="C2503">
        <f>INDEX(resultados!$A$2:$ZZ$2662, 2497, MATCH($B$3, resultados!$A$1:$ZZ$1, 0))</f>
        <v/>
      </c>
    </row>
    <row r="2504">
      <c r="A2504">
        <f>INDEX(resultados!$A$2:$ZZ$2662, 2498, MATCH($B$1, resultados!$A$1:$ZZ$1, 0))</f>
        <v/>
      </c>
      <c r="B2504">
        <f>INDEX(resultados!$A$2:$ZZ$2662, 2498, MATCH($B$2, resultados!$A$1:$ZZ$1, 0))</f>
        <v/>
      </c>
      <c r="C2504">
        <f>INDEX(resultados!$A$2:$ZZ$2662, 2498, MATCH($B$3, resultados!$A$1:$ZZ$1, 0))</f>
        <v/>
      </c>
    </row>
    <row r="2505">
      <c r="A2505">
        <f>INDEX(resultados!$A$2:$ZZ$2662, 2499, MATCH($B$1, resultados!$A$1:$ZZ$1, 0))</f>
        <v/>
      </c>
      <c r="B2505">
        <f>INDEX(resultados!$A$2:$ZZ$2662, 2499, MATCH($B$2, resultados!$A$1:$ZZ$1, 0))</f>
        <v/>
      </c>
      <c r="C2505">
        <f>INDEX(resultados!$A$2:$ZZ$2662, 2499, MATCH($B$3, resultados!$A$1:$ZZ$1, 0))</f>
        <v/>
      </c>
    </row>
    <row r="2506">
      <c r="A2506">
        <f>INDEX(resultados!$A$2:$ZZ$2662, 2500, MATCH($B$1, resultados!$A$1:$ZZ$1, 0))</f>
        <v/>
      </c>
      <c r="B2506">
        <f>INDEX(resultados!$A$2:$ZZ$2662, 2500, MATCH($B$2, resultados!$A$1:$ZZ$1, 0))</f>
        <v/>
      </c>
      <c r="C2506">
        <f>INDEX(resultados!$A$2:$ZZ$2662, 2500, MATCH($B$3, resultados!$A$1:$ZZ$1, 0))</f>
        <v/>
      </c>
    </row>
    <row r="2507">
      <c r="A2507">
        <f>INDEX(resultados!$A$2:$ZZ$2662, 2501, MATCH($B$1, resultados!$A$1:$ZZ$1, 0))</f>
        <v/>
      </c>
      <c r="B2507">
        <f>INDEX(resultados!$A$2:$ZZ$2662, 2501, MATCH($B$2, resultados!$A$1:$ZZ$1, 0))</f>
        <v/>
      </c>
      <c r="C2507">
        <f>INDEX(resultados!$A$2:$ZZ$2662, 2501, MATCH($B$3, resultados!$A$1:$ZZ$1, 0))</f>
        <v/>
      </c>
    </row>
    <row r="2508">
      <c r="A2508">
        <f>INDEX(resultados!$A$2:$ZZ$2662, 2502, MATCH($B$1, resultados!$A$1:$ZZ$1, 0))</f>
        <v/>
      </c>
      <c r="B2508">
        <f>INDEX(resultados!$A$2:$ZZ$2662, 2502, MATCH($B$2, resultados!$A$1:$ZZ$1, 0))</f>
        <v/>
      </c>
      <c r="C2508">
        <f>INDEX(resultados!$A$2:$ZZ$2662, 2502, MATCH($B$3, resultados!$A$1:$ZZ$1, 0))</f>
        <v/>
      </c>
    </row>
    <row r="2509">
      <c r="A2509">
        <f>INDEX(resultados!$A$2:$ZZ$2662, 2503, MATCH($B$1, resultados!$A$1:$ZZ$1, 0))</f>
        <v/>
      </c>
      <c r="B2509">
        <f>INDEX(resultados!$A$2:$ZZ$2662, 2503, MATCH($B$2, resultados!$A$1:$ZZ$1, 0))</f>
        <v/>
      </c>
      <c r="C2509">
        <f>INDEX(resultados!$A$2:$ZZ$2662, 2503, MATCH($B$3, resultados!$A$1:$ZZ$1, 0))</f>
        <v/>
      </c>
    </row>
    <row r="2510">
      <c r="A2510">
        <f>INDEX(resultados!$A$2:$ZZ$2662, 2504, MATCH($B$1, resultados!$A$1:$ZZ$1, 0))</f>
        <v/>
      </c>
      <c r="B2510">
        <f>INDEX(resultados!$A$2:$ZZ$2662, 2504, MATCH($B$2, resultados!$A$1:$ZZ$1, 0))</f>
        <v/>
      </c>
      <c r="C2510">
        <f>INDEX(resultados!$A$2:$ZZ$2662, 2504, MATCH($B$3, resultados!$A$1:$ZZ$1, 0))</f>
        <v/>
      </c>
    </row>
    <row r="2511">
      <c r="A2511">
        <f>INDEX(resultados!$A$2:$ZZ$2662, 2505, MATCH($B$1, resultados!$A$1:$ZZ$1, 0))</f>
        <v/>
      </c>
      <c r="B2511">
        <f>INDEX(resultados!$A$2:$ZZ$2662, 2505, MATCH($B$2, resultados!$A$1:$ZZ$1, 0))</f>
        <v/>
      </c>
      <c r="C2511">
        <f>INDEX(resultados!$A$2:$ZZ$2662, 2505, MATCH($B$3, resultados!$A$1:$ZZ$1, 0))</f>
        <v/>
      </c>
    </row>
    <row r="2512">
      <c r="A2512">
        <f>INDEX(resultados!$A$2:$ZZ$2662, 2506, MATCH($B$1, resultados!$A$1:$ZZ$1, 0))</f>
        <v/>
      </c>
      <c r="B2512">
        <f>INDEX(resultados!$A$2:$ZZ$2662, 2506, MATCH($B$2, resultados!$A$1:$ZZ$1, 0))</f>
        <v/>
      </c>
      <c r="C2512">
        <f>INDEX(resultados!$A$2:$ZZ$2662, 2506, MATCH($B$3, resultados!$A$1:$ZZ$1, 0))</f>
        <v/>
      </c>
    </row>
    <row r="2513">
      <c r="A2513">
        <f>INDEX(resultados!$A$2:$ZZ$2662, 2507, MATCH($B$1, resultados!$A$1:$ZZ$1, 0))</f>
        <v/>
      </c>
      <c r="B2513">
        <f>INDEX(resultados!$A$2:$ZZ$2662, 2507, MATCH($B$2, resultados!$A$1:$ZZ$1, 0))</f>
        <v/>
      </c>
      <c r="C2513">
        <f>INDEX(resultados!$A$2:$ZZ$2662, 2507, MATCH($B$3, resultados!$A$1:$ZZ$1, 0))</f>
        <v/>
      </c>
    </row>
    <row r="2514">
      <c r="A2514">
        <f>INDEX(resultados!$A$2:$ZZ$2662, 2508, MATCH($B$1, resultados!$A$1:$ZZ$1, 0))</f>
        <v/>
      </c>
      <c r="B2514">
        <f>INDEX(resultados!$A$2:$ZZ$2662, 2508, MATCH($B$2, resultados!$A$1:$ZZ$1, 0))</f>
        <v/>
      </c>
      <c r="C2514">
        <f>INDEX(resultados!$A$2:$ZZ$2662, 2508, MATCH($B$3, resultados!$A$1:$ZZ$1, 0))</f>
        <v/>
      </c>
    </row>
    <row r="2515">
      <c r="A2515">
        <f>INDEX(resultados!$A$2:$ZZ$2662, 2509, MATCH($B$1, resultados!$A$1:$ZZ$1, 0))</f>
        <v/>
      </c>
      <c r="B2515">
        <f>INDEX(resultados!$A$2:$ZZ$2662, 2509, MATCH($B$2, resultados!$A$1:$ZZ$1, 0))</f>
        <v/>
      </c>
      <c r="C2515">
        <f>INDEX(resultados!$A$2:$ZZ$2662, 2509, MATCH($B$3, resultados!$A$1:$ZZ$1, 0))</f>
        <v/>
      </c>
    </row>
    <row r="2516">
      <c r="A2516">
        <f>INDEX(resultados!$A$2:$ZZ$2662, 2510, MATCH($B$1, resultados!$A$1:$ZZ$1, 0))</f>
        <v/>
      </c>
      <c r="B2516">
        <f>INDEX(resultados!$A$2:$ZZ$2662, 2510, MATCH($B$2, resultados!$A$1:$ZZ$1, 0))</f>
        <v/>
      </c>
      <c r="C2516">
        <f>INDEX(resultados!$A$2:$ZZ$2662, 2510, MATCH($B$3, resultados!$A$1:$ZZ$1, 0))</f>
        <v/>
      </c>
    </row>
    <row r="2517">
      <c r="A2517">
        <f>INDEX(resultados!$A$2:$ZZ$2662, 2511, MATCH($B$1, resultados!$A$1:$ZZ$1, 0))</f>
        <v/>
      </c>
      <c r="B2517">
        <f>INDEX(resultados!$A$2:$ZZ$2662, 2511, MATCH($B$2, resultados!$A$1:$ZZ$1, 0))</f>
        <v/>
      </c>
      <c r="C2517">
        <f>INDEX(resultados!$A$2:$ZZ$2662, 2511, MATCH($B$3, resultados!$A$1:$ZZ$1, 0))</f>
        <v/>
      </c>
    </row>
    <row r="2518">
      <c r="A2518">
        <f>INDEX(resultados!$A$2:$ZZ$2662, 2512, MATCH($B$1, resultados!$A$1:$ZZ$1, 0))</f>
        <v/>
      </c>
      <c r="B2518">
        <f>INDEX(resultados!$A$2:$ZZ$2662, 2512, MATCH($B$2, resultados!$A$1:$ZZ$1, 0))</f>
        <v/>
      </c>
      <c r="C2518">
        <f>INDEX(resultados!$A$2:$ZZ$2662, 2512, MATCH($B$3, resultados!$A$1:$ZZ$1, 0))</f>
        <v/>
      </c>
    </row>
    <row r="2519">
      <c r="A2519">
        <f>INDEX(resultados!$A$2:$ZZ$2662, 2513, MATCH($B$1, resultados!$A$1:$ZZ$1, 0))</f>
        <v/>
      </c>
      <c r="B2519">
        <f>INDEX(resultados!$A$2:$ZZ$2662, 2513, MATCH($B$2, resultados!$A$1:$ZZ$1, 0))</f>
        <v/>
      </c>
      <c r="C2519">
        <f>INDEX(resultados!$A$2:$ZZ$2662, 2513, MATCH($B$3, resultados!$A$1:$ZZ$1, 0))</f>
        <v/>
      </c>
    </row>
    <row r="2520">
      <c r="A2520">
        <f>INDEX(resultados!$A$2:$ZZ$2662, 2514, MATCH($B$1, resultados!$A$1:$ZZ$1, 0))</f>
        <v/>
      </c>
      <c r="B2520">
        <f>INDEX(resultados!$A$2:$ZZ$2662, 2514, MATCH($B$2, resultados!$A$1:$ZZ$1, 0))</f>
        <v/>
      </c>
      <c r="C2520">
        <f>INDEX(resultados!$A$2:$ZZ$2662, 2514, MATCH($B$3, resultados!$A$1:$ZZ$1, 0))</f>
        <v/>
      </c>
    </row>
    <row r="2521">
      <c r="A2521">
        <f>INDEX(resultados!$A$2:$ZZ$2662, 2515, MATCH($B$1, resultados!$A$1:$ZZ$1, 0))</f>
        <v/>
      </c>
      <c r="B2521">
        <f>INDEX(resultados!$A$2:$ZZ$2662, 2515, MATCH($B$2, resultados!$A$1:$ZZ$1, 0))</f>
        <v/>
      </c>
      <c r="C2521">
        <f>INDEX(resultados!$A$2:$ZZ$2662, 2515, MATCH($B$3, resultados!$A$1:$ZZ$1, 0))</f>
        <v/>
      </c>
    </row>
    <row r="2522">
      <c r="A2522">
        <f>INDEX(resultados!$A$2:$ZZ$2662, 2516, MATCH($B$1, resultados!$A$1:$ZZ$1, 0))</f>
        <v/>
      </c>
      <c r="B2522">
        <f>INDEX(resultados!$A$2:$ZZ$2662, 2516, MATCH($B$2, resultados!$A$1:$ZZ$1, 0))</f>
        <v/>
      </c>
      <c r="C2522">
        <f>INDEX(resultados!$A$2:$ZZ$2662, 2516, MATCH($B$3, resultados!$A$1:$ZZ$1, 0))</f>
        <v/>
      </c>
    </row>
    <row r="2523">
      <c r="A2523">
        <f>INDEX(resultados!$A$2:$ZZ$2662, 2517, MATCH($B$1, resultados!$A$1:$ZZ$1, 0))</f>
        <v/>
      </c>
      <c r="B2523">
        <f>INDEX(resultados!$A$2:$ZZ$2662, 2517, MATCH($B$2, resultados!$A$1:$ZZ$1, 0))</f>
        <v/>
      </c>
      <c r="C2523">
        <f>INDEX(resultados!$A$2:$ZZ$2662, 2517, MATCH($B$3, resultados!$A$1:$ZZ$1, 0))</f>
        <v/>
      </c>
    </row>
    <row r="2524">
      <c r="A2524">
        <f>INDEX(resultados!$A$2:$ZZ$2662, 2518, MATCH($B$1, resultados!$A$1:$ZZ$1, 0))</f>
        <v/>
      </c>
      <c r="B2524">
        <f>INDEX(resultados!$A$2:$ZZ$2662, 2518, MATCH($B$2, resultados!$A$1:$ZZ$1, 0))</f>
        <v/>
      </c>
      <c r="C2524">
        <f>INDEX(resultados!$A$2:$ZZ$2662, 2518, MATCH($B$3, resultados!$A$1:$ZZ$1, 0))</f>
        <v/>
      </c>
    </row>
    <row r="2525">
      <c r="A2525">
        <f>INDEX(resultados!$A$2:$ZZ$2662, 2519, MATCH($B$1, resultados!$A$1:$ZZ$1, 0))</f>
        <v/>
      </c>
      <c r="B2525">
        <f>INDEX(resultados!$A$2:$ZZ$2662, 2519, MATCH($B$2, resultados!$A$1:$ZZ$1, 0))</f>
        <v/>
      </c>
      <c r="C2525">
        <f>INDEX(resultados!$A$2:$ZZ$2662, 2519, MATCH($B$3, resultados!$A$1:$ZZ$1, 0))</f>
        <v/>
      </c>
    </row>
    <row r="2526">
      <c r="A2526">
        <f>INDEX(resultados!$A$2:$ZZ$2662, 2520, MATCH($B$1, resultados!$A$1:$ZZ$1, 0))</f>
        <v/>
      </c>
      <c r="B2526">
        <f>INDEX(resultados!$A$2:$ZZ$2662, 2520, MATCH($B$2, resultados!$A$1:$ZZ$1, 0))</f>
        <v/>
      </c>
      <c r="C2526">
        <f>INDEX(resultados!$A$2:$ZZ$2662, 2520, MATCH($B$3, resultados!$A$1:$ZZ$1, 0))</f>
        <v/>
      </c>
    </row>
    <row r="2527">
      <c r="A2527">
        <f>INDEX(resultados!$A$2:$ZZ$2662, 2521, MATCH($B$1, resultados!$A$1:$ZZ$1, 0))</f>
        <v/>
      </c>
      <c r="B2527">
        <f>INDEX(resultados!$A$2:$ZZ$2662, 2521, MATCH($B$2, resultados!$A$1:$ZZ$1, 0))</f>
        <v/>
      </c>
      <c r="C2527">
        <f>INDEX(resultados!$A$2:$ZZ$2662, 2521, MATCH($B$3, resultados!$A$1:$ZZ$1, 0))</f>
        <v/>
      </c>
    </row>
    <row r="2528">
      <c r="A2528">
        <f>INDEX(resultados!$A$2:$ZZ$2662, 2522, MATCH($B$1, resultados!$A$1:$ZZ$1, 0))</f>
        <v/>
      </c>
      <c r="B2528">
        <f>INDEX(resultados!$A$2:$ZZ$2662, 2522, MATCH($B$2, resultados!$A$1:$ZZ$1, 0))</f>
        <v/>
      </c>
      <c r="C2528">
        <f>INDEX(resultados!$A$2:$ZZ$2662, 2522, MATCH($B$3, resultados!$A$1:$ZZ$1, 0))</f>
        <v/>
      </c>
    </row>
    <row r="2529">
      <c r="A2529">
        <f>INDEX(resultados!$A$2:$ZZ$2662, 2523, MATCH($B$1, resultados!$A$1:$ZZ$1, 0))</f>
        <v/>
      </c>
      <c r="B2529">
        <f>INDEX(resultados!$A$2:$ZZ$2662, 2523, MATCH($B$2, resultados!$A$1:$ZZ$1, 0))</f>
        <v/>
      </c>
      <c r="C2529">
        <f>INDEX(resultados!$A$2:$ZZ$2662, 2523, MATCH($B$3, resultados!$A$1:$ZZ$1, 0))</f>
        <v/>
      </c>
    </row>
    <row r="2530">
      <c r="A2530">
        <f>INDEX(resultados!$A$2:$ZZ$2662, 2524, MATCH($B$1, resultados!$A$1:$ZZ$1, 0))</f>
        <v/>
      </c>
      <c r="B2530">
        <f>INDEX(resultados!$A$2:$ZZ$2662, 2524, MATCH($B$2, resultados!$A$1:$ZZ$1, 0))</f>
        <v/>
      </c>
      <c r="C2530">
        <f>INDEX(resultados!$A$2:$ZZ$2662, 2524, MATCH($B$3, resultados!$A$1:$ZZ$1, 0))</f>
        <v/>
      </c>
    </row>
    <row r="2531">
      <c r="A2531">
        <f>INDEX(resultados!$A$2:$ZZ$2662, 2525, MATCH($B$1, resultados!$A$1:$ZZ$1, 0))</f>
        <v/>
      </c>
      <c r="B2531">
        <f>INDEX(resultados!$A$2:$ZZ$2662, 2525, MATCH($B$2, resultados!$A$1:$ZZ$1, 0))</f>
        <v/>
      </c>
      <c r="C2531">
        <f>INDEX(resultados!$A$2:$ZZ$2662, 2525, MATCH($B$3, resultados!$A$1:$ZZ$1, 0))</f>
        <v/>
      </c>
    </row>
    <row r="2532">
      <c r="A2532">
        <f>INDEX(resultados!$A$2:$ZZ$2662, 2526, MATCH($B$1, resultados!$A$1:$ZZ$1, 0))</f>
        <v/>
      </c>
      <c r="B2532">
        <f>INDEX(resultados!$A$2:$ZZ$2662, 2526, MATCH($B$2, resultados!$A$1:$ZZ$1, 0))</f>
        <v/>
      </c>
      <c r="C2532">
        <f>INDEX(resultados!$A$2:$ZZ$2662, 2526, MATCH($B$3, resultados!$A$1:$ZZ$1, 0))</f>
        <v/>
      </c>
    </row>
    <row r="2533">
      <c r="A2533">
        <f>INDEX(resultados!$A$2:$ZZ$2662, 2527, MATCH($B$1, resultados!$A$1:$ZZ$1, 0))</f>
        <v/>
      </c>
      <c r="B2533">
        <f>INDEX(resultados!$A$2:$ZZ$2662, 2527, MATCH($B$2, resultados!$A$1:$ZZ$1, 0))</f>
        <v/>
      </c>
      <c r="C2533">
        <f>INDEX(resultados!$A$2:$ZZ$2662, 2527, MATCH($B$3, resultados!$A$1:$ZZ$1, 0))</f>
        <v/>
      </c>
    </row>
    <row r="2534">
      <c r="A2534">
        <f>INDEX(resultados!$A$2:$ZZ$2662, 2528, MATCH($B$1, resultados!$A$1:$ZZ$1, 0))</f>
        <v/>
      </c>
      <c r="B2534">
        <f>INDEX(resultados!$A$2:$ZZ$2662, 2528, MATCH($B$2, resultados!$A$1:$ZZ$1, 0))</f>
        <v/>
      </c>
      <c r="C2534">
        <f>INDEX(resultados!$A$2:$ZZ$2662, 2528, MATCH($B$3, resultados!$A$1:$ZZ$1, 0))</f>
        <v/>
      </c>
    </row>
    <row r="2535">
      <c r="A2535">
        <f>INDEX(resultados!$A$2:$ZZ$2662, 2529, MATCH($B$1, resultados!$A$1:$ZZ$1, 0))</f>
        <v/>
      </c>
      <c r="B2535">
        <f>INDEX(resultados!$A$2:$ZZ$2662, 2529, MATCH($B$2, resultados!$A$1:$ZZ$1, 0))</f>
        <v/>
      </c>
      <c r="C2535">
        <f>INDEX(resultados!$A$2:$ZZ$2662, 2529, MATCH($B$3, resultados!$A$1:$ZZ$1, 0))</f>
        <v/>
      </c>
    </row>
    <row r="2536">
      <c r="A2536">
        <f>INDEX(resultados!$A$2:$ZZ$2662, 2530, MATCH($B$1, resultados!$A$1:$ZZ$1, 0))</f>
        <v/>
      </c>
      <c r="B2536">
        <f>INDEX(resultados!$A$2:$ZZ$2662, 2530, MATCH($B$2, resultados!$A$1:$ZZ$1, 0))</f>
        <v/>
      </c>
      <c r="C2536">
        <f>INDEX(resultados!$A$2:$ZZ$2662, 2530, MATCH($B$3, resultados!$A$1:$ZZ$1, 0))</f>
        <v/>
      </c>
    </row>
    <row r="2537">
      <c r="A2537">
        <f>INDEX(resultados!$A$2:$ZZ$2662, 2531, MATCH($B$1, resultados!$A$1:$ZZ$1, 0))</f>
        <v/>
      </c>
      <c r="B2537">
        <f>INDEX(resultados!$A$2:$ZZ$2662, 2531, MATCH($B$2, resultados!$A$1:$ZZ$1, 0))</f>
        <v/>
      </c>
      <c r="C2537">
        <f>INDEX(resultados!$A$2:$ZZ$2662, 2531, MATCH($B$3, resultados!$A$1:$ZZ$1, 0))</f>
        <v/>
      </c>
    </row>
    <row r="2538">
      <c r="A2538">
        <f>INDEX(resultados!$A$2:$ZZ$2662, 2532, MATCH($B$1, resultados!$A$1:$ZZ$1, 0))</f>
        <v/>
      </c>
      <c r="B2538">
        <f>INDEX(resultados!$A$2:$ZZ$2662, 2532, MATCH($B$2, resultados!$A$1:$ZZ$1, 0))</f>
        <v/>
      </c>
      <c r="C2538">
        <f>INDEX(resultados!$A$2:$ZZ$2662, 2532, MATCH($B$3, resultados!$A$1:$ZZ$1, 0))</f>
        <v/>
      </c>
    </row>
    <row r="2539">
      <c r="A2539">
        <f>INDEX(resultados!$A$2:$ZZ$2662, 2533, MATCH($B$1, resultados!$A$1:$ZZ$1, 0))</f>
        <v/>
      </c>
      <c r="B2539">
        <f>INDEX(resultados!$A$2:$ZZ$2662, 2533, MATCH($B$2, resultados!$A$1:$ZZ$1, 0))</f>
        <v/>
      </c>
      <c r="C2539">
        <f>INDEX(resultados!$A$2:$ZZ$2662, 2533, MATCH($B$3, resultados!$A$1:$ZZ$1, 0))</f>
        <v/>
      </c>
    </row>
    <row r="2540">
      <c r="A2540">
        <f>INDEX(resultados!$A$2:$ZZ$2662, 2534, MATCH($B$1, resultados!$A$1:$ZZ$1, 0))</f>
        <v/>
      </c>
      <c r="B2540">
        <f>INDEX(resultados!$A$2:$ZZ$2662, 2534, MATCH($B$2, resultados!$A$1:$ZZ$1, 0))</f>
        <v/>
      </c>
      <c r="C2540">
        <f>INDEX(resultados!$A$2:$ZZ$2662, 2534, MATCH($B$3, resultados!$A$1:$ZZ$1, 0))</f>
        <v/>
      </c>
    </row>
    <row r="2541">
      <c r="A2541">
        <f>INDEX(resultados!$A$2:$ZZ$2662, 2535, MATCH($B$1, resultados!$A$1:$ZZ$1, 0))</f>
        <v/>
      </c>
      <c r="B2541">
        <f>INDEX(resultados!$A$2:$ZZ$2662, 2535, MATCH($B$2, resultados!$A$1:$ZZ$1, 0))</f>
        <v/>
      </c>
      <c r="C2541">
        <f>INDEX(resultados!$A$2:$ZZ$2662, 2535, MATCH($B$3, resultados!$A$1:$ZZ$1, 0))</f>
        <v/>
      </c>
    </row>
    <row r="2542">
      <c r="A2542">
        <f>INDEX(resultados!$A$2:$ZZ$2662, 2536, MATCH($B$1, resultados!$A$1:$ZZ$1, 0))</f>
        <v/>
      </c>
      <c r="B2542">
        <f>INDEX(resultados!$A$2:$ZZ$2662, 2536, MATCH($B$2, resultados!$A$1:$ZZ$1, 0))</f>
        <v/>
      </c>
      <c r="C2542">
        <f>INDEX(resultados!$A$2:$ZZ$2662, 2536, MATCH($B$3, resultados!$A$1:$ZZ$1, 0))</f>
        <v/>
      </c>
    </row>
    <row r="2543">
      <c r="A2543">
        <f>INDEX(resultados!$A$2:$ZZ$2662, 2537, MATCH($B$1, resultados!$A$1:$ZZ$1, 0))</f>
        <v/>
      </c>
      <c r="B2543">
        <f>INDEX(resultados!$A$2:$ZZ$2662, 2537, MATCH($B$2, resultados!$A$1:$ZZ$1, 0))</f>
        <v/>
      </c>
      <c r="C2543">
        <f>INDEX(resultados!$A$2:$ZZ$2662, 2537, MATCH($B$3, resultados!$A$1:$ZZ$1, 0))</f>
        <v/>
      </c>
    </row>
    <row r="2544">
      <c r="A2544">
        <f>INDEX(resultados!$A$2:$ZZ$2662, 2538, MATCH($B$1, resultados!$A$1:$ZZ$1, 0))</f>
        <v/>
      </c>
      <c r="B2544">
        <f>INDEX(resultados!$A$2:$ZZ$2662, 2538, MATCH($B$2, resultados!$A$1:$ZZ$1, 0))</f>
        <v/>
      </c>
      <c r="C2544">
        <f>INDEX(resultados!$A$2:$ZZ$2662, 2538, MATCH($B$3, resultados!$A$1:$ZZ$1, 0))</f>
        <v/>
      </c>
    </row>
    <row r="2545">
      <c r="A2545">
        <f>INDEX(resultados!$A$2:$ZZ$2662, 2539, MATCH($B$1, resultados!$A$1:$ZZ$1, 0))</f>
        <v/>
      </c>
      <c r="B2545">
        <f>INDEX(resultados!$A$2:$ZZ$2662, 2539, MATCH($B$2, resultados!$A$1:$ZZ$1, 0))</f>
        <v/>
      </c>
      <c r="C2545">
        <f>INDEX(resultados!$A$2:$ZZ$2662, 2539, MATCH($B$3, resultados!$A$1:$ZZ$1, 0))</f>
        <v/>
      </c>
    </row>
    <row r="2546">
      <c r="A2546">
        <f>INDEX(resultados!$A$2:$ZZ$2662, 2540, MATCH($B$1, resultados!$A$1:$ZZ$1, 0))</f>
        <v/>
      </c>
      <c r="B2546">
        <f>INDEX(resultados!$A$2:$ZZ$2662, 2540, MATCH($B$2, resultados!$A$1:$ZZ$1, 0))</f>
        <v/>
      </c>
      <c r="C2546">
        <f>INDEX(resultados!$A$2:$ZZ$2662, 2540, MATCH($B$3, resultados!$A$1:$ZZ$1, 0))</f>
        <v/>
      </c>
    </row>
    <row r="2547">
      <c r="A2547">
        <f>INDEX(resultados!$A$2:$ZZ$2662, 2541, MATCH($B$1, resultados!$A$1:$ZZ$1, 0))</f>
        <v/>
      </c>
      <c r="B2547">
        <f>INDEX(resultados!$A$2:$ZZ$2662, 2541, MATCH($B$2, resultados!$A$1:$ZZ$1, 0))</f>
        <v/>
      </c>
      <c r="C2547">
        <f>INDEX(resultados!$A$2:$ZZ$2662, 2541, MATCH($B$3, resultados!$A$1:$ZZ$1, 0))</f>
        <v/>
      </c>
    </row>
    <row r="2548">
      <c r="A2548">
        <f>INDEX(resultados!$A$2:$ZZ$2662, 2542, MATCH($B$1, resultados!$A$1:$ZZ$1, 0))</f>
        <v/>
      </c>
      <c r="B2548">
        <f>INDEX(resultados!$A$2:$ZZ$2662, 2542, MATCH($B$2, resultados!$A$1:$ZZ$1, 0))</f>
        <v/>
      </c>
      <c r="C2548">
        <f>INDEX(resultados!$A$2:$ZZ$2662, 2542, MATCH($B$3, resultados!$A$1:$ZZ$1, 0))</f>
        <v/>
      </c>
    </row>
    <row r="2549">
      <c r="A2549">
        <f>INDEX(resultados!$A$2:$ZZ$2662, 2543, MATCH($B$1, resultados!$A$1:$ZZ$1, 0))</f>
        <v/>
      </c>
      <c r="B2549">
        <f>INDEX(resultados!$A$2:$ZZ$2662, 2543, MATCH($B$2, resultados!$A$1:$ZZ$1, 0))</f>
        <v/>
      </c>
      <c r="C2549">
        <f>INDEX(resultados!$A$2:$ZZ$2662, 2543, MATCH($B$3, resultados!$A$1:$ZZ$1, 0))</f>
        <v/>
      </c>
    </row>
    <row r="2550">
      <c r="A2550">
        <f>INDEX(resultados!$A$2:$ZZ$2662, 2544, MATCH($B$1, resultados!$A$1:$ZZ$1, 0))</f>
        <v/>
      </c>
      <c r="B2550">
        <f>INDEX(resultados!$A$2:$ZZ$2662, 2544, MATCH($B$2, resultados!$A$1:$ZZ$1, 0))</f>
        <v/>
      </c>
      <c r="C2550">
        <f>INDEX(resultados!$A$2:$ZZ$2662, 2544, MATCH($B$3, resultados!$A$1:$ZZ$1, 0))</f>
        <v/>
      </c>
    </row>
    <row r="2551">
      <c r="A2551">
        <f>INDEX(resultados!$A$2:$ZZ$2662, 2545, MATCH($B$1, resultados!$A$1:$ZZ$1, 0))</f>
        <v/>
      </c>
      <c r="B2551">
        <f>INDEX(resultados!$A$2:$ZZ$2662, 2545, MATCH($B$2, resultados!$A$1:$ZZ$1, 0))</f>
        <v/>
      </c>
      <c r="C2551">
        <f>INDEX(resultados!$A$2:$ZZ$2662, 2545, MATCH($B$3, resultados!$A$1:$ZZ$1, 0))</f>
        <v/>
      </c>
    </row>
    <row r="2552">
      <c r="A2552">
        <f>INDEX(resultados!$A$2:$ZZ$2662, 2546, MATCH($B$1, resultados!$A$1:$ZZ$1, 0))</f>
        <v/>
      </c>
      <c r="B2552">
        <f>INDEX(resultados!$A$2:$ZZ$2662, 2546, MATCH($B$2, resultados!$A$1:$ZZ$1, 0))</f>
        <v/>
      </c>
      <c r="C2552">
        <f>INDEX(resultados!$A$2:$ZZ$2662, 2546, MATCH($B$3, resultados!$A$1:$ZZ$1, 0))</f>
        <v/>
      </c>
    </row>
    <row r="2553">
      <c r="A2553">
        <f>INDEX(resultados!$A$2:$ZZ$2662, 2547, MATCH($B$1, resultados!$A$1:$ZZ$1, 0))</f>
        <v/>
      </c>
      <c r="B2553">
        <f>INDEX(resultados!$A$2:$ZZ$2662, 2547, MATCH($B$2, resultados!$A$1:$ZZ$1, 0))</f>
        <v/>
      </c>
      <c r="C2553">
        <f>INDEX(resultados!$A$2:$ZZ$2662, 2547, MATCH($B$3, resultados!$A$1:$ZZ$1, 0))</f>
        <v/>
      </c>
    </row>
    <row r="2554">
      <c r="A2554">
        <f>INDEX(resultados!$A$2:$ZZ$2662, 2548, MATCH($B$1, resultados!$A$1:$ZZ$1, 0))</f>
        <v/>
      </c>
      <c r="B2554">
        <f>INDEX(resultados!$A$2:$ZZ$2662, 2548, MATCH($B$2, resultados!$A$1:$ZZ$1, 0))</f>
        <v/>
      </c>
      <c r="C2554">
        <f>INDEX(resultados!$A$2:$ZZ$2662, 2548, MATCH($B$3, resultados!$A$1:$ZZ$1, 0))</f>
        <v/>
      </c>
    </row>
    <row r="2555">
      <c r="A2555">
        <f>INDEX(resultados!$A$2:$ZZ$2662, 2549, MATCH($B$1, resultados!$A$1:$ZZ$1, 0))</f>
        <v/>
      </c>
      <c r="B2555">
        <f>INDEX(resultados!$A$2:$ZZ$2662, 2549, MATCH($B$2, resultados!$A$1:$ZZ$1, 0))</f>
        <v/>
      </c>
      <c r="C2555">
        <f>INDEX(resultados!$A$2:$ZZ$2662, 2549, MATCH($B$3, resultados!$A$1:$ZZ$1, 0))</f>
        <v/>
      </c>
    </row>
    <row r="2556">
      <c r="A2556">
        <f>INDEX(resultados!$A$2:$ZZ$2662, 2550, MATCH($B$1, resultados!$A$1:$ZZ$1, 0))</f>
        <v/>
      </c>
      <c r="B2556">
        <f>INDEX(resultados!$A$2:$ZZ$2662, 2550, MATCH($B$2, resultados!$A$1:$ZZ$1, 0))</f>
        <v/>
      </c>
      <c r="C2556">
        <f>INDEX(resultados!$A$2:$ZZ$2662, 2550, MATCH($B$3, resultados!$A$1:$ZZ$1, 0))</f>
        <v/>
      </c>
    </row>
    <row r="2557">
      <c r="A2557">
        <f>INDEX(resultados!$A$2:$ZZ$2662, 2551, MATCH($B$1, resultados!$A$1:$ZZ$1, 0))</f>
        <v/>
      </c>
      <c r="B2557">
        <f>INDEX(resultados!$A$2:$ZZ$2662, 2551, MATCH($B$2, resultados!$A$1:$ZZ$1, 0))</f>
        <v/>
      </c>
      <c r="C2557">
        <f>INDEX(resultados!$A$2:$ZZ$2662, 2551, MATCH($B$3, resultados!$A$1:$ZZ$1, 0))</f>
        <v/>
      </c>
    </row>
    <row r="2558">
      <c r="A2558">
        <f>INDEX(resultados!$A$2:$ZZ$2662, 2552, MATCH($B$1, resultados!$A$1:$ZZ$1, 0))</f>
        <v/>
      </c>
      <c r="B2558">
        <f>INDEX(resultados!$A$2:$ZZ$2662, 2552, MATCH($B$2, resultados!$A$1:$ZZ$1, 0))</f>
        <v/>
      </c>
      <c r="C2558">
        <f>INDEX(resultados!$A$2:$ZZ$2662, 2552, MATCH($B$3, resultados!$A$1:$ZZ$1, 0))</f>
        <v/>
      </c>
    </row>
    <row r="2559">
      <c r="A2559">
        <f>INDEX(resultados!$A$2:$ZZ$2662, 2553, MATCH($B$1, resultados!$A$1:$ZZ$1, 0))</f>
        <v/>
      </c>
      <c r="B2559">
        <f>INDEX(resultados!$A$2:$ZZ$2662, 2553, MATCH($B$2, resultados!$A$1:$ZZ$1, 0))</f>
        <v/>
      </c>
      <c r="C2559">
        <f>INDEX(resultados!$A$2:$ZZ$2662, 2553, MATCH($B$3, resultados!$A$1:$ZZ$1, 0))</f>
        <v/>
      </c>
    </row>
    <row r="2560">
      <c r="A2560">
        <f>INDEX(resultados!$A$2:$ZZ$2662, 2554, MATCH($B$1, resultados!$A$1:$ZZ$1, 0))</f>
        <v/>
      </c>
      <c r="B2560">
        <f>INDEX(resultados!$A$2:$ZZ$2662, 2554, MATCH($B$2, resultados!$A$1:$ZZ$1, 0))</f>
        <v/>
      </c>
      <c r="C2560">
        <f>INDEX(resultados!$A$2:$ZZ$2662, 2554, MATCH($B$3, resultados!$A$1:$ZZ$1, 0))</f>
        <v/>
      </c>
    </row>
    <row r="2561">
      <c r="A2561">
        <f>INDEX(resultados!$A$2:$ZZ$2662, 2555, MATCH($B$1, resultados!$A$1:$ZZ$1, 0))</f>
        <v/>
      </c>
      <c r="B2561">
        <f>INDEX(resultados!$A$2:$ZZ$2662, 2555, MATCH($B$2, resultados!$A$1:$ZZ$1, 0))</f>
        <v/>
      </c>
      <c r="C2561">
        <f>INDEX(resultados!$A$2:$ZZ$2662, 2555, MATCH($B$3, resultados!$A$1:$ZZ$1, 0))</f>
        <v/>
      </c>
    </row>
    <row r="2562">
      <c r="A2562">
        <f>INDEX(resultados!$A$2:$ZZ$2662, 2556, MATCH($B$1, resultados!$A$1:$ZZ$1, 0))</f>
        <v/>
      </c>
      <c r="B2562">
        <f>INDEX(resultados!$A$2:$ZZ$2662, 2556, MATCH($B$2, resultados!$A$1:$ZZ$1, 0))</f>
        <v/>
      </c>
      <c r="C2562">
        <f>INDEX(resultados!$A$2:$ZZ$2662, 2556, MATCH($B$3, resultados!$A$1:$ZZ$1, 0))</f>
        <v/>
      </c>
    </row>
    <row r="2563">
      <c r="A2563">
        <f>INDEX(resultados!$A$2:$ZZ$2662, 2557, MATCH($B$1, resultados!$A$1:$ZZ$1, 0))</f>
        <v/>
      </c>
      <c r="B2563">
        <f>INDEX(resultados!$A$2:$ZZ$2662, 2557, MATCH($B$2, resultados!$A$1:$ZZ$1, 0))</f>
        <v/>
      </c>
      <c r="C2563">
        <f>INDEX(resultados!$A$2:$ZZ$2662, 2557, MATCH($B$3, resultados!$A$1:$ZZ$1, 0))</f>
        <v/>
      </c>
    </row>
    <row r="2564">
      <c r="A2564">
        <f>INDEX(resultados!$A$2:$ZZ$2662, 2558, MATCH($B$1, resultados!$A$1:$ZZ$1, 0))</f>
        <v/>
      </c>
      <c r="B2564">
        <f>INDEX(resultados!$A$2:$ZZ$2662, 2558, MATCH($B$2, resultados!$A$1:$ZZ$1, 0))</f>
        <v/>
      </c>
      <c r="C2564">
        <f>INDEX(resultados!$A$2:$ZZ$2662, 2558, MATCH($B$3, resultados!$A$1:$ZZ$1, 0))</f>
        <v/>
      </c>
    </row>
    <row r="2565">
      <c r="A2565">
        <f>INDEX(resultados!$A$2:$ZZ$2662, 2559, MATCH($B$1, resultados!$A$1:$ZZ$1, 0))</f>
        <v/>
      </c>
      <c r="B2565">
        <f>INDEX(resultados!$A$2:$ZZ$2662, 2559, MATCH($B$2, resultados!$A$1:$ZZ$1, 0))</f>
        <v/>
      </c>
      <c r="C2565">
        <f>INDEX(resultados!$A$2:$ZZ$2662, 2559, MATCH($B$3, resultados!$A$1:$ZZ$1, 0))</f>
        <v/>
      </c>
    </row>
    <row r="2566">
      <c r="A2566">
        <f>INDEX(resultados!$A$2:$ZZ$2662, 2560, MATCH($B$1, resultados!$A$1:$ZZ$1, 0))</f>
        <v/>
      </c>
      <c r="B2566">
        <f>INDEX(resultados!$A$2:$ZZ$2662, 2560, MATCH($B$2, resultados!$A$1:$ZZ$1, 0))</f>
        <v/>
      </c>
      <c r="C2566">
        <f>INDEX(resultados!$A$2:$ZZ$2662, 2560, MATCH($B$3, resultados!$A$1:$ZZ$1, 0))</f>
        <v/>
      </c>
    </row>
    <row r="2567">
      <c r="A2567">
        <f>INDEX(resultados!$A$2:$ZZ$2662, 2561, MATCH($B$1, resultados!$A$1:$ZZ$1, 0))</f>
        <v/>
      </c>
      <c r="B2567">
        <f>INDEX(resultados!$A$2:$ZZ$2662, 2561, MATCH($B$2, resultados!$A$1:$ZZ$1, 0))</f>
        <v/>
      </c>
      <c r="C2567">
        <f>INDEX(resultados!$A$2:$ZZ$2662, 2561, MATCH($B$3, resultados!$A$1:$ZZ$1, 0))</f>
        <v/>
      </c>
    </row>
    <row r="2568">
      <c r="A2568">
        <f>INDEX(resultados!$A$2:$ZZ$2662, 2562, MATCH($B$1, resultados!$A$1:$ZZ$1, 0))</f>
        <v/>
      </c>
      <c r="B2568">
        <f>INDEX(resultados!$A$2:$ZZ$2662, 2562, MATCH($B$2, resultados!$A$1:$ZZ$1, 0))</f>
        <v/>
      </c>
      <c r="C2568">
        <f>INDEX(resultados!$A$2:$ZZ$2662, 2562, MATCH($B$3, resultados!$A$1:$ZZ$1, 0))</f>
        <v/>
      </c>
    </row>
    <row r="2569">
      <c r="A2569">
        <f>INDEX(resultados!$A$2:$ZZ$2662, 2563, MATCH($B$1, resultados!$A$1:$ZZ$1, 0))</f>
        <v/>
      </c>
      <c r="B2569">
        <f>INDEX(resultados!$A$2:$ZZ$2662, 2563, MATCH($B$2, resultados!$A$1:$ZZ$1, 0))</f>
        <v/>
      </c>
      <c r="C2569">
        <f>INDEX(resultados!$A$2:$ZZ$2662, 2563, MATCH($B$3, resultados!$A$1:$ZZ$1, 0))</f>
        <v/>
      </c>
    </row>
    <row r="2570">
      <c r="A2570">
        <f>INDEX(resultados!$A$2:$ZZ$2662, 2564, MATCH($B$1, resultados!$A$1:$ZZ$1, 0))</f>
        <v/>
      </c>
      <c r="B2570">
        <f>INDEX(resultados!$A$2:$ZZ$2662, 2564, MATCH($B$2, resultados!$A$1:$ZZ$1, 0))</f>
        <v/>
      </c>
      <c r="C2570">
        <f>INDEX(resultados!$A$2:$ZZ$2662, 2564, MATCH($B$3, resultados!$A$1:$ZZ$1, 0))</f>
        <v/>
      </c>
    </row>
    <row r="2571">
      <c r="A2571">
        <f>INDEX(resultados!$A$2:$ZZ$2662, 2565, MATCH($B$1, resultados!$A$1:$ZZ$1, 0))</f>
        <v/>
      </c>
      <c r="B2571">
        <f>INDEX(resultados!$A$2:$ZZ$2662, 2565, MATCH($B$2, resultados!$A$1:$ZZ$1, 0))</f>
        <v/>
      </c>
      <c r="C2571">
        <f>INDEX(resultados!$A$2:$ZZ$2662, 2565, MATCH($B$3, resultados!$A$1:$ZZ$1, 0))</f>
        <v/>
      </c>
    </row>
    <row r="2572">
      <c r="A2572">
        <f>INDEX(resultados!$A$2:$ZZ$2662, 2566, MATCH($B$1, resultados!$A$1:$ZZ$1, 0))</f>
        <v/>
      </c>
      <c r="B2572">
        <f>INDEX(resultados!$A$2:$ZZ$2662, 2566, MATCH($B$2, resultados!$A$1:$ZZ$1, 0))</f>
        <v/>
      </c>
      <c r="C2572">
        <f>INDEX(resultados!$A$2:$ZZ$2662, 2566, MATCH($B$3, resultados!$A$1:$ZZ$1, 0))</f>
        <v/>
      </c>
    </row>
    <row r="2573">
      <c r="A2573">
        <f>INDEX(resultados!$A$2:$ZZ$2662, 2567, MATCH($B$1, resultados!$A$1:$ZZ$1, 0))</f>
        <v/>
      </c>
      <c r="B2573">
        <f>INDEX(resultados!$A$2:$ZZ$2662, 2567, MATCH($B$2, resultados!$A$1:$ZZ$1, 0))</f>
        <v/>
      </c>
      <c r="C2573">
        <f>INDEX(resultados!$A$2:$ZZ$2662, 2567, MATCH($B$3, resultados!$A$1:$ZZ$1, 0))</f>
        <v/>
      </c>
    </row>
    <row r="2574">
      <c r="A2574">
        <f>INDEX(resultados!$A$2:$ZZ$2662, 2568, MATCH($B$1, resultados!$A$1:$ZZ$1, 0))</f>
        <v/>
      </c>
      <c r="B2574">
        <f>INDEX(resultados!$A$2:$ZZ$2662, 2568, MATCH($B$2, resultados!$A$1:$ZZ$1, 0))</f>
        <v/>
      </c>
      <c r="C2574">
        <f>INDEX(resultados!$A$2:$ZZ$2662, 2568, MATCH($B$3, resultados!$A$1:$ZZ$1, 0))</f>
        <v/>
      </c>
    </row>
    <row r="2575">
      <c r="A2575">
        <f>INDEX(resultados!$A$2:$ZZ$2662, 2569, MATCH($B$1, resultados!$A$1:$ZZ$1, 0))</f>
        <v/>
      </c>
      <c r="B2575">
        <f>INDEX(resultados!$A$2:$ZZ$2662, 2569, MATCH($B$2, resultados!$A$1:$ZZ$1, 0))</f>
        <v/>
      </c>
      <c r="C2575">
        <f>INDEX(resultados!$A$2:$ZZ$2662, 2569, MATCH($B$3, resultados!$A$1:$ZZ$1, 0))</f>
        <v/>
      </c>
    </row>
    <row r="2576">
      <c r="A2576">
        <f>INDEX(resultados!$A$2:$ZZ$2662, 2570, MATCH($B$1, resultados!$A$1:$ZZ$1, 0))</f>
        <v/>
      </c>
      <c r="B2576">
        <f>INDEX(resultados!$A$2:$ZZ$2662, 2570, MATCH($B$2, resultados!$A$1:$ZZ$1, 0))</f>
        <v/>
      </c>
      <c r="C2576">
        <f>INDEX(resultados!$A$2:$ZZ$2662, 2570, MATCH($B$3, resultados!$A$1:$ZZ$1, 0))</f>
        <v/>
      </c>
    </row>
    <row r="2577">
      <c r="A2577">
        <f>INDEX(resultados!$A$2:$ZZ$2662, 2571, MATCH($B$1, resultados!$A$1:$ZZ$1, 0))</f>
        <v/>
      </c>
      <c r="B2577">
        <f>INDEX(resultados!$A$2:$ZZ$2662, 2571, MATCH($B$2, resultados!$A$1:$ZZ$1, 0))</f>
        <v/>
      </c>
      <c r="C2577">
        <f>INDEX(resultados!$A$2:$ZZ$2662, 2571, MATCH($B$3, resultados!$A$1:$ZZ$1, 0))</f>
        <v/>
      </c>
    </row>
    <row r="2578">
      <c r="A2578">
        <f>INDEX(resultados!$A$2:$ZZ$2662, 2572, MATCH($B$1, resultados!$A$1:$ZZ$1, 0))</f>
        <v/>
      </c>
      <c r="B2578">
        <f>INDEX(resultados!$A$2:$ZZ$2662, 2572, MATCH($B$2, resultados!$A$1:$ZZ$1, 0))</f>
        <v/>
      </c>
      <c r="C2578">
        <f>INDEX(resultados!$A$2:$ZZ$2662, 2572, MATCH($B$3, resultados!$A$1:$ZZ$1, 0))</f>
        <v/>
      </c>
    </row>
    <row r="2579">
      <c r="A2579">
        <f>INDEX(resultados!$A$2:$ZZ$2662, 2573, MATCH($B$1, resultados!$A$1:$ZZ$1, 0))</f>
        <v/>
      </c>
      <c r="B2579">
        <f>INDEX(resultados!$A$2:$ZZ$2662, 2573, MATCH($B$2, resultados!$A$1:$ZZ$1, 0))</f>
        <v/>
      </c>
      <c r="C2579">
        <f>INDEX(resultados!$A$2:$ZZ$2662, 2573, MATCH($B$3, resultados!$A$1:$ZZ$1, 0))</f>
        <v/>
      </c>
    </row>
    <row r="2580">
      <c r="A2580">
        <f>INDEX(resultados!$A$2:$ZZ$2662, 2574, MATCH($B$1, resultados!$A$1:$ZZ$1, 0))</f>
        <v/>
      </c>
      <c r="B2580">
        <f>INDEX(resultados!$A$2:$ZZ$2662, 2574, MATCH($B$2, resultados!$A$1:$ZZ$1, 0))</f>
        <v/>
      </c>
      <c r="C2580">
        <f>INDEX(resultados!$A$2:$ZZ$2662, 2574, MATCH($B$3, resultados!$A$1:$ZZ$1, 0))</f>
        <v/>
      </c>
    </row>
    <row r="2581">
      <c r="A2581">
        <f>INDEX(resultados!$A$2:$ZZ$2662, 2575, MATCH($B$1, resultados!$A$1:$ZZ$1, 0))</f>
        <v/>
      </c>
      <c r="B2581">
        <f>INDEX(resultados!$A$2:$ZZ$2662, 2575, MATCH($B$2, resultados!$A$1:$ZZ$1, 0))</f>
        <v/>
      </c>
      <c r="C2581">
        <f>INDEX(resultados!$A$2:$ZZ$2662, 2575, MATCH($B$3, resultados!$A$1:$ZZ$1, 0))</f>
        <v/>
      </c>
    </row>
    <row r="2582">
      <c r="A2582">
        <f>INDEX(resultados!$A$2:$ZZ$2662, 2576, MATCH($B$1, resultados!$A$1:$ZZ$1, 0))</f>
        <v/>
      </c>
      <c r="B2582">
        <f>INDEX(resultados!$A$2:$ZZ$2662, 2576, MATCH($B$2, resultados!$A$1:$ZZ$1, 0))</f>
        <v/>
      </c>
      <c r="C2582">
        <f>INDEX(resultados!$A$2:$ZZ$2662, 2576, MATCH($B$3, resultados!$A$1:$ZZ$1, 0))</f>
        <v/>
      </c>
    </row>
    <row r="2583">
      <c r="A2583">
        <f>INDEX(resultados!$A$2:$ZZ$2662, 2577, MATCH($B$1, resultados!$A$1:$ZZ$1, 0))</f>
        <v/>
      </c>
      <c r="B2583">
        <f>INDEX(resultados!$A$2:$ZZ$2662, 2577, MATCH($B$2, resultados!$A$1:$ZZ$1, 0))</f>
        <v/>
      </c>
      <c r="C2583">
        <f>INDEX(resultados!$A$2:$ZZ$2662, 2577, MATCH($B$3, resultados!$A$1:$ZZ$1, 0))</f>
        <v/>
      </c>
    </row>
    <row r="2584">
      <c r="A2584">
        <f>INDEX(resultados!$A$2:$ZZ$2662, 2578, MATCH($B$1, resultados!$A$1:$ZZ$1, 0))</f>
        <v/>
      </c>
      <c r="B2584">
        <f>INDEX(resultados!$A$2:$ZZ$2662, 2578, MATCH($B$2, resultados!$A$1:$ZZ$1, 0))</f>
        <v/>
      </c>
      <c r="C2584">
        <f>INDEX(resultados!$A$2:$ZZ$2662, 2578, MATCH($B$3, resultados!$A$1:$ZZ$1, 0))</f>
        <v/>
      </c>
    </row>
    <row r="2585">
      <c r="A2585">
        <f>INDEX(resultados!$A$2:$ZZ$2662, 2579, MATCH($B$1, resultados!$A$1:$ZZ$1, 0))</f>
        <v/>
      </c>
      <c r="B2585">
        <f>INDEX(resultados!$A$2:$ZZ$2662, 2579, MATCH($B$2, resultados!$A$1:$ZZ$1, 0))</f>
        <v/>
      </c>
      <c r="C2585">
        <f>INDEX(resultados!$A$2:$ZZ$2662, 2579, MATCH($B$3, resultados!$A$1:$ZZ$1, 0))</f>
        <v/>
      </c>
    </row>
    <row r="2586">
      <c r="A2586">
        <f>INDEX(resultados!$A$2:$ZZ$2662, 2580, MATCH($B$1, resultados!$A$1:$ZZ$1, 0))</f>
        <v/>
      </c>
      <c r="B2586">
        <f>INDEX(resultados!$A$2:$ZZ$2662, 2580, MATCH($B$2, resultados!$A$1:$ZZ$1, 0))</f>
        <v/>
      </c>
      <c r="C2586">
        <f>INDEX(resultados!$A$2:$ZZ$2662, 2580, MATCH($B$3, resultados!$A$1:$ZZ$1, 0))</f>
        <v/>
      </c>
    </row>
    <row r="2587">
      <c r="A2587">
        <f>INDEX(resultados!$A$2:$ZZ$2662, 2581, MATCH($B$1, resultados!$A$1:$ZZ$1, 0))</f>
        <v/>
      </c>
      <c r="B2587">
        <f>INDEX(resultados!$A$2:$ZZ$2662, 2581, MATCH($B$2, resultados!$A$1:$ZZ$1, 0))</f>
        <v/>
      </c>
      <c r="C2587">
        <f>INDEX(resultados!$A$2:$ZZ$2662, 2581, MATCH($B$3, resultados!$A$1:$ZZ$1, 0))</f>
        <v/>
      </c>
    </row>
    <row r="2588">
      <c r="A2588">
        <f>INDEX(resultados!$A$2:$ZZ$2662, 2582, MATCH($B$1, resultados!$A$1:$ZZ$1, 0))</f>
        <v/>
      </c>
      <c r="B2588">
        <f>INDEX(resultados!$A$2:$ZZ$2662, 2582, MATCH($B$2, resultados!$A$1:$ZZ$1, 0))</f>
        <v/>
      </c>
      <c r="C2588">
        <f>INDEX(resultados!$A$2:$ZZ$2662, 2582, MATCH($B$3, resultados!$A$1:$ZZ$1, 0))</f>
        <v/>
      </c>
    </row>
    <row r="2589">
      <c r="A2589">
        <f>INDEX(resultados!$A$2:$ZZ$2662, 2583, MATCH($B$1, resultados!$A$1:$ZZ$1, 0))</f>
        <v/>
      </c>
      <c r="B2589">
        <f>INDEX(resultados!$A$2:$ZZ$2662, 2583, MATCH($B$2, resultados!$A$1:$ZZ$1, 0))</f>
        <v/>
      </c>
      <c r="C2589">
        <f>INDEX(resultados!$A$2:$ZZ$2662, 2583, MATCH($B$3, resultados!$A$1:$ZZ$1, 0))</f>
        <v/>
      </c>
    </row>
    <row r="2590">
      <c r="A2590">
        <f>INDEX(resultados!$A$2:$ZZ$2662, 2584, MATCH($B$1, resultados!$A$1:$ZZ$1, 0))</f>
        <v/>
      </c>
      <c r="B2590">
        <f>INDEX(resultados!$A$2:$ZZ$2662, 2584, MATCH($B$2, resultados!$A$1:$ZZ$1, 0))</f>
        <v/>
      </c>
      <c r="C2590">
        <f>INDEX(resultados!$A$2:$ZZ$2662, 2584, MATCH($B$3, resultados!$A$1:$ZZ$1, 0))</f>
        <v/>
      </c>
    </row>
    <row r="2591">
      <c r="A2591">
        <f>INDEX(resultados!$A$2:$ZZ$2662, 2585, MATCH($B$1, resultados!$A$1:$ZZ$1, 0))</f>
        <v/>
      </c>
      <c r="B2591">
        <f>INDEX(resultados!$A$2:$ZZ$2662, 2585, MATCH($B$2, resultados!$A$1:$ZZ$1, 0))</f>
        <v/>
      </c>
      <c r="C2591">
        <f>INDEX(resultados!$A$2:$ZZ$2662, 2585, MATCH($B$3, resultados!$A$1:$ZZ$1, 0))</f>
        <v/>
      </c>
    </row>
    <row r="2592">
      <c r="A2592">
        <f>INDEX(resultados!$A$2:$ZZ$2662, 2586, MATCH($B$1, resultados!$A$1:$ZZ$1, 0))</f>
        <v/>
      </c>
      <c r="B2592">
        <f>INDEX(resultados!$A$2:$ZZ$2662, 2586, MATCH($B$2, resultados!$A$1:$ZZ$1, 0))</f>
        <v/>
      </c>
      <c r="C2592">
        <f>INDEX(resultados!$A$2:$ZZ$2662, 2586, MATCH($B$3, resultados!$A$1:$ZZ$1, 0))</f>
        <v/>
      </c>
    </row>
    <row r="2593">
      <c r="A2593">
        <f>INDEX(resultados!$A$2:$ZZ$2662, 2587, MATCH($B$1, resultados!$A$1:$ZZ$1, 0))</f>
        <v/>
      </c>
      <c r="B2593">
        <f>INDEX(resultados!$A$2:$ZZ$2662, 2587, MATCH($B$2, resultados!$A$1:$ZZ$1, 0))</f>
        <v/>
      </c>
      <c r="C2593">
        <f>INDEX(resultados!$A$2:$ZZ$2662, 2587, MATCH($B$3, resultados!$A$1:$ZZ$1, 0))</f>
        <v/>
      </c>
    </row>
    <row r="2594">
      <c r="A2594">
        <f>INDEX(resultados!$A$2:$ZZ$2662, 2588, MATCH($B$1, resultados!$A$1:$ZZ$1, 0))</f>
        <v/>
      </c>
      <c r="B2594">
        <f>INDEX(resultados!$A$2:$ZZ$2662, 2588, MATCH($B$2, resultados!$A$1:$ZZ$1, 0))</f>
        <v/>
      </c>
      <c r="C2594">
        <f>INDEX(resultados!$A$2:$ZZ$2662, 2588, MATCH($B$3, resultados!$A$1:$ZZ$1, 0))</f>
        <v/>
      </c>
    </row>
    <row r="2595">
      <c r="A2595">
        <f>INDEX(resultados!$A$2:$ZZ$2662, 2589, MATCH($B$1, resultados!$A$1:$ZZ$1, 0))</f>
        <v/>
      </c>
      <c r="B2595">
        <f>INDEX(resultados!$A$2:$ZZ$2662, 2589, MATCH($B$2, resultados!$A$1:$ZZ$1, 0))</f>
        <v/>
      </c>
      <c r="C2595">
        <f>INDEX(resultados!$A$2:$ZZ$2662, 2589, MATCH($B$3, resultados!$A$1:$ZZ$1, 0))</f>
        <v/>
      </c>
    </row>
    <row r="2596">
      <c r="A2596">
        <f>INDEX(resultados!$A$2:$ZZ$2662, 2590, MATCH($B$1, resultados!$A$1:$ZZ$1, 0))</f>
        <v/>
      </c>
      <c r="B2596">
        <f>INDEX(resultados!$A$2:$ZZ$2662, 2590, MATCH($B$2, resultados!$A$1:$ZZ$1, 0))</f>
        <v/>
      </c>
      <c r="C2596">
        <f>INDEX(resultados!$A$2:$ZZ$2662, 2590, MATCH($B$3, resultados!$A$1:$ZZ$1, 0))</f>
        <v/>
      </c>
    </row>
    <row r="2597">
      <c r="A2597">
        <f>INDEX(resultados!$A$2:$ZZ$2662, 2591, MATCH($B$1, resultados!$A$1:$ZZ$1, 0))</f>
        <v/>
      </c>
      <c r="B2597">
        <f>INDEX(resultados!$A$2:$ZZ$2662, 2591, MATCH($B$2, resultados!$A$1:$ZZ$1, 0))</f>
        <v/>
      </c>
      <c r="C2597">
        <f>INDEX(resultados!$A$2:$ZZ$2662, 2591, MATCH($B$3, resultados!$A$1:$ZZ$1, 0))</f>
        <v/>
      </c>
    </row>
    <row r="2598">
      <c r="A2598">
        <f>INDEX(resultados!$A$2:$ZZ$2662, 2592, MATCH($B$1, resultados!$A$1:$ZZ$1, 0))</f>
        <v/>
      </c>
      <c r="B2598">
        <f>INDEX(resultados!$A$2:$ZZ$2662, 2592, MATCH($B$2, resultados!$A$1:$ZZ$1, 0))</f>
        <v/>
      </c>
      <c r="C2598">
        <f>INDEX(resultados!$A$2:$ZZ$2662, 2592, MATCH($B$3, resultados!$A$1:$ZZ$1, 0))</f>
        <v/>
      </c>
    </row>
    <row r="2599">
      <c r="A2599">
        <f>INDEX(resultados!$A$2:$ZZ$2662, 2593, MATCH($B$1, resultados!$A$1:$ZZ$1, 0))</f>
        <v/>
      </c>
      <c r="B2599">
        <f>INDEX(resultados!$A$2:$ZZ$2662, 2593, MATCH($B$2, resultados!$A$1:$ZZ$1, 0))</f>
        <v/>
      </c>
      <c r="C2599">
        <f>INDEX(resultados!$A$2:$ZZ$2662, 2593, MATCH($B$3, resultados!$A$1:$ZZ$1, 0))</f>
        <v/>
      </c>
    </row>
    <row r="2600">
      <c r="A2600">
        <f>INDEX(resultados!$A$2:$ZZ$2662, 2594, MATCH($B$1, resultados!$A$1:$ZZ$1, 0))</f>
        <v/>
      </c>
      <c r="B2600">
        <f>INDEX(resultados!$A$2:$ZZ$2662, 2594, MATCH($B$2, resultados!$A$1:$ZZ$1, 0))</f>
        <v/>
      </c>
      <c r="C2600">
        <f>INDEX(resultados!$A$2:$ZZ$2662, 2594, MATCH($B$3, resultados!$A$1:$ZZ$1, 0))</f>
        <v/>
      </c>
    </row>
    <row r="2601">
      <c r="A2601">
        <f>INDEX(resultados!$A$2:$ZZ$2662, 2595, MATCH($B$1, resultados!$A$1:$ZZ$1, 0))</f>
        <v/>
      </c>
      <c r="B2601">
        <f>INDEX(resultados!$A$2:$ZZ$2662, 2595, MATCH($B$2, resultados!$A$1:$ZZ$1, 0))</f>
        <v/>
      </c>
      <c r="C2601">
        <f>INDEX(resultados!$A$2:$ZZ$2662, 2595, MATCH($B$3, resultados!$A$1:$ZZ$1, 0))</f>
        <v/>
      </c>
    </row>
    <row r="2602">
      <c r="A2602">
        <f>INDEX(resultados!$A$2:$ZZ$2662, 2596, MATCH($B$1, resultados!$A$1:$ZZ$1, 0))</f>
        <v/>
      </c>
      <c r="B2602">
        <f>INDEX(resultados!$A$2:$ZZ$2662, 2596, MATCH($B$2, resultados!$A$1:$ZZ$1, 0))</f>
        <v/>
      </c>
      <c r="C2602">
        <f>INDEX(resultados!$A$2:$ZZ$2662, 2596, MATCH($B$3, resultados!$A$1:$ZZ$1, 0))</f>
        <v/>
      </c>
    </row>
    <row r="2603">
      <c r="A2603">
        <f>INDEX(resultados!$A$2:$ZZ$2662, 2597, MATCH($B$1, resultados!$A$1:$ZZ$1, 0))</f>
        <v/>
      </c>
      <c r="B2603">
        <f>INDEX(resultados!$A$2:$ZZ$2662, 2597, MATCH($B$2, resultados!$A$1:$ZZ$1, 0))</f>
        <v/>
      </c>
      <c r="C2603">
        <f>INDEX(resultados!$A$2:$ZZ$2662, 2597, MATCH($B$3, resultados!$A$1:$ZZ$1, 0))</f>
        <v/>
      </c>
    </row>
    <row r="2604">
      <c r="A2604">
        <f>INDEX(resultados!$A$2:$ZZ$2662, 2598, MATCH($B$1, resultados!$A$1:$ZZ$1, 0))</f>
        <v/>
      </c>
      <c r="B2604">
        <f>INDEX(resultados!$A$2:$ZZ$2662, 2598, MATCH($B$2, resultados!$A$1:$ZZ$1, 0))</f>
        <v/>
      </c>
      <c r="C2604">
        <f>INDEX(resultados!$A$2:$ZZ$2662, 2598, MATCH($B$3, resultados!$A$1:$ZZ$1, 0))</f>
        <v/>
      </c>
    </row>
    <row r="2605">
      <c r="A2605">
        <f>INDEX(resultados!$A$2:$ZZ$2662, 2599, MATCH($B$1, resultados!$A$1:$ZZ$1, 0))</f>
        <v/>
      </c>
      <c r="B2605">
        <f>INDEX(resultados!$A$2:$ZZ$2662, 2599, MATCH($B$2, resultados!$A$1:$ZZ$1, 0))</f>
        <v/>
      </c>
      <c r="C2605">
        <f>INDEX(resultados!$A$2:$ZZ$2662, 2599, MATCH($B$3, resultados!$A$1:$ZZ$1, 0))</f>
        <v/>
      </c>
    </row>
    <row r="2606">
      <c r="A2606">
        <f>INDEX(resultados!$A$2:$ZZ$2662, 2600, MATCH($B$1, resultados!$A$1:$ZZ$1, 0))</f>
        <v/>
      </c>
      <c r="B2606">
        <f>INDEX(resultados!$A$2:$ZZ$2662, 2600, MATCH($B$2, resultados!$A$1:$ZZ$1, 0))</f>
        <v/>
      </c>
      <c r="C2606">
        <f>INDEX(resultados!$A$2:$ZZ$2662, 2600, MATCH($B$3, resultados!$A$1:$ZZ$1, 0))</f>
        <v/>
      </c>
    </row>
    <row r="2607">
      <c r="A2607">
        <f>INDEX(resultados!$A$2:$ZZ$2662, 2601, MATCH($B$1, resultados!$A$1:$ZZ$1, 0))</f>
        <v/>
      </c>
      <c r="B2607">
        <f>INDEX(resultados!$A$2:$ZZ$2662, 2601, MATCH($B$2, resultados!$A$1:$ZZ$1, 0))</f>
        <v/>
      </c>
      <c r="C2607">
        <f>INDEX(resultados!$A$2:$ZZ$2662, 2601, MATCH($B$3, resultados!$A$1:$ZZ$1, 0))</f>
        <v/>
      </c>
    </row>
    <row r="2608">
      <c r="A2608">
        <f>INDEX(resultados!$A$2:$ZZ$2662, 2602, MATCH($B$1, resultados!$A$1:$ZZ$1, 0))</f>
        <v/>
      </c>
      <c r="B2608">
        <f>INDEX(resultados!$A$2:$ZZ$2662, 2602, MATCH($B$2, resultados!$A$1:$ZZ$1, 0))</f>
        <v/>
      </c>
      <c r="C2608">
        <f>INDEX(resultados!$A$2:$ZZ$2662, 2602, MATCH($B$3, resultados!$A$1:$ZZ$1, 0))</f>
        <v/>
      </c>
    </row>
    <row r="2609">
      <c r="A2609">
        <f>INDEX(resultados!$A$2:$ZZ$2662, 2603, MATCH($B$1, resultados!$A$1:$ZZ$1, 0))</f>
        <v/>
      </c>
      <c r="B2609">
        <f>INDEX(resultados!$A$2:$ZZ$2662, 2603, MATCH($B$2, resultados!$A$1:$ZZ$1, 0))</f>
        <v/>
      </c>
      <c r="C2609">
        <f>INDEX(resultados!$A$2:$ZZ$2662, 2603, MATCH($B$3, resultados!$A$1:$ZZ$1, 0))</f>
        <v/>
      </c>
    </row>
    <row r="2610">
      <c r="A2610">
        <f>INDEX(resultados!$A$2:$ZZ$2662, 2604, MATCH($B$1, resultados!$A$1:$ZZ$1, 0))</f>
        <v/>
      </c>
      <c r="B2610">
        <f>INDEX(resultados!$A$2:$ZZ$2662, 2604, MATCH($B$2, resultados!$A$1:$ZZ$1, 0))</f>
        <v/>
      </c>
      <c r="C2610">
        <f>INDEX(resultados!$A$2:$ZZ$2662, 2604, MATCH($B$3, resultados!$A$1:$ZZ$1, 0))</f>
        <v/>
      </c>
    </row>
    <row r="2611">
      <c r="A2611">
        <f>INDEX(resultados!$A$2:$ZZ$2662, 2605, MATCH($B$1, resultados!$A$1:$ZZ$1, 0))</f>
        <v/>
      </c>
      <c r="B2611">
        <f>INDEX(resultados!$A$2:$ZZ$2662, 2605, MATCH($B$2, resultados!$A$1:$ZZ$1, 0))</f>
        <v/>
      </c>
      <c r="C2611">
        <f>INDEX(resultados!$A$2:$ZZ$2662, 2605, MATCH($B$3, resultados!$A$1:$ZZ$1, 0))</f>
        <v/>
      </c>
    </row>
    <row r="2612">
      <c r="A2612">
        <f>INDEX(resultados!$A$2:$ZZ$2662, 2606, MATCH($B$1, resultados!$A$1:$ZZ$1, 0))</f>
        <v/>
      </c>
      <c r="B2612">
        <f>INDEX(resultados!$A$2:$ZZ$2662, 2606, MATCH($B$2, resultados!$A$1:$ZZ$1, 0))</f>
        <v/>
      </c>
      <c r="C2612">
        <f>INDEX(resultados!$A$2:$ZZ$2662, 2606, MATCH($B$3, resultados!$A$1:$ZZ$1, 0))</f>
        <v/>
      </c>
    </row>
    <row r="2613">
      <c r="A2613">
        <f>INDEX(resultados!$A$2:$ZZ$2662, 2607, MATCH($B$1, resultados!$A$1:$ZZ$1, 0))</f>
        <v/>
      </c>
      <c r="B2613">
        <f>INDEX(resultados!$A$2:$ZZ$2662, 2607, MATCH($B$2, resultados!$A$1:$ZZ$1, 0))</f>
        <v/>
      </c>
      <c r="C2613">
        <f>INDEX(resultados!$A$2:$ZZ$2662, 2607, MATCH($B$3, resultados!$A$1:$ZZ$1, 0))</f>
        <v/>
      </c>
    </row>
    <row r="2614">
      <c r="A2614">
        <f>INDEX(resultados!$A$2:$ZZ$2662, 2608, MATCH($B$1, resultados!$A$1:$ZZ$1, 0))</f>
        <v/>
      </c>
      <c r="B2614">
        <f>INDEX(resultados!$A$2:$ZZ$2662, 2608, MATCH($B$2, resultados!$A$1:$ZZ$1, 0))</f>
        <v/>
      </c>
      <c r="C2614">
        <f>INDEX(resultados!$A$2:$ZZ$2662, 2608, MATCH($B$3, resultados!$A$1:$ZZ$1, 0))</f>
        <v/>
      </c>
    </row>
    <row r="2615">
      <c r="A2615">
        <f>INDEX(resultados!$A$2:$ZZ$2662, 2609, MATCH($B$1, resultados!$A$1:$ZZ$1, 0))</f>
        <v/>
      </c>
      <c r="B2615">
        <f>INDEX(resultados!$A$2:$ZZ$2662, 2609, MATCH($B$2, resultados!$A$1:$ZZ$1, 0))</f>
        <v/>
      </c>
      <c r="C2615">
        <f>INDEX(resultados!$A$2:$ZZ$2662, 2609, MATCH($B$3, resultados!$A$1:$ZZ$1, 0))</f>
        <v/>
      </c>
    </row>
    <row r="2616">
      <c r="A2616">
        <f>INDEX(resultados!$A$2:$ZZ$2662, 2610, MATCH($B$1, resultados!$A$1:$ZZ$1, 0))</f>
        <v/>
      </c>
      <c r="B2616">
        <f>INDEX(resultados!$A$2:$ZZ$2662, 2610, MATCH($B$2, resultados!$A$1:$ZZ$1, 0))</f>
        <v/>
      </c>
      <c r="C2616">
        <f>INDEX(resultados!$A$2:$ZZ$2662, 2610, MATCH($B$3, resultados!$A$1:$ZZ$1, 0))</f>
        <v/>
      </c>
    </row>
    <row r="2617">
      <c r="A2617">
        <f>INDEX(resultados!$A$2:$ZZ$2662, 2611, MATCH($B$1, resultados!$A$1:$ZZ$1, 0))</f>
        <v/>
      </c>
      <c r="B2617">
        <f>INDEX(resultados!$A$2:$ZZ$2662, 2611, MATCH($B$2, resultados!$A$1:$ZZ$1, 0))</f>
        <v/>
      </c>
      <c r="C2617">
        <f>INDEX(resultados!$A$2:$ZZ$2662, 2611, MATCH($B$3, resultados!$A$1:$ZZ$1, 0))</f>
        <v/>
      </c>
    </row>
    <row r="2618">
      <c r="A2618">
        <f>INDEX(resultados!$A$2:$ZZ$2662, 2612, MATCH($B$1, resultados!$A$1:$ZZ$1, 0))</f>
        <v/>
      </c>
      <c r="B2618">
        <f>INDEX(resultados!$A$2:$ZZ$2662, 2612, MATCH($B$2, resultados!$A$1:$ZZ$1, 0))</f>
        <v/>
      </c>
      <c r="C2618">
        <f>INDEX(resultados!$A$2:$ZZ$2662, 2612, MATCH($B$3, resultados!$A$1:$ZZ$1, 0))</f>
        <v/>
      </c>
    </row>
    <row r="2619">
      <c r="A2619">
        <f>INDEX(resultados!$A$2:$ZZ$2662, 2613, MATCH($B$1, resultados!$A$1:$ZZ$1, 0))</f>
        <v/>
      </c>
      <c r="B2619">
        <f>INDEX(resultados!$A$2:$ZZ$2662, 2613, MATCH($B$2, resultados!$A$1:$ZZ$1, 0))</f>
        <v/>
      </c>
      <c r="C2619">
        <f>INDEX(resultados!$A$2:$ZZ$2662, 2613, MATCH($B$3, resultados!$A$1:$ZZ$1, 0))</f>
        <v/>
      </c>
    </row>
    <row r="2620">
      <c r="A2620">
        <f>INDEX(resultados!$A$2:$ZZ$2662, 2614, MATCH($B$1, resultados!$A$1:$ZZ$1, 0))</f>
        <v/>
      </c>
      <c r="B2620">
        <f>INDEX(resultados!$A$2:$ZZ$2662, 2614, MATCH($B$2, resultados!$A$1:$ZZ$1, 0))</f>
        <v/>
      </c>
      <c r="C2620">
        <f>INDEX(resultados!$A$2:$ZZ$2662, 2614, MATCH($B$3, resultados!$A$1:$ZZ$1, 0))</f>
        <v/>
      </c>
    </row>
    <row r="2621">
      <c r="A2621">
        <f>INDEX(resultados!$A$2:$ZZ$2662, 2615, MATCH($B$1, resultados!$A$1:$ZZ$1, 0))</f>
        <v/>
      </c>
      <c r="B2621">
        <f>INDEX(resultados!$A$2:$ZZ$2662, 2615, MATCH($B$2, resultados!$A$1:$ZZ$1, 0))</f>
        <v/>
      </c>
      <c r="C2621">
        <f>INDEX(resultados!$A$2:$ZZ$2662, 2615, MATCH($B$3, resultados!$A$1:$ZZ$1, 0))</f>
        <v/>
      </c>
    </row>
    <row r="2622">
      <c r="A2622">
        <f>INDEX(resultados!$A$2:$ZZ$2662, 2616, MATCH($B$1, resultados!$A$1:$ZZ$1, 0))</f>
        <v/>
      </c>
      <c r="B2622">
        <f>INDEX(resultados!$A$2:$ZZ$2662, 2616, MATCH($B$2, resultados!$A$1:$ZZ$1, 0))</f>
        <v/>
      </c>
      <c r="C2622">
        <f>INDEX(resultados!$A$2:$ZZ$2662, 2616, MATCH($B$3, resultados!$A$1:$ZZ$1, 0))</f>
        <v/>
      </c>
    </row>
    <row r="2623">
      <c r="A2623">
        <f>INDEX(resultados!$A$2:$ZZ$2662, 2617, MATCH($B$1, resultados!$A$1:$ZZ$1, 0))</f>
        <v/>
      </c>
      <c r="B2623">
        <f>INDEX(resultados!$A$2:$ZZ$2662, 2617, MATCH($B$2, resultados!$A$1:$ZZ$1, 0))</f>
        <v/>
      </c>
      <c r="C2623">
        <f>INDEX(resultados!$A$2:$ZZ$2662, 2617, MATCH($B$3, resultados!$A$1:$ZZ$1, 0))</f>
        <v/>
      </c>
    </row>
    <row r="2624">
      <c r="A2624">
        <f>INDEX(resultados!$A$2:$ZZ$2662, 2618, MATCH($B$1, resultados!$A$1:$ZZ$1, 0))</f>
        <v/>
      </c>
      <c r="B2624">
        <f>INDEX(resultados!$A$2:$ZZ$2662, 2618, MATCH($B$2, resultados!$A$1:$ZZ$1, 0))</f>
        <v/>
      </c>
      <c r="C2624">
        <f>INDEX(resultados!$A$2:$ZZ$2662, 2618, MATCH($B$3, resultados!$A$1:$ZZ$1, 0))</f>
        <v/>
      </c>
    </row>
    <row r="2625">
      <c r="A2625">
        <f>INDEX(resultados!$A$2:$ZZ$2662, 2619, MATCH($B$1, resultados!$A$1:$ZZ$1, 0))</f>
        <v/>
      </c>
      <c r="B2625">
        <f>INDEX(resultados!$A$2:$ZZ$2662, 2619, MATCH($B$2, resultados!$A$1:$ZZ$1, 0))</f>
        <v/>
      </c>
      <c r="C2625">
        <f>INDEX(resultados!$A$2:$ZZ$2662, 2619, MATCH($B$3, resultados!$A$1:$ZZ$1, 0))</f>
        <v/>
      </c>
    </row>
    <row r="2626">
      <c r="A2626">
        <f>INDEX(resultados!$A$2:$ZZ$2662, 2620, MATCH($B$1, resultados!$A$1:$ZZ$1, 0))</f>
        <v/>
      </c>
      <c r="B2626">
        <f>INDEX(resultados!$A$2:$ZZ$2662, 2620, MATCH($B$2, resultados!$A$1:$ZZ$1, 0))</f>
        <v/>
      </c>
      <c r="C2626">
        <f>INDEX(resultados!$A$2:$ZZ$2662, 2620, MATCH($B$3, resultados!$A$1:$ZZ$1, 0))</f>
        <v/>
      </c>
    </row>
    <row r="2627">
      <c r="A2627">
        <f>INDEX(resultados!$A$2:$ZZ$2662, 2621, MATCH($B$1, resultados!$A$1:$ZZ$1, 0))</f>
        <v/>
      </c>
      <c r="B2627">
        <f>INDEX(resultados!$A$2:$ZZ$2662, 2621, MATCH($B$2, resultados!$A$1:$ZZ$1, 0))</f>
        <v/>
      </c>
      <c r="C2627">
        <f>INDEX(resultados!$A$2:$ZZ$2662, 2621, MATCH($B$3, resultados!$A$1:$ZZ$1, 0))</f>
        <v/>
      </c>
    </row>
    <row r="2628">
      <c r="A2628">
        <f>INDEX(resultados!$A$2:$ZZ$2662, 2622, MATCH($B$1, resultados!$A$1:$ZZ$1, 0))</f>
        <v/>
      </c>
      <c r="B2628">
        <f>INDEX(resultados!$A$2:$ZZ$2662, 2622, MATCH($B$2, resultados!$A$1:$ZZ$1, 0))</f>
        <v/>
      </c>
      <c r="C2628">
        <f>INDEX(resultados!$A$2:$ZZ$2662, 2622, MATCH($B$3, resultados!$A$1:$ZZ$1, 0))</f>
        <v/>
      </c>
    </row>
    <row r="2629">
      <c r="A2629">
        <f>INDEX(resultados!$A$2:$ZZ$2662, 2623, MATCH($B$1, resultados!$A$1:$ZZ$1, 0))</f>
        <v/>
      </c>
      <c r="B2629">
        <f>INDEX(resultados!$A$2:$ZZ$2662, 2623, MATCH($B$2, resultados!$A$1:$ZZ$1, 0))</f>
        <v/>
      </c>
      <c r="C2629">
        <f>INDEX(resultados!$A$2:$ZZ$2662, 2623, MATCH($B$3, resultados!$A$1:$ZZ$1, 0))</f>
        <v/>
      </c>
    </row>
    <row r="2630">
      <c r="A2630">
        <f>INDEX(resultados!$A$2:$ZZ$2662, 2624, MATCH($B$1, resultados!$A$1:$ZZ$1, 0))</f>
        <v/>
      </c>
      <c r="B2630">
        <f>INDEX(resultados!$A$2:$ZZ$2662, 2624, MATCH($B$2, resultados!$A$1:$ZZ$1, 0))</f>
        <v/>
      </c>
      <c r="C2630">
        <f>INDEX(resultados!$A$2:$ZZ$2662, 2624, MATCH($B$3, resultados!$A$1:$ZZ$1, 0))</f>
        <v/>
      </c>
    </row>
    <row r="2631">
      <c r="A2631">
        <f>INDEX(resultados!$A$2:$ZZ$2662, 2625, MATCH($B$1, resultados!$A$1:$ZZ$1, 0))</f>
        <v/>
      </c>
      <c r="B2631">
        <f>INDEX(resultados!$A$2:$ZZ$2662, 2625, MATCH($B$2, resultados!$A$1:$ZZ$1, 0))</f>
        <v/>
      </c>
      <c r="C2631">
        <f>INDEX(resultados!$A$2:$ZZ$2662, 2625, MATCH($B$3, resultados!$A$1:$ZZ$1, 0))</f>
        <v/>
      </c>
    </row>
    <row r="2632">
      <c r="A2632">
        <f>INDEX(resultados!$A$2:$ZZ$2662, 2626, MATCH($B$1, resultados!$A$1:$ZZ$1, 0))</f>
        <v/>
      </c>
      <c r="B2632">
        <f>INDEX(resultados!$A$2:$ZZ$2662, 2626, MATCH($B$2, resultados!$A$1:$ZZ$1, 0))</f>
        <v/>
      </c>
      <c r="C2632">
        <f>INDEX(resultados!$A$2:$ZZ$2662, 2626, MATCH($B$3, resultados!$A$1:$ZZ$1, 0))</f>
        <v/>
      </c>
    </row>
    <row r="2633">
      <c r="A2633">
        <f>INDEX(resultados!$A$2:$ZZ$2662, 2627, MATCH($B$1, resultados!$A$1:$ZZ$1, 0))</f>
        <v/>
      </c>
      <c r="B2633">
        <f>INDEX(resultados!$A$2:$ZZ$2662, 2627, MATCH($B$2, resultados!$A$1:$ZZ$1, 0))</f>
        <v/>
      </c>
      <c r="C2633">
        <f>INDEX(resultados!$A$2:$ZZ$2662, 2627, MATCH($B$3, resultados!$A$1:$ZZ$1, 0))</f>
        <v/>
      </c>
    </row>
    <row r="2634">
      <c r="A2634">
        <f>INDEX(resultados!$A$2:$ZZ$2662, 2628, MATCH($B$1, resultados!$A$1:$ZZ$1, 0))</f>
        <v/>
      </c>
      <c r="B2634">
        <f>INDEX(resultados!$A$2:$ZZ$2662, 2628, MATCH($B$2, resultados!$A$1:$ZZ$1, 0))</f>
        <v/>
      </c>
      <c r="C2634">
        <f>INDEX(resultados!$A$2:$ZZ$2662, 2628, MATCH($B$3, resultados!$A$1:$ZZ$1, 0))</f>
        <v/>
      </c>
    </row>
    <row r="2635">
      <c r="A2635">
        <f>INDEX(resultados!$A$2:$ZZ$2662, 2629, MATCH($B$1, resultados!$A$1:$ZZ$1, 0))</f>
        <v/>
      </c>
      <c r="B2635">
        <f>INDEX(resultados!$A$2:$ZZ$2662, 2629, MATCH($B$2, resultados!$A$1:$ZZ$1, 0))</f>
        <v/>
      </c>
      <c r="C2635">
        <f>INDEX(resultados!$A$2:$ZZ$2662, 2629, MATCH($B$3, resultados!$A$1:$ZZ$1, 0))</f>
        <v/>
      </c>
    </row>
    <row r="2636">
      <c r="A2636">
        <f>INDEX(resultados!$A$2:$ZZ$2662, 2630, MATCH($B$1, resultados!$A$1:$ZZ$1, 0))</f>
        <v/>
      </c>
      <c r="B2636">
        <f>INDEX(resultados!$A$2:$ZZ$2662, 2630, MATCH($B$2, resultados!$A$1:$ZZ$1, 0))</f>
        <v/>
      </c>
      <c r="C2636">
        <f>INDEX(resultados!$A$2:$ZZ$2662, 2630, MATCH($B$3, resultados!$A$1:$ZZ$1, 0))</f>
        <v/>
      </c>
    </row>
    <row r="2637">
      <c r="A2637">
        <f>INDEX(resultados!$A$2:$ZZ$2662, 2631, MATCH($B$1, resultados!$A$1:$ZZ$1, 0))</f>
        <v/>
      </c>
      <c r="B2637">
        <f>INDEX(resultados!$A$2:$ZZ$2662, 2631, MATCH($B$2, resultados!$A$1:$ZZ$1, 0))</f>
        <v/>
      </c>
      <c r="C2637">
        <f>INDEX(resultados!$A$2:$ZZ$2662, 2631, MATCH($B$3, resultados!$A$1:$ZZ$1, 0))</f>
        <v/>
      </c>
    </row>
    <row r="2638">
      <c r="A2638">
        <f>INDEX(resultados!$A$2:$ZZ$2662, 2632, MATCH($B$1, resultados!$A$1:$ZZ$1, 0))</f>
        <v/>
      </c>
      <c r="B2638">
        <f>INDEX(resultados!$A$2:$ZZ$2662, 2632, MATCH($B$2, resultados!$A$1:$ZZ$1, 0))</f>
        <v/>
      </c>
      <c r="C2638">
        <f>INDEX(resultados!$A$2:$ZZ$2662, 2632, MATCH($B$3, resultados!$A$1:$ZZ$1, 0))</f>
        <v/>
      </c>
    </row>
    <row r="2639">
      <c r="A2639">
        <f>INDEX(resultados!$A$2:$ZZ$2662, 2633, MATCH($B$1, resultados!$A$1:$ZZ$1, 0))</f>
        <v/>
      </c>
      <c r="B2639">
        <f>INDEX(resultados!$A$2:$ZZ$2662, 2633, MATCH($B$2, resultados!$A$1:$ZZ$1, 0))</f>
        <v/>
      </c>
      <c r="C2639">
        <f>INDEX(resultados!$A$2:$ZZ$2662, 2633, MATCH($B$3, resultados!$A$1:$ZZ$1, 0))</f>
        <v/>
      </c>
    </row>
    <row r="2640">
      <c r="A2640">
        <f>INDEX(resultados!$A$2:$ZZ$2662, 2634, MATCH($B$1, resultados!$A$1:$ZZ$1, 0))</f>
        <v/>
      </c>
      <c r="B2640">
        <f>INDEX(resultados!$A$2:$ZZ$2662, 2634, MATCH($B$2, resultados!$A$1:$ZZ$1, 0))</f>
        <v/>
      </c>
      <c r="C2640">
        <f>INDEX(resultados!$A$2:$ZZ$2662, 2634, MATCH($B$3, resultados!$A$1:$ZZ$1, 0))</f>
        <v/>
      </c>
    </row>
    <row r="2641">
      <c r="A2641">
        <f>INDEX(resultados!$A$2:$ZZ$2662, 2635, MATCH($B$1, resultados!$A$1:$ZZ$1, 0))</f>
        <v/>
      </c>
      <c r="B2641">
        <f>INDEX(resultados!$A$2:$ZZ$2662, 2635, MATCH($B$2, resultados!$A$1:$ZZ$1, 0))</f>
        <v/>
      </c>
      <c r="C2641">
        <f>INDEX(resultados!$A$2:$ZZ$2662, 2635, MATCH($B$3, resultados!$A$1:$ZZ$1, 0))</f>
        <v/>
      </c>
    </row>
    <row r="2642">
      <c r="A2642">
        <f>INDEX(resultados!$A$2:$ZZ$2662, 2636, MATCH($B$1, resultados!$A$1:$ZZ$1, 0))</f>
        <v/>
      </c>
      <c r="B2642">
        <f>INDEX(resultados!$A$2:$ZZ$2662, 2636, MATCH($B$2, resultados!$A$1:$ZZ$1, 0))</f>
        <v/>
      </c>
      <c r="C2642">
        <f>INDEX(resultados!$A$2:$ZZ$2662, 2636, MATCH($B$3, resultados!$A$1:$ZZ$1, 0))</f>
        <v/>
      </c>
    </row>
    <row r="2643">
      <c r="A2643">
        <f>INDEX(resultados!$A$2:$ZZ$2662, 2637, MATCH($B$1, resultados!$A$1:$ZZ$1, 0))</f>
        <v/>
      </c>
      <c r="B2643">
        <f>INDEX(resultados!$A$2:$ZZ$2662, 2637, MATCH($B$2, resultados!$A$1:$ZZ$1, 0))</f>
        <v/>
      </c>
      <c r="C2643">
        <f>INDEX(resultados!$A$2:$ZZ$2662, 2637, MATCH($B$3, resultados!$A$1:$ZZ$1, 0))</f>
        <v/>
      </c>
    </row>
    <row r="2644">
      <c r="A2644">
        <f>INDEX(resultados!$A$2:$ZZ$2662, 2638, MATCH($B$1, resultados!$A$1:$ZZ$1, 0))</f>
        <v/>
      </c>
      <c r="B2644">
        <f>INDEX(resultados!$A$2:$ZZ$2662, 2638, MATCH($B$2, resultados!$A$1:$ZZ$1, 0))</f>
        <v/>
      </c>
      <c r="C2644">
        <f>INDEX(resultados!$A$2:$ZZ$2662, 2638, MATCH($B$3, resultados!$A$1:$ZZ$1, 0))</f>
        <v/>
      </c>
    </row>
    <row r="2645">
      <c r="A2645">
        <f>INDEX(resultados!$A$2:$ZZ$2662, 2639, MATCH($B$1, resultados!$A$1:$ZZ$1, 0))</f>
        <v/>
      </c>
      <c r="B2645">
        <f>INDEX(resultados!$A$2:$ZZ$2662, 2639, MATCH($B$2, resultados!$A$1:$ZZ$1, 0))</f>
        <v/>
      </c>
      <c r="C2645">
        <f>INDEX(resultados!$A$2:$ZZ$2662, 2639, MATCH($B$3, resultados!$A$1:$ZZ$1, 0))</f>
        <v/>
      </c>
    </row>
    <row r="2646">
      <c r="A2646">
        <f>INDEX(resultados!$A$2:$ZZ$2662, 2640, MATCH($B$1, resultados!$A$1:$ZZ$1, 0))</f>
        <v/>
      </c>
      <c r="B2646">
        <f>INDEX(resultados!$A$2:$ZZ$2662, 2640, MATCH($B$2, resultados!$A$1:$ZZ$1, 0))</f>
        <v/>
      </c>
      <c r="C2646">
        <f>INDEX(resultados!$A$2:$ZZ$2662, 2640, MATCH($B$3, resultados!$A$1:$ZZ$1, 0))</f>
        <v/>
      </c>
    </row>
    <row r="2647">
      <c r="A2647">
        <f>INDEX(resultados!$A$2:$ZZ$2662, 2641, MATCH($B$1, resultados!$A$1:$ZZ$1, 0))</f>
        <v/>
      </c>
      <c r="B2647">
        <f>INDEX(resultados!$A$2:$ZZ$2662, 2641, MATCH($B$2, resultados!$A$1:$ZZ$1, 0))</f>
        <v/>
      </c>
      <c r="C2647">
        <f>INDEX(resultados!$A$2:$ZZ$2662, 2641, MATCH($B$3, resultados!$A$1:$ZZ$1, 0))</f>
        <v/>
      </c>
    </row>
    <row r="2648">
      <c r="A2648">
        <f>INDEX(resultados!$A$2:$ZZ$2662, 2642, MATCH($B$1, resultados!$A$1:$ZZ$1, 0))</f>
        <v/>
      </c>
      <c r="B2648">
        <f>INDEX(resultados!$A$2:$ZZ$2662, 2642, MATCH($B$2, resultados!$A$1:$ZZ$1, 0))</f>
        <v/>
      </c>
      <c r="C2648">
        <f>INDEX(resultados!$A$2:$ZZ$2662, 2642, MATCH($B$3, resultados!$A$1:$ZZ$1, 0))</f>
        <v/>
      </c>
    </row>
    <row r="2649">
      <c r="A2649">
        <f>INDEX(resultados!$A$2:$ZZ$2662, 2643, MATCH($B$1, resultados!$A$1:$ZZ$1, 0))</f>
        <v/>
      </c>
      <c r="B2649">
        <f>INDEX(resultados!$A$2:$ZZ$2662, 2643, MATCH($B$2, resultados!$A$1:$ZZ$1, 0))</f>
        <v/>
      </c>
      <c r="C2649">
        <f>INDEX(resultados!$A$2:$ZZ$2662, 2643, MATCH($B$3, resultados!$A$1:$ZZ$1, 0))</f>
        <v/>
      </c>
    </row>
    <row r="2650">
      <c r="A2650">
        <f>INDEX(resultados!$A$2:$ZZ$2662, 2644, MATCH($B$1, resultados!$A$1:$ZZ$1, 0))</f>
        <v/>
      </c>
      <c r="B2650">
        <f>INDEX(resultados!$A$2:$ZZ$2662, 2644, MATCH($B$2, resultados!$A$1:$ZZ$1, 0))</f>
        <v/>
      </c>
      <c r="C2650">
        <f>INDEX(resultados!$A$2:$ZZ$2662, 2644, MATCH($B$3, resultados!$A$1:$ZZ$1, 0))</f>
        <v/>
      </c>
    </row>
    <row r="2651">
      <c r="A2651">
        <f>INDEX(resultados!$A$2:$ZZ$2662, 2645, MATCH($B$1, resultados!$A$1:$ZZ$1, 0))</f>
        <v/>
      </c>
      <c r="B2651">
        <f>INDEX(resultados!$A$2:$ZZ$2662, 2645, MATCH($B$2, resultados!$A$1:$ZZ$1, 0))</f>
        <v/>
      </c>
      <c r="C2651">
        <f>INDEX(resultados!$A$2:$ZZ$2662, 2645, MATCH($B$3, resultados!$A$1:$ZZ$1, 0))</f>
        <v/>
      </c>
    </row>
    <row r="2652">
      <c r="A2652">
        <f>INDEX(resultados!$A$2:$ZZ$2662, 2646, MATCH($B$1, resultados!$A$1:$ZZ$1, 0))</f>
        <v/>
      </c>
      <c r="B2652">
        <f>INDEX(resultados!$A$2:$ZZ$2662, 2646, MATCH($B$2, resultados!$A$1:$ZZ$1, 0))</f>
        <v/>
      </c>
      <c r="C2652">
        <f>INDEX(resultados!$A$2:$ZZ$2662, 2646, MATCH($B$3, resultados!$A$1:$ZZ$1, 0))</f>
        <v/>
      </c>
    </row>
    <row r="2653">
      <c r="A2653">
        <f>INDEX(resultados!$A$2:$ZZ$2662, 2647, MATCH($B$1, resultados!$A$1:$ZZ$1, 0))</f>
        <v/>
      </c>
      <c r="B2653">
        <f>INDEX(resultados!$A$2:$ZZ$2662, 2647, MATCH($B$2, resultados!$A$1:$ZZ$1, 0))</f>
        <v/>
      </c>
      <c r="C2653">
        <f>INDEX(resultados!$A$2:$ZZ$2662, 2647, MATCH($B$3, resultados!$A$1:$ZZ$1, 0))</f>
        <v/>
      </c>
    </row>
    <row r="2654">
      <c r="A2654">
        <f>INDEX(resultados!$A$2:$ZZ$2662, 2648, MATCH($B$1, resultados!$A$1:$ZZ$1, 0))</f>
        <v/>
      </c>
      <c r="B2654">
        <f>INDEX(resultados!$A$2:$ZZ$2662, 2648, MATCH($B$2, resultados!$A$1:$ZZ$1, 0))</f>
        <v/>
      </c>
      <c r="C2654">
        <f>INDEX(resultados!$A$2:$ZZ$2662, 2648, MATCH($B$3, resultados!$A$1:$ZZ$1, 0))</f>
        <v/>
      </c>
    </row>
    <row r="2655">
      <c r="A2655">
        <f>INDEX(resultados!$A$2:$ZZ$2662, 2649, MATCH($B$1, resultados!$A$1:$ZZ$1, 0))</f>
        <v/>
      </c>
      <c r="B2655">
        <f>INDEX(resultados!$A$2:$ZZ$2662, 2649, MATCH($B$2, resultados!$A$1:$ZZ$1, 0))</f>
        <v/>
      </c>
      <c r="C2655">
        <f>INDEX(resultados!$A$2:$ZZ$2662, 2649, MATCH($B$3, resultados!$A$1:$ZZ$1, 0))</f>
        <v/>
      </c>
    </row>
    <row r="2656">
      <c r="A2656">
        <f>INDEX(resultados!$A$2:$ZZ$2662, 2650, MATCH($B$1, resultados!$A$1:$ZZ$1, 0))</f>
        <v/>
      </c>
      <c r="B2656">
        <f>INDEX(resultados!$A$2:$ZZ$2662, 2650, MATCH($B$2, resultados!$A$1:$ZZ$1, 0))</f>
        <v/>
      </c>
      <c r="C2656">
        <f>INDEX(resultados!$A$2:$ZZ$2662, 2650, MATCH($B$3, resultados!$A$1:$ZZ$1, 0))</f>
        <v/>
      </c>
    </row>
    <row r="2657">
      <c r="A2657">
        <f>INDEX(resultados!$A$2:$ZZ$2662, 2651, MATCH($B$1, resultados!$A$1:$ZZ$1, 0))</f>
        <v/>
      </c>
      <c r="B2657">
        <f>INDEX(resultados!$A$2:$ZZ$2662, 2651, MATCH($B$2, resultados!$A$1:$ZZ$1, 0))</f>
        <v/>
      </c>
      <c r="C2657">
        <f>INDEX(resultados!$A$2:$ZZ$2662, 2651, MATCH($B$3, resultados!$A$1:$ZZ$1, 0))</f>
        <v/>
      </c>
    </row>
    <row r="2658">
      <c r="A2658">
        <f>INDEX(resultados!$A$2:$ZZ$2662, 2652, MATCH($B$1, resultados!$A$1:$ZZ$1, 0))</f>
        <v/>
      </c>
      <c r="B2658">
        <f>INDEX(resultados!$A$2:$ZZ$2662, 2652, MATCH($B$2, resultados!$A$1:$ZZ$1, 0))</f>
        <v/>
      </c>
      <c r="C2658">
        <f>INDEX(resultados!$A$2:$ZZ$2662, 2652, MATCH($B$3, resultados!$A$1:$ZZ$1, 0))</f>
        <v/>
      </c>
    </row>
    <row r="2659">
      <c r="A2659">
        <f>INDEX(resultados!$A$2:$ZZ$2662, 2653, MATCH($B$1, resultados!$A$1:$ZZ$1, 0))</f>
        <v/>
      </c>
      <c r="B2659">
        <f>INDEX(resultados!$A$2:$ZZ$2662, 2653, MATCH($B$2, resultados!$A$1:$ZZ$1, 0))</f>
        <v/>
      </c>
      <c r="C2659">
        <f>INDEX(resultados!$A$2:$ZZ$2662, 2653, MATCH($B$3, resultados!$A$1:$ZZ$1, 0))</f>
        <v/>
      </c>
    </row>
    <row r="2660">
      <c r="A2660">
        <f>INDEX(resultados!$A$2:$ZZ$2662, 2654, MATCH($B$1, resultados!$A$1:$ZZ$1, 0))</f>
        <v/>
      </c>
      <c r="B2660">
        <f>INDEX(resultados!$A$2:$ZZ$2662, 2654, MATCH($B$2, resultados!$A$1:$ZZ$1, 0))</f>
        <v/>
      </c>
      <c r="C2660">
        <f>INDEX(resultados!$A$2:$ZZ$2662, 2654, MATCH($B$3, resultados!$A$1:$ZZ$1, 0))</f>
        <v/>
      </c>
    </row>
    <row r="2661">
      <c r="A2661">
        <f>INDEX(resultados!$A$2:$ZZ$2662, 2655, MATCH($B$1, resultados!$A$1:$ZZ$1, 0))</f>
        <v/>
      </c>
      <c r="B2661">
        <f>INDEX(resultados!$A$2:$ZZ$2662, 2655, MATCH($B$2, resultados!$A$1:$ZZ$1, 0))</f>
        <v/>
      </c>
      <c r="C2661">
        <f>INDEX(resultados!$A$2:$ZZ$2662, 2655, MATCH($B$3, resultados!$A$1:$ZZ$1, 0))</f>
        <v/>
      </c>
    </row>
    <row r="2662">
      <c r="A2662">
        <f>INDEX(resultados!$A$2:$ZZ$2662, 2656, MATCH($B$1, resultados!$A$1:$ZZ$1, 0))</f>
        <v/>
      </c>
      <c r="B2662">
        <f>INDEX(resultados!$A$2:$ZZ$2662, 2656, MATCH($B$2, resultados!$A$1:$ZZ$1, 0))</f>
        <v/>
      </c>
      <c r="C2662">
        <f>INDEX(resultados!$A$2:$ZZ$2662, 2656, MATCH($B$3, resultados!$A$1:$ZZ$1, 0))</f>
        <v/>
      </c>
    </row>
    <row r="2663">
      <c r="A2663">
        <f>INDEX(resultados!$A$2:$ZZ$2662, 2657, MATCH($B$1, resultados!$A$1:$ZZ$1, 0))</f>
        <v/>
      </c>
      <c r="B2663">
        <f>INDEX(resultados!$A$2:$ZZ$2662, 2657, MATCH($B$2, resultados!$A$1:$ZZ$1, 0))</f>
        <v/>
      </c>
      <c r="C2663">
        <f>INDEX(resultados!$A$2:$ZZ$2662, 2657, MATCH($B$3, resultados!$A$1:$ZZ$1, 0))</f>
        <v/>
      </c>
    </row>
    <row r="2664">
      <c r="A2664">
        <f>INDEX(resultados!$A$2:$ZZ$2662, 2658, MATCH($B$1, resultados!$A$1:$ZZ$1, 0))</f>
        <v/>
      </c>
      <c r="B2664">
        <f>INDEX(resultados!$A$2:$ZZ$2662, 2658, MATCH($B$2, resultados!$A$1:$ZZ$1, 0))</f>
        <v/>
      </c>
      <c r="C2664">
        <f>INDEX(resultados!$A$2:$ZZ$2662, 2658, MATCH($B$3, resultados!$A$1:$ZZ$1, 0))</f>
        <v/>
      </c>
    </row>
    <row r="2665">
      <c r="A2665">
        <f>INDEX(resultados!$A$2:$ZZ$2662, 2659, MATCH($B$1, resultados!$A$1:$ZZ$1, 0))</f>
        <v/>
      </c>
      <c r="B2665">
        <f>INDEX(resultados!$A$2:$ZZ$2662, 2659, MATCH($B$2, resultados!$A$1:$ZZ$1, 0))</f>
        <v/>
      </c>
      <c r="C2665">
        <f>INDEX(resultados!$A$2:$ZZ$2662, 2659, MATCH($B$3, resultados!$A$1:$ZZ$1, 0))</f>
        <v/>
      </c>
    </row>
    <row r="2666">
      <c r="A2666">
        <f>INDEX(resultados!$A$2:$ZZ$2662, 2660, MATCH($B$1, resultados!$A$1:$ZZ$1, 0))</f>
        <v/>
      </c>
      <c r="B2666">
        <f>INDEX(resultados!$A$2:$ZZ$2662, 2660, MATCH($B$2, resultados!$A$1:$ZZ$1, 0))</f>
        <v/>
      </c>
      <c r="C2666">
        <f>INDEX(resultados!$A$2:$ZZ$2662, 2660, MATCH($B$3, resultados!$A$1:$ZZ$1, 0))</f>
        <v/>
      </c>
    </row>
    <row r="2667">
      <c r="A2667">
        <f>INDEX(resultados!$A$2:$ZZ$2662, 2661, MATCH($B$1, resultados!$A$1:$ZZ$1, 0))</f>
        <v/>
      </c>
      <c r="B2667">
        <f>INDEX(resultados!$A$2:$ZZ$2662, 2661, MATCH($B$2, resultados!$A$1:$ZZ$1, 0))</f>
        <v/>
      </c>
      <c r="C2667">
        <f>INDEX(resultados!$A$2:$ZZ$2662, 2661,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0.7709</v>
      </c>
      <c r="E2" t="n">
        <v>129.71</v>
      </c>
      <c r="F2" t="n">
        <v>81.67</v>
      </c>
      <c r="G2" t="n">
        <v>5.11</v>
      </c>
      <c r="H2" t="n">
        <v>0.07000000000000001</v>
      </c>
      <c r="I2" t="n">
        <v>959</v>
      </c>
      <c r="J2" t="n">
        <v>242.64</v>
      </c>
      <c r="K2" t="n">
        <v>58.47</v>
      </c>
      <c r="L2" t="n">
        <v>1</v>
      </c>
      <c r="M2" t="n">
        <v>957</v>
      </c>
      <c r="N2" t="n">
        <v>58.17</v>
      </c>
      <c r="O2" t="n">
        <v>30160.1</v>
      </c>
      <c r="P2" t="n">
        <v>1324.98</v>
      </c>
      <c r="Q2" t="n">
        <v>1371.36</v>
      </c>
      <c r="R2" t="n">
        <v>1054.25</v>
      </c>
      <c r="S2" t="n">
        <v>104.26</v>
      </c>
      <c r="T2" t="n">
        <v>469385.57</v>
      </c>
      <c r="U2" t="n">
        <v>0.1</v>
      </c>
      <c r="V2" t="n">
        <v>0.59</v>
      </c>
      <c r="W2" t="n">
        <v>22.25</v>
      </c>
      <c r="X2" t="n">
        <v>29</v>
      </c>
      <c r="Y2" t="n">
        <v>1</v>
      </c>
      <c r="Z2" t="n">
        <v>10</v>
      </c>
      <c r="AA2" t="n">
        <v>5973.886593077917</v>
      </c>
      <c r="AB2" t="n">
        <v>8173.735185925785</v>
      </c>
      <c r="AC2" t="n">
        <v>7393.645371690104</v>
      </c>
      <c r="AD2" t="n">
        <v>5973886.593077917</v>
      </c>
      <c r="AE2" t="n">
        <v>8173735.185925785</v>
      </c>
      <c r="AF2" t="n">
        <v>3.906161349119063e-07</v>
      </c>
      <c r="AG2" t="n">
        <v>38</v>
      </c>
      <c r="AH2" t="n">
        <v>7393645.371690104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73.04000000000001</v>
      </c>
      <c r="G3" t="n">
        <v>6.4</v>
      </c>
      <c r="H3" t="n">
        <v>0.09</v>
      </c>
      <c r="I3" t="n">
        <v>685</v>
      </c>
      <c r="J3" t="n">
        <v>243.08</v>
      </c>
      <c r="K3" t="n">
        <v>58.47</v>
      </c>
      <c r="L3" t="n">
        <v>1.25</v>
      </c>
      <c r="M3" t="n">
        <v>683</v>
      </c>
      <c r="N3" t="n">
        <v>58.36</v>
      </c>
      <c r="O3" t="n">
        <v>30214.33</v>
      </c>
      <c r="P3" t="n">
        <v>1185.49</v>
      </c>
      <c r="Q3" t="n">
        <v>1370.24</v>
      </c>
      <c r="R3" t="n">
        <v>771.6799999999999</v>
      </c>
      <c r="S3" t="n">
        <v>104.26</v>
      </c>
      <c r="T3" t="n">
        <v>329473.61</v>
      </c>
      <c r="U3" t="n">
        <v>0.14</v>
      </c>
      <c r="V3" t="n">
        <v>0.66</v>
      </c>
      <c r="W3" t="n">
        <v>21.81</v>
      </c>
      <c r="X3" t="n">
        <v>20.4</v>
      </c>
      <c r="Y3" t="n">
        <v>1</v>
      </c>
      <c r="Z3" t="n">
        <v>10</v>
      </c>
      <c r="AA3" t="n">
        <v>4502.530744815474</v>
      </c>
      <c r="AB3" t="n">
        <v>6160.561202694204</v>
      </c>
      <c r="AC3" t="n">
        <v>5572.60588791079</v>
      </c>
      <c r="AD3" t="n">
        <v>4502530.744815473</v>
      </c>
      <c r="AE3" t="n">
        <v>6160561.202694205</v>
      </c>
      <c r="AF3" t="n">
        <v>4.68546815349643e-07</v>
      </c>
      <c r="AG3" t="n">
        <v>32</v>
      </c>
      <c r="AH3" t="n">
        <v>5572605.88791079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1.0393</v>
      </c>
      <c r="E4" t="n">
        <v>96.22</v>
      </c>
      <c r="F4" t="n">
        <v>68.29000000000001</v>
      </c>
      <c r="G4" t="n">
        <v>7.69</v>
      </c>
      <c r="H4" t="n">
        <v>0.11</v>
      </c>
      <c r="I4" t="n">
        <v>533</v>
      </c>
      <c r="J4" t="n">
        <v>243.52</v>
      </c>
      <c r="K4" t="n">
        <v>58.47</v>
      </c>
      <c r="L4" t="n">
        <v>1.5</v>
      </c>
      <c r="M4" t="n">
        <v>531</v>
      </c>
      <c r="N4" t="n">
        <v>58.55</v>
      </c>
      <c r="O4" t="n">
        <v>30268.64</v>
      </c>
      <c r="P4" t="n">
        <v>1108.51</v>
      </c>
      <c r="Q4" t="n">
        <v>1369.63</v>
      </c>
      <c r="R4" t="n">
        <v>617.73</v>
      </c>
      <c r="S4" t="n">
        <v>104.26</v>
      </c>
      <c r="T4" t="n">
        <v>253257.67</v>
      </c>
      <c r="U4" t="n">
        <v>0.17</v>
      </c>
      <c r="V4" t="n">
        <v>0.7</v>
      </c>
      <c r="W4" t="n">
        <v>21.52</v>
      </c>
      <c r="X4" t="n">
        <v>15.67</v>
      </c>
      <c r="Y4" t="n">
        <v>1</v>
      </c>
      <c r="Z4" t="n">
        <v>10</v>
      </c>
      <c r="AA4" t="n">
        <v>3763.643621570095</v>
      </c>
      <c r="AB4" t="n">
        <v>5149.583243270549</v>
      </c>
      <c r="AC4" t="n">
        <v>4658.114246018089</v>
      </c>
      <c r="AD4" t="n">
        <v>3763643.621570095</v>
      </c>
      <c r="AE4" t="n">
        <v>5149583.243270549</v>
      </c>
      <c r="AF4" t="n">
        <v>5.26614799602989e-07</v>
      </c>
      <c r="AG4" t="n">
        <v>28</v>
      </c>
      <c r="AH4" t="n">
        <v>4658114.246018089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1.1251</v>
      </c>
      <c r="E5" t="n">
        <v>88.88</v>
      </c>
      <c r="F5" t="n">
        <v>65.44</v>
      </c>
      <c r="G5" t="n">
        <v>8.960000000000001</v>
      </c>
      <c r="H5" t="n">
        <v>0.13</v>
      </c>
      <c r="I5" t="n">
        <v>438</v>
      </c>
      <c r="J5" t="n">
        <v>243.96</v>
      </c>
      <c r="K5" t="n">
        <v>58.47</v>
      </c>
      <c r="L5" t="n">
        <v>1.75</v>
      </c>
      <c r="M5" t="n">
        <v>436</v>
      </c>
      <c r="N5" t="n">
        <v>58.74</v>
      </c>
      <c r="O5" t="n">
        <v>30323.01</v>
      </c>
      <c r="P5" t="n">
        <v>1061.99</v>
      </c>
      <c r="Q5" t="n">
        <v>1369.01</v>
      </c>
      <c r="R5" t="n">
        <v>524.92</v>
      </c>
      <c r="S5" t="n">
        <v>104.26</v>
      </c>
      <c r="T5" t="n">
        <v>207328.26</v>
      </c>
      <c r="U5" t="n">
        <v>0.2</v>
      </c>
      <c r="V5" t="n">
        <v>0.73</v>
      </c>
      <c r="W5" t="n">
        <v>21.36</v>
      </c>
      <c r="X5" t="n">
        <v>12.82</v>
      </c>
      <c r="Y5" t="n">
        <v>1</v>
      </c>
      <c r="Z5" t="n">
        <v>10</v>
      </c>
      <c r="AA5" t="n">
        <v>3346.641238577231</v>
      </c>
      <c r="AB5" t="n">
        <v>4579.022186012927</v>
      </c>
      <c r="AC5" t="n">
        <v>4142.006735277681</v>
      </c>
      <c r="AD5" t="n">
        <v>3346641.23857723</v>
      </c>
      <c r="AE5" t="n">
        <v>4579022.186012927</v>
      </c>
      <c r="AF5" t="n">
        <v>5.700897825780073e-07</v>
      </c>
      <c r="AG5" t="n">
        <v>26</v>
      </c>
      <c r="AH5" t="n">
        <v>4142006.735277682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1.1949</v>
      </c>
      <c r="E6" t="n">
        <v>83.69</v>
      </c>
      <c r="F6" t="n">
        <v>63.41</v>
      </c>
      <c r="G6" t="n">
        <v>10.26</v>
      </c>
      <c r="H6" t="n">
        <v>0.15</v>
      </c>
      <c r="I6" t="n">
        <v>371</v>
      </c>
      <c r="J6" t="n">
        <v>244.41</v>
      </c>
      <c r="K6" t="n">
        <v>58.47</v>
      </c>
      <c r="L6" t="n">
        <v>2</v>
      </c>
      <c r="M6" t="n">
        <v>369</v>
      </c>
      <c r="N6" t="n">
        <v>58.93</v>
      </c>
      <c r="O6" t="n">
        <v>30377.45</v>
      </c>
      <c r="P6" t="n">
        <v>1028.78</v>
      </c>
      <c r="Q6" t="n">
        <v>1368.97</v>
      </c>
      <c r="R6" t="n">
        <v>458.81</v>
      </c>
      <c r="S6" t="n">
        <v>104.26</v>
      </c>
      <c r="T6" t="n">
        <v>174606.65</v>
      </c>
      <c r="U6" t="n">
        <v>0.23</v>
      </c>
      <c r="V6" t="n">
        <v>0.76</v>
      </c>
      <c r="W6" t="n">
        <v>21.24</v>
      </c>
      <c r="X6" t="n">
        <v>10.8</v>
      </c>
      <c r="Y6" t="n">
        <v>1</v>
      </c>
      <c r="Z6" t="n">
        <v>10</v>
      </c>
      <c r="AA6" t="n">
        <v>3069.287073570813</v>
      </c>
      <c r="AB6" t="n">
        <v>4199.533981448939</v>
      </c>
      <c r="AC6" t="n">
        <v>3798.736352342255</v>
      </c>
      <c r="AD6" t="n">
        <v>3069287.073570814</v>
      </c>
      <c r="AE6" t="n">
        <v>4199533.981448939</v>
      </c>
      <c r="AF6" t="n">
        <v>6.054575426206211e-07</v>
      </c>
      <c r="AG6" t="n">
        <v>25</v>
      </c>
      <c r="AH6" t="n">
        <v>3798736.352342255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1.2515</v>
      </c>
      <c r="E7" t="n">
        <v>79.90000000000001</v>
      </c>
      <c r="F7" t="n">
        <v>61.94</v>
      </c>
      <c r="G7" t="n">
        <v>11.54</v>
      </c>
      <c r="H7" t="n">
        <v>0.16</v>
      </c>
      <c r="I7" t="n">
        <v>322</v>
      </c>
      <c r="J7" t="n">
        <v>244.85</v>
      </c>
      <c r="K7" t="n">
        <v>58.47</v>
      </c>
      <c r="L7" t="n">
        <v>2.25</v>
      </c>
      <c r="M7" t="n">
        <v>320</v>
      </c>
      <c r="N7" t="n">
        <v>59.12</v>
      </c>
      <c r="O7" t="n">
        <v>30431.96</v>
      </c>
      <c r="P7" t="n">
        <v>1004.59</v>
      </c>
      <c r="Q7" t="n">
        <v>1368.85</v>
      </c>
      <c r="R7" t="n">
        <v>410.79</v>
      </c>
      <c r="S7" t="n">
        <v>104.26</v>
      </c>
      <c r="T7" t="n">
        <v>150842</v>
      </c>
      <c r="U7" t="n">
        <v>0.25</v>
      </c>
      <c r="V7" t="n">
        <v>0.77</v>
      </c>
      <c r="W7" t="n">
        <v>21.17</v>
      </c>
      <c r="X7" t="n">
        <v>9.33</v>
      </c>
      <c r="Y7" t="n">
        <v>1</v>
      </c>
      <c r="Z7" t="n">
        <v>10</v>
      </c>
      <c r="AA7" t="n">
        <v>2870.704607347741</v>
      </c>
      <c r="AB7" t="n">
        <v>3927.824690322415</v>
      </c>
      <c r="AC7" t="n">
        <v>3552.958614614472</v>
      </c>
      <c r="AD7" t="n">
        <v>2870704.607347741</v>
      </c>
      <c r="AE7" t="n">
        <v>3927824.690322415</v>
      </c>
      <c r="AF7" t="n">
        <v>6.341368437440015e-07</v>
      </c>
      <c r="AG7" t="n">
        <v>24</v>
      </c>
      <c r="AH7" t="n">
        <v>3552958.614614472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1.2977</v>
      </c>
      <c r="E8" t="n">
        <v>77.06</v>
      </c>
      <c r="F8" t="n">
        <v>60.85</v>
      </c>
      <c r="G8" t="n">
        <v>12.81</v>
      </c>
      <c r="H8" t="n">
        <v>0.18</v>
      </c>
      <c r="I8" t="n">
        <v>285</v>
      </c>
      <c r="J8" t="n">
        <v>245.29</v>
      </c>
      <c r="K8" t="n">
        <v>58.47</v>
      </c>
      <c r="L8" t="n">
        <v>2.5</v>
      </c>
      <c r="M8" t="n">
        <v>283</v>
      </c>
      <c r="N8" t="n">
        <v>59.32</v>
      </c>
      <c r="O8" t="n">
        <v>30486.54</v>
      </c>
      <c r="P8" t="n">
        <v>986.46</v>
      </c>
      <c r="Q8" t="n">
        <v>1368.38</v>
      </c>
      <c r="R8" t="n">
        <v>375.38</v>
      </c>
      <c r="S8" t="n">
        <v>104.26</v>
      </c>
      <c r="T8" t="n">
        <v>133320.41</v>
      </c>
      <c r="U8" t="n">
        <v>0.28</v>
      </c>
      <c r="V8" t="n">
        <v>0.79</v>
      </c>
      <c r="W8" t="n">
        <v>21.11</v>
      </c>
      <c r="X8" t="n">
        <v>8.25</v>
      </c>
      <c r="Y8" t="n">
        <v>1</v>
      </c>
      <c r="Z8" t="n">
        <v>10</v>
      </c>
      <c r="AA8" t="n">
        <v>2722.357507449874</v>
      </c>
      <c r="AB8" t="n">
        <v>3724.84964362999</v>
      </c>
      <c r="AC8" t="n">
        <v>3369.355221501112</v>
      </c>
      <c r="AD8" t="n">
        <v>2722357.507449874</v>
      </c>
      <c r="AE8" t="n">
        <v>3724849.64362999</v>
      </c>
      <c r="AF8" t="n">
        <v>6.575464499613191e-07</v>
      </c>
      <c r="AG8" t="n">
        <v>23</v>
      </c>
      <c r="AH8" t="n">
        <v>3369355.221501112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1.3374</v>
      </c>
      <c r="E9" t="n">
        <v>74.77</v>
      </c>
      <c r="F9" t="n">
        <v>59.97</v>
      </c>
      <c r="G9" t="n">
        <v>14.11</v>
      </c>
      <c r="H9" t="n">
        <v>0.2</v>
      </c>
      <c r="I9" t="n">
        <v>255</v>
      </c>
      <c r="J9" t="n">
        <v>245.73</v>
      </c>
      <c r="K9" t="n">
        <v>58.47</v>
      </c>
      <c r="L9" t="n">
        <v>2.75</v>
      </c>
      <c r="M9" t="n">
        <v>253</v>
      </c>
      <c r="N9" t="n">
        <v>59.51</v>
      </c>
      <c r="O9" t="n">
        <v>30541.19</v>
      </c>
      <c r="P9" t="n">
        <v>971.87</v>
      </c>
      <c r="Q9" t="n">
        <v>1368.27</v>
      </c>
      <c r="R9" t="n">
        <v>346.21</v>
      </c>
      <c r="S9" t="n">
        <v>104.26</v>
      </c>
      <c r="T9" t="n">
        <v>118886.19</v>
      </c>
      <c r="U9" t="n">
        <v>0.3</v>
      </c>
      <c r="V9" t="n">
        <v>0.8</v>
      </c>
      <c r="W9" t="n">
        <v>21.08</v>
      </c>
      <c r="X9" t="n">
        <v>7.37</v>
      </c>
      <c r="Y9" t="n">
        <v>1</v>
      </c>
      <c r="Z9" t="n">
        <v>10</v>
      </c>
      <c r="AA9" t="n">
        <v>2602.892262994269</v>
      </c>
      <c r="AB9" t="n">
        <v>3561.392025731206</v>
      </c>
      <c r="AC9" t="n">
        <v>3221.497769240386</v>
      </c>
      <c r="AD9" t="n">
        <v>2602892.262994269</v>
      </c>
      <c r="AE9" t="n">
        <v>3561392.025731206</v>
      </c>
      <c r="AF9" t="n">
        <v>6.776624968623472e-07</v>
      </c>
      <c r="AG9" t="n">
        <v>22</v>
      </c>
      <c r="AH9" t="n">
        <v>3221497.769240386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1.3713</v>
      </c>
      <c r="E10" t="n">
        <v>72.93000000000001</v>
      </c>
      <c r="F10" t="n">
        <v>59.26</v>
      </c>
      <c r="G10" t="n">
        <v>15.39</v>
      </c>
      <c r="H10" t="n">
        <v>0.22</v>
      </c>
      <c r="I10" t="n">
        <v>231</v>
      </c>
      <c r="J10" t="n">
        <v>246.18</v>
      </c>
      <c r="K10" t="n">
        <v>58.47</v>
      </c>
      <c r="L10" t="n">
        <v>3</v>
      </c>
      <c r="M10" t="n">
        <v>229</v>
      </c>
      <c r="N10" t="n">
        <v>59.7</v>
      </c>
      <c r="O10" t="n">
        <v>30595.91</v>
      </c>
      <c r="P10" t="n">
        <v>959.85</v>
      </c>
      <c r="Q10" t="n">
        <v>1368.05</v>
      </c>
      <c r="R10" t="n">
        <v>323.47</v>
      </c>
      <c r="S10" t="n">
        <v>104.26</v>
      </c>
      <c r="T10" t="n">
        <v>107638.38</v>
      </c>
      <c r="U10" t="n">
        <v>0.32</v>
      </c>
      <c r="V10" t="n">
        <v>0.8100000000000001</v>
      </c>
      <c r="W10" t="n">
        <v>21.02</v>
      </c>
      <c r="X10" t="n">
        <v>6.66</v>
      </c>
      <c r="Y10" t="n">
        <v>1</v>
      </c>
      <c r="Z10" t="n">
        <v>10</v>
      </c>
      <c r="AA10" t="n">
        <v>2517.814063953947</v>
      </c>
      <c r="AB10" t="n">
        <v>3444.98428041899</v>
      </c>
      <c r="AC10" t="n">
        <v>3116.199815761476</v>
      </c>
      <c r="AD10" t="n">
        <v>2517814.063953947</v>
      </c>
      <c r="AE10" t="n">
        <v>3444984.28041899</v>
      </c>
      <c r="AF10" t="n">
        <v>6.94839675450379e-07</v>
      </c>
      <c r="AG10" t="n">
        <v>22</v>
      </c>
      <c r="AH10" t="n">
        <v>3116199.815761476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1.4009</v>
      </c>
      <c r="E11" t="n">
        <v>71.38</v>
      </c>
      <c r="F11" t="n">
        <v>58.66</v>
      </c>
      <c r="G11" t="n">
        <v>16.68</v>
      </c>
      <c r="H11" t="n">
        <v>0.23</v>
      </c>
      <c r="I11" t="n">
        <v>211</v>
      </c>
      <c r="J11" t="n">
        <v>246.62</v>
      </c>
      <c r="K11" t="n">
        <v>58.47</v>
      </c>
      <c r="L11" t="n">
        <v>3.25</v>
      </c>
      <c r="M11" t="n">
        <v>209</v>
      </c>
      <c r="N11" t="n">
        <v>59.9</v>
      </c>
      <c r="O11" t="n">
        <v>30650.7</v>
      </c>
      <c r="P11" t="n">
        <v>949.59</v>
      </c>
      <c r="Q11" t="n">
        <v>1368.05</v>
      </c>
      <c r="R11" t="n">
        <v>303.95</v>
      </c>
      <c r="S11" t="n">
        <v>104.26</v>
      </c>
      <c r="T11" t="n">
        <v>97975.10000000001</v>
      </c>
      <c r="U11" t="n">
        <v>0.34</v>
      </c>
      <c r="V11" t="n">
        <v>0.82</v>
      </c>
      <c r="W11" t="n">
        <v>20.99</v>
      </c>
      <c r="X11" t="n">
        <v>6.07</v>
      </c>
      <c r="Y11" t="n">
        <v>1</v>
      </c>
      <c r="Z11" t="n">
        <v>10</v>
      </c>
      <c r="AA11" t="n">
        <v>2434.726544137018</v>
      </c>
      <c r="AB11" t="n">
        <v>3331.300270242788</v>
      </c>
      <c r="AC11" t="n">
        <v>3013.365647959986</v>
      </c>
      <c r="AD11" t="n">
        <v>2434726.544137018</v>
      </c>
      <c r="AE11" t="n">
        <v>3331300.270242788</v>
      </c>
      <c r="AF11" t="n">
        <v>7.09838037875327e-07</v>
      </c>
      <c r="AG11" t="n">
        <v>21</v>
      </c>
      <c r="AH11" t="n">
        <v>3013365.647959986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1.4263</v>
      </c>
      <c r="E12" t="n">
        <v>70.11</v>
      </c>
      <c r="F12" t="n">
        <v>58.19</v>
      </c>
      <c r="G12" t="n">
        <v>18</v>
      </c>
      <c r="H12" t="n">
        <v>0.25</v>
      </c>
      <c r="I12" t="n">
        <v>194</v>
      </c>
      <c r="J12" t="n">
        <v>247.07</v>
      </c>
      <c r="K12" t="n">
        <v>58.47</v>
      </c>
      <c r="L12" t="n">
        <v>3.5</v>
      </c>
      <c r="M12" t="n">
        <v>192</v>
      </c>
      <c r="N12" t="n">
        <v>60.09</v>
      </c>
      <c r="O12" t="n">
        <v>30705.56</v>
      </c>
      <c r="P12" t="n">
        <v>941.5</v>
      </c>
      <c r="Q12" t="n">
        <v>1367.8</v>
      </c>
      <c r="R12" t="n">
        <v>288.38</v>
      </c>
      <c r="S12" t="n">
        <v>104.26</v>
      </c>
      <c r="T12" t="n">
        <v>90277.91</v>
      </c>
      <c r="U12" t="n">
        <v>0.36</v>
      </c>
      <c r="V12" t="n">
        <v>0.82</v>
      </c>
      <c r="W12" t="n">
        <v>20.98</v>
      </c>
      <c r="X12" t="n">
        <v>5.6</v>
      </c>
      <c r="Y12" t="n">
        <v>1</v>
      </c>
      <c r="Z12" t="n">
        <v>10</v>
      </c>
      <c r="AA12" t="n">
        <v>2378.305754265246</v>
      </c>
      <c r="AB12" t="n">
        <v>3254.10285643065</v>
      </c>
      <c r="AC12" t="n">
        <v>2943.535846974829</v>
      </c>
      <c r="AD12" t="n">
        <v>2378305.754265246</v>
      </c>
      <c r="AE12" t="n">
        <v>3254102.85643065</v>
      </c>
      <c r="AF12" t="n">
        <v>7.227082542805187e-07</v>
      </c>
      <c r="AG12" t="n">
        <v>21</v>
      </c>
      <c r="AH12" t="n">
        <v>2943535.846974829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1.4492</v>
      </c>
      <c r="E13" t="n">
        <v>69</v>
      </c>
      <c r="F13" t="n">
        <v>57.75</v>
      </c>
      <c r="G13" t="n">
        <v>19.25</v>
      </c>
      <c r="H13" t="n">
        <v>0.27</v>
      </c>
      <c r="I13" t="n">
        <v>180</v>
      </c>
      <c r="J13" t="n">
        <v>247.51</v>
      </c>
      <c r="K13" t="n">
        <v>58.47</v>
      </c>
      <c r="L13" t="n">
        <v>3.75</v>
      </c>
      <c r="M13" t="n">
        <v>178</v>
      </c>
      <c r="N13" t="n">
        <v>60.29</v>
      </c>
      <c r="O13" t="n">
        <v>30760.49</v>
      </c>
      <c r="P13" t="n">
        <v>933.96</v>
      </c>
      <c r="Q13" t="n">
        <v>1367.87</v>
      </c>
      <c r="R13" t="n">
        <v>274.46</v>
      </c>
      <c r="S13" t="n">
        <v>104.26</v>
      </c>
      <c r="T13" t="n">
        <v>83387.99000000001</v>
      </c>
      <c r="U13" t="n">
        <v>0.38</v>
      </c>
      <c r="V13" t="n">
        <v>0.83</v>
      </c>
      <c r="W13" t="n">
        <v>20.94</v>
      </c>
      <c r="X13" t="n">
        <v>5.16</v>
      </c>
      <c r="Y13" t="n">
        <v>1</v>
      </c>
      <c r="Z13" t="n">
        <v>10</v>
      </c>
      <c r="AA13" t="n">
        <v>2315.828282413162</v>
      </c>
      <c r="AB13" t="n">
        <v>3168.618423131095</v>
      </c>
      <c r="AC13" t="n">
        <v>2866.209928011232</v>
      </c>
      <c r="AD13" t="n">
        <v>2315828.282413162</v>
      </c>
      <c r="AE13" t="n">
        <v>3168618.423131095</v>
      </c>
      <c r="AF13" t="n">
        <v>7.343117171025225e-07</v>
      </c>
      <c r="AG13" t="n">
        <v>20</v>
      </c>
      <c r="AH13" t="n">
        <v>2866209.928011233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1.469</v>
      </c>
      <c r="E14" t="n">
        <v>68.06999999999999</v>
      </c>
      <c r="F14" t="n">
        <v>57.38</v>
      </c>
      <c r="G14" t="n">
        <v>20.49</v>
      </c>
      <c r="H14" t="n">
        <v>0.29</v>
      </c>
      <c r="I14" t="n">
        <v>168</v>
      </c>
      <c r="J14" t="n">
        <v>247.96</v>
      </c>
      <c r="K14" t="n">
        <v>58.47</v>
      </c>
      <c r="L14" t="n">
        <v>4</v>
      </c>
      <c r="M14" t="n">
        <v>166</v>
      </c>
      <c r="N14" t="n">
        <v>60.48</v>
      </c>
      <c r="O14" t="n">
        <v>30815.5</v>
      </c>
      <c r="P14" t="n">
        <v>927.46</v>
      </c>
      <c r="Q14" t="n">
        <v>1367.82</v>
      </c>
      <c r="R14" t="n">
        <v>262.47</v>
      </c>
      <c r="S14" t="n">
        <v>104.26</v>
      </c>
      <c r="T14" t="n">
        <v>77451.75</v>
      </c>
      <c r="U14" t="n">
        <v>0.4</v>
      </c>
      <c r="V14" t="n">
        <v>0.84</v>
      </c>
      <c r="W14" t="n">
        <v>20.92</v>
      </c>
      <c r="X14" t="n">
        <v>4.79</v>
      </c>
      <c r="Y14" t="n">
        <v>1</v>
      </c>
      <c r="Z14" t="n">
        <v>10</v>
      </c>
      <c r="AA14" t="n">
        <v>2274.206068988125</v>
      </c>
      <c r="AB14" t="n">
        <v>3111.669074480496</v>
      </c>
      <c r="AC14" t="n">
        <v>2814.695745266935</v>
      </c>
      <c r="AD14" t="n">
        <v>2274206.068988125</v>
      </c>
      <c r="AE14" t="n">
        <v>3111669.074480495</v>
      </c>
      <c r="AF14" t="n">
        <v>7.443444054813729e-07</v>
      </c>
      <c r="AG14" t="n">
        <v>20</v>
      </c>
      <c r="AH14" t="n">
        <v>2814695.745266935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1.4872</v>
      </c>
      <c r="E15" t="n">
        <v>67.23999999999999</v>
      </c>
      <c r="F15" t="n">
        <v>57.07</v>
      </c>
      <c r="G15" t="n">
        <v>21.81</v>
      </c>
      <c r="H15" t="n">
        <v>0.3</v>
      </c>
      <c r="I15" t="n">
        <v>157</v>
      </c>
      <c r="J15" t="n">
        <v>248.4</v>
      </c>
      <c r="K15" t="n">
        <v>58.47</v>
      </c>
      <c r="L15" t="n">
        <v>4.25</v>
      </c>
      <c r="M15" t="n">
        <v>155</v>
      </c>
      <c r="N15" t="n">
        <v>60.68</v>
      </c>
      <c r="O15" t="n">
        <v>30870.57</v>
      </c>
      <c r="P15" t="n">
        <v>921.91</v>
      </c>
      <c r="Q15" t="n">
        <v>1367.81</v>
      </c>
      <c r="R15" t="n">
        <v>252.69</v>
      </c>
      <c r="S15" t="n">
        <v>104.26</v>
      </c>
      <c r="T15" t="n">
        <v>72615.56</v>
      </c>
      <c r="U15" t="n">
        <v>0.41</v>
      </c>
      <c r="V15" t="n">
        <v>0.84</v>
      </c>
      <c r="W15" t="n">
        <v>20.89</v>
      </c>
      <c r="X15" t="n">
        <v>4.48</v>
      </c>
      <c r="Y15" t="n">
        <v>1</v>
      </c>
      <c r="Z15" t="n">
        <v>10</v>
      </c>
      <c r="AA15" t="n">
        <v>2237.869844469122</v>
      </c>
      <c r="AB15" t="n">
        <v>3061.952249052504</v>
      </c>
      <c r="AC15" t="n">
        <v>2769.72382387979</v>
      </c>
      <c r="AD15" t="n">
        <v>2237869.844469122</v>
      </c>
      <c r="AE15" t="n">
        <v>3061952.249052504</v>
      </c>
      <c r="AF15" t="n">
        <v>7.535663715669828e-07</v>
      </c>
      <c r="AG15" t="n">
        <v>20</v>
      </c>
      <c r="AH15" t="n">
        <v>2769723.82387979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1.5038</v>
      </c>
      <c r="E16" t="n">
        <v>66.5</v>
      </c>
      <c r="F16" t="n">
        <v>56.8</v>
      </c>
      <c r="G16" t="n">
        <v>23.18</v>
      </c>
      <c r="H16" t="n">
        <v>0.32</v>
      </c>
      <c r="I16" t="n">
        <v>147</v>
      </c>
      <c r="J16" t="n">
        <v>248.85</v>
      </c>
      <c r="K16" t="n">
        <v>58.47</v>
      </c>
      <c r="L16" t="n">
        <v>4.5</v>
      </c>
      <c r="M16" t="n">
        <v>145</v>
      </c>
      <c r="N16" t="n">
        <v>60.88</v>
      </c>
      <c r="O16" t="n">
        <v>30925.72</v>
      </c>
      <c r="P16" t="n">
        <v>917.0700000000001</v>
      </c>
      <c r="Q16" t="n">
        <v>1367.93</v>
      </c>
      <c r="R16" t="n">
        <v>243.13</v>
      </c>
      <c r="S16" t="n">
        <v>104.26</v>
      </c>
      <c r="T16" t="n">
        <v>67887.53</v>
      </c>
      <c r="U16" t="n">
        <v>0.43</v>
      </c>
      <c r="V16" t="n">
        <v>0.84</v>
      </c>
      <c r="W16" t="n">
        <v>20.9</v>
      </c>
      <c r="X16" t="n">
        <v>4.21</v>
      </c>
      <c r="Y16" t="n">
        <v>1</v>
      </c>
      <c r="Z16" t="n">
        <v>10</v>
      </c>
      <c r="AA16" t="n">
        <v>2205.958636110815</v>
      </c>
      <c r="AB16" t="n">
        <v>3018.289925953512</v>
      </c>
      <c r="AC16" t="n">
        <v>2730.228571616912</v>
      </c>
      <c r="AD16" t="n">
        <v>2205958.636110815</v>
      </c>
      <c r="AE16" t="n">
        <v>3018289.925953512</v>
      </c>
      <c r="AF16" t="n">
        <v>7.619776153593523e-07</v>
      </c>
      <c r="AG16" t="n">
        <v>20</v>
      </c>
      <c r="AH16" t="n">
        <v>2730228.571616912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1.5176</v>
      </c>
      <c r="E17" t="n">
        <v>65.89</v>
      </c>
      <c r="F17" t="n">
        <v>56.57</v>
      </c>
      <c r="G17" t="n">
        <v>24.42</v>
      </c>
      <c r="H17" t="n">
        <v>0.34</v>
      </c>
      <c r="I17" t="n">
        <v>139</v>
      </c>
      <c r="J17" t="n">
        <v>249.3</v>
      </c>
      <c r="K17" t="n">
        <v>58.47</v>
      </c>
      <c r="L17" t="n">
        <v>4.75</v>
      </c>
      <c r="M17" t="n">
        <v>137</v>
      </c>
      <c r="N17" t="n">
        <v>61.07</v>
      </c>
      <c r="O17" t="n">
        <v>30980.93</v>
      </c>
      <c r="P17" t="n">
        <v>912.9400000000001</v>
      </c>
      <c r="Q17" t="n">
        <v>1367.65</v>
      </c>
      <c r="R17" t="n">
        <v>235.83</v>
      </c>
      <c r="S17" t="n">
        <v>104.26</v>
      </c>
      <c r="T17" t="n">
        <v>64276.81</v>
      </c>
      <c r="U17" t="n">
        <v>0.44</v>
      </c>
      <c r="V17" t="n">
        <v>0.85</v>
      </c>
      <c r="W17" t="n">
        <v>20.88</v>
      </c>
      <c r="X17" t="n">
        <v>3.98</v>
      </c>
      <c r="Y17" t="n">
        <v>1</v>
      </c>
      <c r="Z17" t="n">
        <v>10</v>
      </c>
      <c r="AA17" t="n">
        <v>2179.746029043741</v>
      </c>
      <c r="AB17" t="n">
        <v>2982.42468054556</v>
      </c>
      <c r="AC17" t="n">
        <v>2697.78625489362</v>
      </c>
      <c r="AD17" t="n">
        <v>2179746.029043741</v>
      </c>
      <c r="AE17" t="n">
        <v>2982424.68054556</v>
      </c>
      <c r="AF17" t="n">
        <v>7.689700951385512e-07</v>
      </c>
      <c r="AG17" t="n">
        <v>20</v>
      </c>
      <c r="AH17" t="n">
        <v>2697786.25489362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1.5309</v>
      </c>
      <c r="E18" t="n">
        <v>65.31999999999999</v>
      </c>
      <c r="F18" t="n">
        <v>56.33</v>
      </c>
      <c r="G18" t="n">
        <v>25.61</v>
      </c>
      <c r="H18" t="n">
        <v>0.36</v>
      </c>
      <c r="I18" t="n">
        <v>132</v>
      </c>
      <c r="J18" t="n">
        <v>249.75</v>
      </c>
      <c r="K18" t="n">
        <v>58.47</v>
      </c>
      <c r="L18" t="n">
        <v>5</v>
      </c>
      <c r="M18" t="n">
        <v>130</v>
      </c>
      <c r="N18" t="n">
        <v>61.27</v>
      </c>
      <c r="O18" t="n">
        <v>31036.22</v>
      </c>
      <c r="P18" t="n">
        <v>908.47</v>
      </c>
      <c r="Q18" t="n">
        <v>1367.69</v>
      </c>
      <c r="R18" t="n">
        <v>228.9</v>
      </c>
      <c r="S18" t="n">
        <v>104.26</v>
      </c>
      <c r="T18" t="n">
        <v>60848.08</v>
      </c>
      <c r="U18" t="n">
        <v>0.46</v>
      </c>
      <c r="V18" t="n">
        <v>0.85</v>
      </c>
      <c r="W18" t="n">
        <v>20.84</v>
      </c>
      <c r="X18" t="n">
        <v>3.75</v>
      </c>
      <c r="Y18" t="n">
        <v>1</v>
      </c>
      <c r="Z18" t="n">
        <v>10</v>
      </c>
      <c r="AA18" t="n">
        <v>2141.253029343012</v>
      </c>
      <c r="AB18" t="n">
        <v>2929.756860163728</v>
      </c>
      <c r="AC18" t="n">
        <v>2650.14497736928</v>
      </c>
      <c r="AD18" t="n">
        <v>2141253.029343012</v>
      </c>
      <c r="AE18" t="n">
        <v>2929756.860163728</v>
      </c>
      <c r="AF18" t="n">
        <v>7.757092242011121e-07</v>
      </c>
      <c r="AG18" t="n">
        <v>19</v>
      </c>
      <c r="AH18" t="n">
        <v>2650144.97736928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1.5431</v>
      </c>
      <c r="E19" t="n">
        <v>64.81</v>
      </c>
      <c r="F19" t="n">
        <v>56.15</v>
      </c>
      <c r="G19" t="n">
        <v>26.95</v>
      </c>
      <c r="H19" t="n">
        <v>0.37</v>
      </c>
      <c r="I19" t="n">
        <v>125</v>
      </c>
      <c r="J19" t="n">
        <v>250.2</v>
      </c>
      <c r="K19" t="n">
        <v>58.47</v>
      </c>
      <c r="L19" t="n">
        <v>5.25</v>
      </c>
      <c r="M19" t="n">
        <v>123</v>
      </c>
      <c r="N19" t="n">
        <v>61.47</v>
      </c>
      <c r="O19" t="n">
        <v>31091.59</v>
      </c>
      <c r="P19" t="n">
        <v>905.05</v>
      </c>
      <c r="Q19" t="n">
        <v>1367.73</v>
      </c>
      <c r="R19" t="n">
        <v>222</v>
      </c>
      <c r="S19" t="n">
        <v>104.26</v>
      </c>
      <c r="T19" t="n">
        <v>57432.34</v>
      </c>
      <c r="U19" t="n">
        <v>0.47</v>
      </c>
      <c r="V19" t="n">
        <v>0.85</v>
      </c>
      <c r="W19" t="n">
        <v>20.86</v>
      </c>
      <c r="X19" t="n">
        <v>3.56</v>
      </c>
      <c r="Y19" t="n">
        <v>1</v>
      </c>
      <c r="Z19" t="n">
        <v>10</v>
      </c>
      <c r="AA19" t="n">
        <v>2119.42551281997</v>
      </c>
      <c r="AB19" t="n">
        <v>2899.891489094837</v>
      </c>
      <c r="AC19" t="n">
        <v>2623.129915398892</v>
      </c>
      <c r="AD19" t="n">
        <v>2119425.51281997</v>
      </c>
      <c r="AE19" t="n">
        <v>2899891.489094837</v>
      </c>
      <c r="AF19" t="n">
        <v>7.818909816870703e-07</v>
      </c>
      <c r="AG19" t="n">
        <v>19</v>
      </c>
      <c r="AH19" t="n">
        <v>2623129.915398892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1.5541</v>
      </c>
      <c r="E20" t="n">
        <v>64.34</v>
      </c>
      <c r="F20" t="n">
        <v>55.97</v>
      </c>
      <c r="G20" t="n">
        <v>28.22</v>
      </c>
      <c r="H20" t="n">
        <v>0.39</v>
      </c>
      <c r="I20" t="n">
        <v>119</v>
      </c>
      <c r="J20" t="n">
        <v>250.64</v>
      </c>
      <c r="K20" t="n">
        <v>58.47</v>
      </c>
      <c r="L20" t="n">
        <v>5.5</v>
      </c>
      <c r="M20" t="n">
        <v>117</v>
      </c>
      <c r="N20" t="n">
        <v>61.67</v>
      </c>
      <c r="O20" t="n">
        <v>31147.02</v>
      </c>
      <c r="P20" t="n">
        <v>901.5700000000001</v>
      </c>
      <c r="Q20" t="n">
        <v>1367.51</v>
      </c>
      <c r="R20" t="n">
        <v>216.52</v>
      </c>
      <c r="S20" t="n">
        <v>104.26</v>
      </c>
      <c r="T20" t="n">
        <v>54718.74</v>
      </c>
      <c r="U20" t="n">
        <v>0.48</v>
      </c>
      <c r="V20" t="n">
        <v>0.86</v>
      </c>
      <c r="W20" t="n">
        <v>20.84</v>
      </c>
      <c r="X20" t="n">
        <v>3.38</v>
      </c>
      <c r="Y20" t="n">
        <v>1</v>
      </c>
      <c r="Z20" t="n">
        <v>10</v>
      </c>
      <c r="AA20" t="n">
        <v>2099.278750150277</v>
      </c>
      <c r="AB20" t="n">
        <v>2872.325799597722</v>
      </c>
      <c r="AC20" t="n">
        <v>2598.195056618694</v>
      </c>
      <c r="AD20" t="n">
        <v>2099278.750150277</v>
      </c>
      <c r="AE20" t="n">
        <v>2872325.799597722</v>
      </c>
      <c r="AF20" t="n">
        <v>7.874646974530985e-07</v>
      </c>
      <c r="AG20" t="n">
        <v>19</v>
      </c>
      <c r="AH20" t="n">
        <v>2598195.056618694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1.5648</v>
      </c>
      <c r="E21" t="n">
        <v>63.91</v>
      </c>
      <c r="F21" t="n">
        <v>55.81</v>
      </c>
      <c r="G21" t="n">
        <v>29.64</v>
      </c>
      <c r="H21" t="n">
        <v>0.41</v>
      </c>
      <c r="I21" t="n">
        <v>113</v>
      </c>
      <c r="J21" t="n">
        <v>251.09</v>
      </c>
      <c r="K21" t="n">
        <v>58.47</v>
      </c>
      <c r="L21" t="n">
        <v>5.75</v>
      </c>
      <c r="M21" t="n">
        <v>111</v>
      </c>
      <c r="N21" t="n">
        <v>61.87</v>
      </c>
      <c r="O21" t="n">
        <v>31202.53</v>
      </c>
      <c r="P21" t="n">
        <v>898.77</v>
      </c>
      <c r="Q21" t="n">
        <v>1367.59</v>
      </c>
      <c r="R21" t="n">
        <v>211.54</v>
      </c>
      <c r="S21" t="n">
        <v>104.26</v>
      </c>
      <c r="T21" t="n">
        <v>52263.14</v>
      </c>
      <c r="U21" t="n">
        <v>0.49</v>
      </c>
      <c r="V21" t="n">
        <v>0.86</v>
      </c>
      <c r="W21" t="n">
        <v>20.83</v>
      </c>
      <c r="X21" t="n">
        <v>3.23</v>
      </c>
      <c r="Y21" t="n">
        <v>1</v>
      </c>
      <c r="Z21" t="n">
        <v>10</v>
      </c>
      <c r="AA21" t="n">
        <v>2080.978704577532</v>
      </c>
      <c r="AB21" t="n">
        <v>2847.286869904062</v>
      </c>
      <c r="AC21" t="n">
        <v>2575.545807232638</v>
      </c>
      <c r="AD21" t="n">
        <v>2080978.704577532</v>
      </c>
      <c r="AE21" t="n">
        <v>2847286.869904062</v>
      </c>
      <c r="AF21" t="n">
        <v>7.928864027891438e-07</v>
      </c>
      <c r="AG21" t="n">
        <v>19</v>
      </c>
      <c r="AH21" t="n">
        <v>2575545.807232638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1.5744</v>
      </c>
      <c r="E22" t="n">
        <v>63.52</v>
      </c>
      <c r="F22" t="n">
        <v>55.66</v>
      </c>
      <c r="G22" t="n">
        <v>30.92</v>
      </c>
      <c r="H22" t="n">
        <v>0.42</v>
      </c>
      <c r="I22" t="n">
        <v>108</v>
      </c>
      <c r="J22" t="n">
        <v>251.55</v>
      </c>
      <c r="K22" t="n">
        <v>58.47</v>
      </c>
      <c r="L22" t="n">
        <v>6</v>
      </c>
      <c r="M22" t="n">
        <v>106</v>
      </c>
      <c r="N22" t="n">
        <v>62.07</v>
      </c>
      <c r="O22" t="n">
        <v>31258.11</v>
      </c>
      <c r="P22" t="n">
        <v>895.59</v>
      </c>
      <c r="Q22" t="n">
        <v>1367.6</v>
      </c>
      <c r="R22" t="n">
        <v>206.51</v>
      </c>
      <c r="S22" t="n">
        <v>104.26</v>
      </c>
      <c r="T22" t="n">
        <v>49770.16</v>
      </c>
      <c r="U22" t="n">
        <v>0.5</v>
      </c>
      <c r="V22" t="n">
        <v>0.86</v>
      </c>
      <c r="W22" t="n">
        <v>20.82</v>
      </c>
      <c r="X22" t="n">
        <v>3.07</v>
      </c>
      <c r="Y22" t="n">
        <v>1</v>
      </c>
      <c r="Z22" t="n">
        <v>10</v>
      </c>
      <c r="AA22" t="n">
        <v>2063.694246752699</v>
      </c>
      <c r="AB22" t="n">
        <v>2823.637512171662</v>
      </c>
      <c r="AC22" t="n">
        <v>2554.153511010137</v>
      </c>
      <c r="AD22" t="n">
        <v>2063694.246752699</v>
      </c>
      <c r="AE22" t="n">
        <v>2823637.512171662</v>
      </c>
      <c r="AF22" t="n">
        <v>7.977507365485864e-07</v>
      </c>
      <c r="AG22" t="n">
        <v>19</v>
      </c>
      <c r="AH22" t="n">
        <v>2554153.511010137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1.5819</v>
      </c>
      <c r="E23" t="n">
        <v>63.22</v>
      </c>
      <c r="F23" t="n">
        <v>55.55</v>
      </c>
      <c r="G23" t="n">
        <v>32.05</v>
      </c>
      <c r="H23" t="n">
        <v>0.44</v>
      </c>
      <c r="I23" t="n">
        <v>104</v>
      </c>
      <c r="J23" t="n">
        <v>252</v>
      </c>
      <c r="K23" t="n">
        <v>58.47</v>
      </c>
      <c r="L23" t="n">
        <v>6.25</v>
      </c>
      <c r="M23" t="n">
        <v>102</v>
      </c>
      <c r="N23" t="n">
        <v>62.27</v>
      </c>
      <c r="O23" t="n">
        <v>31313.77</v>
      </c>
      <c r="P23" t="n">
        <v>893.35</v>
      </c>
      <c r="Q23" t="n">
        <v>1367.54</v>
      </c>
      <c r="R23" t="n">
        <v>203.08</v>
      </c>
      <c r="S23" t="n">
        <v>104.26</v>
      </c>
      <c r="T23" t="n">
        <v>48075.76</v>
      </c>
      <c r="U23" t="n">
        <v>0.51</v>
      </c>
      <c r="V23" t="n">
        <v>0.86</v>
      </c>
      <c r="W23" t="n">
        <v>20.81</v>
      </c>
      <c r="X23" t="n">
        <v>2.96</v>
      </c>
      <c r="Y23" t="n">
        <v>1</v>
      </c>
      <c r="Z23" t="n">
        <v>10</v>
      </c>
      <c r="AA23" t="n">
        <v>2050.767444773791</v>
      </c>
      <c r="AB23" t="n">
        <v>2805.950491413866</v>
      </c>
      <c r="AC23" t="n">
        <v>2538.154514689576</v>
      </c>
      <c r="AD23" t="n">
        <v>2050767.444773791</v>
      </c>
      <c r="AE23" t="n">
        <v>2805950.491413866</v>
      </c>
      <c r="AF23" t="n">
        <v>8.01550997298151e-07</v>
      </c>
      <c r="AG23" t="n">
        <v>19</v>
      </c>
      <c r="AH23" t="n">
        <v>2538154.514689576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1.59</v>
      </c>
      <c r="E24" t="n">
        <v>62.89</v>
      </c>
      <c r="F24" t="n">
        <v>55.41</v>
      </c>
      <c r="G24" t="n">
        <v>33.25</v>
      </c>
      <c r="H24" t="n">
        <v>0.46</v>
      </c>
      <c r="I24" t="n">
        <v>100</v>
      </c>
      <c r="J24" t="n">
        <v>252.45</v>
      </c>
      <c r="K24" t="n">
        <v>58.47</v>
      </c>
      <c r="L24" t="n">
        <v>6.5</v>
      </c>
      <c r="M24" t="n">
        <v>98</v>
      </c>
      <c r="N24" t="n">
        <v>62.47</v>
      </c>
      <c r="O24" t="n">
        <v>31369.49</v>
      </c>
      <c r="P24" t="n">
        <v>890.64</v>
      </c>
      <c r="Q24" t="n">
        <v>1367.68</v>
      </c>
      <c r="R24" t="n">
        <v>198.86</v>
      </c>
      <c r="S24" t="n">
        <v>104.26</v>
      </c>
      <c r="T24" t="n">
        <v>45986.49</v>
      </c>
      <c r="U24" t="n">
        <v>0.52</v>
      </c>
      <c r="V24" t="n">
        <v>0.86</v>
      </c>
      <c r="W24" t="n">
        <v>20.8</v>
      </c>
      <c r="X24" t="n">
        <v>2.83</v>
      </c>
      <c r="Y24" t="n">
        <v>1</v>
      </c>
      <c r="Z24" t="n">
        <v>10</v>
      </c>
      <c r="AA24" t="n">
        <v>2036.333635683323</v>
      </c>
      <c r="AB24" t="n">
        <v>2786.201517041572</v>
      </c>
      <c r="AC24" t="n">
        <v>2520.290354713513</v>
      </c>
      <c r="AD24" t="n">
        <v>2036333.635683323</v>
      </c>
      <c r="AE24" t="n">
        <v>2786201.517041572</v>
      </c>
      <c r="AF24" t="n">
        <v>8.056552789076808e-07</v>
      </c>
      <c r="AG24" t="n">
        <v>19</v>
      </c>
      <c r="AH24" t="n">
        <v>2520290.354713514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1.5975</v>
      </c>
      <c r="E25" t="n">
        <v>62.6</v>
      </c>
      <c r="F25" t="n">
        <v>55.31</v>
      </c>
      <c r="G25" t="n">
        <v>34.57</v>
      </c>
      <c r="H25" t="n">
        <v>0.47</v>
      </c>
      <c r="I25" t="n">
        <v>96</v>
      </c>
      <c r="J25" t="n">
        <v>252.9</v>
      </c>
      <c r="K25" t="n">
        <v>58.47</v>
      </c>
      <c r="L25" t="n">
        <v>6.75</v>
      </c>
      <c r="M25" t="n">
        <v>94</v>
      </c>
      <c r="N25" t="n">
        <v>62.68</v>
      </c>
      <c r="O25" t="n">
        <v>31425.3</v>
      </c>
      <c r="P25" t="n">
        <v>888.46</v>
      </c>
      <c r="Q25" t="n">
        <v>1367.47</v>
      </c>
      <c r="R25" t="n">
        <v>195.09</v>
      </c>
      <c r="S25" t="n">
        <v>104.26</v>
      </c>
      <c r="T25" t="n">
        <v>44122.53</v>
      </c>
      <c r="U25" t="n">
        <v>0.53</v>
      </c>
      <c r="V25" t="n">
        <v>0.87</v>
      </c>
      <c r="W25" t="n">
        <v>20.8</v>
      </c>
      <c r="X25" t="n">
        <v>2.73</v>
      </c>
      <c r="Y25" t="n">
        <v>1</v>
      </c>
      <c r="Z25" t="n">
        <v>10</v>
      </c>
      <c r="AA25" t="n">
        <v>2023.830993184862</v>
      </c>
      <c r="AB25" t="n">
        <v>2769.09484999752</v>
      </c>
      <c r="AC25" t="n">
        <v>2504.816323962787</v>
      </c>
      <c r="AD25" t="n">
        <v>2023830.993184862</v>
      </c>
      <c r="AE25" t="n">
        <v>2769094.84999752</v>
      </c>
      <c r="AF25" t="n">
        <v>8.094555396572452e-07</v>
      </c>
      <c r="AG25" t="n">
        <v>19</v>
      </c>
      <c r="AH25" t="n">
        <v>2504816.323962788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1.6049</v>
      </c>
      <c r="E26" t="n">
        <v>62.31</v>
      </c>
      <c r="F26" t="n">
        <v>55.21</v>
      </c>
      <c r="G26" t="n">
        <v>36</v>
      </c>
      <c r="H26" t="n">
        <v>0.49</v>
      </c>
      <c r="I26" t="n">
        <v>92</v>
      </c>
      <c r="J26" t="n">
        <v>253.35</v>
      </c>
      <c r="K26" t="n">
        <v>58.47</v>
      </c>
      <c r="L26" t="n">
        <v>7</v>
      </c>
      <c r="M26" t="n">
        <v>90</v>
      </c>
      <c r="N26" t="n">
        <v>62.88</v>
      </c>
      <c r="O26" t="n">
        <v>31481.17</v>
      </c>
      <c r="P26" t="n">
        <v>886.28</v>
      </c>
      <c r="Q26" t="n">
        <v>1367.61</v>
      </c>
      <c r="R26" t="n">
        <v>192.14</v>
      </c>
      <c r="S26" t="n">
        <v>104.26</v>
      </c>
      <c r="T26" t="n">
        <v>42666.1</v>
      </c>
      <c r="U26" t="n">
        <v>0.54</v>
      </c>
      <c r="V26" t="n">
        <v>0.87</v>
      </c>
      <c r="W26" t="n">
        <v>20.79</v>
      </c>
      <c r="X26" t="n">
        <v>2.62</v>
      </c>
      <c r="Y26" t="n">
        <v>1</v>
      </c>
      <c r="Z26" t="n">
        <v>10</v>
      </c>
      <c r="AA26" t="n">
        <v>2011.555339861762</v>
      </c>
      <c r="AB26" t="n">
        <v>2752.298759557251</v>
      </c>
      <c r="AC26" t="n">
        <v>2489.623228820677</v>
      </c>
      <c r="AD26" t="n">
        <v>2011555.339861762</v>
      </c>
      <c r="AE26" t="n">
        <v>2752298.759557251</v>
      </c>
      <c r="AF26" t="n">
        <v>8.132051302634822e-07</v>
      </c>
      <c r="AG26" t="n">
        <v>19</v>
      </c>
      <c r="AH26" t="n">
        <v>2489623.228820677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1.6109</v>
      </c>
      <c r="E27" t="n">
        <v>62.08</v>
      </c>
      <c r="F27" t="n">
        <v>55.12</v>
      </c>
      <c r="G27" t="n">
        <v>37.16</v>
      </c>
      <c r="H27" t="n">
        <v>0.51</v>
      </c>
      <c r="I27" t="n">
        <v>89</v>
      </c>
      <c r="J27" t="n">
        <v>253.81</v>
      </c>
      <c r="K27" t="n">
        <v>58.47</v>
      </c>
      <c r="L27" t="n">
        <v>7.25</v>
      </c>
      <c r="M27" t="n">
        <v>87</v>
      </c>
      <c r="N27" t="n">
        <v>63.08</v>
      </c>
      <c r="O27" t="n">
        <v>31537.13</v>
      </c>
      <c r="P27" t="n">
        <v>884.29</v>
      </c>
      <c r="Q27" t="n">
        <v>1367.53</v>
      </c>
      <c r="R27" t="n">
        <v>188.75</v>
      </c>
      <c r="S27" t="n">
        <v>104.26</v>
      </c>
      <c r="T27" t="n">
        <v>40985.04</v>
      </c>
      <c r="U27" t="n">
        <v>0.55</v>
      </c>
      <c r="V27" t="n">
        <v>0.87</v>
      </c>
      <c r="W27" t="n">
        <v>20.8</v>
      </c>
      <c r="X27" t="n">
        <v>2.53</v>
      </c>
      <c r="Y27" t="n">
        <v>1</v>
      </c>
      <c r="Z27" t="n">
        <v>10</v>
      </c>
      <c r="AA27" t="n">
        <v>1988.52806070163</v>
      </c>
      <c r="AB27" t="n">
        <v>2720.7918203185</v>
      </c>
      <c r="AC27" t="n">
        <v>2461.123267642605</v>
      </c>
      <c r="AD27" t="n">
        <v>1988528.06070163</v>
      </c>
      <c r="AE27" t="n">
        <v>2720791.8203185</v>
      </c>
      <c r="AF27" t="n">
        <v>8.162453388631338e-07</v>
      </c>
      <c r="AG27" t="n">
        <v>18</v>
      </c>
      <c r="AH27" t="n">
        <v>2461123.267642605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1.6172</v>
      </c>
      <c r="E28" t="n">
        <v>61.83</v>
      </c>
      <c r="F28" t="n">
        <v>55.02</v>
      </c>
      <c r="G28" t="n">
        <v>38.38</v>
      </c>
      <c r="H28" t="n">
        <v>0.52</v>
      </c>
      <c r="I28" t="n">
        <v>86</v>
      </c>
      <c r="J28" t="n">
        <v>254.26</v>
      </c>
      <c r="K28" t="n">
        <v>58.47</v>
      </c>
      <c r="L28" t="n">
        <v>7.5</v>
      </c>
      <c r="M28" t="n">
        <v>84</v>
      </c>
      <c r="N28" t="n">
        <v>63.29</v>
      </c>
      <c r="O28" t="n">
        <v>31593.16</v>
      </c>
      <c r="P28" t="n">
        <v>882.29</v>
      </c>
      <c r="Q28" t="n">
        <v>1367.42</v>
      </c>
      <c r="R28" t="n">
        <v>185.19</v>
      </c>
      <c r="S28" t="n">
        <v>104.26</v>
      </c>
      <c r="T28" t="n">
        <v>39223.15</v>
      </c>
      <c r="U28" t="n">
        <v>0.5600000000000001</v>
      </c>
      <c r="V28" t="n">
        <v>0.87</v>
      </c>
      <c r="W28" t="n">
        <v>20.8</v>
      </c>
      <c r="X28" t="n">
        <v>2.44</v>
      </c>
      <c r="Y28" t="n">
        <v>1</v>
      </c>
      <c r="Z28" t="n">
        <v>10</v>
      </c>
      <c r="AA28" t="n">
        <v>1977.913593890484</v>
      </c>
      <c r="AB28" t="n">
        <v>2706.268638550264</v>
      </c>
      <c r="AC28" t="n">
        <v>2447.986157958916</v>
      </c>
      <c r="AD28" t="n">
        <v>1977913.593890484</v>
      </c>
      <c r="AE28" t="n">
        <v>2706268.638550264</v>
      </c>
      <c r="AF28" t="n">
        <v>8.19437557892768e-07</v>
      </c>
      <c r="AG28" t="n">
        <v>18</v>
      </c>
      <c r="AH28" t="n">
        <v>2447986.157958916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1.6229</v>
      </c>
      <c r="E29" t="n">
        <v>61.62</v>
      </c>
      <c r="F29" t="n">
        <v>54.94</v>
      </c>
      <c r="G29" t="n">
        <v>39.72</v>
      </c>
      <c r="H29" t="n">
        <v>0.54</v>
      </c>
      <c r="I29" t="n">
        <v>83</v>
      </c>
      <c r="J29" t="n">
        <v>254.72</v>
      </c>
      <c r="K29" t="n">
        <v>58.47</v>
      </c>
      <c r="L29" t="n">
        <v>7.75</v>
      </c>
      <c r="M29" t="n">
        <v>81</v>
      </c>
      <c r="N29" t="n">
        <v>63.49</v>
      </c>
      <c r="O29" t="n">
        <v>31649.26</v>
      </c>
      <c r="P29" t="n">
        <v>880.47</v>
      </c>
      <c r="Q29" t="n">
        <v>1367.52</v>
      </c>
      <c r="R29" t="n">
        <v>183.04</v>
      </c>
      <c r="S29" t="n">
        <v>104.26</v>
      </c>
      <c r="T29" t="n">
        <v>38159.92</v>
      </c>
      <c r="U29" t="n">
        <v>0.57</v>
      </c>
      <c r="V29" t="n">
        <v>0.87</v>
      </c>
      <c r="W29" t="n">
        <v>20.79</v>
      </c>
      <c r="X29" t="n">
        <v>2.36</v>
      </c>
      <c r="Y29" t="n">
        <v>1</v>
      </c>
      <c r="Z29" t="n">
        <v>10</v>
      </c>
      <c r="AA29" t="n">
        <v>1968.446512335455</v>
      </c>
      <c r="AB29" t="n">
        <v>2693.315359908511</v>
      </c>
      <c r="AC29" t="n">
        <v>2436.269122050692</v>
      </c>
      <c r="AD29" t="n">
        <v>1968446.512335455</v>
      </c>
      <c r="AE29" t="n">
        <v>2693315.359908511</v>
      </c>
      <c r="AF29" t="n">
        <v>8.223257560624371e-07</v>
      </c>
      <c r="AG29" t="n">
        <v>18</v>
      </c>
      <c r="AH29" t="n">
        <v>2436269.122050692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1.6293</v>
      </c>
      <c r="E30" t="n">
        <v>61.38</v>
      </c>
      <c r="F30" t="n">
        <v>54.84</v>
      </c>
      <c r="G30" t="n">
        <v>41.13</v>
      </c>
      <c r="H30" t="n">
        <v>0.5600000000000001</v>
      </c>
      <c r="I30" t="n">
        <v>80</v>
      </c>
      <c r="J30" t="n">
        <v>255.17</v>
      </c>
      <c r="K30" t="n">
        <v>58.47</v>
      </c>
      <c r="L30" t="n">
        <v>8</v>
      </c>
      <c r="M30" t="n">
        <v>78</v>
      </c>
      <c r="N30" t="n">
        <v>63.7</v>
      </c>
      <c r="O30" t="n">
        <v>31705.44</v>
      </c>
      <c r="P30" t="n">
        <v>878.5700000000001</v>
      </c>
      <c r="Q30" t="n">
        <v>1367.51</v>
      </c>
      <c r="R30" t="n">
        <v>180.38</v>
      </c>
      <c r="S30" t="n">
        <v>104.26</v>
      </c>
      <c r="T30" t="n">
        <v>36848.09</v>
      </c>
      <c r="U30" t="n">
        <v>0.58</v>
      </c>
      <c r="V30" t="n">
        <v>0.87</v>
      </c>
      <c r="W30" t="n">
        <v>20.77</v>
      </c>
      <c r="X30" t="n">
        <v>2.26</v>
      </c>
      <c r="Y30" t="n">
        <v>1</v>
      </c>
      <c r="Z30" t="n">
        <v>10</v>
      </c>
      <c r="AA30" t="n">
        <v>1958.030333862429</v>
      </c>
      <c r="AB30" t="n">
        <v>2679.063484992356</v>
      </c>
      <c r="AC30" t="n">
        <v>2423.377426073902</v>
      </c>
      <c r="AD30" t="n">
        <v>1958030.333862429</v>
      </c>
      <c r="AE30" t="n">
        <v>2679063.484992356</v>
      </c>
      <c r="AF30" t="n">
        <v>8.255686452353988e-07</v>
      </c>
      <c r="AG30" t="n">
        <v>18</v>
      </c>
      <c r="AH30" t="n">
        <v>2423377.426073902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1.6334</v>
      </c>
      <c r="E31" t="n">
        <v>61.22</v>
      </c>
      <c r="F31" t="n">
        <v>54.78</v>
      </c>
      <c r="G31" t="n">
        <v>42.14</v>
      </c>
      <c r="H31" t="n">
        <v>0.57</v>
      </c>
      <c r="I31" t="n">
        <v>78</v>
      </c>
      <c r="J31" t="n">
        <v>255.63</v>
      </c>
      <c r="K31" t="n">
        <v>58.47</v>
      </c>
      <c r="L31" t="n">
        <v>8.25</v>
      </c>
      <c r="M31" t="n">
        <v>76</v>
      </c>
      <c r="N31" t="n">
        <v>63.91</v>
      </c>
      <c r="O31" t="n">
        <v>31761.69</v>
      </c>
      <c r="P31" t="n">
        <v>876.8099999999999</v>
      </c>
      <c r="Q31" t="n">
        <v>1367.58</v>
      </c>
      <c r="R31" t="n">
        <v>178.67</v>
      </c>
      <c r="S31" t="n">
        <v>104.26</v>
      </c>
      <c r="T31" t="n">
        <v>35999.92</v>
      </c>
      <c r="U31" t="n">
        <v>0.58</v>
      </c>
      <c r="V31" t="n">
        <v>0.87</v>
      </c>
      <c r="W31" t="n">
        <v>20.76</v>
      </c>
      <c r="X31" t="n">
        <v>2.2</v>
      </c>
      <c r="Y31" t="n">
        <v>1</v>
      </c>
      <c r="Z31" t="n">
        <v>10</v>
      </c>
      <c r="AA31" t="n">
        <v>1950.627839875897</v>
      </c>
      <c r="AB31" t="n">
        <v>2668.935066144996</v>
      </c>
      <c r="AC31" t="n">
        <v>2414.215649306009</v>
      </c>
      <c r="AD31" t="n">
        <v>1950627.839875897</v>
      </c>
      <c r="AE31" t="n">
        <v>2668935.066144996</v>
      </c>
      <c r="AF31" t="n">
        <v>8.276461211118274e-07</v>
      </c>
      <c r="AG31" t="n">
        <v>18</v>
      </c>
      <c r="AH31" t="n">
        <v>2414215.649306009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1.6392</v>
      </c>
      <c r="E32" t="n">
        <v>61.01</v>
      </c>
      <c r="F32" t="n">
        <v>54.71</v>
      </c>
      <c r="G32" t="n">
        <v>43.77</v>
      </c>
      <c r="H32" t="n">
        <v>0.59</v>
      </c>
      <c r="I32" t="n">
        <v>75</v>
      </c>
      <c r="J32" t="n">
        <v>256.09</v>
      </c>
      <c r="K32" t="n">
        <v>58.47</v>
      </c>
      <c r="L32" t="n">
        <v>8.5</v>
      </c>
      <c r="M32" t="n">
        <v>73</v>
      </c>
      <c r="N32" t="n">
        <v>64.11</v>
      </c>
      <c r="O32" t="n">
        <v>31818.02</v>
      </c>
      <c r="P32" t="n">
        <v>875.1</v>
      </c>
      <c r="Q32" t="n">
        <v>1367.38</v>
      </c>
      <c r="R32" t="n">
        <v>175.73</v>
      </c>
      <c r="S32" t="n">
        <v>104.26</v>
      </c>
      <c r="T32" t="n">
        <v>34548.61</v>
      </c>
      <c r="U32" t="n">
        <v>0.59</v>
      </c>
      <c r="V32" t="n">
        <v>0.88</v>
      </c>
      <c r="W32" t="n">
        <v>20.76</v>
      </c>
      <c r="X32" t="n">
        <v>2.13</v>
      </c>
      <c r="Y32" t="n">
        <v>1</v>
      </c>
      <c r="Z32" t="n">
        <v>10</v>
      </c>
      <c r="AA32" t="n">
        <v>1941.483809897355</v>
      </c>
      <c r="AB32" t="n">
        <v>2656.423800922224</v>
      </c>
      <c r="AC32" t="n">
        <v>2402.898441676427</v>
      </c>
      <c r="AD32" t="n">
        <v>1941483.809897355</v>
      </c>
      <c r="AE32" t="n">
        <v>2656423.800922223</v>
      </c>
      <c r="AF32" t="n">
        <v>8.30584989424824e-07</v>
      </c>
      <c r="AG32" t="n">
        <v>18</v>
      </c>
      <c r="AH32" t="n">
        <v>2402898.441676427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1.6431</v>
      </c>
      <c r="E33" t="n">
        <v>60.86</v>
      </c>
      <c r="F33" t="n">
        <v>54.65</v>
      </c>
      <c r="G33" t="n">
        <v>44.92</v>
      </c>
      <c r="H33" t="n">
        <v>0.61</v>
      </c>
      <c r="I33" t="n">
        <v>73</v>
      </c>
      <c r="J33" t="n">
        <v>256.54</v>
      </c>
      <c r="K33" t="n">
        <v>58.47</v>
      </c>
      <c r="L33" t="n">
        <v>8.75</v>
      </c>
      <c r="M33" t="n">
        <v>71</v>
      </c>
      <c r="N33" t="n">
        <v>64.31999999999999</v>
      </c>
      <c r="O33" t="n">
        <v>31874.43</v>
      </c>
      <c r="P33" t="n">
        <v>874.22</v>
      </c>
      <c r="Q33" t="n">
        <v>1367.43</v>
      </c>
      <c r="R33" t="n">
        <v>174.02</v>
      </c>
      <c r="S33" t="n">
        <v>104.26</v>
      </c>
      <c r="T33" t="n">
        <v>33698.75</v>
      </c>
      <c r="U33" t="n">
        <v>0.6</v>
      </c>
      <c r="V33" t="n">
        <v>0.88</v>
      </c>
      <c r="W33" t="n">
        <v>20.77</v>
      </c>
      <c r="X33" t="n">
        <v>2.07</v>
      </c>
      <c r="Y33" t="n">
        <v>1</v>
      </c>
      <c r="Z33" t="n">
        <v>10</v>
      </c>
      <c r="AA33" t="n">
        <v>1935.669866661978</v>
      </c>
      <c r="AB33" t="n">
        <v>2648.468907294508</v>
      </c>
      <c r="AC33" t="n">
        <v>2395.702751931777</v>
      </c>
      <c r="AD33" t="n">
        <v>1935669.866661978</v>
      </c>
      <c r="AE33" t="n">
        <v>2648468.907294508</v>
      </c>
      <c r="AF33" t="n">
        <v>8.325611250145975e-07</v>
      </c>
      <c r="AG33" t="n">
        <v>18</v>
      </c>
      <c r="AH33" t="n">
        <v>2395702.751931777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1.6478</v>
      </c>
      <c r="E34" t="n">
        <v>60.69</v>
      </c>
      <c r="F34" t="n">
        <v>54.58</v>
      </c>
      <c r="G34" t="n">
        <v>46.12</v>
      </c>
      <c r="H34" t="n">
        <v>0.62</v>
      </c>
      <c r="I34" t="n">
        <v>71</v>
      </c>
      <c r="J34" t="n">
        <v>257</v>
      </c>
      <c r="K34" t="n">
        <v>58.47</v>
      </c>
      <c r="L34" t="n">
        <v>9</v>
      </c>
      <c r="M34" t="n">
        <v>69</v>
      </c>
      <c r="N34" t="n">
        <v>64.53</v>
      </c>
      <c r="O34" t="n">
        <v>31931.04</v>
      </c>
      <c r="P34" t="n">
        <v>872.26</v>
      </c>
      <c r="Q34" t="n">
        <v>1367.52</v>
      </c>
      <c r="R34" t="n">
        <v>171.23</v>
      </c>
      <c r="S34" t="n">
        <v>104.26</v>
      </c>
      <c r="T34" t="n">
        <v>32317.57</v>
      </c>
      <c r="U34" t="n">
        <v>0.61</v>
      </c>
      <c r="V34" t="n">
        <v>0.88</v>
      </c>
      <c r="W34" t="n">
        <v>20.76</v>
      </c>
      <c r="X34" t="n">
        <v>1.99</v>
      </c>
      <c r="Y34" t="n">
        <v>1</v>
      </c>
      <c r="Z34" t="n">
        <v>10</v>
      </c>
      <c r="AA34" t="n">
        <v>1927.397207819765</v>
      </c>
      <c r="AB34" t="n">
        <v>2637.149890502641</v>
      </c>
      <c r="AC34" t="n">
        <v>2385.464006216186</v>
      </c>
      <c r="AD34" t="n">
        <v>1927397.207819765</v>
      </c>
      <c r="AE34" t="n">
        <v>2637149.890502641</v>
      </c>
      <c r="AF34" t="n">
        <v>8.349426217509913e-07</v>
      </c>
      <c r="AG34" t="n">
        <v>18</v>
      </c>
      <c r="AH34" t="n">
        <v>2385464.006216186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1.6514</v>
      </c>
      <c r="E35" t="n">
        <v>60.56</v>
      </c>
      <c r="F35" t="n">
        <v>54.54</v>
      </c>
      <c r="G35" t="n">
        <v>47.43</v>
      </c>
      <c r="H35" t="n">
        <v>0.64</v>
      </c>
      <c r="I35" t="n">
        <v>69</v>
      </c>
      <c r="J35" t="n">
        <v>257.46</v>
      </c>
      <c r="K35" t="n">
        <v>58.47</v>
      </c>
      <c r="L35" t="n">
        <v>9.25</v>
      </c>
      <c r="M35" t="n">
        <v>67</v>
      </c>
      <c r="N35" t="n">
        <v>64.73999999999999</v>
      </c>
      <c r="O35" t="n">
        <v>31987.61</v>
      </c>
      <c r="P35" t="n">
        <v>870.95</v>
      </c>
      <c r="Q35" t="n">
        <v>1367.36</v>
      </c>
      <c r="R35" t="n">
        <v>170.51</v>
      </c>
      <c r="S35" t="n">
        <v>104.26</v>
      </c>
      <c r="T35" t="n">
        <v>31966.2</v>
      </c>
      <c r="U35" t="n">
        <v>0.61</v>
      </c>
      <c r="V35" t="n">
        <v>0.88</v>
      </c>
      <c r="W35" t="n">
        <v>20.75</v>
      </c>
      <c r="X35" t="n">
        <v>1.96</v>
      </c>
      <c r="Y35" t="n">
        <v>1</v>
      </c>
      <c r="Z35" t="n">
        <v>10</v>
      </c>
      <c r="AA35" t="n">
        <v>1921.476272708597</v>
      </c>
      <c r="AB35" t="n">
        <v>2629.048605870319</v>
      </c>
      <c r="AC35" t="n">
        <v>2378.135896818949</v>
      </c>
      <c r="AD35" t="n">
        <v>1921476.272708597</v>
      </c>
      <c r="AE35" t="n">
        <v>2629048.605870319</v>
      </c>
      <c r="AF35" t="n">
        <v>8.367667469107822e-07</v>
      </c>
      <c r="AG35" t="n">
        <v>18</v>
      </c>
      <c r="AH35" t="n">
        <v>2378135.896818949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1.6558</v>
      </c>
      <c r="E36" t="n">
        <v>60.4</v>
      </c>
      <c r="F36" t="n">
        <v>54.47</v>
      </c>
      <c r="G36" t="n">
        <v>48.78</v>
      </c>
      <c r="H36" t="n">
        <v>0.66</v>
      </c>
      <c r="I36" t="n">
        <v>67</v>
      </c>
      <c r="J36" t="n">
        <v>257.92</v>
      </c>
      <c r="K36" t="n">
        <v>58.47</v>
      </c>
      <c r="L36" t="n">
        <v>9.5</v>
      </c>
      <c r="M36" t="n">
        <v>65</v>
      </c>
      <c r="N36" t="n">
        <v>64.95</v>
      </c>
      <c r="O36" t="n">
        <v>32044.25</v>
      </c>
      <c r="P36" t="n">
        <v>869.6</v>
      </c>
      <c r="Q36" t="n">
        <v>1367.41</v>
      </c>
      <c r="R36" t="n">
        <v>167.89</v>
      </c>
      <c r="S36" t="n">
        <v>104.26</v>
      </c>
      <c r="T36" t="n">
        <v>30668.26</v>
      </c>
      <c r="U36" t="n">
        <v>0.62</v>
      </c>
      <c r="V36" t="n">
        <v>0.88</v>
      </c>
      <c r="W36" t="n">
        <v>20.76</v>
      </c>
      <c r="X36" t="n">
        <v>1.89</v>
      </c>
      <c r="Y36" t="n">
        <v>1</v>
      </c>
      <c r="Z36" t="n">
        <v>10</v>
      </c>
      <c r="AA36" t="n">
        <v>1914.481185337093</v>
      </c>
      <c r="AB36" t="n">
        <v>2619.477618727153</v>
      </c>
      <c r="AC36" t="n">
        <v>2369.478351255761</v>
      </c>
      <c r="AD36" t="n">
        <v>1914481.185337093</v>
      </c>
      <c r="AE36" t="n">
        <v>2619477.618727153</v>
      </c>
      <c r="AF36" t="n">
        <v>8.389962332171935e-07</v>
      </c>
      <c r="AG36" t="n">
        <v>18</v>
      </c>
      <c r="AH36" t="n">
        <v>2369478.351255761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1.6593</v>
      </c>
      <c r="E37" t="n">
        <v>60.26</v>
      </c>
      <c r="F37" t="n">
        <v>54.44</v>
      </c>
      <c r="G37" t="n">
        <v>50.25</v>
      </c>
      <c r="H37" t="n">
        <v>0.67</v>
      </c>
      <c r="I37" t="n">
        <v>65</v>
      </c>
      <c r="J37" t="n">
        <v>258.38</v>
      </c>
      <c r="K37" t="n">
        <v>58.47</v>
      </c>
      <c r="L37" t="n">
        <v>9.75</v>
      </c>
      <c r="M37" t="n">
        <v>63</v>
      </c>
      <c r="N37" t="n">
        <v>65.16</v>
      </c>
      <c r="O37" t="n">
        <v>32100.97</v>
      </c>
      <c r="P37" t="n">
        <v>868.48</v>
      </c>
      <c r="Q37" t="n">
        <v>1367.43</v>
      </c>
      <c r="R37" t="n">
        <v>166.72</v>
      </c>
      <c r="S37" t="n">
        <v>104.26</v>
      </c>
      <c r="T37" t="n">
        <v>30088.99</v>
      </c>
      <c r="U37" t="n">
        <v>0.63</v>
      </c>
      <c r="V37" t="n">
        <v>0.88</v>
      </c>
      <c r="W37" t="n">
        <v>20.76</v>
      </c>
      <c r="X37" t="n">
        <v>1.86</v>
      </c>
      <c r="Y37" t="n">
        <v>1</v>
      </c>
      <c r="Z37" t="n">
        <v>10</v>
      </c>
      <c r="AA37" t="n">
        <v>1909.070571038024</v>
      </c>
      <c r="AB37" t="n">
        <v>2612.07457754371</v>
      </c>
      <c r="AC37" t="n">
        <v>2362.781845932633</v>
      </c>
      <c r="AD37" t="n">
        <v>1909070.571038024</v>
      </c>
      <c r="AE37" t="n">
        <v>2612074.57754371</v>
      </c>
      <c r="AF37" t="n">
        <v>8.40769688233657e-07</v>
      </c>
      <c r="AG37" t="n">
        <v>18</v>
      </c>
      <c r="AH37" t="n">
        <v>2362781.845932633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1.662</v>
      </c>
      <c r="E38" t="n">
        <v>60.17</v>
      </c>
      <c r="F38" t="n">
        <v>54.39</v>
      </c>
      <c r="G38" t="n">
        <v>50.99</v>
      </c>
      <c r="H38" t="n">
        <v>0.6899999999999999</v>
      </c>
      <c r="I38" t="n">
        <v>64</v>
      </c>
      <c r="J38" t="n">
        <v>258.84</v>
      </c>
      <c r="K38" t="n">
        <v>58.47</v>
      </c>
      <c r="L38" t="n">
        <v>10</v>
      </c>
      <c r="M38" t="n">
        <v>62</v>
      </c>
      <c r="N38" t="n">
        <v>65.37</v>
      </c>
      <c r="O38" t="n">
        <v>32157.77</v>
      </c>
      <c r="P38" t="n">
        <v>867.17</v>
      </c>
      <c r="Q38" t="n">
        <v>1367.37</v>
      </c>
      <c r="R38" t="n">
        <v>165.54</v>
      </c>
      <c r="S38" t="n">
        <v>104.26</v>
      </c>
      <c r="T38" t="n">
        <v>29508.54</v>
      </c>
      <c r="U38" t="n">
        <v>0.63</v>
      </c>
      <c r="V38" t="n">
        <v>0.88</v>
      </c>
      <c r="W38" t="n">
        <v>20.74</v>
      </c>
      <c r="X38" t="n">
        <v>1.81</v>
      </c>
      <c r="Y38" t="n">
        <v>1</v>
      </c>
      <c r="Z38" t="n">
        <v>10</v>
      </c>
      <c r="AA38" t="n">
        <v>1904.060206460912</v>
      </c>
      <c r="AB38" t="n">
        <v>2605.219175687621</v>
      </c>
      <c r="AC38" t="n">
        <v>2356.580714008072</v>
      </c>
      <c r="AD38" t="n">
        <v>1904060.206460912</v>
      </c>
      <c r="AE38" t="n">
        <v>2605219.175687621</v>
      </c>
      <c r="AF38" t="n">
        <v>8.421377821035001e-07</v>
      </c>
      <c r="AG38" t="n">
        <v>18</v>
      </c>
      <c r="AH38" t="n">
        <v>2356580.714008072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1.6655</v>
      </c>
      <c r="E39" t="n">
        <v>60.04</v>
      </c>
      <c r="F39" t="n">
        <v>54.36</v>
      </c>
      <c r="G39" t="n">
        <v>52.6</v>
      </c>
      <c r="H39" t="n">
        <v>0.7</v>
      </c>
      <c r="I39" t="n">
        <v>62</v>
      </c>
      <c r="J39" t="n">
        <v>259.3</v>
      </c>
      <c r="K39" t="n">
        <v>58.47</v>
      </c>
      <c r="L39" t="n">
        <v>10.25</v>
      </c>
      <c r="M39" t="n">
        <v>60</v>
      </c>
      <c r="N39" t="n">
        <v>65.58</v>
      </c>
      <c r="O39" t="n">
        <v>32214.64</v>
      </c>
      <c r="P39" t="n">
        <v>866.15</v>
      </c>
      <c r="Q39" t="n">
        <v>1367.41</v>
      </c>
      <c r="R39" t="n">
        <v>164.2</v>
      </c>
      <c r="S39" t="n">
        <v>104.26</v>
      </c>
      <c r="T39" t="n">
        <v>28844.59</v>
      </c>
      <c r="U39" t="n">
        <v>0.63</v>
      </c>
      <c r="V39" t="n">
        <v>0.88</v>
      </c>
      <c r="W39" t="n">
        <v>20.75</v>
      </c>
      <c r="X39" t="n">
        <v>1.78</v>
      </c>
      <c r="Y39" t="n">
        <v>1</v>
      </c>
      <c r="Z39" t="n">
        <v>10</v>
      </c>
      <c r="AA39" t="n">
        <v>1898.836853680858</v>
      </c>
      <c r="AB39" t="n">
        <v>2598.072353975889</v>
      </c>
      <c r="AC39" t="n">
        <v>2350.11597492988</v>
      </c>
      <c r="AD39" t="n">
        <v>1898836.853680857</v>
      </c>
      <c r="AE39" t="n">
        <v>2598072.353975889</v>
      </c>
      <c r="AF39" t="n">
        <v>8.439112371199637e-07</v>
      </c>
      <c r="AG39" t="n">
        <v>18</v>
      </c>
      <c r="AH39" t="n">
        <v>2350115.97492988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1.671</v>
      </c>
      <c r="E40" t="n">
        <v>59.84</v>
      </c>
      <c r="F40" t="n">
        <v>54.25</v>
      </c>
      <c r="G40" t="n">
        <v>54.25</v>
      </c>
      <c r="H40" t="n">
        <v>0.72</v>
      </c>
      <c r="I40" t="n">
        <v>60</v>
      </c>
      <c r="J40" t="n">
        <v>259.76</v>
      </c>
      <c r="K40" t="n">
        <v>58.47</v>
      </c>
      <c r="L40" t="n">
        <v>10.5</v>
      </c>
      <c r="M40" t="n">
        <v>58</v>
      </c>
      <c r="N40" t="n">
        <v>65.79000000000001</v>
      </c>
      <c r="O40" t="n">
        <v>32271.6</v>
      </c>
      <c r="P40" t="n">
        <v>863.97</v>
      </c>
      <c r="Q40" t="n">
        <v>1367.36</v>
      </c>
      <c r="R40" t="n">
        <v>161.16</v>
      </c>
      <c r="S40" t="n">
        <v>104.26</v>
      </c>
      <c r="T40" t="n">
        <v>27335.43</v>
      </c>
      <c r="U40" t="n">
        <v>0.65</v>
      </c>
      <c r="V40" t="n">
        <v>0.88</v>
      </c>
      <c r="W40" t="n">
        <v>20.73</v>
      </c>
      <c r="X40" t="n">
        <v>1.67</v>
      </c>
      <c r="Y40" t="n">
        <v>1</v>
      </c>
      <c r="Z40" t="n">
        <v>10</v>
      </c>
      <c r="AA40" t="n">
        <v>1889.365052840716</v>
      </c>
      <c r="AB40" t="n">
        <v>2585.112618200046</v>
      </c>
      <c r="AC40" t="n">
        <v>2338.39309814738</v>
      </c>
      <c r="AD40" t="n">
        <v>1889365.052840716</v>
      </c>
      <c r="AE40" t="n">
        <v>2585112.618200046</v>
      </c>
      <c r="AF40" t="n">
        <v>8.466980950029776e-07</v>
      </c>
      <c r="AG40" t="n">
        <v>18</v>
      </c>
      <c r="AH40" t="n">
        <v>2338393.098147381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1.673</v>
      </c>
      <c r="E41" t="n">
        <v>59.77</v>
      </c>
      <c r="F41" t="n">
        <v>54.23</v>
      </c>
      <c r="G41" t="n">
        <v>55.15</v>
      </c>
      <c r="H41" t="n">
        <v>0.74</v>
      </c>
      <c r="I41" t="n">
        <v>59</v>
      </c>
      <c r="J41" t="n">
        <v>260.23</v>
      </c>
      <c r="K41" t="n">
        <v>58.47</v>
      </c>
      <c r="L41" t="n">
        <v>10.75</v>
      </c>
      <c r="M41" t="n">
        <v>57</v>
      </c>
      <c r="N41" t="n">
        <v>66</v>
      </c>
      <c r="O41" t="n">
        <v>32328.64</v>
      </c>
      <c r="P41" t="n">
        <v>863.35</v>
      </c>
      <c r="Q41" t="n">
        <v>1367.31</v>
      </c>
      <c r="R41" t="n">
        <v>160.29</v>
      </c>
      <c r="S41" t="n">
        <v>104.26</v>
      </c>
      <c r="T41" t="n">
        <v>26908.37</v>
      </c>
      <c r="U41" t="n">
        <v>0.65</v>
      </c>
      <c r="V41" t="n">
        <v>0.88</v>
      </c>
      <c r="W41" t="n">
        <v>20.73</v>
      </c>
      <c r="X41" t="n">
        <v>1.65</v>
      </c>
      <c r="Y41" t="n">
        <v>1</v>
      </c>
      <c r="Z41" t="n">
        <v>10</v>
      </c>
      <c r="AA41" t="n">
        <v>1886.336078459573</v>
      </c>
      <c r="AB41" t="n">
        <v>2580.968241822847</v>
      </c>
      <c r="AC41" t="n">
        <v>2334.644255234953</v>
      </c>
      <c r="AD41" t="n">
        <v>1886336.078459573</v>
      </c>
      <c r="AE41" t="n">
        <v>2580968.241822847</v>
      </c>
      <c r="AF41" t="n">
        <v>8.477114978695283e-07</v>
      </c>
      <c r="AG41" t="n">
        <v>18</v>
      </c>
      <c r="AH41" t="n">
        <v>2334644.255234953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1.6754</v>
      </c>
      <c r="E42" t="n">
        <v>59.69</v>
      </c>
      <c r="F42" t="n">
        <v>54.19</v>
      </c>
      <c r="G42" t="n">
        <v>56.06</v>
      </c>
      <c r="H42" t="n">
        <v>0.75</v>
      </c>
      <c r="I42" t="n">
        <v>58</v>
      </c>
      <c r="J42" t="n">
        <v>260.69</v>
      </c>
      <c r="K42" t="n">
        <v>58.47</v>
      </c>
      <c r="L42" t="n">
        <v>11</v>
      </c>
      <c r="M42" t="n">
        <v>56</v>
      </c>
      <c r="N42" t="n">
        <v>66.20999999999999</v>
      </c>
      <c r="O42" t="n">
        <v>32385.75</v>
      </c>
      <c r="P42" t="n">
        <v>862.1</v>
      </c>
      <c r="Q42" t="n">
        <v>1367.4</v>
      </c>
      <c r="R42" t="n">
        <v>158.86</v>
      </c>
      <c r="S42" t="n">
        <v>104.26</v>
      </c>
      <c r="T42" t="n">
        <v>26194.37</v>
      </c>
      <c r="U42" t="n">
        <v>0.66</v>
      </c>
      <c r="V42" t="n">
        <v>0.88</v>
      </c>
      <c r="W42" t="n">
        <v>20.74</v>
      </c>
      <c r="X42" t="n">
        <v>1.61</v>
      </c>
      <c r="Y42" t="n">
        <v>1</v>
      </c>
      <c r="Z42" t="n">
        <v>10</v>
      </c>
      <c r="AA42" t="n">
        <v>1881.860420984237</v>
      </c>
      <c r="AB42" t="n">
        <v>2574.844449813021</v>
      </c>
      <c r="AC42" t="n">
        <v>2329.104909339748</v>
      </c>
      <c r="AD42" t="n">
        <v>1881860.420984237</v>
      </c>
      <c r="AE42" t="n">
        <v>2574844.449813021</v>
      </c>
      <c r="AF42" t="n">
        <v>8.489275813093889e-07</v>
      </c>
      <c r="AG42" t="n">
        <v>18</v>
      </c>
      <c r="AH42" t="n">
        <v>2329104.909339748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1.6792</v>
      </c>
      <c r="E43" t="n">
        <v>59.55</v>
      </c>
      <c r="F43" t="n">
        <v>54.15</v>
      </c>
      <c r="G43" t="n">
        <v>58.02</v>
      </c>
      <c r="H43" t="n">
        <v>0.77</v>
      </c>
      <c r="I43" t="n">
        <v>56</v>
      </c>
      <c r="J43" t="n">
        <v>261.15</v>
      </c>
      <c r="K43" t="n">
        <v>58.47</v>
      </c>
      <c r="L43" t="n">
        <v>11.25</v>
      </c>
      <c r="M43" t="n">
        <v>54</v>
      </c>
      <c r="N43" t="n">
        <v>66.43000000000001</v>
      </c>
      <c r="O43" t="n">
        <v>32442.95</v>
      </c>
      <c r="P43" t="n">
        <v>860.95</v>
      </c>
      <c r="Q43" t="n">
        <v>1367.42</v>
      </c>
      <c r="R43" t="n">
        <v>157.62</v>
      </c>
      <c r="S43" t="n">
        <v>104.26</v>
      </c>
      <c r="T43" t="n">
        <v>25586.38</v>
      </c>
      <c r="U43" t="n">
        <v>0.66</v>
      </c>
      <c r="V43" t="n">
        <v>0.89</v>
      </c>
      <c r="W43" t="n">
        <v>20.74</v>
      </c>
      <c r="X43" t="n">
        <v>1.57</v>
      </c>
      <c r="Y43" t="n">
        <v>1</v>
      </c>
      <c r="Z43" t="n">
        <v>10</v>
      </c>
      <c r="AA43" t="n">
        <v>1876.168970442653</v>
      </c>
      <c r="AB43" t="n">
        <v>2567.057156092948</v>
      </c>
      <c r="AC43" t="n">
        <v>2322.060824002784</v>
      </c>
      <c r="AD43" t="n">
        <v>1876168.970442653</v>
      </c>
      <c r="AE43" t="n">
        <v>2567057.156092948</v>
      </c>
      <c r="AF43" t="n">
        <v>8.508530467558348e-07</v>
      </c>
      <c r="AG43" t="n">
        <v>18</v>
      </c>
      <c r="AH43" t="n">
        <v>2322060.824002784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1.6819</v>
      </c>
      <c r="E44" t="n">
        <v>59.46</v>
      </c>
      <c r="F44" t="n">
        <v>54.1</v>
      </c>
      <c r="G44" t="n">
        <v>59.02</v>
      </c>
      <c r="H44" t="n">
        <v>0.78</v>
      </c>
      <c r="I44" t="n">
        <v>55</v>
      </c>
      <c r="J44" t="n">
        <v>261.62</v>
      </c>
      <c r="K44" t="n">
        <v>58.47</v>
      </c>
      <c r="L44" t="n">
        <v>11.5</v>
      </c>
      <c r="M44" t="n">
        <v>53</v>
      </c>
      <c r="N44" t="n">
        <v>66.64</v>
      </c>
      <c r="O44" t="n">
        <v>32500.22</v>
      </c>
      <c r="P44" t="n">
        <v>859.86</v>
      </c>
      <c r="Q44" t="n">
        <v>1367.37</v>
      </c>
      <c r="R44" t="n">
        <v>156.08</v>
      </c>
      <c r="S44" t="n">
        <v>104.26</v>
      </c>
      <c r="T44" t="n">
        <v>24819.34</v>
      </c>
      <c r="U44" t="n">
        <v>0.67</v>
      </c>
      <c r="V44" t="n">
        <v>0.89</v>
      </c>
      <c r="W44" t="n">
        <v>20.73</v>
      </c>
      <c r="X44" t="n">
        <v>1.52</v>
      </c>
      <c r="Y44" t="n">
        <v>1</v>
      </c>
      <c r="Z44" t="n">
        <v>10</v>
      </c>
      <c r="AA44" t="n">
        <v>1871.58707556774</v>
      </c>
      <c r="AB44" t="n">
        <v>2560.788005386156</v>
      </c>
      <c r="AC44" t="n">
        <v>2316.38999224064</v>
      </c>
      <c r="AD44" t="n">
        <v>1871587.07556774</v>
      </c>
      <c r="AE44" t="n">
        <v>2560788.005386156</v>
      </c>
      <c r="AF44" t="n">
        <v>8.522211406256779e-07</v>
      </c>
      <c r="AG44" t="n">
        <v>18</v>
      </c>
      <c r="AH44" t="n">
        <v>2316389.99224064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1.6837</v>
      </c>
      <c r="E45" t="n">
        <v>59.39</v>
      </c>
      <c r="F45" t="n">
        <v>54.09</v>
      </c>
      <c r="G45" t="n">
        <v>60.09</v>
      </c>
      <c r="H45" t="n">
        <v>0.8</v>
      </c>
      <c r="I45" t="n">
        <v>54</v>
      </c>
      <c r="J45" t="n">
        <v>262.08</v>
      </c>
      <c r="K45" t="n">
        <v>58.47</v>
      </c>
      <c r="L45" t="n">
        <v>11.75</v>
      </c>
      <c r="M45" t="n">
        <v>52</v>
      </c>
      <c r="N45" t="n">
        <v>66.86</v>
      </c>
      <c r="O45" t="n">
        <v>32557.58</v>
      </c>
      <c r="P45" t="n">
        <v>858.85</v>
      </c>
      <c r="Q45" t="n">
        <v>1367.37</v>
      </c>
      <c r="R45" t="n">
        <v>155.59</v>
      </c>
      <c r="S45" t="n">
        <v>104.26</v>
      </c>
      <c r="T45" t="n">
        <v>24580.25</v>
      </c>
      <c r="U45" t="n">
        <v>0.67</v>
      </c>
      <c r="V45" t="n">
        <v>0.89</v>
      </c>
      <c r="W45" t="n">
        <v>20.73</v>
      </c>
      <c r="X45" t="n">
        <v>1.51</v>
      </c>
      <c r="Y45" t="n">
        <v>1</v>
      </c>
      <c r="Z45" t="n">
        <v>10</v>
      </c>
      <c r="AA45" t="n">
        <v>1868.307711766773</v>
      </c>
      <c r="AB45" t="n">
        <v>2556.301035158354</v>
      </c>
      <c r="AC45" t="n">
        <v>2312.331252153876</v>
      </c>
      <c r="AD45" t="n">
        <v>1868307.711766773</v>
      </c>
      <c r="AE45" t="n">
        <v>2556301.035158354</v>
      </c>
      <c r="AF45" t="n">
        <v>8.531332032055736e-07</v>
      </c>
      <c r="AG45" t="n">
        <v>18</v>
      </c>
      <c r="AH45" t="n">
        <v>2312331.252153876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1.6856</v>
      </c>
      <c r="E46" t="n">
        <v>59.33</v>
      </c>
      <c r="F46" t="n">
        <v>54.07</v>
      </c>
      <c r="G46" t="n">
        <v>61.21</v>
      </c>
      <c r="H46" t="n">
        <v>0.8100000000000001</v>
      </c>
      <c r="I46" t="n">
        <v>53</v>
      </c>
      <c r="J46" t="n">
        <v>262.55</v>
      </c>
      <c r="K46" t="n">
        <v>58.47</v>
      </c>
      <c r="L46" t="n">
        <v>12</v>
      </c>
      <c r="M46" t="n">
        <v>51</v>
      </c>
      <c r="N46" t="n">
        <v>67.06999999999999</v>
      </c>
      <c r="O46" t="n">
        <v>32615.02</v>
      </c>
      <c r="P46" t="n">
        <v>857.79</v>
      </c>
      <c r="Q46" t="n">
        <v>1367.28</v>
      </c>
      <c r="R46" t="n">
        <v>154.85</v>
      </c>
      <c r="S46" t="n">
        <v>104.26</v>
      </c>
      <c r="T46" t="n">
        <v>24215.68</v>
      </c>
      <c r="U46" t="n">
        <v>0.67</v>
      </c>
      <c r="V46" t="n">
        <v>0.89</v>
      </c>
      <c r="W46" t="n">
        <v>20.73</v>
      </c>
      <c r="X46" t="n">
        <v>1.49</v>
      </c>
      <c r="Y46" t="n">
        <v>1</v>
      </c>
      <c r="Z46" t="n">
        <v>10</v>
      </c>
      <c r="AA46" t="n">
        <v>1864.792146905945</v>
      </c>
      <c r="AB46" t="n">
        <v>2551.490884219992</v>
      </c>
      <c r="AC46" t="n">
        <v>2307.980175269983</v>
      </c>
      <c r="AD46" t="n">
        <v>1864792.146905945</v>
      </c>
      <c r="AE46" t="n">
        <v>2551490.884219992</v>
      </c>
      <c r="AF46" t="n">
        <v>8.540959359287966e-07</v>
      </c>
      <c r="AG46" t="n">
        <v>18</v>
      </c>
      <c r="AH46" t="n">
        <v>2307980.175269983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1.6874</v>
      </c>
      <c r="E47" t="n">
        <v>59.26</v>
      </c>
      <c r="F47" t="n">
        <v>54.05</v>
      </c>
      <c r="G47" t="n">
        <v>62.37</v>
      </c>
      <c r="H47" t="n">
        <v>0.83</v>
      </c>
      <c r="I47" t="n">
        <v>52</v>
      </c>
      <c r="J47" t="n">
        <v>263.01</v>
      </c>
      <c r="K47" t="n">
        <v>58.47</v>
      </c>
      <c r="L47" t="n">
        <v>12.25</v>
      </c>
      <c r="M47" t="n">
        <v>50</v>
      </c>
      <c r="N47" t="n">
        <v>67.29000000000001</v>
      </c>
      <c r="O47" t="n">
        <v>32672.53</v>
      </c>
      <c r="P47" t="n">
        <v>856.85</v>
      </c>
      <c r="Q47" t="n">
        <v>1367.34</v>
      </c>
      <c r="R47" t="n">
        <v>154.34</v>
      </c>
      <c r="S47" t="n">
        <v>104.26</v>
      </c>
      <c r="T47" t="n">
        <v>23966.44</v>
      </c>
      <c r="U47" t="n">
        <v>0.68</v>
      </c>
      <c r="V47" t="n">
        <v>0.89</v>
      </c>
      <c r="W47" t="n">
        <v>20.73</v>
      </c>
      <c r="X47" t="n">
        <v>1.47</v>
      </c>
      <c r="Y47" t="n">
        <v>1</v>
      </c>
      <c r="Z47" t="n">
        <v>10</v>
      </c>
      <c r="AA47" t="n">
        <v>1861.553115399804</v>
      </c>
      <c r="AB47" t="n">
        <v>2547.059098417306</v>
      </c>
      <c r="AC47" t="n">
        <v>2303.971352884254</v>
      </c>
      <c r="AD47" t="n">
        <v>1861553.115399804</v>
      </c>
      <c r="AE47" t="n">
        <v>2547059.098417306</v>
      </c>
      <c r="AF47" t="n">
        <v>8.550079985086921e-07</v>
      </c>
      <c r="AG47" t="n">
        <v>18</v>
      </c>
      <c r="AH47" t="n">
        <v>2303971.352884254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1.6925</v>
      </c>
      <c r="E48" t="n">
        <v>59.09</v>
      </c>
      <c r="F48" t="n">
        <v>53.97</v>
      </c>
      <c r="G48" t="n">
        <v>64.76000000000001</v>
      </c>
      <c r="H48" t="n">
        <v>0.84</v>
      </c>
      <c r="I48" t="n">
        <v>50</v>
      </c>
      <c r="J48" t="n">
        <v>263.48</v>
      </c>
      <c r="K48" t="n">
        <v>58.47</v>
      </c>
      <c r="L48" t="n">
        <v>12.5</v>
      </c>
      <c r="M48" t="n">
        <v>48</v>
      </c>
      <c r="N48" t="n">
        <v>67.51000000000001</v>
      </c>
      <c r="O48" t="n">
        <v>32730.13</v>
      </c>
      <c r="P48" t="n">
        <v>855.36</v>
      </c>
      <c r="Q48" t="n">
        <v>1367.38</v>
      </c>
      <c r="R48" t="n">
        <v>151.78</v>
      </c>
      <c r="S48" t="n">
        <v>104.26</v>
      </c>
      <c r="T48" t="n">
        <v>22696.82</v>
      </c>
      <c r="U48" t="n">
        <v>0.6899999999999999</v>
      </c>
      <c r="V48" t="n">
        <v>0.89</v>
      </c>
      <c r="W48" t="n">
        <v>20.72</v>
      </c>
      <c r="X48" t="n">
        <v>1.39</v>
      </c>
      <c r="Y48" t="n">
        <v>1</v>
      </c>
      <c r="Z48" t="n">
        <v>10</v>
      </c>
      <c r="AA48" t="n">
        <v>1853.916838053189</v>
      </c>
      <c r="AB48" t="n">
        <v>2536.610806862887</v>
      </c>
      <c r="AC48" t="n">
        <v>2294.520231611521</v>
      </c>
      <c r="AD48" t="n">
        <v>1853916.838053189</v>
      </c>
      <c r="AE48" t="n">
        <v>2536610.806862887</v>
      </c>
      <c r="AF48" t="n">
        <v>8.575921758183959e-07</v>
      </c>
      <c r="AG48" t="n">
        <v>18</v>
      </c>
      <c r="AH48" t="n">
        <v>2294520.231611521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1.6934</v>
      </c>
      <c r="E49" t="n">
        <v>59.05</v>
      </c>
      <c r="F49" t="n">
        <v>53.98</v>
      </c>
      <c r="G49" t="n">
        <v>66.09999999999999</v>
      </c>
      <c r="H49" t="n">
        <v>0.86</v>
      </c>
      <c r="I49" t="n">
        <v>49</v>
      </c>
      <c r="J49" t="n">
        <v>263.95</v>
      </c>
      <c r="K49" t="n">
        <v>58.47</v>
      </c>
      <c r="L49" t="n">
        <v>12.75</v>
      </c>
      <c r="M49" t="n">
        <v>47</v>
      </c>
      <c r="N49" t="n">
        <v>67.72</v>
      </c>
      <c r="O49" t="n">
        <v>32787.82</v>
      </c>
      <c r="P49" t="n">
        <v>855.02</v>
      </c>
      <c r="Q49" t="n">
        <v>1367.35</v>
      </c>
      <c r="R49" t="n">
        <v>152.03</v>
      </c>
      <c r="S49" t="n">
        <v>104.26</v>
      </c>
      <c r="T49" t="n">
        <v>22826.78</v>
      </c>
      <c r="U49" t="n">
        <v>0.6899999999999999</v>
      </c>
      <c r="V49" t="n">
        <v>0.89</v>
      </c>
      <c r="W49" t="n">
        <v>20.73</v>
      </c>
      <c r="X49" t="n">
        <v>1.4</v>
      </c>
      <c r="Y49" t="n">
        <v>1</v>
      </c>
      <c r="Z49" t="n">
        <v>10</v>
      </c>
      <c r="AA49" t="n">
        <v>1852.642872971698</v>
      </c>
      <c r="AB49" t="n">
        <v>2534.867711635019</v>
      </c>
      <c r="AC49" t="n">
        <v>2292.94349494575</v>
      </c>
      <c r="AD49" t="n">
        <v>1852642.872971698</v>
      </c>
      <c r="AE49" t="n">
        <v>2534867.711635019</v>
      </c>
      <c r="AF49" t="n">
        <v>8.580482071083436e-07</v>
      </c>
      <c r="AG49" t="n">
        <v>18</v>
      </c>
      <c r="AH49" t="n">
        <v>2292943.49494575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1.6964</v>
      </c>
      <c r="E50" t="n">
        <v>58.95</v>
      </c>
      <c r="F50" t="n">
        <v>53.93</v>
      </c>
      <c r="G50" t="n">
        <v>67.41</v>
      </c>
      <c r="H50" t="n">
        <v>0.87</v>
      </c>
      <c r="I50" t="n">
        <v>48</v>
      </c>
      <c r="J50" t="n">
        <v>264.42</v>
      </c>
      <c r="K50" t="n">
        <v>58.47</v>
      </c>
      <c r="L50" t="n">
        <v>13</v>
      </c>
      <c r="M50" t="n">
        <v>46</v>
      </c>
      <c r="N50" t="n">
        <v>67.94</v>
      </c>
      <c r="O50" t="n">
        <v>32845.58</v>
      </c>
      <c r="P50" t="n">
        <v>853.75</v>
      </c>
      <c r="Q50" t="n">
        <v>1367.26</v>
      </c>
      <c r="R50" t="n">
        <v>150.17</v>
      </c>
      <c r="S50" t="n">
        <v>104.26</v>
      </c>
      <c r="T50" t="n">
        <v>21899.89</v>
      </c>
      <c r="U50" t="n">
        <v>0.6899999999999999</v>
      </c>
      <c r="V50" t="n">
        <v>0.89</v>
      </c>
      <c r="W50" t="n">
        <v>20.73</v>
      </c>
      <c r="X50" t="n">
        <v>1.35</v>
      </c>
      <c r="Y50" t="n">
        <v>1</v>
      </c>
      <c r="Z50" t="n">
        <v>10</v>
      </c>
      <c r="AA50" t="n">
        <v>1847.594174883068</v>
      </c>
      <c r="AB50" t="n">
        <v>2527.959860177315</v>
      </c>
      <c r="AC50" t="n">
        <v>2286.694919135939</v>
      </c>
      <c r="AD50" t="n">
        <v>1847594.174883068</v>
      </c>
      <c r="AE50" t="n">
        <v>2527959.860177314</v>
      </c>
      <c r="AF50" t="n">
        <v>8.595683114081694e-07</v>
      </c>
      <c r="AG50" t="n">
        <v>18</v>
      </c>
      <c r="AH50" t="n">
        <v>2286694.919135938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1.6963</v>
      </c>
      <c r="E51" t="n">
        <v>58.95</v>
      </c>
      <c r="F51" t="n">
        <v>53.93</v>
      </c>
      <c r="G51" t="n">
        <v>67.41</v>
      </c>
      <c r="H51" t="n">
        <v>0.89</v>
      </c>
      <c r="I51" t="n">
        <v>48</v>
      </c>
      <c r="J51" t="n">
        <v>264.89</v>
      </c>
      <c r="K51" t="n">
        <v>58.47</v>
      </c>
      <c r="L51" t="n">
        <v>13.25</v>
      </c>
      <c r="M51" t="n">
        <v>46</v>
      </c>
      <c r="N51" t="n">
        <v>68.16</v>
      </c>
      <c r="O51" t="n">
        <v>32903.43</v>
      </c>
      <c r="P51" t="n">
        <v>853.42</v>
      </c>
      <c r="Q51" t="n">
        <v>1367.2</v>
      </c>
      <c r="R51" t="n">
        <v>150.64</v>
      </c>
      <c r="S51" t="n">
        <v>104.26</v>
      </c>
      <c r="T51" t="n">
        <v>22133.87</v>
      </c>
      <c r="U51" t="n">
        <v>0.6899999999999999</v>
      </c>
      <c r="V51" t="n">
        <v>0.89</v>
      </c>
      <c r="W51" t="n">
        <v>20.72</v>
      </c>
      <c r="X51" t="n">
        <v>1.35</v>
      </c>
      <c r="Y51" t="n">
        <v>1</v>
      </c>
      <c r="Z51" t="n">
        <v>10</v>
      </c>
      <c r="AA51" t="n">
        <v>1847.218948379572</v>
      </c>
      <c r="AB51" t="n">
        <v>2527.446458721407</v>
      </c>
      <c r="AC51" t="n">
        <v>2286.230515994419</v>
      </c>
      <c r="AD51" t="n">
        <v>1847218.948379572</v>
      </c>
      <c r="AE51" t="n">
        <v>2527446.458721407</v>
      </c>
      <c r="AF51" t="n">
        <v>8.59517641264842e-07</v>
      </c>
      <c r="AG51" t="n">
        <v>18</v>
      </c>
      <c r="AH51" t="n">
        <v>2286230.515994419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1.6984</v>
      </c>
      <c r="E52" t="n">
        <v>58.88</v>
      </c>
      <c r="F52" t="n">
        <v>53.9</v>
      </c>
      <c r="G52" t="n">
        <v>68.81</v>
      </c>
      <c r="H52" t="n">
        <v>0.91</v>
      </c>
      <c r="I52" t="n">
        <v>47</v>
      </c>
      <c r="J52" t="n">
        <v>265.36</v>
      </c>
      <c r="K52" t="n">
        <v>58.47</v>
      </c>
      <c r="L52" t="n">
        <v>13.5</v>
      </c>
      <c r="M52" t="n">
        <v>45</v>
      </c>
      <c r="N52" t="n">
        <v>68.38</v>
      </c>
      <c r="O52" t="n">
        <v>32961.36</v>
      </c>
      <c r="P52" t="n">
        <v>852.33</v>
      </c>
      <c r="Q52" t="n">
        <v>1367.4</v>
      </c>
      <c r="R52" t="n">
        <v>149.82</v>
      </c>
      <c r="S52" t="n">
        <v>104.26</v>
      </c>
      <c r="T52" t="n">
        <v>21729.12</v>
      </c>
      <c r="U52" t="n">
        <v>0.7</v>
      </c>
      <c r="V52" t="n">
        <v>0.89</v>
      </c>
      <c r="W52" t="n">
        <v>20.71</v>
      </c>
      <c r="X52" t="n">
        <v>1.32</v>
      </c>
      <c r="Y52" t="n">
        <v>1</v>
      </c>
      <c r="Z52" t="n">
        <v>10</v>
      </c>
      <c r="AA52" t="n">
        <v>1843.44646870883</v>
      </c>
      <c r="AB52" t="n">
        <v>2522.28478560584</v>
      </c>
      <c r="AC52" t="n">
        <v>2281.561465716549</v>
      </c>
      <c r="AD52" t="n">
        <v>1843446.468708829</v>
      </c>
      <c r="AE52" t="n">
        <v>2522284.78560584</v>
      </c>
      <c r="AF52" t="n">
        <v>8.6058171427472e-07</v>
      </c>
      <c r="AG52" t="n">
        <v>18</v>
      </c>
      <c r="AH52" t="n">
        <v>2281561.465716549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1.7006</v>
      </c>
      <c r="E53" t="n">
        <v>58.8</v>
      </c>
      <c r="F53" t="n">
        <v>53.87</v>
      </c>
      <c r="G53" t="n">
        <v>70.27</v>
      </c>
      <c r="H53" t="n">
        <v>0.92</v>
      </c>
      <c r="I53" t="n">
        <v>46</v>
      </c>
      <c r="J53" t="n">
        <v>265.83</v>
      </c>
      <c r="K53" t="n">
        <v>58.47</v>
      </c>
      <c r="L53" t="n">
        <v>13.75</v>
      </c>
      <c r="M53" t="n">
        <v>44</v>
      </c>
      <c r="N53" t="n">
        <v>68.59999999999999</v>
      </c>
      <c r="O53" t="n">
        <v>33019.37</v>
      </c>
      <c r="P53" t="n">
        <v>851.86</v>
      </c>
      <c r="Q53" t="n">
        <v>1367.21</v>
      </c>
      <c r="R53" t="n">
        <v>148.37</v>
      </c>
      <c r="S53" t="n">
        <v>104.26</v>
      </c>
      <c r="T53" t="n">
        <v>21011.43</v>
      </c>
      <c r="U53" t="n">
        <v>0.7</v>
      </c>
      <c r="V53" t="n">
        <v>0.89</v>
      </c>
      <c r="W53" t="n">
        <v>20.73</v>
      </c>
      <c r="X53" t="n">
        <v>1.3</v>
      </c>
      <c r="Y53" t="n">
        <v>1</v>
      </c>
      <c r="Z53" t="n">
        <v>10</v>
      </c>
      <c r="AA53" t="n">
        <v>1840.470496826018</v>
      </c>
      <c r="AB53" t="n">
        <v>2518.212929585162</v>
      </c>
      <c r="AC53" t="n">
        <v>2277.878221919599</v>
      </c>
      <c r="AD53" t="n">
        <v>1840470.496826018</v>
      </c>
      <c r="AE53" t="n">
        <v>2518212.929585163</v>
      </c>
      <c r="AF53" t="n">
        <v>8.616964574279256e-07</v>
      </c>
      <c r="AG53" t="n">
        <v>18</v>
      </c>
      <c r="AH53" t="n">
        <v>2277878.221919599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1.7027</v>
      </c>
      <c r="E54" t="n">
        <v>58.73</v>
      </c>
      <c r="F54" t="n">
        <v>53.85</v>
      </c>
      <c r="G54" t="n">
        <v>71.8</v>
      </c>
      <c r="H54" t="n">
        <v>0.9399999999999999</v>
      </c>
      <c r="I54" t="n">
        <v>45</v>
      </c>
      <c r="J54" t="n">
        <v>266.3</v>
      </c>
      <c r="K54" t="n">
        <v>58.47</v>
      </c>
      <c r="L54" t="n">
        <v>14</v>
      </c>
      <c r="M54" t="n">
        <v>43</v>
      </c>
      <c r="N54" t="n">
        <v>68.81999999999999</v>
      </c>
      <c r="O54" t="n">
        <v>33077.47</v>
      </c>
      <c r="P54" t="n">
        <v>850.76</v>
      </c>
      <c r="Q54" t="n">
        <v>1367.33</v>
      </c>
      <c r="R54" t="n">
        <v>147.73</v>
      </c>
      <c r="S54" t="n">
        <v>104.26</v>
      </c>
      <c r="T54" t="n">
        <v>20698.06</v>
      </c>
      <c r="U54" t="n">
        <v>0.71</v>
      </c>
      <c r="V54" t="n">
        <v>0.89</v>
      </c>
      <c r="W54" t="n">
        <v>20.72</v>
      </c>
      <c r="X54" t="n">
        <v>1.27</v>
      </c>
      <c r="Y54" t="n">
        <v>1</v>
      </c>
      <c r="Z54" t="n">
        <v>10</v>
      </c>
      <c r="AA54" t="n">
        <v>1824.022107478106</v>
      </c>
      <c r="AB54" t="n">
        <v>2495.707517627628</v>
      </c>
      <c r="AC54" t="n">
        <v>2257.520694892746</v>
      </c>
      <c r="AD54" t="n">
        <v>1824022.107478106</v>
      </c>
      <c r="AE54" t="n">
        <v>2495707.517627628</v>
      </c>
      <c r="AF54" t="n">
        <v>8.627605304378037e-07</v>
      </c>
      <c r="AG54" t="n">
        <v>17</v>
      </c>
      <c r="AH54" t="n">
        <v>2257520.694892746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1.7045</v>
      </c>
      <c r="E55" t="n">
        <v>58.67</v>
      </c>
      <c r="F55" t="n">
        <v>53.83</v>
      </c>
      <c r="G55" t="n">
        <v>73.41</v>
      </c>
      <c r="H55" t="n">
        <v>0.95</v>
      </c>
      <c r="I55" t="n">
        <v>44</v>
      </c>
      <c r="J55" t="n">
        <v>266.77</v>
      </c>
      <c r="K55" t="n">
        <v>58.47</v>
      </c>
      <c r="L55" t="n">
        <v>14.25</v>
      </c>
      <c r="M55" t="n">
        <v>42</v>
      </c>
      <c r="N55" t="n">
        <v>69.04000000000001</v>
      </c>
      <c r="O55" t="n">
        <v>33135.65</v>
      </c>
      <c r="P55" t="n">
        <v>850.16</v>
      </c>
      <c r="Q55" t="n">
        <v>1367.32</v>
      </c>
      <c r="R55" t="n">
        <v>147.1</v>
      </c>
      <c r="S55" t="n">
        <v>104.26</v>
      </c>
      <c r="T55" t="n">
        <v>20384.65</v>
      </c>
      <c r="U55" t="n">
        <v>0.71</v>
      </c>
      <c r="V55" t="n">
        <v>0.89</v>
      </c>
      <c r="W55" t="n">
        <v>20.73</v>
      </c>
      <c r="X55" t="n">
        <v>1.25</v>
      </c>
      <c r="Y55" t="n">
        <v>1</v>
      </c>
      <c r="Z55" t="n">
        <v>10</v>
      </c>
      <c r="AA55" t="n">
        <v>1821.32760980891</v>
      </c>
      <c r="AB55" t="n">
        <v>2492.020787043785</v>
      </c>
      <c r="AC55" t="n">
        <v>2254.185820701468</v>
      </c>
      <c r="AD55" t="n">
        <v>1821327.60980891</v>
      </c>
      <c r="AE55" t="n">
        <v>2492020.787043785</v>
      </c>
      <c r="AF55" t="n">
        <v>8.636725930176992e-07</v>
      </c>
      <c r="AG55" t="n">
        <v>17</v>
      </c>
      <c r="AH55" t="n">
        <v>2254185.820701468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1.7079</v>
      </c>
      <c r="E56" t="n">
        <v>58.55</v>
      </c>
      <c r="F56" t="n">
        <v>53.76</v>
      </c>
      <c r="G56" t="n">
        <v>75.02</v>
      </c>
      <c r="H56" t="n">
        <v>0.97</v>
      </c>
      <c r="I56" t="n">
        <v>43</v>
      </c>
      <c r="J56" t="n">
        <v>267.24</v>
      </c>
      <c r="K56" t="n">
        <v>58.47</v>
      </c>
      <c r="L56" t="n">
        <v>14.5</v>
      </c>
      <c r="M56" t="n">
        <v>41</v>
      </c>
      <c r="N56" t="n">
        <v>69.27</v>
      </c>
      <c r="O56" t="n">
        <v>33193.92</v>
      </c>
      <c r="P56" t="n">
        <v>848.71</v>
      </c>
      <c r="Q56" t="n">
        <v>1367.34</v>
      </c>
      <c r="R56" t="n">
        <v>145.27</v>
      </c>
      <c r="S56" t="n">
        <v>104.26</v>
      </c>
      <c r="T56" t="n">
        <v>19477.58</v>
      </c>
      <c r="U56" t="n">
        <v>0.72</v>
      </c>
      <c r="V56" t="n">
        <v>0.89</v>
      </c>
      <c r="W56" t="n">
        <v>20.71</v>
      </c>
      <c r="X56" t="n">
        <v>1.19</v>
      </c>
      <c r="Y56" t="n">
        <v>1</v>
      </c>
      <c r="Z56" t="n">
        <v>10</v>
      </c>
      <c r="AA56" t="n">
        <v>1815.568061705648</v>
      </c>
      <c r="AB56" t="n">
        <v>2484.140319235572</v>
      </c>
      <c r="AC56" t="n">
        <v>2247.057453680565</v>
      </c>
      <c r="AD56" t="n">
        <v>1815568.061705648</v>
      </c>
      <c r="AE56" t="n">
        <v>2484140.319235573</v>
      </c>
      <c r="AF56" t="n">
        <v>8.653953778908351e-07</v>
      </c>
      <c r="AG56" t="n">
        <v>17</v>
      </c>
      <c r="AH56" t="n">
        <v>2247057.453680565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1.7078</v>
      </c>
      <c r="E57" t="n">
        <v>58.56</v>
      </c>
      <c r="F57" t="n">
        <v>53.77</v>
      </c>
      <c r="G57" t="n">
        <v>75.03</v>
      </c>
      <c r="H57" t="n">
        <v>0.98</v>
      </c>
      <c r="I57" t="n">
        <v>43</v>
      </c>
      <c r="J57" t="n">
        <v>267.71</v>
      </c>
      <c r="K57" t="n">
        <v>58.47</v>
      </c>
      <c r="L57" t="n">
        <v>14.75</v>
      </c>
      <c r="M57" t="n">
        <v>41</v>
      </c>
      <c r="N57" t="n">
        <v>69.48999999999999</v>
      </c>
      <c r="O57" t="n">
        <v>33252.27</v>
      </c>
      <c r="P57" t="n">
        <v>847.91</v>
      </c>
      <c r="Q57" t="n">
        <v>1367.26</v>
      </c>
      <c r="R57" t="n">
        <v>145.44</v>
      </c>
      <c r="S57" t="n">
        <v>104.26</v>
      </c>
      <c r="T57" t="n">
        <v>19562.79</v>
      </c>
      <c r="U57" t="n">
        <v>0.72</v>
      </c>
      <c r="V57" t="n">
        <v>0.89</v>
      </c>
      <c r="W57" t="n">
        <v>20.71</v>
      </c>
      <c r="X57" t="n">
        <v>1.19</v>
      </c>
      <c r="Y57" t="n">
        <v>1</v>
      </c>
      <c r="Z57" t="n">
        <v>10</v>
      </c>
      <c r="AA57" t="n">
        <v>1814.602154987163</v>
      </c>
      <c r="AB57" t="n">
        <v>2482.818723050545</v>
      </c>
      <c r="AC57" t="n">
        <v>2245.861988780563</v>
      </c>
      <c r="AD57" t="n">
        <v>1814602.154987163</v>
      </c>
      <c r="AE57" t="n">
        <v>2482818.723050545</v>
      </c>
      <c r="AF57" t="n">
        <v>8.653447077475076e-07</v>
      </c>
      <c r="AG57" t="n">
        <v>17</v>
      </c>
      <c r="AH57" t="n">
        <v>2245861.988780563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1.7097</v>
      </c>
      <c r="E58" t="n">
        <v>58.49</v>
      </c>
      <c r="F58" t="n">
        <v>53.75</v>
      </c>
      <c r="G58" t="n">
        <v>76.78</v>
      </c>
      <c r="H58" t="n">
        <v>1</v>
      </c>
      <c r="I58" t="n">
        <v>42</v>
      </c>
      <c r="J58" t="n">
        <v>268.19</v>
      </c>
      <c r="K58" t="n">
        <v>58.47</v>
      </c>
      <c r="L58" t="n">
        <v>15</v>
      </c>
      <c r="M58" t="n">
        <v>40</v>
      </c>
      <c r="N58" t="n">
        <v>69.70999999999999</v>
      </c>
      <c r="O58" t="n">
        <v>33310.7</v>
      </c>
      <c r="P58" t="n">
        <v>847.51</v>
      </c>
      <c r="Q58" t="n">
        <v>1367.3</v>
      </c>
      <c r="R58" t="n">
        <v>144.74</v>
      </c>
      <c r="S58" t="n">
        <v>104.26</v>
      </c>
      <c r="T58" t="n">
        <v>19215.16</v>
      </c>
      <c r="U58" t="n">
        <v>0.72</v>
      </c>
      <c r="V58" t="n">
        <v>0.89</v>
      </c>
      <c r="W58" t="n">
        <v>20.71</v>
      </c>
      <c r="X58" t="n">
        <v>1.17</v>
      </c>
      <c r="Y58" t="n">
        <v>1</v>
      </c>
      <c r="Z58" t="n">
        <v>10</v>
      </c>
      <c r="AA58" t="n">
        <v>1812.115333294266</v>
      </c>
      <c r="AB58" t="n">
        <v>2479.416143899493</v>
      </c>
      <c r="AC58" t="n">
        <v>2242.784147008138</v>
      </c>
      <c r="AD58" t="n">
        <v>1812115.333294266</v>
      </c>
      <c r="AE58" t="n">
        <v>2479416.143899493</v>
      </c>
      <c r="AF58" t="n">
        <v>8.663074404707306e-07</v>
      </c>
      <c r="AG58" t="n">
        <v>17</v>
      </c>
      <c r="AH58" t="n">
        <v>2242784.147008138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1.7123</v>
      </c>
      <c r="E59" t="n">
        <v>58.4</v>
      </c>
      <c r="F59" t="n">
        <v>53.71</v>
      </c>
      <c r="G59" t="n">
        <v>78.59999999999999</v>
      </c>
      <c r="H59" t="n">
        <v>1.01</v>
      </c>
      <c r="I59" t="n">
        <v>41</v>
      </c>
      <c r="J59" t="n">
        <v>268.66</v>
      </c>
      <c r="K59" t="n">
        <v>58.47</v>
      </c>
      <c r="L59" t="n">
        <v>15.25</v>
      </c>
      <c r="M59" t="n">
        <v>39</v>
      </c>
      <c r="N59" t="n">
        <v>69.94</v>
      </c>
      <c r="O59" t="n">
        <v>33369.22</v>
      </c>
      <c r="P59" t="n">
        <v>845.84</v>
      </c>
      <c r="Q59" t="n">
        <v>1367.35</v>
      </c>
      <c r="R59" t="n">
        <v>143.35</v>
      </c>
      <c r="S59" t="n">
        <v>104.26</v>
      </c>
      <c r="T59" t="n">
        <v>18527.38</v>
      </c>
      <c r="U59" t="n">
        <v>0.73</v>
      </c>
      <c r="V59" t="n">
        <v>0.89</v>
      </c>
      <c r="W59" t="n">
        <v>20.7</v>
      </c>
      <c r="X59" t="n">
        <v>1.13</v>
      </c>
      <c r="Y59" t="n">
        <v>1</v>
      </c>
      <c r="Z59" t="n">
        <v>10</v>
      </c>
      <c r="AA59" t="n">
        <v>1807.042859833693</v>
      </c>
      <c r="AB59" t="n">
        <v>2472.475761929001</v>
      </c>
      <c r="AC59" t="n">
        <v>2236.506145352023</v>
      </c>
      <c r="AD59" t="n">
        <v>1807042.859833693</v>
      </c>
      <c r="AE59" t="n">
        <v>2472475.761929001</v>
      </c>
      <c r="AF59" t="n">
        <v>8.676248641972463e-07</v>
      </c>
      <c r="AG59" t="n">
        <v>17</v>
      </c>
      <c r="AH59" t="n">
        <v>2236506.145352023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1.7149</v>
      </c>
      <c r="E60" t="n">
        <v>58.31</v>
      </c>
      <c r="F60" t="n">
        <v>53.66</v>
      </c>
      <c r="G60" t="n">
        <v>80.5</v>
      </c>
      <c r="H60" t="n">
        <v>1.03</v>
      </c>
      <c r="I60" t="n">
        <v>40</v>
      </c>
      <c r="J60" t="n">
        <v>269.14</v>
      </c>
      <c r="K60" t="n">
        <v>58.47</v>
      </c>
      <c r="L60" t="n">
        <v>15.5</v>
      </c>
      <c r="M60" t="n">
        <v>38</v>
      </c>
      <c r="N60" t="n">
        <v>70.16</v>
      </c>
      <c r="O60" t="n">
        <v>33427.83</v>
      </c>
      <c r="P60" t="n">
        <v>844.9</v>
      </c>
      <c r="Q60" t="n">
        <v>1367.42</v>
      </c>
      <c r="R60" t="n">
        <v>141.86</v>
      </c>
      <c r="S60" t="n">
        <v>104.26</v>
      </c>
      <c r="T60" t="n">
        <v>17786.33</v>
      </c>
      <c r="U60" t="n">
        <v>0.73</v>
      </c>
      <c r="V60" t="n">
        <v>0.89</v>
      </c>
      <c r="W60" t="n">
        <v>20.71</v>
      </c>
      <c r="X60" t="n">
        <v>1.09</v>
      </c>
      <c r="Y60" t="n">
        <v>1</v>
      </c>
      <c r="Z60" t="n">
        <v>10</v>
      </c>
      <c r="AA60" t="n">
        <v>1802.942091373375</v>
      </c>
      <c r="AB60" t="n">
        <v>2466.864909608458</v>
      </c>
      <c r="AC60" t="n">
        <v>2231.430784902072</v>
      </c>
      <c r="AD60" t="n">
        <v>1802942.091373375</v>
      </c>
      <c r="AE60" t="n">
        <v>2466864.909608458</v>
      </c>
      <c r="AF60" t="n">
        <v>8.689422879237621e-07</v>
      </c>
      <c r="AG60" t="n">
        <v>17</v>
      </c>
      <c r="AH60" t="n">
        <v>2231430.784902072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1.7138</v>
      </c>
      <c r="E61" t="n">
        <v>58.35</v>
      </c>
      <c r="F61" t="n">
        <v>53.7</v>
      </c>
      <c r="G61" t="n">
        <v>80.56</v>
      </c>
      <c r="H61" t="n">
        <v>1.04</v>
      </c>
      <c r="I61" t="n">
        <v>40</v>
      </c>
      <c r="J61" t="n">
        <v>269.61</v>
      </c>
      <c r="K61" t="n">
        <v>58.47</v>
      </c>
      <c r="L61" t="n">
        <v>15.75</v>
      </c>
      <c r="M61" t="n">
        <v>38</v>
      </c>
      <c r="N61" t="n">
        <v>70.39</v>
      </c>
      <c r="O61" t="n">
        <v>33486.53</v>
      </c>
      <c r="P61" t="n">
        <v>845.9400000000001</v>
      </c>
      <c r="Q61" t="n">
        <v>1367.2</v>
      </c>
      <c r="R61" t="n">
        <v>143.18</v>
      </c>
      <c r="S61" t="n">
        <v>104.26</v>
      </c>
      <c r="T61" t="n">
        <v>18446.39</v>
      </c>
      <c r="U61" t="n">
        <v>0.73</v>
      </c>
      <c r="V61" t="n">
        <v>0.89</v>
      </c>
      <c r="W61" t="n">
        <v>20.71</v>
      </c>
      <c r="X61" t="n">
        <v>1.13</v>
      </c>
      <c r="Y61" t="n">
        <v>1</v>
      </c>
      <c r="Z61" t="n">
        <v>10</v>
      </c>
      <c r="AA61" t="n">
        <v>1805.72012120941</v>
      </c>
      <c r="AB61" t="n">
        <v>2470.665932588148</v>
      </c>
      <c r="AC61" t="n">
        <v>2234.86904358335</v>
      </c>
      <c r="AD61" t="n">
        <v>1805720.12120941</v>
      </c>
      <c r="AE61" t="n">
        <v>2470665.932588148</v>
      </c>
      <c r="AF61" t="n">
        <v>8.683849163471591e-07</v>
      </c>
      <c r="AG61" t="n">
        <v>17</v>
      </c>
      <c r="AH61" t="n">
        <v>2234869.04358335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1.7169</v>
      </c>
      <c r="E62" t="n">
        <v>58.24</v>
      </c>
      <c r="F62" t="n">
        <v>53.64</v>
      </c>
      <c r="G62" t="n">
        <v>82.53</v>
      </c>
      <c r="H62" t="n">
        <v>1.05</v>
      </c>
      <c r="I62" t="n">
        <v>39</v>
      </c>
      <c r="J62" t="n">
        <v>270.09</v>
      </c>
      <c r="K62" t="n">
        <v>58.47</v>
      </c>
      <c r="L62" t="n">
        <v>16</v>
      </c>
      <c r="M62" t="n">
        <v>37</v>
      </c>
      <c r="N62" t="n">
        <v>70.62</v>
      </c>
      <c r="O62" t="n">
        <v>33545.31</v>
      </c>
      <c r="P62" t="n">
        <v>844.3099999999999</v>
      </c>
      <c r="Q62" t="n">
        <v>1367.3</v>
      </c>
      <c r="R62" t="n">
        <v>141.02</v>
      </c>
      <c r="S62" t="n">
        <v>104.26</v>
      </c>
      <c r="T62" t="n">
        <v>17373.14</v>
      </c>
      <c r="U62" t="n">
        <v>0.74</v>
      </c>
      <c r="V62" t="n">
        <v>0.89</v>
      </c>
      <c r="W62" t="n">
        <v>20.71</v>
      </c>
      <c r="X62" t="n">
        <v>1.07</v>
      </c>
      <c r="Y62" t="n">
        <v>1</v>
      </c>
      <c r="Z62" t="n">
        <v>10</v>
      </c>
      <c r="AA62" t="n">
        <v>1800.118644798107</v>
      </c>
      <c r="AB62" t="n">
        <v>2463.001745442505</v>
      </c>
      <c r="AC62" t="n">
        <v>2227.936315702133</v>
      </c>
      <c r="AD62" t="n">
        <v>1800118.644798107</v>
      </c>
      <c r="AE62" t="n">
        <v>2463001.745442505</v>
      </c>
      <c r="AF62" t="n">
        <v>8.699556907903126e-07</v>
      </c>
      <c r="AG62" t="n">
        <v>17</v>
      </c>
      <c r="AH62" t="n">
        <v>2227936.315702133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1.7161</v>
      </c>
      <c r="E63" t="n">
        <v>58.27</v>
      </c>
      <c r="F63" t="n">
        <v>53.67</v>
      </c>
      <c r="G63" t="n">
        <v>82.56999999999999</v>
      </c>
      <c r="H63" t="n">
        <v>1.07</v>
      </c>
      <c r="I63" t="n">
        <v>39</v>
      </c>
      <c r="J63" t="n">
        <v>270.57</v>
      </c>
      <c r="K63" t="n">
        <v>58.47</v>
      </c>
      <c r="L63" t="n">
        <v>16.25</v>
      </c>
      <c r="M63" t="n">
        <v>37</v>
      </c>
      <c r="N63" t="n">
        <v>70.84</v>
      </c>
      <c r="O63" t="n">
        <v>33604.17</v>
      </c>
      <c r="P63" t="n">
        <v>844.08</v>
      </c>
      <c r="Q63" t="n">
        <v>1367.35</v>
      </c>
      <c r="R63" t="n">
        <v>142.19</v>
      </c>
      <c r="S63" t="n">
        <v>104.26</v>
      </c>
      <c r="T63" t="n">
        <v>17956.44</v>
      </c>
      <c r="U63" t="n">
        <v>0.73</v>
      </c>
      <c r="V63" t="n">
        <v>0.89</v>
      </c>
      <c r="W63" t="n">
        <v>20.7</v>
      </c>
      <c r="X63" t="n">
        <v>1.09</v>
      </c>
      <c r="Y63" t="n">
        <v>1</v>
      </c>
      <c r="Z63" t="n">
        <v>10</v>
      </c>
      <c r="AA63" t="n">
        <v>1800.75149272396</v>
      </c>
      <c r="AB63" t="n">
        <v>2463.867635893937</v>
      </c>
      <c r="AC63" t="n">
        <v>2228.719566784165</v>
      </c>
      <c r="AD63" t="n">
        <v>1800751.49272396</v>
      </c>
      <c r="AE63" t="n">
        <v>2463867.635893937</v>
      </c>
      <c r="AF63" t="n">
        <v>8.695503296436923e-07</v>
      </c>
      <c r="AG63" t="n">
        <v>17</v>
      </c>
      <c r="AH63" t="n">
        <v>2228719.566784165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1.719</v>
      </c>
      <c r="E64" t="n">
        <v>58.17</v>
      </c>
      <c r="F64" t="n">
        <v>53.62</v>
      </c>
      <c r="G64" t="n">
        <v>84.66</v>
      </c>
      <c r="H64" t="n">
        <v>1.08</v>
      </c>
      <c r="I64" t="n">
        <v>38</v>
      </c>
      <c r="J64" t="n">
        <v>271.05</v>
      </c>
      <c r="K64" t="n">
        <v>58.47</v>
      </c>
      <c r="L64" t="n">
        <v>16.5</v>
      </c>
      <c r="M64" t="n">
        <v>36</v>
      </c>
      <c r="N64" t="n">
        <v>71.06999999999999</v>
      </c>
      <c r="O64" t="n">
        <v>33663.13</v>
      </c>
      <c r="P64" t="n">
        <v>842.77</v>
      </c>
      <c r="Q64" t="n">
        <v>1367.37</v>
      </c>
      <c r="R64" t="n">
        <v>140.4</v>
      </c>
      <c r="S64" t="n">
        <v>104.26</v>
      </c>
      <c r="T64" t="n">
        <v>17066.25</v>
      </c>
      <c r="U64" t="n">
        <v>0.74</v>
      </c>
      <c r="V64" t="n">
        <v>0.89</v>
      </c>
      <c r="W64" t="n">
        <v>20.7</v>
      </c>
      <c r="X64" t="n">
        <v>1.04</v>
      </c>
      <c r="Y64" t="n">
        <v>1</v>
      </c>
      <c r="Z64" t="n">
        <v>10</v>
      </c>
      <c r="AA64" t="n">
        <v>1795.873252502371</v>
      </c>
      <c r="AB64" t="n">
        <v>2457.193012409988</v>
      </c>
      <c r="AC64" t="n">
        <v>2222.681959997632</v>
      </c>
      <c r="AD64" t="n">
        <v>1795873.252502371</v>
      </c>
      <c r="AE64" t="n">
        <v>2457193.012409988</v>
      </c>
      <c r="AF64" t="n">
        <v>8.710197638001908e-07</v>
      </c>
      <c r="AG64" t="n">
        <v>17</v>
      </c>
      <c r="AH64" t="n">
        <v>2222681.959997632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1.7212</v>
      </c>
      <c r="E65" t="n">
        <v>58.1</v>
      </c>
      <c r="F65" t="n">
        <v>53.59</v>
      </c>
      <c r="G65" t="n">
        <v>86.91</v>
      </c>
      <c r="H65" t="n">
        <v>1.1</v>
      </c>
      <c r="I65" t="n">
        <v>37</v>
      </c>
      <c r="J65" t="n">
        <v>271.52</v>
      </c>
      <c r="K65" t="n">
        <v>58.47</v>
      </c>
      <c r="L65" t="n">
        <v>16.75</v>
      </c>
      <c r="M65" t="n">
        <v>35</v>
      </c>
      <c r="N65" t="n">
        <v>71.3</v>
      </c>
      <c r="O65" t="n">
        <v>33722.17</v>
      </c>
      <c r="P65" t="n">
        <v>840.9400000000001</v>
      </c>
      <c r="Q65" t="n">
        <v>1367.32</v>
      </c>
      <c r="R65" t="n">
        <v>139.52</v>
      </c>
      <c r="S65" t="n">
        <v>104.26</v>
      </c>
      <c r="T65" t="n">
        <v>16630.86</v>
      </c>
      <c r="U65" t="n">
        <v>0.75</v>
      </c>
      <c r="V65" t="n">
        <v>0.89</v>
      </c>
      <c r="W65" t="n">
        <v>20.7</v>
      </c>
      <c r="X65" t="n">
        <v>1.02</v>
      </c>
      <c r="Y65" t="n">
        <v>1</v>
      </c>
      <c r="Z65" t="n">
        <v>10</v>
      </c>
      <c r="AA65" t="n">
        <v>1791.066318007564</v>
      </c>
      <c r="AB65" t="n">
        <v>2450.615952567211</v>
      </c>
      <c r="AC65" t="n">
        <v>2216.732605515287</v>
      </c>
      <c r="AD65" t="n">
        <v>1791066.318007564</v>
      </c>
      <c r="AE65" t="n">
        <v>2450615.952567211</v>
      </c>
      <c r="AF65" t="n">
        <v>8.721345069533961e-07</v>
      </c>
      <c r="AG65" t="n">
        <v>17</v>
      </c>
      <c r="AH65" t="n">
        <v>2216732.605515287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1.7207</v>
      </c>
      <c r="E66" t="n">
        <v>58.12</v>
      </c>
      <c r="F66" t="n">
        <v>53.61</v>
      </c>
      <c r="G66" t="n">
        <v>86.94</v>
      </c>
      <c r="H66" t="n">
        <v>1.11</v>
      </c>
      <c r="I66" t="n">
        <v>37</v>
      </c>
      <c r="J66" t="n">
        <v>272</v>
      </c>
      <c r="K66" t="n">
        <v>58.47</v>
      </c>
      <c r="L66" t="n">
        <v>17</v>
      </c>
      <c r="M66" t="n">
        <v>35</v>
      </c>
      <c r="N66" t="n">
        <v>71.53</v>
      </c>
      <c r="O66" t="n">
        <v>33781.3</v>
      </c>
      <c r="P66" t="n">
        <v>841.8099999999999</v>
      </c>
      <c r="Q66" t="n">
        <v>1367.3</v>
      </c>
      <c r="R66" t="n">
        <v>140.34</v>
      </c>
      <c r="S66" t="n">
        <v>104.26</v>
      </c>
      <c r="T66" t="n">
        <v>17042.27</v>
      </c>
      <c r="U66" t="n">
        <v>0.74</v>
      </c>
      <c r="V66" t="n">
        <v>0.89</v>
      </c>
      <c r="W66" t="n">
        <v>20.7</v>
      </c>
      <c r="X66" t="n">
        <v>1.03</v>
      </c>
      <c r="Y66" t="n">
        <v>1</v>
      </c>
      <c r="Z66" t="n">
        <v>10</v>
      </c>
      <c r="AA66" t="n">
        <v>1792.892231358613</v>
      </c>
      <c r="AB66" t="n">
        <v>2453.114247767727</v>
      </c>
      <c r="AC66" t="n">
        <v>2218.992466928245</v>
      </c>
      <c r="AD66" t="n">
        <v>1792892.231358613</v>
      </c>
      <c r="AE66" t="n">
        <v>2453114.247767727</v>
      </c>
      <c r="AF66" t="n">
        <v>8.718811562367584e-07</v>
      </c>
      <c r="AG66" t="n">
        <v>17</v>
      </c>
      <c r="AH66" t="n">
        <v>2218992.466928245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1.723</v>
      </c>
      <c r="E67" t="n">
        <v>58.04</v>
      </c>
      <c r="F67" t="n">
        <v>53.58</v>
      </c>
      <c r="G67" t="n">
        <v>89.3</v>
      </c>
      <c r="H67" t="n">
        <v>1.13</v>
      </c>
      <c r="I67" t="n">
        <v>36</v>
      </c>
      <c r="J67" t="n">
        <v>272.48</v>
      </c>
      <c r="K67" t="n">
        <v>58.47</v>
      </c>
      <c r="L67" t="n">
        <v>17.25</v>
      </c>
      <c r="M67" t="n">
        <v>34</v>
      </c>
      <c r="N67" t="n">
        <v>71.76000000000001</v>
      </c>
      <c r="O67" t="n">
        <v>33840.65</v>
      </c>
      <c r="P67" t="n">
        <v>840.35</v>
      </c>
      <c r="Q67" t="n">
        <v>1367.26</v>
      </c>
      <c r="R67" t="n">
        <v>138.95</v>
      </c>
      <c r="S67" t="n">
        <v>104.26</v>
      </c>
      <c r="T67" t="n">
        <v>16352.17</v>
      </c>
      <c r="U67" t="n">
        <v>0.75</v>
      </c>
      <c r="V67" t="n">
        <v>0.89</v>
      </c>
      <c r="W67" t="n">
        <v>20.71</v>
      </c>
      <c r="X67" t="n">
        <v>1</v>
      </c>
      <c r="Y67" t="n">
        <v>1</v>
      </c>
      <c r="Z67" t="n">
        <v>10</v>
      </c>
      <c r="AA67" t="n">
        <v>1788.522121145942</v>
      </c>
      <c r="AB67" t="n">
        <v>2447.134870179096</v>
      </c>
      <c r="AC67" t="n">
        <v>2213.583752744564</v>
      </c>
      <c r="AD67" t="n">
        <v>1788522.121145942</v>
      </c>
      <c r="AE67" t="n">
        <v>2447134.870179096</v>
      </c>
      <c r="AF67" t="n">
        <v>8.730465695332918e-07</v>
      </c>
      <c r="AG67" t="n">
        <v>17</v>
      </c>
      <c r="AH67" t="n">
        <v>2213583.752744564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1.7231</v>
      </c>
      <c r="E68" t="n">
        <v>58.03</v>
      </c>
      <c r="F68" t="n">
        <v>53.58</v>
      </c>
      <c r="G68" t="n">
        <v>89.29000000000001</v>
      </c>
      <c r="H68" t="n">
        <v>1.14</v>
      </c>
      <c r="I68" t="n">
        <v>36</v>
      </c>
      <c r="J68" t="n">
        <v>272.97</v>
      </c>
      <c r="K68" t="n">
        <v>58.47</v>
      </c>
      <c r="L68" t="n">
        <v>17.5</v>
      </c>
      <c r="M68" t="n">
        <v>34</v>
      </c>
      <c r="N68" t="n">
        <v>71.98999999999999</v>
      </c>
      <c r="O68" t="n">
        <v>33899.96</v>
      </c>
      <c r="P68" t="n">
        <v>840.04</v>
      </c>
      <c r="Q68" t="n">
        <v>1367.29</v>
      </c>
      <c r="R68" t="n">
        <v>138.9</v>
      </c>
      <c r="S68" t="n">
        <v>104.26</v>
      </c>
      <c r="T68" t="n">
        <v>16327.4</v>
      </c>
      <c r="U68" t="n">
        <v>0.75</v>
      </c>
      <c r="V68" t="n">
        <v>0.89</v>
      </c>
      <c r="W68" t="n">
        <v>20.7</v>
      </c>
      <c r="X68" t="n">
        <v>1</v>
      </c>
      <c r="Y68" t="n">
        <v>1</v>
      </c>
      <c r="Z68" t="n">
        <v>10</v>
      </c>
      <c r="AA68" t="n">
        <v>1787.995856686067</v>
      </c>
      <c r="AB68" t="n">
        <v>2446.414811927945</v>
      </c>
      <c r="AC68" t="n">
        <v>2212.932415842295</v>
      </c>
      <c r="AD68" t="n">
        <v>1787995.856686067</v>
      </c>
      <c r="AE68" t="n">
        <v>2446414.811927945</v>
      </c>
      <c r="AF68" t="n">
        <v>8.730972396766192e-07</v>
      </c>
      <c r="AG68" t="n">
        <v>17</v>
      </c>
      <c r="AH68" t="n">
        <v>2212932.415842295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1.725</v>
      </c>
      <c r="E69" t="n">
        <v>57.97</v>
      </c>
      <c r="F69" t="n">
        <v>53.56</v>
      </c>
      <c r="G69" t="n">
        <v>91.81999999999999</v>
      </c>
      <c r="H69" t="n">
        <v>1.16</v>
      </c>
      <c r="I69" t="n">
        <v>35</v>
      </c>
      <c r="J69" t="n">
        <v>273.45</v>
      </c>
      <c r="K69" t="n">
        <v>58.47</v>
      </c>
      <c r="L69" t="n">
        <v>17.75</v>
      </c>
      <c r="M69" t="n">
        <v>33</v>
      </c>
      <c r="N69" t="n">
        <v>72.22</v>
      </c>
      <c r="O69" t="n">
        <v>33959.36</v>
      </c>
      <c r="P69" t="n">
        <v>838.85</v>
      </c>
      <c r="Q69" t="n">
        <v>1367.42</v>
      </c>
      <c r="R69" t="n">
        <v>138.28</v>
      </c>
      <c r="S69" t="n">
        <v>104.26</v>
      </c>
      <c r="T69" t="n">
        <v>16022.84</v>
      </c>
      <c r="U69" t="n">
        <v>0.75</v>
      </c>
      <c r="V69" t="n">
        <v>0.89</v>
      </c>
      <c r="W69" t="n">
        <v>20.71</v>
      </c>
      <c r="X69" t="n">
        <v>0.98</v>
      </c>
      <c r="Y69" t="n">
        <v>1</v>
      </c>
      <c r="Z69" t="n">
        <v>10</v>
      </c>
      <c r="AA69" t="n">
        <v>1784.452726714681</v>
      </c>
      <c r="AB69" t="n">
        <v>2441.566945189233</v>
      </c>
      <c r="AC69" t="n">
        <v>2208.547222701102</v>
      </c>
      <c r="AD69" t="n">
        <v>1784452.726714681</v>
      </c>
      <c r="AE69" t="n">
        <v>2441566.945189233</v>
      </c>
      <c r="AF69" t="n">
        <v>8.740599723998423e-07</v>
      </c>
      <c r="AG69" t="n">
        <v>17</v>
      </c>
      <c r="AH69" t="n">
        <v>2208547.222701102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1.7243</v>
      </c>
      <c r="E70" t="n">
        <v>58</v>
      </c>
      <c r="F70" t="n">
        <v>53.59</v>
      </c>
      <c r="G70" t="n">
        <v>91.86</v>
      </c>
      <c r="H70" t="n">
        <v>1.17</v>
      </c>
      <c r="I70" t="n">
        <v>35</v>
      </c>
      <c r="J70" t="n">
        <v>273.93</v>
      </c>
      <c r="K70" t="n">
        <v>58.47</v>
      </c>
      <c r="L70" t="n">
        <v>18</v>
      </c>
      <c r="M70" t="n">
        <v>33</v>
      </c>
      <c r="N70" t="n">
        <v>72.45999999999999</v>
      </c>
      <c r="O70" t="n">
        <v>34018.85</v>
      </c>
      <c r="P70" t="n">
        <v>839.38</v>
      </c>
      <c r="Q70" t="n">
        <v>1367.28</v>
      </c>
      <c r="R70" t="n">
        <v>139.39</v>
      </c>
      <c r="S70" t="n">
        <v>104.26</v>
      </c>
      <c r="T70" t="n">
        <v>16574.21</v>
      </c>
      <c r="U70" t="n">
        <v>0.75</v>
      </c>
      <c r="V70" t="n">
        <v>0.89</v>
      </c>
      <c r="W70" t="n">
        <v>20.7</v>
      </c>
      <c r="X70" t="n">
        <v>1.01</v>
      </c>
      <c r="Y70" t="n">
        <v>1</v>
      </c>
      <c r="Z70" t="n">
        <v>10</v>
      </c>
      <c r="AA70" t="n">
        <v>1786.05050660759</v>
      </c>
      <c r="AB70" t="n">
        <v>2443.753098127784</v>
      </c>
      <c r="AC70" t="n">
        <v>2210.524732271483</v>
      </c>
      <c r="AD70" t="n">
        <v>1786050.50660759</v>
      </c>
      <c r="AE70" t="n">
        <v>2443753.098127784</v>
      </c>
      <c r="AF70" t="n">
        <v>8.737052813965496e-07</v>
      </c>
      <c r="AG70" t="n">
        <v>17</v>
      </c>
      <c r="AH70" t="n">
        <v>2210524.732271483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1.728</v>
      </c>
      <c r="E71" t="n">
        <v>57.87</v>
      </c>
      <c r="F71" t="n">
        <v>53.51</v>
      </c>
      <c r="G71" t="n">
        <v>94.42</v>
      </c>
      <c r="H71" t="n">
        <v>1.18</v>
      </c>
      <c r="I71" t="n">
        <v>34</v>
      </c>
      <c r="J71" t="n">
        <v>274.41</v>
      </c>
      <c r="K71" t="n">
        <v>58.47</v>
      </c>
      <c r="L71" t="n">
        <v>18.25</v>
      </c>
      <c r="M71" t="n">
        <v>32</v>
      </c>
      <c r="N71" t="n">
        <v>72.69</v>
      </c>
      <c r="O71" t="n">
        <v>34078.44</v>
      </c>
      <c r="P71" t="n">
        <v>837.0599999999999</v>
      </c>
      <c r="Q71" t="n">
        <v>1367.22</v>
      </c>
      <c r="R71" t="n">
        <v>137</v>
      </c>
      <c r="S71" t="n">
        <v>104.26</v>
      </c>
      <c r="T71" t="n">
        <v>15383.95</v>
      </c>
      <c r="U71" t="n">
        <v>0.76</v>
      </c>
      <c r="V71" t="n">
        <v>0.9</v>
      </c>
      <c r="W71" t="n">
        <v>20.69</v>
      </c>
      <c r="X71" t="n">
        <v>0.93</v>
      </c>
      <c r="Y71" t="n">
        <v>1</v>
      </c>
      <c r="Z71" t="n">
        <v>10</v>
      </c>
      <c r="AA71" t="n">
        <v>1778.864764866481</v>
      </c>
      <c r="AB71" t="n">
        <v>2433.921249265047</v>
      </c>
      <c r="AC71" t="n">
        <v>2201.631221265119</v>
      </c>
      <c r="AD71" t="n">
        <v>1778864.764866481</v>
      </c>
      <c r="AE71" t="n">
        <v>2433921.249265047</v>
      </c>
      <c r="AF71" t="n">
        <v>8.75580076699668e-07</v>
      </c>
      <c r="AG71" t="n">
        <v>17</v>
      </c>
      <c r="AH71" t="n">
        <v>2201631.221265119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1.7271</v>
      </c>
      <c r="E72" t="n">
        <v>57.9</v>
      </c>
      <c r="F72" t="n">
        <v>53.54</v>
      </c>
      <c r="G72" t="n">
        <v>94.48</v>
      </c>
      <c r="H72" t="n">
        <v>1.2</v>
      </c>
      <c r="I72" t="n">
        <v>34</v>
      </c>
      <c r="J72" t="n">
        <v>274.9</v>
      </c>
      <c r="K72" t="n">
        <v>58.47</v>
      </c>
      <c r="L72" t="n">
        <v>18.5</v>
      </c>
      <c r="M72" t="n">
        <v>32</v>
      </c>
      <c r="N72" t="n">
        <v>72.92</v>
      </c>
      <c r="O72" t="n">
        <v>34138.11</v>
      </c>
      <c r="P72" t="n">
        <v>837.4299999999999</v>
      </c>
      <c r="Q72" t="n">
        <v>1367.21</v>
      </c>
      <c r="R72" t="n">
        <v>137.65</v>
      </c>
      <c r="S72" t="n">
        <v>104.26</v>
      </c>
      <c r="T72" t="n">
        <v>15710.3</v>
      </c>
      <c r="U72" t="n">
        <v>0.76</v>
      </c>
      <c r="V72" t="n">
        <v>0.9</v>
      </c>
      <c r="W72" t="n">
        <v>20.71</v>
      </c>
      <c r="X72" t="n">
        <v>0.96</v>
      </c>
      <c r="Y72" t="n">
        <v>1</v>
      </c>
      <c r="Z72" t="n">
        <v>10</v>
      </c>
      <c r="AA72" t="n">
        <v>1780.414342638393</v>
      </c>
      <c r="AB72" t="n">
        <v>2436.041449935123</v>
      </c>
      <c r="AC72" t="n">
        <v>2203.549072958963</v>
      </c>
      <c r="AD72" t="n">
        <v>1780414.342638392</v>
      </c>
      <c r="AE72" t="n">
        <v>2436041.449935123</v>
      </c>
      <c r="AF72" t="n">
        <v>8.751240454097203e-07</v>
      </c>
      <c r="AG72" t="n">
        <v>17</v>
      </c>
      <c r="AH72" t="n">
        <v>2203549.072958963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1.729</v>
      </c>
      <c r="E73" t="n">
        <v>57.84</v>
      </c>
      <c r="F73" t="n">
        <v>53.52</v>
      </c>
      <c r="G73" t="n">
        <v>97.31</v>
      </c>
      <c r="H73" t="n">
        <v>1.21</v>
      </c>
      <c r="I73" t="n">
        <v>33</v>
      </c>
      <c r="J73" t="n">
        <v>275.38</v>
      </c>
      <c r="K73" t="n">
        <v>58.47</v>
      </c>
      <c r="L73" t="n">
        <v>18.75</v>
      </c>
      <c r="M73" t="n">
        <v>31</v>
      </c>
      <c r="N73" t="n">
        <v>73.16</v>
      </c>
      <c r="O73" t="n">
        <v>34197.87</v>
      </c>
      <c r="P73" t="n">
        <v>837.05</v>
      </c>
      <c r="Q73" t="n">
        <v>1367.17</v>
      </c>
      <c r="R73" t="n">
        <v>136.96</v>
      </c>
      <c r="S73" t="n">
        <v>104.26</v>
      </c>
      <c r="T73" t="n">
        <v>15369.85</v>
      </c>
      <c r="U73" t="n">
        <v>0.76</v>
      </c>
      <c r="V73" t="n">
        <v>0.9</v>
      </c>
      <c r="W73" t="n">
        <v>20.71</v>
      </c>
      <c r="X73" t="n">
        <v>0.9399999999999999</v>
      </c>
      <c r="Y73" t="n">
        <v>1</v>
      </c>
      <c r="Z73" t="n">
        <v>10</v>
      </c>
      <c r="AA73" t="n">
        <v>1778.020826594527</v>
      </c>
      <c r="AB73" t="n">
        <v>2432.766535689431</v>
      </c>
      <c r="AC73" t="n">
        <v>2200.586711932508</v>
      </c>
      <c r="AD73" t="n">
        <v>1778020.826594527</v>
      </c>
      <c r="AE73" t="n">
        <v>2432766.535689431</v>
      </c>
      <c r="AF73" t="n">
        <v>8.760867781329434e-07</v>
      </c>
      <c r="AG73" t="n">
        <v>17</v>
      </c>
      <c r="AH73" t="n">
        <v>2200586.711932508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1.7304</v>
      </c>
      <c r="E74" t="n">
        <v>57.79</v>
      </c>
      <c r="F74" t="n">
        <v>53.47</v>
      </c>
      <c r="G74" t="n">
        <v>97.23</v>
      </c>
      <c r="H74" t="n">
        <v>1.23</v>
      </c>
      <c r="I74" t="n">
        <v>33</v>
      </c>
      <c r="J74" t="n">
        <v>275.87</v>
      </c>
      <c r="K74" t="n">
        <v>58.47</v>
      </c>
      <c r="L74" t="n">
        <v>19</v>
      </c>
      <c r="M74" t="n">
        <v>31</v>
      </c>
      <c r="N74" t="n">
        <v>73.39</v>
      </c>
      <c r="O74" t="n">
        <v>34257.73</v>
      </c>
      <c r="P74" t="n">
        <v>836.27</v>
      </c>
      <c r="Q74" t="n">
        <v>1367.22</v>
      </c>
      <c r="R74" t="n">
        <v>135.75</v>
      </c>
      <c r="S74" t="n">
        <v>104.26</v>
      </c>
      <c r="T74" t="n">
        <v>14764.58</v>
      </c>
      <c r="U74" t="n">
        <v>0.77</v>
      </c>
      <c r="V74" t="n">
        <v>0.9</v>
      </c>
      <c r="W74" t="n">
        <v>20.7</v>
      </c>
      <c r="X74" t="n">
        <v>0.9</v>
      </c>
      <c r="Y74" t="n">
        <v>1</v>
      </c>
      <c r="Z74" t="n">
        <v>10</v>
      </c>
      <c r="AA74" t="n">
        <v>1775.305694609462</v>
      </c>
      <c r="AB74" t="n">
        <v>2429.051572324297</v>
      </c>
      <c r="AC74" t="n">
        <v>2197.226299456959</v>
      </c>
      <c r="AD74" t="n">
        <v>1775305.694609462</v>
      </c>
      <c r="AE74" t="n">
        <v>2429051.572324296</v>
      </c>
      <c r="AF74" t="n">
        <v>8.767961601395286e-07</v>
      </c>
      <c r="AG74" t="n">
        <v>17</v>
      </c>
      <c r="AH74" t="n">
        <v>2197226.299456959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1.7298</v>
      </c>
      <c r="E75" t="n">
        <v>57.81</v>
      </c>
      <c r="F75" t="n">
        <v>53.49</v>
      </c>
      <c r="G75" t="n">
        <v>97.26000000000001</v>
      </c>
      <c r="H75" t="n">
        <v>1.24</v>
      </c>
      <c r="I75" t="n">
        <v>33</v>
      </c>
      <c r="J75" t="n">
        <v>276.35</v>
      </c>
      <c r="K75" t="n">
        <v>58.47</v>
      </c>
      <c r="L75" t="n">
        <v>19.25</v>
      </c>
      <c r="M75" t="n">
        <v>31</v>
      </c>
      <c r="N75" t="n">
        <v>73.63</v>
      </c>
      <c r="O75" t="n">
        <v>34317.68</v>
      </c>
      <c r="P75" t="n">
        <v>835.39</v>
      </c>
      <c r="Q75" t="n">
        <v>1367.24</v>
      </c>
      <c r="R75" t="n">
        <v>136.15</v>
      </c>
      <c r="S75" t="n">
        <v>104.26</v>
      </c>
      <c r="T75" t="n">
        <v>14966.19</v>
      </c>
      <c r="U75" t="n">
        <v>0.77</v>
      </c>
      <c r="V75" t="n">
        <v>0.9</v>
      </c>
      <c r="W75" t="n">
        <v>20.7</v>
      </c>
      <c r="X75" t="n">
        <v>0.92</v>
      </c>
      <c r="Y75" t="n">
        <v>1</v>
      </c>
      <c r="Z75" t="n">
        <v>10</v>
      </c>
      <c r="AA75" t="n">
        <v>1774.760566872456</v>
      </c>
      <c r="AB75" t="n">
        <v>2428.305704505186</v>
      </c>
      <c r="AC75" t="n">
        <v>2196.551616215672</v>
      </c>
      <c r="AD75" t="n">
        <v>1774760.566872456</v>
      </c>
      <c r="AE75" t="n">
        <v>2428305.704505186</v>
      </c>
      <c r="AF75" t="n">
        <v>8.764921392795635e-07</v>
      </c>
      <c r="AG75" t="n">
        <v>17</v>
      </c>
      <c r="AH75" t="n">
        <v>2196551.616215672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1.7325</v>
      </c>
      <c r="E76" t="n">
        <v>57.72</v>
      </c>
      <c r="F76" t="n">
        <v>53.45</v>
      </c>
      <c r="G76" t="n">
        <v>100.22</v>
      </c>
      <c r="H76" t="n">
        <v>1.25</v>
      </c>
      <c r="I76" t="n">
        <v>32</v>
      </c>
      <c r="J76" t="n">
        <v>276.84</v>
      </c>
      <c r="K76" t="n">
        <v>58.47</v>
      </c>
      <c r="L76" t="n">
        <v>19.5</v>
      </c>
      <c r="M76" t="n">
        <v>30</v>
      </c>
      <c r="N76" t="n">
        <v>73.87</v>
      </c>
      <c r="O76" t="n">
        <v>34377.72</v>
      </c>
      <c r="P76" t="n">
        <v>834.9</v>
      </c>
      <c r="Q76" t="n">
        <v>1367.26</v>
      </c>
      <c r="R76" t="n">
        <v>135.09</v>
      </c>
      <c r="S76" t="n">
        <v>104.26</v>
      </c>
      <c r="T76" t="n">
        <v>14441.58</v>
      </c>
      <c r="U76" t="n">
        <v>0.77</v>
      </c>
      <c r="V76" t="n">
        <v>0.9</v>
      </c>
      <c r="W76" t="n">
        <v>20.69</v>
      </c>
      <c r="X76" t="n">
        <v>0.88</v>
      </c>
      <c r="Y76" t="n">
        <v>1</v>
      </c>
      <c r="Z76" t="n">
        <v>10</v>
      </c>
      <c r="AA76" t="n">
        <v>1771.360787274318</v>
      </c>
      <c r="AB76" t="n">
        <v>2423.653976071323</v>
      </c>
      <c r="AC76" t="n">
        <v>2192.343842214795</v>
      </c>
      <c r="AD76" t="n">
        <v>1771360.787274318</v>
      </c>
      <c r="AE76" t="n">
        <v>2423653.976071323</v>
      </c>
      <c r="AF76" t="n">
        <v>8.778602331494067e-07</v>
      </c>
      <c r="AG76" t="n">
        <v>17</v>
      </c>
      <c r="AH76" t="n">
        <v>2192343.842214795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1.7321</v>
      </c>
      <c r="E77" t="n">
        <v>57.73</v>
      </c>
      <c r="F77" t="n">
        <v>53.47</v>
      </c>
      <c r="G77" t="n">
        <v>100.25</v>
      </c>
      <c r="H77" t="n">
        <v>1.27</v>
      </c>
      <c r="I77" t="n">
        <v>32</v>
      </c>
      <c r="J77" t="n">
        <v>277.33</v>
      </c>
      <c r="K77" t="n">
        <v>58.47</v>
      </c>
      <c r="L77" t="n">
        <v>19.75</v>
      </c>
      <c r="M77" t="n">
        <v>30</v>
      </c>
      <c r="N77" t="n">
        <v>74.09999999999999</v>
      </c>
      <c r="O77" t="n">
        <v>34437.85</v>
      </c>
      <c r="P77" t="n">
        <v>833.95</v>
      </c>
      <c r="Q77" t="n">
        <v>1367.23</v>
      </c>
      <c r="R77" t="n">
        <v>135.34</v>
      </c>
      <c r="S77" t="n">
        <v>104.26</v>
      </c>
      <c r="T77" t="n">
        <v>14565.46</v>
      </c>
      <c r="U77" t="n">
        <v>0.77</v>
      </c>
      <c r="V77" t="n">
        <v>0.9</v>
      </c>
      <c r="W77" t="n">
        <v>20.7</v>
      </c>
      <c r="X77" t="n">
        <v>0.89</v>
      </c>
      <c r="Y77" t="n">
        <v>1</v>
      </c>
      <c r="Z77" t="n">
        <v>10</v>
      </c>
      <c r="AA77" t="n">
        <v>1770.537940625664</v>
      </c>
      <c r="AB77" t="n">
        <v>2422.528120985202</v>
      </c>
      <c r="AC77" t="n">
        <v>2191.325437157946</v>
      </c>
      <c r="AD77" t="n">
        <v>1770537.940625664</v>
      </c>
      <c r="AE77" t="n">
        <v>2422528.120985202</v>
      </c>
      <c r="AF77" t="n">
        <v>8.776575525760967e-07</v>
      </c>
      <c r="AG77" t="n">
        <v>17</v>
      </c>
      <c r="AH77" t="n">
        <v>2191325.437157946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1.7345</v>
      </c>
      <c r="E78" t="n">
        <v>57.65</v>
      </c>
      <c r="F78" t="n">
        <v>53.43</v>
      </c>
      <c r="G78" t="n">
        <v>103.42</v>
      </c>
      <c r="H78" t="n">
        <v>1.28</v>
      </c>
      <c r="I78" t="n">
        <v>31</v>
      </c>
      <c r="J78" t="n">
        <v>277.82</v>
      </c>
      <c r="K78" t="n">
        <v>58.47</v>
      </c>
      <c r="L78" t="n">
        <v>20</v>
      </c>
      <c r="M78" t="n">
        <v>29</v>
      </c>
      <c r="N78" t="n">
        <v>74.34</v>
      </c>
      <c r="O78" t="n">
        <v>34498.07</v>
      </c>
      <c r="P78" t="n">
        <v>833.84</v>
      </c>
      <c r="Q78" t="n">
        <v>1367.23</v>
      </c>
      <c r="R78" t="n">
        <v>134.62</v>
      </c>
      <c r="S78" t="n">
        <v>104.26</v>
      </c>
      <c r="T78" t="n">
        <v>14209.77</v>
      </c>
      <c r="U78" t="n">
        <v>0.77</v>
      </c>
      <c r="V78" t="n">
        <v>0.9</v>
      </c>
      <c r="W78" t="n">
        <v>20.69</v>
      </c>
      <c r="X78" t="n">
        <v>0.86</v>
      </c>
      <c r="Y78" t="n">
        <v>1</v>
      </c>
      <c r="Z78" t="n">
        <v>10</v>
      </c>
      <c r="AA78" t="n">
        <v>1767.947021061974</v>
      </c>
      <c r="AB78" t="n">
        <v>2418.983110534858</v>
      </c>
      <c r="AC78" t="n">
        <v>2188.11875752953</v>
      </c>
      <c r="AD78" t="n">
        <v>1767947.021061974</v>
      </c>
      <c r="AE78" t="n">
        <v>2418983.110534858</v>
      </c>
      <c r="AF78" t="n">
        <v>8.788736360159573e-07</v>
      </c>
      <c r="AG78" t="n">
        <v>17</v>
      </c>
      <c r="AH78" t="n">
        <v>2188118.75752953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1.7345</v>
      </c>
      <c r="E79" t="n">
        <v>57.65</v>
      </c>
      <c r="F79" t="n">
        <v>53.43</v>
      </c>
      <c r="G79" t="n">
        <v>103.42</v>
      </c>
      <c r="H79" t="n">
        <v>1.3</v>
      </c>
      <c r="I79" t="n">
        <v>31</v>
      </c>
      <c r="J79" t="n">
        <v>278.3</v>
      </c>
      <c r="K79" t="n">
        <v>58.47</v>
      </c>
      <c r="L79" t="n">
        <v>20.25</v>
      </c>
      <c r="M79" t="n">
        <v>29</v>
      </c>
      <c r="N79" t="n">
        <v>74.58</v>
      </c>
      <c r="O79" t="n">
        <v>34558.39</v>
      </c>
      <c r="P79" t="n">
        <v>833.51</v>
      </c>
      <c r="Q79" t="n">
        <v>1367.25</v>
      </c>
      <c r="R79" t="n">
        <v>134.45</v>
      </c>
      <c r="S79" t="n">
        <v>104.26</v>
      </c>
      <c r="T79" t="n">
        <v>14127.41</v>
      </c>
      <c r="U79" t="n">
        <v>0.78</v>
      </c>
      <c r="V79" t="n">
        <v>0.9</v>
      </c>
      <c r="W79" t="n">
        <v>20.69</v>
      </c>
      <c r="X79" t="n">
        <v>0.86</v>
      </c>
      <c r="Y79" t="n">
        <v>1</v>
      </c>
      <c r="Z79" t="n">
        <v>10</v>
      </c>
      <c r="AA79" t="n">
        <v>1767.486857370332</v>
      </c>
      <c r="AB79" t="n">
        <v>2418.353494270964</v>
      </c>
      <c r="AC79" t="n">
        <v>2187.549230958189</v>
      </c>
      <c r="AD79" t="n">
        <v>1767486.857370332</v>
      </c>
      <c r="AE79" t="n">
        <v>2418353.494270964</v>
      </c>
      <c r="AF79" t="n">
        <v>8.788736360159573e-07</v>
      </c>
      <c r="AG79" t="n">
        <v>17</v>
      </c>
      <c r="AH79" t="n">
        <v>2187549.230958189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1.734</v>
      </c>
      <c r="E80" t="n">
        <v>57.67</v>
      </c>
      <c r="F80" t="n">
        <v>53.45</v>
      </c>
      <c r="G80" t="n">
        <v>103.45</v>
      </c>
      <c r="H80" t="n">
        <v>1.31</v>
      </c>
      <c r="I80" t="n">
        <v>31</v>
      </c>
      <c r="J80" t="n">
        <v>278.79</v>
      </c>
      <c r="K80" t="n">
        <v>58.47</v>
      </c>
      <c r="L80" t="n">
        <v>20.5</v>
      </c>
      <c r="M80" t="n">
        <v>29</v>
      </c>
      <c r="N80" t="n">
        <v>74.81999999999999</v>
      </c>
      <c r="O80" t="n">
        <v>34618.81</v>
      </c>
      <c r="P80" t="n">
        <v>832.13</v>
      </c>
      <c r="Q80" t="n">
        <v>1367.33</v>
      </c>
      <c r="R80" t="n">
        <v>134.76</v>
      </c>
      <c r="S80" t="n">
        <v>104.26</v>
      </c>
      <c r="T80" t="n">
        <v>14281.21</v>
      </c>
      <c r="U80" t="n">
        <v>0.77</v>
      </c>
      <c r="V80" t="n">
        <v>0.9</v>
      </c>
      <c r="W80" t="n">
        <v>20.7</v>
      </c>
      <c r="X80" t="n">
        <v>0.87</v>
      </c>
      <c r="Y80" t="n">
        <v>1</v>
      </c>
      <c r="Z80" t="n">
        <v>10</v>
      </c>
      <c r="AA80" t="n">
        <v>1766.153582171873</v>
      </c>
      <c r="AB80" t="n">
        <v>2416.529248324482</v>
      </c>
      <c r="AC80" t="n">
        <v>2185.899088484493</v>
      </c>
      <c r="AD80" t="n">
        <v>1766153.582171872</v>
      </c>
      <c r="AE80" t="n">
        <v>2416529.248324482</v>
      </c>
      <c r="AF80" t="n">
        <v>8.786202852993198e-07</v>
      </c>
      <c r="AG80" t="n">
        <v>17</v>
      </c>
      <c r="AH80" t="n">
        <v>2185899.088484494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1.7367</v>
      </c>
      <c r="E81" t="n">
        <v>57.58</v>
      </c>
      <c r="F81" t="n">
        <v>53.41</v>
      </c>
      <c r="G81" t="n">
        <v>106.82</v>
      </c>
      <c r="H81" t="n">
        <v>1.32</v>
      </c>
      <c r="I81" t="n">
        <v>30</v>
      </c>
      <c r="J81" t="n">
        <v>279.28</v>
      </c>
      <c r="K81" t="n">
        <v>58.47</v>
      </c>
      <c r="L81" t="n">
        <v>20.75</v>
      </c>
      <c r="M81" t="n">
        <v>28</v>
      </c>
      <c r="N81" t="n">
        <v>75.06</v>
      </c>
      <c r="O81" t="n">
        <v>34679.32</v>
      </c>
      <c r="P81" t="n">
        <v>832</v>
      </c>
      <c r="Q81" t="n">
        <v>1367.27</v>
      </c>
      <c r="R81" t="n">
        <v>133.31</v>
      </c>
      <c r="S81" t="n">
        <v>104.26</v>
      </c>
      <c r="T81" t="n">
        <v>13560.07</v>
      </c>
      <c r="U81" t="n">
        <v>0.78</v>
      </c>
      <c r="V81" t="n">
        <v>0.9</v>
      </c>
      <c r="W81" t="n">
        <v>20.7</v>
      </c>
      <c r="X81" t="n">
        <v>0.83</v>
      </c>
      <c r="Y81" t="n">
        <v>1</v>
      </c>
      <c r="Z81" t="n">
        <v>10</v>
      </c>
      <c r="AA81" t="n">
        <v>1763.27676641534</v>
      </c>
      <c r="AB81" t="n">
        <v>2412.593062090241</v>
      </c>
      <c r="AC81" t="n">
        <v>2182.338566339977</v>
      </c>
      <c r="AD81" t="n">
        <v>1763276.766415341</v>
      </c>
      <c r="AE81" t="n">
        <v>2412593.062090241</v>
      </c>
      <c r="AF81" t="n">
        <v>8.799883791691629e-07</v>
      </c>
      <c r="AG81" t="n">
        <v>17</v>
      </c>
      <c r="AH81" t="n">
        <v>2182338.566339977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1.7366</v>
      </c>
      <c r="E82" t="n">
        <v>57.58</v>
      </c>
      <c r="F82" t="n">
        <v>53.41</v>
      </c>
      <c r="G82" t="n">
        <v>106.82</v>
      </c>
      <c r="H82" t="n">
        <v>1.34</v>
      </c>
      <c r="I82" t="n">
        <v>30</v>
      </c>
      <c r="J82" t="n">
        <v>279.78</v>
      </c>
      <c r="K82" t="n">
        <v>58.47</v>
      </c>
      <c r="L82" t="n">
        <v>21</v>
      </c>
      <c r="M82" t="n">
        <v>28</v>
      </c>
      <c r="N82" t="n">
        <v>75.3</v>
      </c>
      <c r="O82" t="n">
        <v>34739.92</v>
      </c>
      <c r="P82" t="n">
        <v>831.62</v>
      </c>
      <c r="Q82" t="n">
        <v>1367.21</v>
      </c>
      <c r="R82" t="n">
        <v>133.45</v>
      </c>
      <c r="S82" t="n">
        <v>104.26</v>
      </c>
      <c r="T82" t="n">
        <v>13631.91</v>
      </c>
      <c r="U82" t="n">
        <v>0.78</v>
      </c>
      <c r="V82" t="n">
        <v>0.9</v>
      </c>
      <c r="W82" t="n">
        <v>20.7</v>
      </c>
      <c r="X82" t="n">
        <v>0.83</v>
      </c>
      <c r="Y82" t="n">
        <v>1</v>
      </c>
      <c r="Z82" t="n">
        <v>10</v>
      </c>
      <c r="AA82" t="n">
        <v>1762.836489127232</v>
      </c>
      <c r="AB82" t="n">
        <v>2411.990655280988</v>
      </c>
      <c r="AC82" t="n">
        <v>2181.793652391116</v>
      </c>
      <c r="AD82" t="n">
        <v>1762836.489127232</v>
      </c>
      <c r="AE82" t="n">
        <v>2411990.655280988</v>
      </c>
      <c r="AF82" t="n">
        <v>8.799377090258354e-07</v>
      </c>
      <c r="AG82" t="n">
        <v>17</v>
      </c>
      <c r="AH82" t="n">
        <v>2181793.652391116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1.7396</v>
      </c>
      <c r="E83" t="n">
        <v>57.49</v>
      </c>
      <c r="F83" t="n">
        <v>53.36</v>
      </c>
      <c r="G83" t="n">
        <v>110.4</v>
      </c>
      <c r="H83" t="n">
        <v>1.35</v>
      </c>
      <c r="I83" t="n">
        <v>29</v>
      </c>
      <c r="J83" t="n">
        <v>280.27</v>
      </c>
      <c r="K83" t="n">
        <v>58.47</v>
      </c>
      <c r="L83" t="n">
        <v>21.25</v>
      </c>
      <c r="M83" t="n">
        <v>27</v>
      </c>
      <c r="N83" t="n">
        <v>75.54000000000001</v>
      </c>
      <c r="O83" t="n">
        <v>34800.62</v>
      </c>
      <c r="P83" t="n">
        <v>829.99</v>
      </c>
      <c r="Q83" t="n">
        <v>1367.22</v>
      </c>
      <c r="R83" t="n">
        <v>131.91</v>
      </c>
      <c r="S83" t="n">
        <v>104.26</v>
      </c>
      <c r="T83" t="n">
        <v>12866.01</v>
      </c>
      <c r="U83" t="n">
        <v>0.79</v>
      </c>
      <c r="V83" t="n">
        <v>0.9</v>
      </c>
      <c r="W83" t="n">
        <v>20.69</v>
      </c>
      <c r="X83" t="n">
        <v>0.78</v>
      </c>
      <c r="Y83" t="n">
        <v>1</v>
      </c>
      <c r="Z83" t="n">
        <v>10</v>
      </c>
      <c r="AA83" t="n">
        <v>1757.545522444885</v>
      </c>
      <c r="AB83" t="n">
        <v>2404.751321245224</v>
      </c>
      <c r="AC83" t="n">
        <v>2175.245230235256</v>
      </c>
      <c r="AD83" t="n">
        <v>1757545.522444885</v>
      </c>
      <c r="AE83" t="n">
        <v>2404751.321245224</v>
      </c>
      <c r="AF83" t="n">
        <v>8.814578133256613e-07</v>
      </c>
      <c r="AG83" t="n">
        <v>17</v>
      </c>
      <c r="AH83" t="n">
        <v>2175245.230235256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1.7386</v>
      </c>
      <c r="E84" t="n">
        <v>57.52</v>
      </c>
      <c r="F84" t="n">
        <v>53.39</v>
      </c>
      <c r="G84" t="n">
        <v>110.46</v>
      </c>
      <c r="H84" t="n">
        <v>1.36</v>
      </c>
      <c r="I84" t="n">
        <v>29</v>
      </c>
      <c r="J84" t="n">
        <v>280.76</v>
      </c>
      <c r="K84" t="n">
        <v>58.47</v>
      </c>
      <c r="L84" t="n">
        <v>21.5</v>
      </c>
      <c r="M84" t="n">
        <v>27</v>
      </c>
      <c r="N84" t="n">
        <v>75.79000000000001</v>
      </c>
      <c r="O84" t="n">
        <v>34861.41</v>
      </c>
      <c r="P84" t="n">
        <v>830.63</v>
      </c>
      <c r="Q84" t="n">
        <v>1367.34</v>
      </c>
      <c r="R84" t="n">
        <v>132.7</v>
      </c>
      <c r="S84" t="n">
        <v>104.26</v>
      </c>
      <c r="T84" t="n">
        <v>13261.34</v>
      </c>
      <c r="U84" t="n">
        <v>0.79</v>
      </c>
      <c r="V84" t="n">
        <v>0.9</v>
      </c>
      <c r="W84" t="n">
        <v>20.7</v>
      </c>
      <c r="X84" t="n">
        <v>0.8100000000000001</v>
      </c>
      <c r="Y84" t="n">
        <v>1</v>
      </c>
      <c r="Z84" t="n">
        <v>10</v>
      </c>
      <c r="AA84" t="n">
        <v>1759.53795955092</v>
      </c>
      <c r="AB84" t="n">
        <v>2407.477461593823</v>
      </c>
      <c r="AC84" t="n">
        <v>2177.711191575147</v>
      </c>
      <c r="AD84" t="n">
        <v>1759537.95955092</v>
      </c>
      <c r="AE84" t="n">
        <v>2407477.461593823</v>
      </c>
      <c r="AF84" t="n">
        <v>8.809511118923859e-07</v>
      </c>
      <c r="AG84" t="n">
        <v>17</v>
      </c>
      <c r="AH84" t="n">
        <v>2177711.191575147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1.7389</v>
      </c>
      <c r="E85" t="n">
        <v>57.51</v>
      </c>
      <c r="F85" t="n">
        <v>53.38</v>
      </c>
      <c r="G85" t="n">
        <v>110.44</v>
      </c>
      <c r="H85" t="n">
        <v>1.38</v>
      </c>
      <c r="I85" t="n">
        <v>29</v>
      </c>
      <c r="J85" t="n">
        <v>281.25</v>
      </c>
      <c r="K85" t="n">
        <v>58.47</v>
      </c>
      <c r="L85" t="n">
        <v>21.75</v>
      </c>
      <c r="M85" t="n">
        <v>27</v>
      </c>
      <c r="N85" t="n">
        <v>76.03</v>
      </c>
      <c r="O85" t="n">
        <v>34922.31</v>
      </c>
      <c r="P85" t="n">
        <v>830.46</v>
      </c>
      <c r="Q85" t="n">
        <v>1367.24</v>
      </c>
      <c r="R85" t="n">
        <v>132.83</v>
      </c>
      <c r="S85" t="n">
        <v>104.26</v>
      </c>
      <c r="T85" t="n">
        <v>13327.8</v>
      </c>
      <c r="U85" t="n">
        <v>0.78</v>
      </c>
      <c r="V85" t="n">
        <v>0.9</v>
      </c>
      <c r="W85" t="n">
        <v>20.69</v>
      </c>
      <c r="X85" t="n">
        <v>0.8</v>
      </c>
      <c r="Y85" t="n">
        <v>1</v>
      </c>
      <c r="Z85" t="n">
        <v>10</v>
      </c>
      <c r="AA85" t="n">
        <v>1758.963364040279</v>
      </c>
      <c r="AB85" t="n">
        <v>2406.691274666799</v>
      </c>
      <c r="AC85" t="n">
        <v>2177.000037225017</v>
      </c>
      <c r="AD85" t="n">
        <v>1758963.364040279</v>
      </c>
      <c r="AE85" t="n">
        <v>2406691.274666799</v>
      </c>
      <c r="AF85" t="n">
        <v>8.811031223223684e-07</v>
      </c>
      <c r="AG85" t="n">
        <v>17</v>
      </c>
      <c r="AH85" t="n">
        <v>2177000.037225017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1.7409</v>
      </c>
      <c r="E86" t="n">
        <v>57.44</v>
      </c>
      <c r="F86" t="n">
        <v>53.36</v>
      </c>
      <c r="G86" t="n">
        <v>114.35</v>
      </c>
      <c r="H86" t="n">
        <v>1.39</v>
      </c>
      <c r="I86" t="n">
        <v>28</v>
      </c>
      <c r="J86" t="n">
        <v>281.75</v>
      </c>
      <c r="K86" t="n">
        <v>58.47</v>
      </c>
      <c r="L86" t="n">
        <v>22</v>
      </c>
      <c r="M86" t="n">
        <v>26</v>
      </c>
      <c r="N86" t="n">
        <v>76.28</v>
      </c>
      <c r="O86" t="n">
        <v>34983.29</v>
      </c>
      <c r="P86" t="n">
        <v>828.6900000000001</v>
      </c>
      <c r="Q86" t="n">
        <v>1367.31</v>
      </c>
      <c r="R86" t="n">
        <v>132.08</v>
      </c>
      <c r="S86" t="n">
        <v>104.26</v>
      </c>
      <c r="T86" t="n">
        <v>12957.78</v>
      </c>
      <c r="U86" t="n">
        <v>0.79</v>
      </c>
      <c r="V86" t="n">
        <v>0.9</v>
      </c>
      <c r="W86" t="n">
        <v>20.69</v>
      </c>
      <c r="X86" t="n">
        <v>0.79</v>
      </c>
      <c r="Y86" t="n">
        <v>1</v>
      </c>
      <c r="Z86" t="n">
        <v>10</v>
      </c>
      <c r="AA86" t="n">
        <v>1754.589980785784</v>
      </c>
      <c r="AB86" t="n">
        <v>2400.707418757947</v>
      </c>
      <c r="AC86" t="n">
        <v>2171.587272125712</v>
      </c>
      <c r="AD86" t="n">
        <v>1754589.980785784</v>
      </c>
      <c r="AE86" t="n">
        <v>2400707.418757947</v>
      </c>
      <c r="AF86" t="n">
        <v>8.821165251889191e-07</v>
      </c>
      <c r="AG86" t="n">
        <v>17</v>
      </c>
      <c r="AH86" t="n">
        <v>2171587.272125712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1.7409</v>
      </c>
      <c r="E87" t="n">
        <v>57.44</v>
      </c>
      <c r="F87" t="n">
        <v>53.36</v>
      </c>
      <c r="G87" t="n">
        <v>114.35</v>
      </c>
      <c r="H87" t="n">
        <v>1.4</v>
      </c>
      <c r="I87" t="n">
        <v>28</v>
      </c>
      <c r="J87" t="n">
        <v>282.24</v>
      </c>
      <c r="K87" t="n">
        <v>58.47</v>
      </c>
      <c r="L87" t="n">
        <v>22.25</v>
      </c>
      <c r="M87" t="n">
        <v>26</v>
      </c>
      <c r="N87" t="n">
        <v>76.52</v>
      </c>
      <c r="O87" t="n">
        <v>35044.38</v>
      </c>
      <c r="P87" t="n">
        <v>828.42</v>
      </c>
      <c r="Q87" t="n">
        <v>1367.29</v>
      </c>
      <c r="R87" t="n">
        <v>131.89</v>
      </c>
      <c r="S87" t="n">
        <v>104.26</v>
      </c>
      <c r="T87" t="n">
        <v>12862.02</v>
      </c>
      <c r="U87" t="n">
        <v>0.79</v>
      </c>
      <c r="V87" t="n">
        <v>0.9</v>
      </c>
      <c r="W87" t="n">
        <v>20.69</v>
      </c>
      <c r="X87" t="n">
        <v>0.78</v>
      </c>
      <c r="Y87" t="n">
        <v>1</v>
      </c>
      <c r="Z87" t="n">
        <v>10</v>
      </c>
      <c r="AA87" t="n">
        <v>1754.214867322613</v>
      </c>
      <c r="AB87" t="n">
        <v>2400.194171968798</v>
      </c>
      <c r="AC87" t="n">
        <v>2171.123008889773</v>
      </c>
      <c r="AD87" t="n">
        <v>1754214.867322613</v>
      </c>
      <c r="AE87" t="n">
        <v>2400194.171968798</v>
      </c>
      <c r="AF87" t="n">
        <v>8.821165251889191e-07</v>
      </c>
      <c r="AG87" t="n">
        <v>17</v>
      </c>
      <c r="AH87" t="n">
        <v>2171123.008889773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1.7415</v>
      </c>
      <c r="E88" t="n">
        <v>57.42</v>
      </c>
      <c r="F88" t="n">
        <v>53.34</v>
      </c>
      <c r="G88" t="n">
        <v>114.31</v>
      </c>
      <c r="H88" t="n">
        <v>1.42</v>
      </c>
      <c r="I88" t="n">
        <v>28</v>
      </c>
      <c r="J88" t="n">
        <v>282.74</v>
      </c>
      <c r="K88" t="n">
        <v>58.47</v>
      </c>
      <c r="L88" t="n">
        <v>22.5</v>
      </c>
      <c r="M88" t="n">
        <v>26</v>
      </c>
      <c r="N88" t="n">
        <v>76.77</v>
      </c>
      <c r="O88" t="n">
        <v>35105.56</v>
      </c>
      <c r="P88" t="n">
        <v>828.01</v>
      </c>
      <c r="Q88" t="n">
        <v>1367.2</v>
      </c>
      <c r="R88" t="n">
        <v>131.35</v>
      </c>
      <c r="S88" t="n">
        <v>104.26</v>
      </c>
      <c r="T88" t="n">
        <v>12588.76</v>
      </c>
      <c r="U88" t="n">
        <v>0.79</v>
      </c>
      <c r="V88" t="n">
        <v>0.9</v>
      </c>
      <c r="W88" t="n">
        <v>20.69</v>
      </c>
      <c r="X88" t="n">
        <v>0.77</v>
      </c>
      <c r="Y88" t="n">
        <v>1</v>
      </c>
      <c r="Z88" t="n">
        <v>10</v>
      </c>
      <c r="AA88" t="n">
        <v>1752.972007839862</v>
      </c>
      <c r="AB88" t="n">
        <v>2398.493636793408</v>
      </c>
      <c r="AC88" t="n">
        <v>2169.584770404806</v>
      </c>
      <c r="AD88" t="n">
        <v>1752972.007839862</v>
      </c>
      <c r="AE88" t="n">
        <v>2398493.636793408</v>
      </c>
      <c r="AF88" t="n">
        <v>8.824205460488842e-07</v>
      </c>
      <c r="AG88" t="n">
        <v>17</v>
      </c>
      <c r="AH88" t="n">
        <v>2169584.770404806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1.7436</v>
      </c>
      <c r="E89" t="n">
        <v>57.35</v>
      </c>
      <c r="F89" t="n">
        <v>53.32</v>
      </c>
      <c r="G89" t="n">
        <v>118.49</v>
      </c>
      <c r="H89" t="n">
        <v>1.43</v>
      </c>
      <c r="I89" t="n">
        <v>27</v>
      </c>
      <c r="J89" t="n">
        <v>283.24</v>
      </c>
      <c r="K89" t="n">
        <v>58.47</v>
      </c>
      <c r="L89" t="n">
        <v>22.75</v>
      </c>
      <c r="M89" t="n">
        <v>25</v>
      </c>
      <c r="N89" t="n">
        <v>77.01000000000001</v>
      </c>
      <c r="O89" t="n">
        <v>35166.85</v>
      </c>
      <c r="P89" t="n">
        <v>826.85</v>
      </c>
      <c r="Q89" t="n">
        <v>1367.23</v>
      </c>
      <c r="R89" t="n">
        <v>130.62</v>
      </c>
      <c r="S89" t="n">
        <v>104.26</v>
      </c>
      <c r="T89" t="n">
        <v>12232.07</v>
      </c>
      <c r="U89" t="n">
        <v>0.8</v>
      </c>
      <c r="V89" t="n">
        <v>0.9</v>
      </c>
      <c r="W89" t="n">
        <v>20.69</v>
      </c>
      <c r="X89" t="n">
        <v>0.74</v>
      </c>
      <c r="Y89" t="n">
        <v>1</v>
      </c>
      <c r="Z89" t="n">
        <v>10</v>
      </c>
      <c r="AA89" t="n">
        <v>1749.370416257501</v>
      </c>
      <c r="AB89" t="n">
        <v>2393.565780299414</v>
      </c>
      <c r="AC89" t="n">
        <v>2165.127221618309</v>
      </c>
      <c r="AD89" t="n">
        <v>1749370.416257501</v>
      </c>
      <c r="AE89" t="n">
        <v>2393565.780299414</v>
      </c>
      <c r="AF89" t="n">
        <v>8.834846190587624e-07</v>
      </c>
      <c r="AG89" t="n">
        <v>17</v>
      </c>
      <c r="AH89" t="n">
        <v>2165127.221618309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1.7437</v>
      </c>
      <c r="E90" t="n">
        <v>57.35</v>
      </c>
      <c r="F90" t="n">
        <v>53.32</v>
      </c>
      <c r="G90" t="n">
        <v>118.49</v>
      </c>
      <c r="H90" t="n">
        <v>1.44</v>
      </c>
      <c r="I90" t="n">
        <v>27</v>
      </c>
      <c r="J90" t="n">
        <v>283.74</v>
      </c>
      <c r="K90" t="n">
        <v>58.47</v>
      </c>
      <c r="L90" t="n">
        <v>23</v>
      </c>
      <c r="M90" t="n">
        <v>25</v>
      </c>
      <c r="N90" t="n">
        <v>77.26000000000001</v>
      </c>
      <c r="O90" t="n">
        <v>35228.23</v>
      </c>
      <c r="P90" t="n">
        <v>826.62</v>
      </c>
      <c r="Q90" t="n">
        <v>1367.21</v>
      </c>
      <c r="R90" t="n">
        <v>130.6</v>
      </c>
      <c r="S90" t="n">
        <v>104.26</v>
      </c>
      <c r="T90" t="n">
        <v>12221.84</v>
      </c>
      <c r="U90" t="n">
        <v>0.8</v>
      </c>
      <c r="V90" t="n">
        <v>0.9</v>
      </c>
      <c r="W90" t="n">
        <v>20.69</v>
      </c>
      <c r="X90" t="n">
        <v>0.74</v>
      </c>
      <c r="Y90" t="n">
        <v>1</v>
      </c>
      <c r="Z90" t="n">
        <v>10</v>
      </c>
      <c r="AA90" t="n">
        <v>1748.963580643482</v>
      </c>
      <c r="AB90" t="n">
        <v>2393.009129863993</v>
      </c>
      <c r="AC90" t="n">
        <v>2164.623697119181</v>
      </c>
      <c r="AD90" t="n">
        <v>1748963.580643482</v>
      </c>
      <c r="AE90" t="n">
        <v>2393009.129863993</v>
      </c>
      <c r="AF90" t="n">
        <v>8.835352892020898e-07</v>
      </c>
      <c r="AG90" t="n">
        <v>17</v>
      </c>
      <c r="AH90" t="n">
        <v>2164623.697119181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1.7439</v>
      </c>
      <c r="E91" t="n">
        <v>57.34</v>
      </c>
      <c r="F91" t="n">
        <v>53.31</v>
      </c>
      <c r="G91" t="n">
        <v>118.47</v>
      </c>
      <c r="H91" t="n">
        <v>1.46</v>
      </c>
      <c r="I91" t="n">
        <v>27</v>
      </c>
      <c r="J91" t="n">
        <v>284.23</v>
      </c>
      <c r="K91" t="n">
        <v>58.47</v>
      </c>
      <c r="L91" t="n">
        <v>23.25</v>
      </c>
      <c r="M91" t="n">
        <v>25</v>
      </c>
      <c r="N91" t="n">
        <v>77.51000000000001</v>
      </c>
      <c r="O91" t="n">
        <v>35289.71</v>
      </c>
      <c r="P91" t="n">
        <v>825.38</v>
      </c>
      <c r="Q91" t="n">
        <v>1367.18</v>
      </c>
      <c r="R91" t="n">
        <v>130.33</v>
      </c>
      <c r="S91" t="n">
        <v>104.26</v>
      </c>
      <c r="T91" t="n">
        <v>12084.36</v>
      </c>
      <c r="U91" t="n">
        <v>0.8</v>
      </c>
      <c r="V91" t="n">
        <v>0.9</v>
      </c>
      <c r="W91" t="n">
        <v>20.69</v>
      </c>
      <c r="X91" t="n">
        <v>0.74</v>
      </c>
      <c r="Y91" t="n">
        <v>1</v>
      </c>
      <c r="Z91" t="n">
        <v>10</v>
      </c>
      <c r="AA91" t="n">
        <v>1746.99622244017</v>
      </c>
      <c r="AB91" t="n">
        <v>2390.317303576504</v>
      </c>
      <c r="AC91" t="n">
        <v>2162.188774954568</v>
      </c>
      <c r="AD91" t="n">
        <v>1746996.22244017</v>
      </c>
      <c r="AE91" t="n">
        <v>2390317.303576504</v>
      </c>
      <c r="AF91" t="n">
        <v>8.836366294887449e-07</v>
      </c>
      <c r="AG91" t="n">
        <v>17</v>
      </c>
      <c r="AH91" t="n">
        <v>2162188.774954568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1.7437</v>
      </c>
      <c r="E92" t="n">
        <v>57.35</v>
      </c>
      <c r="F92" t="n">
        <v>53.32</v>
      </c>
      <c r="G92" t="n">
        <v>118.48</v>
      </c>
      <c r="H92" t="n">
        <v>1.47</v>
      </c>
      <c r="I92" t="n">
        <v>27</v>
      </c>
      <c r="J92" t="n">
        <v>284.73</v>
      </c>
      <c r="K92" t="n">
        <v>58.47</v>
      </c>
      <c r="L92" t="n">
        <v>23.5</v>
      </c>
      <c r="M92" t="n">
        <v>25</v>
      </c>
      <c r="N92" t="n">
        <v>77.76000000000001</v>
      </c>
      <c r="O92" t="n">
        <v>35351.29</v>
      </c>
      <c r="P92" t="n">
        <v>824.51</v>
      </c>
      <c r="Q92" t="n">
        <v>1367.23</v>
      </c>
      <c r="R92" t="n">
        <v>130.52</v>
      </c>
      <c r="S92" t="n">
        <v>104.26</v>
      </c>
      <c r="T92" t="n">
        <v>12180</v>
      </c>
      <c r="U92" t="n">
        <v>0.8</v>
      </c>
      <c r="V92" t="n">
        <v>0.9</v>
      </c>
      <c r="W92" t="n">
        <v>20.69</v>
      </c>
      <c r="X92" t="n">
        <v>0.74</v>
      </c>
      <c r="Y92" t="n">
        <v>1</v>
      </c>
      <c r="Z92" t="n">
        <v>10</v>
      </c>
      <c r="AA92" t="n">
        <v>1746.036845647966</v>
      </c>
      <c r="AB92" t="n">
        <v>2389.004641924693</v>
      </c>
      <c r="AC92" t="n">
        <v>2161.001391888474</v>
      </c>
      <c r="AD92" t="n">
        <v>1746036.845647966</v>
      </c>
      <c r="AE92" t="n">
        <v>2389004.641924693</v>
      </c>
      <c r="AF92" t="n">
        <v>8.835352892020898e-07</v>
      </c>
      <c r="AG92" t="n">
        <v>17</v>
      </c>
      <c r="AH92" t="n">
        <v>2161001.391888474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1.7464</v>
      </c>
      <c r="E93" t="n">
        <v>57.26</v>
      </c>
      <c r="F93" t="n">
        <v>53.28</v>
      </c>
      <c r="G93" t="n">
        <v>122.95</v>
      </c>
      <c r="H93" t="n">
        <v>1.48</v>
      </c>
      <c r="I93" t="n">
        <v>26</v>
      </c>
      <c r="J93" t="n">
        <v>285.23</v>
      </c>
      <c r="K93" t="n">
        <v>58.47</v>
      </c>
      <c r="L93" t="n">
        <v>23.75</v>
      </c>
      <c r="M93" t="n">
        <v>24</v>
      </c>
      <c r="N93" t="n">
        <v>78.01000000000001</v>
      </c>
      <c r="O93" t="n">
        <v>35412.96</v>
      </c>
      <c r="P93" t="n">
        <v>824.1900000000001</v>
      </c>
      <c r="Q93" t="n">
        <v>1367.2</v>
      </c>
      <c r="R93" t="n">
        <v>129.36</v>
      </c>
      <c r="S93" t="n">
        <v>104.26</v>
      </c>
      <c r="T93" t="n">
        <v>11604.73</v>
      </c>
      <c r="U93" t="n">
        <v>0.8100000000000001</v>
      </c>
      <c r="V93" t="n">
        <v>0.9</v>
      </c>
      <c r="W93" t="n">
        <v>20.68</v>
      </c>
      <c r="X93" t="n">
        <v>0.7</v>
      </c>
      <c r="Y93" t="n">
        <v>1</v>
      </c>
      <c r="Z93" t="n">
        <v>10</v>
      </c>
      <c r="AA93" t="n">
        <v>1742.943972363707</v>
      </c>
      <c r="AB93" t="n">
        <v>2384.77283624923</v>
      </c>
      <c r="AC93" t="n">
        <v>2157.1734638073</v>
      </c>
      <c r="AD93" t="n">
        <v>1742943.972363707</v>
      </c>
      <c r="AE93" t="n">
        <v>2384772.83624923</v>
      </c>
      <c r="AF93" t="n">
        <v>8.84903383071933e-07</v>
      </c>
      <c r="AG93" t="n">
        <v>17</v>
      </c>
      <c r="AH93" t="n">
        <v>2157173.4638073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1.7462</v>
      </c>
      <c r="E94" t="n">
        <v>57.27</v>
      </c>
      <c r="F94" t="n">
        <v>53.28</v>
      </c>
      <c r="G94" t="n">
        <v>122.96</v>
      </c>
      <c r="H94" t="n">
        <v>1.5</v>
      </c>
      <c r="I94" t="n">
        <v>26</v>
      </c>
      <c r="J94" t="n">
        <v>285.73</v>
      </c>
      <c r="K94" t="n">
        <v>58.47</v>
      </c>
      <c r="L94" t="n">
        <v>24</v>
      </c>
      <c r="M94" t="n">
        <v>24</v>
      </c>
      <c r="N94" t="n">
        <v>78.26000000000001</v>
      </c>
      <c r="O94" t="n">
        <v>35474.75</v>
      </c>
      <c r="P94" t="n">
        <v>825.03</v>
      </c>
      <c r="Q94" t="n">
        <v>1367.22</v>
      </c>
      <c r="R94" t="n">
        <v>129.57</v>
      </c>
      <c r="S94" t="n">
        <v>104.26</v>
      </c>
      <c r="T94" t="n">
        <v>11710.44</v>
      </c>
      <c r="U94" t="n">
        <v>0.8</v>
      </c>
      <c r="V94" t="n">
        <v>0.9</v>
      </c>
      <c r="W94" t="n">
        <v>20.68</v>
      </c>
      <c r="X94" t="n">
        <v>0.71</v>
      </c>
      <c r="Y94" t="n">
        <v>1</v>
      </c>
      <c r="Z94" t="n">
        <v>10</v>
      </c>
      <c r="AA94" t="n">
        <v>1744.282077716646</v>
      </c>
      <c r="AB94" t="n">
        <v>2386.603691026163</v>
      </c>
      <c r="AC94" t="n">
        <v>2158.829584373943</v>
      </c>
      <c r="AD94" t="n">
        <v>1744282.077716646</v>
      </c>
      <c r="AE94" t="n">
        <v>2386603.691026163</v>
      </c>
      <c r="AF94" t="n">
        <v>8.84802042785278e-07</v>
      </c>
      <c r="AG94" t="n">
        <v>17</v>
      </c>
      <c r="AH94" t="n">
        <v>2158829.584373944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1.7462</v>
      </c>
      <c r="E95" t="n">
        <v>57.27</v>
      </c>
      <c r="F95" t="n">
        <v>53.28</v>
      </c>
      <c r="G95" t="n">
        <v>122.96</v>
      </c>
      <c r="H95" t="n">
        <v>1.51</v>
      </c>
      <c r="I95" t="n">
        <v>26</v>
      </c>
      <c r="J95" t="n">
        <v>286.24</v>
      </c>
      <c r="K95" t="n">
        <v>58.47</v>
      </c>
      <c r="L95" t="n">
        <v>24.25</v>
      </c>
      <c r="M95" t="n">
        <v>24</v>
      </c>
      <c r="N95" t="n">
        <v>78.51000000000001</v>
      </c>
      <c r="O95" t="n">
        <v>35536.63</v>
      </c>
      <c r="P95" t="n">
        <v>823.97</v>
      </c>
      <c r="Q95" t="n">
        <v>1367.25</v>
      </c>
      <c r="R95" t="n">
        <v>129.63</v>
      </c>
      <c r="S95" t="n">
        <v>104.26</v>
      </c>
      <c r="T95" t="n">
        <v>11738.9</v>
      </c>
      <c r="U95" t="n">
        <v>0.8</v>
      </c>
      <c r="V95" t="n">
        <v>0.9</v>
      </c>
      <c r="W95" t="n">
        <v>20.68</v>
      </c>
      <c r="X95" t="n">
        <v>0.7</v>
      </c>
      <c r="Y95" t="n">
        <v>1</v>
      </c>
      <c r="Z95" t="n">
        <v>10</v>
      </c>
      <c r="AA95" t="n">
        <v>1742.813879831466</v>
      </c>
      <c r="AB95" t="n">
        <v>2384.594837907341</v>
      </c>
      <c r="AC95" t="n">
        <v>2157.012453377339</v>
      </c>
      <c r="AD95" t="n">
        <v>1742813.879831466</v>
      </c>
      <c r="AE95" t="n">
        <v>2384594.837907341</v>
      </c>
      <c r="AF95" t="n">
        <v>8.84802042785278e-07</v>
      </c>
      <c r="AG95" t="n">
        <v>17</v>
      </c>
      <c r="AH95" t="n">
        <v>2157012.453377339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1.7481</v>
      </c>
      <c r="E96" t="n">
        <v>57.2</v>
      </c>
      <c r="F96" t="n">
        <v>53.27</v>
      </c>
      <c r="G96" t="n">
        <v>127.84</v>
      </c>
      <c r="H96" t="n">
        <v>1.52</v>
      </c>
      <c r="I96" t="n">
        <v>25</v>
      </c>
      <c r="J96" t="n">
        <v>286.74</v>
      </c>
      <c r="K96" t="n">
        <v>58.47</v>
      </c>
      <c r="L96" t="n">
        <v>24.5</v>
      </c>
      <c r="M96" t="n">
        <v>23</v>
      </c>
      <c r="N96" t="n">
        <v>78.77</v>
      </c>
      <c r="O96" t="n">
        <v>35598.74</v>
      </c>
      <c r="P96" t="n">
        <v>821.87</v>
      </c>
      <c r="Q96" t="n">
        <v>1367.21</v>
      </c>
      <c r="R96" t="n">
        <v>129.04</v>
      </c>
      <c r="S96" t="n">
        <v>104.26</v>
      </c>
      <c r="T96" t="n">
        <v>11448.99</v>
      </c>
      <c r="U96" t="n">
        <v>0.8100000000000001</v>
      </c>
      <c r="V96" t="n">
        <v>0.9</v>
      </c>
      <c r="W96" t="n">
        <v>20.68</v>
      </c>
      <c r="X96" t="n">
        <v>0.6899999999999999</v>
      </c>
      <c r="Y96" t="n">
        <v>1</v>
      </c>
      <c r="Z96" t="n">
        <v>10</v>
      </c>
      <c r="AA96" t="n">
        <v>1738.179470945867</v>
      </c>
      <c r="AB96" t="n">
        <v>2378.253835214375</v>
      </c>
      <c r="AC96" t="n">
        <v>2151.276627081736</v>
      </c>
      <c r="AD96" t="n">
        <v>1738179.470945867</v>
      </c>
      <c r="AE96" t="n">
        <v>2378253.835214375</v>
      </c>
      <c r="AF96" t="n">
        <v>8.857647755085011e-07</v>
      </c>
      <c r="AG96" t="n">
        <v>17</v>
      </c>
      <c r="AH96" t="n">
        <v>2151276.627081736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1.7483</v>
      </c>
      <c r="E97" t="n">
        <v>57.2</v>
      </c>
      <c r="F97" t="n">
        <v>53.26</v>
      </c>
      <c r="G97" t="n">
        <v>127.83</v>
      </c>
      <c r="H97" t="n">
        <v>1.53</v>
      </c>
      <c r="I97" t="n">
        <v>25</v>
      </c>
      <c r="J97" t="n">
        <v>287.24</v>
      </c>
      <c r="K97" t="n">
        <v>58.47</v>
      </c>
      <c r="L97" t="n">
        <v>24.75</v>
      </c>
      <c r="M97" t="n">
        <v>23</v>
      </c>
      <c r="N97" t="n">
        <v>79.02</v>
      </c>
      <c r="O97" t="n">
        <v>35660.82</v>
      </c>
      <c r="P97" t="n">
        <v>823.26</v>
      </c>
      <c r="Q97" t="n">
        <v>1367.29</v>
      </c>
      <c r="R97" t="n">
        <v>128.9</v>
      </c>
      <c r="S97" t="n">
        <v>104.26</v>
      </c>
      <c r="T97" t="n">
        <v>11380.95</v>
      </c>
      <c r="U97" t="n">
        <v>0.8100000000000001</v>
      </c>
      <c r="V97" t="n">
        <v>0.9</v>
      </c>
      <c r="W97" t="n">
        <v>20.68</v>
      </c>
      <c r="X97" t="n">
        <v>0.68</v>
      </c>
      <c r="Y97" t="n">
        <v>1</v>
      </c>
      <c r="Z97" t="n">
        <v>10</v>
      </c>
      <c r="AA97" t="n">
        <v>1739.85671498516</v>
      </c>
      <c r="AB97" t="n">
        <v>2380.54871450372</v>
      </c>
      <c r="AC97" t="n">
        <v>2153.352486312589</v>
      </c>
      <c r="AD97" t="n">
        <v>1739856.71498516</v>
      </c>
      <c r="AE97" t="n">
        <v>2380548.71450372</v>
      </c>
      <c r="AF97" t="n">
        <v>8.858661157951561e-07</v>
      </c>
      <c r="AG97" t="n">
        <v>17</v>
      </c>
      <c r="AH97" t="n">
        <v>2153352.48631259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1.7482</v>
      </c>
      <c r="E98" t="n">
        <v>57.2</v>
      </c>
      <c r="F98" t="n">
        <v>53.26</v>
      </c>
      <c r="G98" t="n">
        <v>127.83</v>
      </c>
      <c r="H98" t="n">
        <v>1.55</v>
      </c>
      <c r="I98" t="n">
        <v>25</v>
      </c>
      <c r="J98" t="n">
        <v>287.75</v>
      </c>
      <c r="K98" t="n">
        <v>58.47</v>
      </c>
      <c r="L98" t="n">
        <v>25</v>
      </c>
      <c r="M98" t="n">
        <v>23</v>
      </c>
      <c r="N98" t="n">
        <v>79.27</v>
      </c>
      <c r="O98" t="n">
        <v>35723.02</v>
      </c>
      <c r="P98" t="n">
        <v>823.17</v>
      </c>
      <c r="Q98" t="n">
        <v>1367.23</v>
      </c>
      <c r="R98" t="n">
        <v>128.93</v>
      </c>
      <c r="S98" t="n">
        <v>104.26</v>
      </c>
      <c r="T98" t="n">
        <v>11397.01</v>
      </c>
      <c r="U98" t="n">
        <v>0.8100000000000001</v>
      </c>
      <c r="V98" t="n">
        <v>0.9</v>
      </c>
      <c r="W98" t="n">
        <v>20.68</v>
      </c>
      <c r="X98" t="n">
        <v>0.6899999999999999</v>
      </c>
      <c r="Y98" t="n">
        <v>1</v>
      </c>
      <c r="Z98" t="n">
        <v>10</v>
      </c>
      <c r="AA98" t="n">
        <v>1739.819236692861</v>
      </c>
      <c r="AB98" t="n">
        <v>2380.49743505077</v>
      </c>
      <c r="AC98" t="n">
        <v>2153.306100898658</v>
      </c>
      <c r="AD98" t="n">
        <v>1739819.236692861</v>
      </c>
      <c r="AE98" t="n">
        <v>2380497.435050771</v>
      </c>
      <c r="AF98" t="n">
        <v>8.858154456518286e-07</v>
      </c>
      <c r="AG98" t="n">
        <v>17</v>
      </c>
      <c r="AH98" t="n">
        <v>2153306.100898658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1.7483</v>
      </c>
      <c r="E99" t="n">
        <v>57.2</v>
      </c>
      <c r="F99" t="n">
        <v>53.26</v>
      </c>
      <c r="G99" t="n">
        <v>127.82</v>
      </c>
      <c r="H99" t="n">
        <v>1.56</v>
      </c>
      <c r="I99" t="n">
        <v>25</v>
      </c>
      <c r="J99" t="n">
        <v>288.25</v>
      </c>
      <c r="K99" t="n">
        <v>58.47</v>
      </c>
      <c r="L99" t="n">
        <v>25.25</v>
      </c>
      <c r="M99" t="n">
        <v>23</v>
      </c>
      <c r="N99" t="n">
        <v>79.53</v>
      </c>
      <c r="O99" t="n">
        <v>35785.31</v>
      </c>
      <c r="P99" t="n">
        <v>821.27</v>
      </c>
      <c r="Q99" t="n">
        <v>1367.2</v>
      </c>
      <c r="R99" t="n">
        <v>128.79</v>
      </c>
      <c r="S99" t="n">
        <v>104.26</v>
      </c>
      <c r="T99" t="n">
        <v>11326.55</v>
      </c>
      <c r="U99" t="n">
        <v>0.8100000000000001</v>
      </c>
      <c r="V99" t="n">
        <v>0.9</v>
      </c>
      <c r="W99" t="n">
        <v>20.68</v>
      </c>
      <c r="X99" t="n">
        <v>0.68</v>
      </c>
      <c r="Y99" t="n">
        <v>1</v>
      </c>
      <c r="Z99" t="n">
        <v>10</v>
      </c>
      <c r="AA99" t="n">
        <v>1737.103692036328</v>
      </c>
      <c r="AB99" t="n">
        <v>2376.781907050327</v>
      </c>
      <c r="AC99" t="n">
        <v>2149.945177675801</v>
      </c>
      <c r="AD99" t="n">
        <v>1737103.692036328</v>
      </c>
      <c r="AE99" t="n">
        <v>2376781.907050327</v>
      </c>
      <c r="AF99" t="n">
        <v>8.858661157951561e-07</v>
      </c>
      <c r="AG99" t="n">
        <v>17</v>
      </c>
      <c r="AH99" t="n">
        <v>2149945.177675801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1.7507</v>
      </c>
      <c r="E100" t="n">
        <v>57.12</v>
      </c>
      <c r="F100" t="n">
        <v>53.23</v>
      </c>
      <c r="G100" t="n">
        <v>133.07</v>
      </c>
      <c r="H100" t="n">
        <v>1.57</v>
      </c>
      <c r="I100" t="n">
        <v>24</v>
      </c>
      <c r="J100" t="n">
        <v>288.76</v>
      </c>
      <c r="K100" t="n">
        <v>58.47</v>
      </c>
      <c r="L100" t="n">
        <v>25.5</v>
      </c>
      <c r="M100" t="n">
        <v>22</v>
      </c>
      <c r="N100" t="n">
        <v>79.78</v>
      </c>
      <c r="O100" t="n">
        <v>35847.71</v>
      </c>
      <c r="P100" t="n">
        <v>819.28</v>
      </c>
      <c r="Q100" t="n">
        <v>1367.21</v>
      </c>
      <c r="R100" t="n">
        <v>127.76</v>
      </c>
      <c r="S100" t="n">
        <v>104.26</v>
      </c>
      <c r="T100" t="n">
        <v>10816.84</v>
      </c>
      <c r="U100" t="n">
        <v>0.82</v>
      </c>
      <c r="V100" t="n">
        <v>0.9</v>
      </c>
      <c r="W100" t="n">
        <v>20.68</v>
      </c>
      <c r="X100" t="n">
        <v>0.65</v>
      </c>
      <c r="Y100" t="n">
        <v>1</v>
      </c>
      <c r="Z100" t="n">
        <v>10</v>
      </c>
      <c r="AA100" t="n">
        <v>1732.057051652867</v>
      </c>
      <c r="AB100" t="n">
        <v>2369.876871035615</v>
      </c>
      <c r="AC100" t="n">
        <v>2143.699148607054</v>
      </c>
      <c r="AD100" t="n">
        <v>1732057.051652867</v>
      </c>
      <c r="AE100" t="n">
        <v>2369876.871035615</v>
      </c>
      <c r="AF100" t="n">
        <v>8.870821992350167e-07</v>
      </c>
      <c r="AG100" t="n">
        <v>17</v>
      </c>
      <c r="AH100" t="n">
        <v>2143699.148607054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1.751</v>
      </c>
      <c r="E101" t="n">
        <v>57.11</v>
      </c>
      <c r="F101" t="n">
        <v>53.22</v>
      </c>
      <c r="G101" t="n">
        <v>133.05</v>
      </c>
      <c r="H101" t="n">
        <v>1.59</v>
      </c>
      <c r="I101" t="n">
        <v>24</v>
      </c>
      <c r="J101" t="n">
        <v>289.26</v>
      </c>
      <c r="K101" t="n">
        <v>58.47</v>
      </c>
      <c r="L101" t="n">
        <v>25.75</v>
      </c>
      <c r="M101" t="n">
        <v>22</v>
      </c>
      <c r="N101" t="n">
        <v>80.04000000000001</v>
      </c>
      <c r="O101" t="n">
        <v>35910.21</v>
      </c>
      <c r="P101" t="n">
        <v>820.5</v>
      </c>
      <c r="Q101" t="n">
        <v>1367.25</v>
      </c>
      <c r="R101" t="n">
        <v>127.43</v>
      </c>
      <c r="S101" t="n">
        <v>104.26</v>
      </c>
      <c r="T101" t="n">
        <v>10650.35</v>
      </c>
      <c r="U101" t="n">
        <v>0.82</v>
      </c>
      <c r="V101" t="n">
        <v>0.9</v>
      </c>
      <c r="W101" t="n">
        <v>20.68</v>
      </c>
      <c r="X101" t="n">
        <v>0.64</v>
      </c>
      <c r="Y101" t="n">
        <v>1</v>
      </c>
      <c r="Z101" t="n">
        <v>10</v>
      </c>
      <c r="AA101" t="n">
        <v>1733.411135724351</v>
      </c>
      <c r="AB101" t="n">
        <v>2371.729588600193</v>
      </c>
      <c r="AC101" t="n">
        <v>2145.375045407575</v>
      </c>
      <c r="AD101" t="n">
        <v>1733411.135724352</v>
      </c>
      <c r="AE101" t="n">
        <v>2371729.588600194</v>
      </c>
      <c r="AF101" t="n">
        <v>8.872342096649992e-07</v>
      </c>
      <c r="AG101" t="n">
        <v>17</v>
      </c>
      <c r="AH101" t="n">
        <v>2145375.045407575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1.7505</v>
      </c>
      <c r="E102" t="n">
        <v>57.13</v>
      </c>
      <c r="F102" t="n">
        <v>53.24</v>
      </c>
      <c r="G102" t="n">
        <v>133.09</v>
      </c>
      <c r="H102" t="n">
        <v>1.6</v>
      </c>
      <c r="I102" t="n">
        <v>24</v>
      </c>
      <c r="J102" t="n">
        <v>289.77</v>
      </c>
      <c r="K102" t="n">
        <v>58.47</v>
      </c>
      <c r="L102" t="n">
        <v>26</v>
      </c>
      <c r="M102" t="n">
        <v>22</v>
      </c>
      <c r="N102" t="n">
        <v>80.3</v>
      </c>
      <c r="O102" t="n">
        <v>35972.82</v>
      </c>
      <c r="P102" t="n">
        <v>821.09</v>
      </c>
      <c r="Q102" t="n">
        <v>1367.24</v>
      </c>
      <c r="R102" t="n">
        <v>127.81</v>
      </c>
      <c r="S102" t="n">
        <v>104.26</v>
      </c>
      <c r="T102" t="n">
        <v>10843.52</v>
      </c>
      <c r="U102" t="n">
        <v>0.82</v>
      </c>
      <c r="V102" t="n">
        <v>0.9</v>
      </c>
      <c r="W102" t="n">
        <v>20.69</v>
      </c>
      <c r="X102" t="n">
        <v>0.66</v>
      </c>
      <c r="Y102" t="n">
        <v>1</v>
      </c>
      <c r="Z102" t="n">
        <v>10</v>
      </c>
      <c r="AA102" t="n">
        <v>1734.802623871425</v>
      </c>
      <c r="AB102" t="n">
        <v>2373.633484071144</v>
      </c>
      <c r="AC102" t="n">
        <v>2147.097235766912</v>
      </c>
      <c r="AD102" t="n">
        <v>1734802.623871425</v>
      </c>
      <c r="AE102" t="n">
        <v>2373633.484071144</v>
      </c>
      <c r="AF102" t="n">
        <v>8.869808589483617e-07</v>
      </c>
      <c r="AG102" t="n">
        <v>17</v>
      </c>
      <c r="AH102" t="n">
        <v>2147097.235766912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1.75</v>
      </c>
      <c r="E103" t="n">
        <v>57.14</v>
      </c>
      <c r="F103" t="n">
        <v>53.25</v>
      </c>
      <c r="G103" t="n">
        <v>133.13</v>
      </c>
      <c r="H103" t="n">
        <v>1.61</v>
      </c>
      <c r="I103" t="n">
        <v>24</v>
      </c>
      <c r="J103" t="n">
        <v>290.28</v>
      </c>
      <c r="K103" t="n">
        <v>58.47</v>
      </c>
      <c r="L103" t="n">
        <v>26.25</v>
      </c>
      <c r="M103" t="n">
        <v>22</v>
      </c>
      <c r="N103" t="n">
        <v>80.56</v>
      </c>
      <c r="O103" t="n">
        <v>36035.53</v>
      </c>
      <c r="P103" t="n">
        <v>821.6</v>
      </c>
      <c r="Q103" t="n">
        <v>1367.22</v>
      </c>
      <c r="R103" t="n">
        <v>128.43</v>
      </c>
      <c r="S103" t="n">
        <v>104.26</v>
      </c>
      <c r="T103" t="n">
        <v>11149.2</v>
      </c>
      <c r="U103" t="n">
        <v>0.8100000000000001</v>
      </c>
      <c r="V103" t="n">
        <v>0.9</v>
      </c>
      <c r="W103" t="n">
        <v>20.69</v>
      </c>
      <c r="X103" t="n">
        <v>0.68</v>
      </c>
      <c r="Y103" t="n">
        <v>1</v>
      </c>
      <c r="Z103" t="n">
        <v>10</v>
      </c>
      <c r="AA103" t="n">
        <v>1736.012561416776</v>
      </c>
      <c r="AB103" t="n">
        <v>2375.28897399937</v>
      </c>
      <c r="AC103" t="n">
        <v>2148.594728059882</v>
      </c>
      <c r="AD103" t="n">
        <v>1736012.561416776</v>
      </c>
      <c r="AE103" t="n">
        <v>2375288.97399937</v>
      </c>
      <c r="AF103" t="n">
        <v>8.86727508231724e-07</v>
      </c>
      <c r="AG103" t="n">
        <v>17</v>
      </c>
      <c r="AH103" t="n">
        <v>2148594.728059882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1.7504</v>
      </c>
      <c r="E104" t="n">
        <v>57.13</v>
      </c>
      <c r="F104" t="n">
        <v>53.24</v>
      </c>
      <c r="G104" t="n">
        <v>133.1</v>
      </c>
      <c r="H104" t="n">
        <v>1.62</v>
      </c>
      <c r="I104" t="n">
        <v>24</v>
      </c>
      <c r="J104" t="n">
        <v>290.79</v>
      </c>
      <c r="K104" t="n">
        <v>58.47</v>
      </c>
      <c r="L104" t="n">
        <v>26.5</v>
      </c>
      <c r="M104" t="n">
        <v>22</v>
      </c>
      <c r="N104" t="n">
        <v>80.81999999999999</v>
      </c>
      <c r="O104" t="n">
        <v>36098.35</v>
      </c>
      <c r="P104" t="n">
        <v>819.9400000000001</v>
      </c>
      <c r="Q104" t="n">
        <v>1367.18</v>
      </c>
      <c r="R104" t="n">
        <v>128.09</v>
      </c>
      <c r="S104" t="n">
        <v>104.26</v>
      </c>
      <c r="T104" t="n">
        <v>10981.76</v>
      </c>
      <c r="U104" t="n">
        <v>0.8100000000000001</v>
      </c>
      <c r="V104" t="n">
        <v>0.9</v>
      </c>
      <c r="W104" t="n">
        <v>20.68</v>
      </c>
      <c r="X104" t="n">
        <v>0.66</v>
      </c>
      <c r="Y104" t="n">
        <v>1</v>
      </c>
      <c r="Z104" t="n">
        <v>10</v>
      </c>
      <c r="AA104" t="n">
        <v>1733.300228929236</v>
      </c>
      <c r="AB104" t="n">
        <v>2371.577841030253</v>
      </c>
      <c r="AC104" t="n">
        <v>2145.23778041273</v>
      </c>
      <c r="AD104" t="n">
        <v>1733300.228929236</v>
      </c>
      <c r="AE104" t="n">
        <v>2371577.841030253</v>
      </c>
      <c r="AF104" t="n">
        <v>8.86930188805034e-07</v>
      </c>
      <c r="AG104" t="n">
        <v>17</v>
      </c>
      <c r="AH104" t="n">
        <v>2145237.78041273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1.7531</v>
      </c>
      <c r="E105" t="n">
        <v>57.04</v>
      </c>
      <c r="F105" t="n">
        <v>53.2</v>
      </c>
      <c r="G105" t="n">
        <v>138.78</v>
      </c>
      <c r="H105" t="n">
        <v>1.64</v>
      </c>
      <c r="I105" t="n">
        <v>23</v>
      </c>
      <c r="J105" t="n">
        <v>291.3</v>
      </c>
      <c r="K105" t="n">
        <v>58.47</v>
      </c>
      <c r="L105" t="n">
        <v>26.75</v>
      </c>
      <c r="M105" t="n">
        <v>21</v>
      </c>
      <c r="N105" t="n">
        <v>81.08</v>
      </c>
      <c r="O105" t="n">
        <v>36161.27</v>
      </c>
      <c r="P105" t="n">
        <v>819.26</v>
      </c>
      <c r="Q105" t="n">
        <v>1367.19</v>
      </c>
      <c r="R105" t="n">
        <v>127</v>
      </c>
      <c r="S105" t="n">
        <v>104.26</v>
      </c>
      <c r="T105" t="n">
        <v>10441.36</v>
      </c>
      <c r="U105" t="n">
        <v>0.82</v>
      </c>
      <c r="V105" t="n">
        <v>0.9</v>
      </c>
      <c r="W105" t="n">
        <v>20.67</v>
      </c>
      <c r="X105" t="n">
        <v>0.62</v>
      </c>
      <c r="Y105" t="n">
        <v>1</v>
      </c>
      <c r="Z105" t="n">
        <v>10</v>
      </c>
      <c r="AA105" t="n">
        <v>1729.742121343128</v>
      </c>
      <c r="AB105" t="n">
        <v>2366.709481258313</v>
      </c>
      <c r="AC105" t="n">
        <v>2140.834050064639</v>
      </c>
      <c r="AD105" t="n">
        <v>1729742.121343128</v>
      </c>
      <c r="AE105" t="n">
        <v>2366709.481258313</v>
      </c>
      <c r="AF105" t="n">
        <v>8.882982826748774e-07</v>
      </c>
      <c r="AG105" t="n">
        <v>17</v>
      </c>
      <c r="AH105" t="n">
        <v>2140834.050064639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1.7525</v>
      </c>
      <c r="E106" t="n">
        <v>57.06</v>
      </c>
      <c r="F106" t="n">
        <v>53.22</v>
      </c>
      <c r="G106" t="n">
        <v>138.83</v>
      </c>
      <c r="H106" t="n">
        <v>1.65</v>
      </c>
      <c r="I106" t="n">
        <v>23</v>
      </c>
      <c r="J106" t="n">
        <v>291.81</v>
      </c>
      <c r="K106" t="n">
        <v>58.47</v>
      </c>
      <c r="L106" t="n">
        <v>27</v>
      </c>
      <c r="M106" t="n">
        <v>21</v>
      </c>
      <c r="N106" t="n">
        <v>81.34</v>
      </c>
      <c r="O106" t="n">
        <v>36224.3</v>
      </c>
      <c r="P106" t="n">
        <v>819.52</v>
      </c>
      <c r="Q106" t="n">
        <v>1367.2</v>
      </c>
      <c r="R106" t="n">
        <v>127.39</v>
      </c>
      <c r="S106" t="n">
        <v>104.26</v>
      </c>
      <c r="T106" t="n">
        <v>10636.51</v>
      </c>
      <c r="U106" t="n">
        <v>0.82</v>
      </c>
      <c r="V106" t="n">
        <v>0.9</v>
      </c>
      <c r="W106" t="n">
        <v>20.68</v>
      </c>
      <c r="X106" t="n">
        <v>0.64</v>
      </c>
      <c r="Y106" t="n">
        <v>1</v>
      </c>
      <c r="Z106" t="n">
        <v>10</v>
      </c>
      <c r="AA106" t="n">
        <v>1730.761784055726</v>
      </c>
      <c r="AB106" t="n">
        <v>2368.104628766033</v>
      </c>
      <c r="AC106" t="n">
        <v>2142.096046652323</v>
      </c>
      <c r="AD106" t="n">
        <v>1730761.784055726</v>
      </c>
      <c r="AE106" t="n">
        <v>2368104.628766033</v>
      </c>
      <c r="AF106" t="n">
        <v>8.879942618149121e-07</v>
      </c>
      <c r="AG106" t="n">
        <v>17</v>
      </c>
      <c r="AH106" t="n">
        <v>2142096.046652323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1.7527</v>
      </c>
      <c r="E107" t="n">
        <v>57.05</v>
      </c>
      <c r="F107" t="n">
        <v>53.21</v>
      </c>
      <c r="G107" t="n">
        <v>138.81</v>
      </c>
      <c r="H107" t="n">
        <v>1.66</v>
      </c>
      <c r="I107" t="n">
        <v>23</v>
      </c>
      <c r="J107" t="n">
        <v>292.32</v>
      </c>
      <c r="K107" t="n">
        <v>58.47</v>
      </c>
      <c r="L107" t="n">
        <v>27.25</v>
      </c>
      <c r="M107" t="n">
        <v>21</v>
      </c>
      <c r="N107" t="n">
        <v>81.59999999999999</v>
      </c>
      <c r="O107" t="n">
        <v>36287.44</v>
      </c>
      <c r="P107" t="n">
        <v>819.04</v>
      </c>
      <c r="Q107" t="n">
        <v>1367.2</v>
      </c>
      <c r="R107" t="n">
        <v>127.07</v>
      </c>
      <c r="S107" t="n">
        <v>104.26</v>
      </c>
      <c r="T107" t="n">
        <v>10477.88</v>
      </c>
      <c r="U107" t="n">
        <v>0.82</v>
      </c>
      <c r="V107" t="n">
        <v>0.9</v>
      </c>
      <c r="W107" t="n">
        <v>20.68</v>
      </c>
      <c r="X107" t="n">
        <v>0.64</v>
      </c>
      <c r="Y107" t="n">
        <v>1</v>
      </c>
      <c r="Z107" t="n">
        <v>10</v>
      </c>
      <c r="AA107" t="n">
        <v>1729.855146901659</v>
      </c>
      <c r="AB107" t="n">
        <v>2366.86412781383</v>
      </c>
      <c r="AC107" t="n">
        <v>2140.973937369944</v>
      </c>
      <c r="AD107" t="n">
        <v>1729855.146901659</v>
      </c>
      <c r="AE107" t="n">
        <v>2366864.12781383</v>
      </c>
      <c r="AF107" t="n">
        <v>8.880956021015672e-07</v>
      </c>
      <c r="AG107" t="n">
        <v>17</v>
      </c>
      <c r="AH107" t="n">
        <v>2140973.937369945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1.752</v>
      </c>
      <c r="E108" t="n">
        <v>57.08</v>
      </c>
      <c r="F108" t="n">
        <v>53.23</v>
      </c>
      <c r="G108" t="n">
        <v>138.87</v>
      </c>
      <c r="H108" t="n">
        <v>1.67</v>
      </c>
      <c r="I108" t="n">
        <v>23</v>
      </c>
      <c r="J108" t="n">
        <v>292.84</v>
      </c>
      <c r="K108" t="n">
        <v>58.47</v>
      </c>
      <c r="L108" t="n">
        <v>27.5</v>
      </c>
      <c r="M108" t="n">
        <v>21</v>
      </c>
      <c r="N108" t="n">
        <v>81.86</v>
      </c>
      <c r="O108" t="n">
        <v>36350.69</v>
      </c>
      <c r="P108" t="n">
        <v>818.85</v>
      </c>
      <c r="Q108" t="n">
        <v>1367.16</v>
      </c>
      <c r="R108" t="n">
        <v>127.85</v>
      </c>
      <c r="S108" t="n">
        <v>104.26</v>
      </c>
      <c r="T108" t="n">
        <v>10866.24</v>
      </c>
      <c r="U108" t="n">
        <v>0.82</v>
      </c>
      <c r="V108" t="n">
        <v>0.9</v>
      </c>
      <c r="W108" t="n">
        <v>20.69</v>
      </c>
      <c r="X108" t="n">
        <v>0.66</v>
      </c>
      <c r="Y108" t="n">
        <v>1</v>
      </c>
      <c r="Z108" t="n">
        <v>10</v>
      </c>
      <c r="AA108" t="n">
        <v>1730.340188934217</v>
      </c>
      <c r="AB108" t="n">
        <v>2367.52778372132</v>
      </c>
      <c r="AC108" t="n">
        <v>2141.574254889071</v>
      </c>
      <c r="AD108" t="n">
        <v>1730340.188934217</v>
      </c>
      <c r="AE108" t="n">
        <v>2367527.78372132</v>
      </c>
      <c r="AF108" t="n">
        <v>8.877409110982745e-07</v>
      </c>
      <c r="AG108" t="n">
        <v>17</v>
      </c>
      <c r="AH108" t="n">
        <v>2141574.254889071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1.7523</v>
      </c>
      <c r="E109" t="n">
        <v>57.07</v>
      </c>
      <c r="F109" t="n">
        <v>53.22</v>
      </c>
      <c r="G109" t="n">
        <v>138.85</v>
      </c>
      <c r="H109" t="n">
        <v>1.68</v>
      </c>
      <c r="I109" t="n">
        <v>23</v>
      </c>
      <c r="J109" t="n">
        <v>293.35</v>
      </c>
      <c r="K109" t="n">
        <v>58.47</v>
      </c>
      <c r="L109" t="n">
        <v>27.75</v>
      </c>
      <c r="M109" t="n">
        <v>21</v>
      </c>
      <c r="N109" t="n">
        <v>82.13</v>
      </c>
      <c r="O109" t="n">
        <v>36414.05</v>
      </c>
      <c r="P109" t="n">
        <v>816.9400000000001</v>
      </c>
      <c r="Q109" t="n">
        <v>1367.28</v>
      </c>
      <c r="R109" t="n">
        <v>127.76</v>
      </c>
      <c r="S109" t="n">
        <v>104.26</v>
      </c>
      <c r="T109" t="n">
        <v>10822.76</v>
      </c>
      <c r="U109" t="n">
        <v>0.82</v>
      </c>
      <c r="V109" t="n">
        <v>0.9</v>
      </c>
      <c r="W109" t="n">
        <v>20.68</v>
      </c>
      <c r="X109" t="n">
        <v>0.65</v>
      </c>
      <c r="Y109" t="n">
        <v>1</v>
      </c>
      <c r="Z109" t="n">
        <v>10</v>
      </c>
      <c r="AA109" t="n">
        <v>1727.373315247795</v>
      </c>
      <c r="AB109" t="n">
        <v>2363.468376254328</v>
      </c>
      <c r="AC109" t="n">
        <v>2137.902271573315</v>
      </c>
      <c r="AD109" t="n">
        <v>1727373.315247795</v>
      </c>
      <c r="AE109" t="n">
        <v>2363468.376254328</v>
      </c>
      <c r="AF109" t="n">
        <v>8.878929215282571e-07</v>
      </c>
      <c r="AG109" t="n">
        <v>17</v>
      </c>
      <c r="AH109" t="n">
        <v>2137902.271573315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1.7556</v>
      </c>
      <c r="E110" t="n">
        <v>56.96</v>
      </c>
      <c r="F110" t="n">
        <v>53.17</v>
      </c>
      <c r="G110" t="n">
        <v>145</v>
      </c>
      <c r="H110" t="n">
        <v>1.7</v>
      </c>
      <c r="I110" t="n">
        <v>22</v>
      </c>
      <c r="J110" t="n">
        <v>293.86</v>
      </c>
      <c r="K110" t="n">
        <v>58.47</v>
      </c>
      <c r="L110" t="n">
        <v>28</v>
      </c>
      <c r="M110" t="n">
        <v>20</v>
      </c>
      <c r="N110" t="n">
        <v>82.39</v>
      </c>
      <c r="O110" t="n">
        <v>36477.51</v>
      </c>
      <c r="P110" t="n">
        <v>816.75</v>
      </c>
      <c r="Q110" t="n">
        <v>1367.15</v>
      </c>
      <c r="R110" t="n">
        <v>125.81</v>
      </c>
      <c r="S110" t="n">
        <v>104.26</v>
      </c>
      <c r="T110" t="n">
        <v>9849.99</v>
      </c>
      <c r="U110" t="n">
        <v>0.83</v>
      </c>
      <c r="V110" t="n">
        <v>0.9</v>
      </c>
      <c r="W110" t="n">
        <v>20.67</v>
      </c>
      <c r="X110" t="n">
        <v>0.59</v>
      </c>
      <c r="Y110" t="n">
        <v>1</v>
      </c>
      <c r="Z110" t="n">
        <v>10</v>
      </c>
      <c r="AA110" t="n">
        <v>1723.917144142508</v>
      </c>
      <c r="AB110" t="n">
        <v>2358.739490472567</v>
      </c>
      <c r="AC110" t="n">
        <v>2133.624704013532</v>
      </c>
      <c r="AD110" t="n">
        <v>1723917.144142508</v>
      </c>
      <c r="AE110" t="n">
        <v>2358739.490472566</v>
      </c>
      <c r="AF110" t="n">
        <v>8.895650362580656e-07</v>
      </c>
      <c r="AG110" t="n">
        <v>17</v>
      </c>
      <c r="AH110" t="n">
        <v>2133624.704013532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1.7556</v>
      </c>
      <c r="E111" t="n">
        <v>56.96</v>
      </c>
      <c r="F111" t="n">
        <v>53.16</v>
      </c>
      <c r="G111" t="n">
        <v>144.99</v>
      </c>
      <c r="H111" t="n">
        <v>1.71</v>
      </c>
      <c r="I111" t="n">
        <v>22</v>
      </c>
      <c r="J111" t="n">
        <v>294.38</v>
      </c>
      <c r="K111" t="n">
        <v>58.47</v>
      </c>
      <c r="L111" t="n">
        <v>28.25</v>
      </c>
      <c r="M111" t="n">
        <v>20</v>
      </c>
      <c r="N111" t="n">
        <v>82.66</v>
      </c>
      <c r="O111" t="n">
        <v>36541.09</v>
      </c>
      <c r="P111" t="n">
        <v>816.87</v>
      </c>
      <c r="Q111" t="n">
        <v>1367.27</v>
      </c>
      <c r="R111" t="n">
        <v>125.48</v>
      </c>
      <c r="S111" t="n">
        <v>104.26</v>
      </c>
      <c r="T111" t="n">
        <v>9687.450000000001</v>
      </c>
      <c r="U111" t="n">
        <v>0.83</v>
      </c>
      <c r="V111" t="n">
        <v>0.9</v>
      </c>
      <c r="W111" t="n">
        <v>20.68</v>
      </c>
      <c r="X111" t="n">
        <v>0.59</v>
      </c>
      <c r="Y111" t="n">
        <v>1</v>
      </c>
      <c r="Z111" t="n">
        <v>10</v>
      </c>
      <c r="AA111" t="n">
        <v>1724.010915280144</v>
      </c>
      <c r="AB111" t="n">
        <v>2358.867792279971</v>
      </c>
      <c r="AC111" t="n">
        <v>2133.74076087651</v>
      </c>
      <c r="AD111" t="n">
        <v>1724010.915280144</v>
      </c>
      <c r="AE111" t="n">
        <v>2358867.792279971</v>
      </c>
      <c r="AF111" t="n">
        <v>8.895650362580656e-07</v>
      </c>
      <c r="AG111" t="n">
        <v>17</v>
      </c>
      <c r="AH111" t="n">
        <v>2133740.76087651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1.7551</v>
      </c>
      <c r="E112" t="n">
        <v>56.98</v>
      </c>
      <c r="F112" t="n">
        <v>53.18</v>
      </c>
      <c r="G112" t="n">
        <v>145.04</v>
      </c>
      <c r="H112" t="n">
        <v>1.72</v>
      </c>
      <c r="I112" t="n">
        <v>22</v>
      </c>
      <c r="J112" t="n">
        <v>294.9</v>
      </c>
      <c r="K112" t="n">
        <v>58.47</v>
      </c>
      <c r="L112" t="n">
        <v>28.5</v>
      </c>
      <c r="M112" t="n">
        <v>20</v>
      </c>
      <c r="N112" t="n">
        <v>82.92</v>
      </c>
      <c r="O112" t="n">
        <v>36604.77</v>
      </c>
      <c r="P112" t="n">
        <v>816.42</v>
      </c>
      <c r="Q112" t="n">
        <v>1367.25</v>
      </c>
      <c r="R112" t="n">
        <v>126.06</v>
      </c>
      <c r="S112" t="n">
        <v>104.26</v>
      </c>
      <c r="T112" t="n">
        <v>9974.469999999999</v>
      </c>
      <c r="U112" t="n">
        <v>0.83</v>
      </c>
      <c r="V112" t="n">
        <v>0.9</v>
      </c>
      <c r="W112" t="n">
        <v>20.68</v>
      </c>
      <c r="X112" t="n">
        <v>0.6</v>
      </c>
      <c r="Y112" t="n">
        <v>1</v>
      </c>
      <c r="Z112" t="n">
        <v>10</v>
      </c>
      <c r="AA112" t="n">
        <v>1723.962887081847</v>
      </c>
      <c r="AB112" t="n">
        <v>2358.802077980207</v>
      </c>
      <c r="AC112" t="n">
        <v>2133.681318257284</v>
      </c>
      <c r="AD112" t="n">
        <v>1723962.887081847</v>
      </c>
      <c r="AE112" t="n">
        <v>2358802.077980207</v>
      </c>
      <c r="AF112" t="n">
        <v>8.893116855414281e-07</v>
      </c>
      <c r="AG112" t="n">
        <v>17</v>
      </c>
      <c r="AH112" t="n">
        <v>2133681.318257284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1.7554</v>
      </c>
      <c r="E113" t="n">
        <v>56.97</v>
      </c>
      <c r="F113" t="n">
        <v>53.17</v>
      </c>
      <c r="G113" t="n">
        <v>145.01</v>
      </c>
      <c r="H113" t="n">
        <v>1.73</v>
      </c>
      <c r="I113" t="n">
        <v>22</v>
      </c>
      <c r="J113" t="n">
        <v>295.41</v>
      </c>
      <c r="K113" t="n">
        <v>58.47</v>
      </c>
      <c r="L113" t="n">
        <v>28.75</v>
      </c>
      <c r="M113" t="n">
        <v>20</v>
      </c>
      <c r="N113" t="n">
        <v>83.19</v>
      </c>
      <c r="O113" t="n">
        <v>36668.57</v>
      </c>
      <c r="P113" t="n">
        <v>816.1</v>
      </c>
      <c r="Q113" t="n">
        <v>1367.28</v>
      </c>
      <c r="R113" t="n">
        <v>125.94</v>
      </c>
      <c r="S113" t="n">
        <v>104.26</v>
      </c>
      <c r="T113" t="n">
        <v>9915.360000000001</v>
      </c>
      <c r="U113" t="n">
        <v>0.83</v>
      </c>
      <c r="V113" t="n">
        <v>0.9</v>
      </c>
      <c r="W113" t="n">
        <v>20.67</v>
      </c>
      <c r="X113" t="n">
        <v>0.59</v>
      </c>
      <c r="Y113" t="n">
        <v>1</v>
      </c>
      <c r="Z113" t="n">
        <v>10</v>
      </c>
      <c r="AA113" t="n">
        <v>1723.193097376076</v>
      </c>
      <c r="AB113" t="n">
        <v>2357.748817744046</v>
      </c>
      <c r="AC113" t="n">
        <v>2132.728579699803</v>
      </c>
      <c r="AD113" t="n">
        <v>1723193.097376076</v>
      </c>
      <c r="AE113" t="n">
        <v>2357748.817744046</v>
      </c>
      <c r="AF113" t="n">
        <v>8.894636959714105e-07</v>
      </c>
      <c r="AG113" t="n">
        <v>17</v>
      </c>
      <c r="AH113" t="n">
        <v>2132728.579699803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1.7551</v>
      </c>
      <c r="E114" t="n">
        <v>56.98</v>
      </c>
      <c r="F114" t="n">
        <v>53.18</v>
      </c>
      <c r="G114" t="n">
        <v>145.04</v>
      </c>
      <c r="H114" t="n">
        <v>1.75</v>
      </c>
      <c r="I114" t="n">
        <v>22</v>
      </c>
      <c r="J114" t="n">
        <v>295.93</v>
      </c>
      <c r="K114" t="n">
        <v>58.47</v>
      </c>
      <c r="L114" t="n">
        <v>29</v>
      </c>
      <c r="M114" t="n">
        <v>20</v>
      </c>
      <c r="N114" t="n">
        <v>83.45999999999999</v>
      </c>
      <c r="O114" t="n">
        <v>36732.47</v>
      </c>
      <c r="P114" t="n">
        <v>814.92</v>
      </c>
      <c r="Q114" t="n">
        <v>1367.18</v>
      </c>
      <c r="R114" t="n">
        <v>126.34</v>
      </c>
      <c r="S114" t="n">
        <v>104.26</v>
      </c>
      <c r="T114" t="n">
        <v>10114.17</v>
      </c>
      <c r="U114" t="n">
        <v>0.83</v>
      </c>
      <c r="V114" t="n">
        <v>0.9</v>
      </c>
      <c r="W114" t="n">
        <v>20.68</v>
      </c>
      <c r="X114" t="n">
        <v>0.6</v>
      </c>
      <c r="Y114" t="n">
        <v>1</v>
      </c>
      <c r="Z114" t="n">
        <v>10</v>
      </c>
      <c r="AA114" t="n">
        <v>1721.895784137301</v>
      </c>
      <c r="AB114" t="n">
        <v>2355.973776537334</v>
      </c>
      <c r="AC114" t="n">
        <v>2131.122945934573</v>
      </c>
      <c r="AD114" t="n">
        <v>1721895.784137301</v>
      </c>
      <c r="AE114" t="n">
        <v>2355973.776537334</v>
      </c>
      <c r="AF114" t="n">
        <v>8.893116855414281e-07</v>
      </c>
      <c r="AG114" t="n">
        <v>17</v>
      </c>
      <c r="AH114" t="n">
        <v>2131122.945934573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1.7574</v>
      </c>
      <c r="E115" t="n">
        <v>56.9</v>
      </c>
      <c r="F115" t="n">
        <v>53.15</v>
      </c>
      <c r="G115" t="n">
        <v>151.86</v>
      </c>
      <c r="H115" t="n">
        <v>1.76</v>
      </c>
      <c r="I115" t="n">
        <v>21</v>
      </c>
      <c r="J115" t="n">
        <v>296.45</v>
      </c>
      <c r="K115" t="n">
        <v>58.47</v>
      </c>
      <c r="L115" t="n">
        <v>29.25</v>
      </c>
      <c r="M115" t="n">
        <v>19</v>
      </c>
      <c r="N115" t="n">
        <v>83.73</v>
      </c>
      <c r="O115" t="n">
        <v>36796.49</v>
      </c>
      <c r="P115" t="n">
        <v>813.9400000000001</v>
      </c>
      <c r="Q115" t="n">
        <v>1367.15</v>
      </c>
      <c r="R115" t="n">
        <v>125.36</v>
      </c>
      <c r="S115" t="n">
        <v>104.26</v>
      </c>
      <c r="T115" t="n">
        <v>9631.129999999999</v>
      </c>
      <c r="U115" t="n">
        <v>0.83</v>
      </c>
      <c r="V115" t="n">
        <v>0.9</v>
      </c>
      <c r="W115" t="n">
        <v>20.68</v>
      </c>
      <c r="X115" t="n">
        <v>0.58</v>
      </c>
      <c r="Y115" t="n">
        <v>1</v>
      </c>
      <c r="Z115" t="n">
        <v>10</v>
      </c>
      <c r="AA115" t="n">
        <v>1718.364740034154</v>
      </c>
      <c r="AB115" t="n">
        <v>2351.142446216737</v>
      </c>
      <c r="AC115" t="n">
        <v>2126.752710998959</v>
      </c>
      <c r="AD115" t="n">
        <v>1718364.740034154</v>
      </c>
      <c r="AE115" t="n">
        <v>2351142.446216736</v>
      </c>
      <c r="AF115" t="n">
        <v>8.90477098837961e-07</v>
      </c>
      <c r="AG115" t="n">
        <v>17</v>
      </c>
      <c r="AH115" t="n">
        <v>2126752.710998959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1.7578</v>
      </c>
      <c r="E116" t="n">
        <v>56.89</v>
      </c>
      <c r="F116" t="n">
        <v>53.14</v>
      </c>
      <c r="G116" t="n">
        <v>151.83</v>
      </c>
      <c r="H116" t="n">
        <v>1.77</v>
      </c>
      <c r="I116" t="n">
        <v>21</v>
      </c>
      <c r="J116" t="n">
        <v>296.97</v>
      </c>
      <c r="K116" t="n">
        <v>58.47</v>
      </c>
      <c r="L116" t="n">
        <v>29.5</v>
      </c>
      <c r="M116" t="n">
        <v>19</v>
      </c>
      <c r="N116" t="n">
        <v>84</v>
      </c>
      <c r="O116" t="n">
        <v>36860.62</v>
      </c>
      <c r="P116" t="n">
        <v>813.61</v>
      </c>
      <c r="Q116" t="n">
        <v>1367.19</v>
      </c>
      <c r="R116" t="n">
        <v>124.8</v>
      </c>
      <c r="S116" t="n">
        <v>104.26</v>
      </c>
      <c r="T116" t="n">
        <v>9351.030000000001</v>
      </c>
      <c r="U116" t="n">
        <v>0.84</v>
      </c>
      <c r="V116" t="n">
        <v>0.9</v>
      </c>
      <c r="W116" t="n">
        <v>20.68</v>
      </c>
      <c r="X116" t="n">
        <v>0.5600000000000001</v>
      </c>
      <c r="Y116" t="n">
        <v>1</v>
      </c>
      <c r="Z116" t="n">
        <v>10</v>
      </c>
      <c r="AA116" t="n">
        <v>1717.497857861835</v>
      </c>
      <c r="AB116" t="n">
        <v>2349.956339784427</v>
      </c>
      <c r="AC116" t="n">
        <v>2125.679804899838</v>
      </c>
      <c r="AD116" t="n">
        <v>1717497.857861835</v>
      </c>
      <c r="AE116" t="n">
        <v>2349956.339784427</v>
      </c>
      <c r="AF116" t="n">
        <v>8.906797794112713e-07</v>
      </c>
      <c r="AG116" t="n">
        <v>17</v>
      </c>
      <c r="AH116" t="n">
        <v>2125679.804899838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1.7579</v>
      </c>
      <c r="E117" t="n">
        <v>56.89</v>
      </c>
      <c r="F117" t="n">
        <v>53.14</v>
      </c>
      <c r="G117" t="n">
        <v>151.82</v>
      </c>
      <c r="H117" t="n">
        <v>1.78</v>
      </c>
      <c r="I117" t="n">
        <v>21</v>
      </c>
      <c r="J117" t="n">
        <v>297.49</v>
      </c>
      <c r="K117" t="n">
        <v>58.47</v>
      </c>
      <c r="L117" t="n">
        <v>29.75</v>
      </c>
      <c r="M117" t="n">
        <v>19</v>
      </c>
      <c r="N117" t="n">
        <v>84.27</v>
      </c>
      <c r="O117" t="n">
        <v>36924.87</v>
      </c>
      <c r="P117" t="n">
        <v>814.46</v>
      </c>
      <c r="Q117" t="n">
        <v>1367.18</v>
      </c>
      <c r="R117" t="n">
        <v>124.71</v>
      </c>
      <c r="S117" t="n">
        <v>104.26</v>
      </c>
      <c r="T117" t="n">
        <v>9303.860000000001</v>
      </c>
      <c r="U117" t="n">
        <v>0.84</v>
      </c>
      <c r="V117" t="n">
        <v>0.9</v>
      </c>
      <c r="W117" t="n">
        <v>20.68</v>
      </c>
      <c r="X117" t="n">
        <v>0.5600000000000001</v>
      </c>
      <c r="Y117" t="n">
        <v>1</v>
      </c>
      <c r="Z117" t="n">
        <v>10</v>
      </c>
      <c r="AA117" t="n">
        <v>1718.58206521596</v>
      </c>
      <c r="AB117" t="n">
        <v>2351.439800118193</v>
      </c>
      <c r="AC117" t="n">
        <v>2127.021685861399</v>
      </c>
      <c r="AD117" t="n">
        <v>1718582.06521596</v>
      </c>
      <c r="AE117" t="n">
        <v>2351439.800118193</v>
      </c>
      <c r="AF117" t="n">
        <v>8.907304495545987e-07</v>
      </c>
      <c r="AG117" t="n">
        <v>17</v>
      </c>
      <c r="AH117" t="n">
        <v>2127021.685861399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1.7576</v>
      </c>
      <c r="E118" t="n">
        <v>56.9</v>
      </c>
      <c r="F118" t="n">
        <v>53.15</v>
      </c>
      <c r="G118" t="n">
        <v>151.85</v>
      </c>
      <c r="H118" t="n">
        <v>1.79</v>
      </c>
      <c r="I118" t="n">
        <v>21</v>
      </c>
      <c r="J118" t="n">
        <v>298.01</v>
      </c>
      <c r="K118" t="n">
        <v>58.47</v>
      </c>
      <c r="L118" t="n">
        <v>30</v>
      </c>
      <c r="M118" t="n">
        <v>19</v>
      </c>
      <c r="N118" t="n">
        <v>84.54000000000001</v>
      </c>
      <c r="O118" t="n">
        <v>36989.23</v>
      </c>
      <c r="P118" t="n">
        <v>813.5700000000001</v>
      </c>
      <c r="Q118" t="n">
        <v>1367.16</v>
      </c>
      <c r="R118" t="n">
        <v>125.05</v>
      </c>
      <c r="S118" t="n">
        <v>104.26</v>
      </c>
      <c r="T118" t="n">
        <v>9476.440000000001</v>
      </c>
      <c r="U118" t="n">
        <v>0.83</v>
      </c>
      <c r="V118" t="n">
        <v>0.9</v>
      </c>
      <c r="W118" t="n">
        <v>20.68</v>
      </c>
      <c r="X118" t="n">
        <v>0.57</v>
      </c>
      <c r="Y118" t="n">
        <v>1</v>
      </c>
      <c r="Z118" t="n">
        <v>10</v>
      </c>
      <c r="AA118" t="n">
        <v>1717.684881680487</v>
      </c>
      <c r="AB118" t="n">
        <v>2350.212234024016</v>
      </c>
      <c r="AC118" t="n">
        <v>2125.91127695235</v>
      </c>
      <c r="AD118" t="n">
        <v>1717684.881680487</v>
      </c>
      <c r="AE118" t="n">
        <v>2350212.234024016</v>
      </c>
      <c r="AF118" t="n">
        <v>8.90578439124616e-07</v>
      </c>
      <c r="AG118" t="n">
        <v>17</v>
      </c>
      <c r="AH118" t="n">
        <v>2125911.276952351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1.7576</v>
      </c>
      <c r="E119" t="n">
        <v>56.9</v>
      </c>
      <c r="F119" t="n">
        <v>53.15</v>
      </c>
      <c r="G119" t="n">
        <v>151.85</v>
      </c>
      <c r="H119" t="n">
        <v>1.8</v>
      </c>
      <c r="I119" t="n">
        <v>21</v>
      </c>
      <c r="J119" t="n">
        <v>298.54</v>
      </c>
      <c r="K119" t="n">
        <v>58.47</v>
      </c>
      <c r="L119" t="n">
        <v>30.25</v>
      </c>
      <c r="M119" t="n">
        <v>19</v>
      </c>
      <c r="N119" t="n">
        <v>84.81</v>
      </c>
      <c r="O119" t="n">
        <v>37053.7</v>
      </c>
      <c r="P119" t="n">
        <v>812.54</v>
      </c>
      <c r="Q119" t="n">
        <v>1367.22</v>
      </c>
      <c r="R119" t="n">
        <v>125.04</v>
      </c>
      <c r="S119" t="n">
        <v>104.26</v>
      </c>
      <c r="T119" t="n">
        <v>9470.870000000001</v>
      </c>
      <c r="U119" t="n">
        <v>0.83</v>
      </c>
      <c r="V119" t="n">
        <v>0.9</v>
      </c>
      <c r="W119" t="n">
        <v>20.68</v>
      </c>
      <c r="X119" t="n">
        <v>0.57</v>
      </c>
      <c r="Y119" t="n">
        <v>1</v>
      </c>
      <c r="Z119" t="n">
        <v>10</v>
      </c>
      <c r="AA119" t="n">
        <v>1716.267489953393</v>
      </c>
      <c r="AB119" t="n">
        <v>2348.272896132095</v>
      </c>
      <c r="AC119" t="n">
        <v>2124.157026746956</v>
      </c>
      <c r="AD119" t="n">
        <v>1716267.489953393</v>
      </c>
      <c r="AE119" t="n">
        <v>2348272.896132095</v>
      </c>
      <c r="AF119" t="n">
        <v>8.90578439124616e-07</v>
      </c>
      <c r="AG119" t="n">
        <v>17</v>
      </c>
      <c r="AH119" t="n">
        <v>2124157.026746957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1.7602</v>
      </c>
      <c r="E120" t="n">
        <v>56.81</v>
      </c>
      <c r="F120" t="n">
        <v>53.11</v>
      </c>
      <c r="G120" t="n">
        <v>159.33</v>
      </c>
      <c r="H120" t="n">
        <v>1.82</v>
      </c>
      <c r="I120" t="n">
        <v>20</v>
      </c>
      <c r="J120" t="n">
        <v>299.06</v>
      </c>
      <c r="K120" t="n">
        <v>58.47</v>
      </c>
      <c r="L120" t="n">
        <v>30.5</v>
      </c>
      <c r="M120" t="n">
        <v>18</v>
      </c>
      <c r="N120" t="n">
        <v>85.09</v>
      </c>
      <c r="O120" t="n">
        <v>37118.29</v>
      </c>
      <c r="P120" t="n">
        <v>809.86</v>
      </c>
      <c r="Q120" t="n">
        <v>1367.23</v>
      </c>
      <c r="R120" t="n">
        <v>123.86</v>
      </c>
      <c r="S120" t="n">
        <v>104.26</v>
      </c>
      <c r="T120" t="n">
        <v>8885.41</v>
      </c>
      <c r="U120" t="n">
        <v>0.84</v>
      </c>
      <c r="V120" t="n">
        <v>0.9</v>
      </c>
      <c r="W120" t="n">
        <v>20.68</v>
      </c>
      <c r="X120" t="n">
        <v>0.53</v>
      </c>
      <c r="Y120" t="n">
        <v>1</v>
      </c>
      <c r="Z120" t="n">
        <v>10</v>
      </c>
      <c r="AA120" t="n">
        <v>1710.086813525513</v>
      </c>
      <c r="AB120" t="n">
        <v>2339.81622197127</v>
      </c>
      <c r="AC120" t="n">
        <v>2116.507445699024</v>
      </c>
      <c r="AD120" t="n">
        <v>1710086.813525513</v>
      </c>
      <c r="AE120" t="n">
        <v>2339816.22197127</v>
      </c>
      <c r="AF120" t="n">
        <v>8.918958628511319e-07</v>
      </c>
      <c r="AG120" t="n">
        <v>17</v>
      </c>
      <c r="AH120" t="n">
        <v>2116507.445699024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1.7604</v>
      </c>
      <c r="E121" t="n">
        <v>56.8</v>
      </c>
      <c r="F121" t="n">
        <v>53.1</v>
      </c>
      <c r="G121" t="n">
        <v>159.31</v>
      </c>
      <c r="H121" t="n">
        <v>1.83</v>
      </c>
      <c r="I121" t="n">
        <v>20</v>
      </c>
      <c r="J121" t="n">
        <v>299.59</v>
      </c>
      <c r="K121" t="n">
        <v>58.47</v>
      </c>
      <c r="L121" t="n">
        <v>30.75</v>
      </c>
      <c r="M121" t="n">
        <v>18</v>
      </c>
      <c r="N121" t="n">
        <v>85.36</v>
      </c>
      <c r="O121" t="n">
        <v>37183.12</v>
      </c>
      <c r="P121" t="n">
        <v>811.46</v>
      </c>
      <c r="Q121" t="n">
        <v>1367.19</v>
      </c>
      <c r="R121" t="n">
        <v>123.7</v>
      </c>
      <c r="S121" t="n">
        <v>104.26</v>
      </c>
      <c r="T121" t="n">
        <v>8807.27</v>
      </c>
      <c r="U121" t="n">
        <v>0.84</v>
      </c>
      <c r="V121" t="n">
        <v>0.9</v>
      </c>
      <c r="W121" t="n">
        <v>20.67</v>
      </c>
      <c r="X121" t="n">
        <v>0.53</v>
      </c>
      <c r="Y121" t="n">
        <v>1</v>
      </c>
      <c r="Z121" t="n">
        <v>10</v>
      </c>
      <c r="AA121" t="n">
        <v>1712.044243892644</v>
      </c>
      <c r="AB121" t="n">
        <v>2342.494464555311</v>
      </c>
      <c r="AC121" t="n">
        <v>2118.930080569781</v>
      </c>
      <c r="AD121" t="n">
        <v>1712044.243892644</v>
      </c>
      <c r="AE121" t="n">
        <v>2342494.464555311</v>
      </c>
      <c r="AF121" t="n">
        <v>8.919972031377869e-07</v>
      </c>
      <c r="AG121" t="n">
        <v>17</v>
      </c>
      <c r="AH121" t="n">
        <v>2118930.080569781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1.7602</v>
      </c>
      <c r="E122" t="n">
        <v>56.81</v>
      </c>
      <c r="F122" t="n">
        <v>53.11</v>
      </c>
      <c r="G122" t="n">
        <v>159.33</v>
      </c>
      <c r="H122" t="n">
        <v>1.84</v>
      </c>
      <c r="I122" t="n">
        <v>20</v>
      </c>
      <c r="J122" t="n">
        <v>300.11</v>
      </c>
      <c r="K122" t="n">
        <v>58.47</v>
      </c>
      <c r="L122" t="n">
        <v>31</v>
      </c>
      <c r="M122" t="n">
        <v>18</v>
      </c>
      <c r="N122" t="n">
        <v>85.64</v>
      </c>
      <c r="O122" t="n">
        <v>37247.94</v>
      </c>
      <c r="P122" t="n">
        <v>813.08</v>
      </c>
      <c r="Q122" t="n">
        <v>1367.15</v>
      </c>
      <c r="R122" t="n">
        <v>123.77</v>
      </c>
      <c r="S122" t="n">
        <v>104.26</v>
      </c>
      <c r="T122" t="n">
        <v>8841.940000000001</v>
      </c>
      <c r="U122" t="n">
        <v>0.84</v>
      </c>
      <c r="V122" t="n">
        <v>0.9</v>
      </c>
      <c r="W122" t="n">
        <v>20.68</v>
      </c>
      <c r="X122" t="n">
        <v>0.53</v>
      </c>
      <c r="Y122" t="n">
        <v>1</v>
      </c>
      <c r="Z122" t="n">
        <v>10</v>
      </c>
      <c r="AA122" t="n">
        <v>1714.511337654237</v>
      </c>
      <c r="AB122" t="n">
        <v>2345.870051080419</v>
      </c>
      <c r="AC122" t="n">
        <v>2121.983505854598</v>
      </c>
      <c r="AD122" t="n">
        <v>1714511.337654237</v>
      </c>
      <c r="AE122" t="n">
        <v>2345870.051080419</v>
      </c>
      <c r="AF122" t="n">
        <v>8.918958628511319e-07</v>
      </c>
      <c r="AG122" t="n">
        <v>17</v>
      </c>
      <c r="AH122" t="n">
        <v>2121983.505854598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1.7604</v>
      </c>
      <c r="E123" t="n">
        <v>56.8</v>
      </c>
      <c r="F123" t="n">
        <v>53.1</v>
      </c>
      <c r="G123" t="n">
        <v>159.31</v>
      </c>
      <c r="H123" t="n">
        <v>1.85</v>
      </c>
      <c r="I123" t="n">
        <v>20</v>
      </c>
      <c r="J123" t="n">
        <v>300.64</v>
      </c>
      <c r="K123" t="n">
        <v>58.47</v>
      </c>
      <c r="L123" t="n">
        <v>31.25</v>
      </c>
      <c r="M123" t="n">
        <v>18</v>
      </c>
      <c r="N123" t="n">
        <v>85.91</v>
      </c>
      <c r="O123" t="n">
        <v>37312.88</v>
      </c>
      <c r="P123" t="n">
        <v>813.41</v>
      </c>
      <c r="Q123" t="n">
        <v>1367.16</v>
      </c>
      <c r="R123" t="n">
        <v>123.78</v>
      </c>
      <c r="S123" t="n">
        <v>104.26</v>
      </c>
      <c r="T123" t="n">
        <v>8847.99</v>
      </c>
      <c r="U123" t="n">
        <v>0.84</v>
      </c>
      <c r="V123" t="n">
        <v>0.9</v>
      </c>
      <c r="W123" t="n">
        <v>20.67</v>
      </c>
      <c r="X123" t="n">
        <v>0.53</v>
      </c>
      <c r="Y123" t="n">
        <v>1</v>
      </c>
      <c r="Z123" t="n">
        <v>10</v>
      </c>
      <c r="AA123" t="n">
        <v>1714.723387321048</v>
      </c>
      <c r="AB123" t="n">
        <v>2346.160186789521</v>
      </c>
      <c r="AC123" t="n">
        <v>2122.245951418832</v>
      </c>
      <c r="AD123" t="n">
        <v>1714723.387321048</v>
      </c>
      <c r="AE123" t="n">
        <v>2346160.186789521</v>
      </c>
      <c r="AF123" t="n">
        <v>8.919972031377869e-07</v>
      </c>
      <c r="AG123" t="n">
        <v>17</v>
      </c>
      <c r="AH123" t="n">
        <v>2122245.951418832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1.7599</v>
      </c>
      <c r="E124" t="n">
        <v>56.82</v>
      </c>
      <c r="F124" t="n">
        <v>53.12</v>
      </c>
      <c r="G124" t="n">
        <v>159.36</v>
      </c>
      <c r="H124" t="n">
        <v>1.86</v>
      </c>
      <c r="I124" t="n">
        <v>20</v>
      </c>
      <c r="J124" t="n">
        <v>301.17</v>
      </c>
      <c r="K124" t="n">
        <v>58.47</v>
      </c>
      <c r="L124" t="n">
        <v>31.5</v>
      </c>
      <c r="M124" t="n">
        <v>18</v>
      </c>
      <c r="N124" t="n">
        <v>86.19</v>
      </c>
      <c r="O124" t="n">
        <v>37377.94</v>
      </c>
      <c r="P124" t="n">
        <v>812.9</v>
      </c>
      <c r="Q124" t="n">
        <v>1367.28</v>
      </c>
      <c r="R124" t="n">
        <v>124.15</v>
      </c>
      <c r="S124" t="n">
        <v>104.26</v>
      </c>
      <c r="T124" t="n">
        <v>9031.65</v>
      </c>
      <c r="U124" t="n">
        <v>0.84</v>
      </c>
      <c r="V124" t="n">
        <v>0.9</v>
      </c>
      <c r="W124" t="n">
        <v>20.67</v>
      </c>
      <c r="X124" t="n">
        <v>0.54</v>
      </c>
      <c r="Y124" t="n">
        <v>1</v>
      </c>
      <c r="Z124" t="n">
        <v>10</v>
      </c>
      <c r="AA124" t="n">
        <v>1714.590392861176</v>
      </c>
      <c r="AB124" t="n">
        <v>2345.978217902222</v>
      </c>
      <c r="AC124" t="n">
        <v>2122.081349386742</v>
      </c>
      <c r="AD124" t="n">
        <v>1714590.392861176</v>
      </c>
      <c r="AE124" t="n">
        <v>2345978.217902222</v>
      </c>
      <c r="AF124" t="n">
        <v>8.917438524211492e-07</v>
      </c>
      <c r="AG124" t="n">
        <v>17</v>
      </c>
      <c r="AH124" t="n">
        <v>2122081.349386742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1.7599</v>
      </c>
      <c r="E125" t="n">
        <v>56.82</v>
      </c>
      <c r="F125" t="n">
        <v>53.12</v>
      </c>
      <c r="G125" t="n">
        <v>159.36</v>
      </c>
      <c r="H125" t="n">
        <v>1.87</v>
      </c>
      <c r="I125" t="n">
        <v>20</v>
      </c>
      <c r="J125" t="n">
        <v>301.69</v>
      </c>
      <c r="K125" t="n">
        <v>58.47</v>
      </c>
      <c r="L125" t="n">
        <v>31.75</v>
      </c>
      <c r="M125" t="n">
        <v>18</v>
      </c>
      <c r="N125" t="n">
        <v>86.47</v>
      </c>
      <c r="O125" t="n">
        <v>37443.11</v>
      </c>
      <c r="P125" t="n">
        <v>811.99</v>
      </c>
      <c r="Q125" t="n">
        <v>1367.2</v>
      </c>
      <c r="R125" t="n">
        <v>124.15</v>
      </c>
      <c r="S125" t="n">
        <v>104.26</v>
      </c>
      <c r="T125" t="n">
        <v>9031.26</v>
      </c>
      <c r="U125" t="n">
        <v>0.84</v>
      </c>
      <c r="V125" t="n">
        <v>0.9</v>
      </c>
      <c r="W125" t="n">
        <v>20.68</v>
      </c>
      <c r="X125" t="n">
        <v>0.54</v>
      </c>
      <c r="Y125" t="n">
        <v>1</v>
      </c>
      <c r="Z125" t="n">
        <v>10</v>
      </c>
      <c r="AA125" t="n">
        <v>1713.339770718268</v>
      </c>
      <c r="AB125" t="n">
        <v>2344.267061512741</v>
      </c>
      <c r="AC125" t="n">
        <v>2120.53350336145</v>
      </c>
      <c r="AD125" t="n">
        <v>1713339.770718269</v>
      </c>
      <c r="AE125" t="n">
        <v>2344267.061512741</v>
      </c>
      <c r="AF125" t="n">
        <v>8.917438524211492e-07</v>
      </c>
      <c r="AG125" t="n">
        <v>17</v>
      </c>
      <c r="AH125" t="n">
        <v>2120533.50336145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1.7595</v>
      </c>
      <c r="E126" t="n">
        <v>56.83</v>
      </c>
      <c r="F126" t="n">
        <v>53.13</v>
      </c>
      <c r="G126" t="n">
        <v>159.4</v>
      </c>
      <c r="H126" t="n">
        <v>1.89</v>
      </c>
      <c r="I126" t="n">
        <v>20</v>
      </c>
      <c r="J126" t="n">
        <v>302.22</v>
      </c>
      <c r="K126" t="n">
        <v>58.47</v>
      </c>
      <c r="L126" t="n">
        <v>32</v>
      </c>
      <c r="M126" t="n">
        <v>18</v>
      </c>
      <c r="N126" t="n">
        <v>86.75</v>
      </c>
      <c r="O126" t="n">
        <v>37508.41</v>
      </c>
      <c r="P126" t="n">
        <v>809.16</v>
      </c>
      <c r="Q126" t="n">
        <v>1367.22</v>
      </c>
      <c r="R126" t="n">
        <v>124.54</v>
      </c>
      <c r="S126" t="n">
        <v>104.26</v>
      </c>
      <c r="T126" t="n">
        <v>9224.08</v>
      </c>
      <c r="U126" t="n">
        <v>0.84</v>
      </c>
      <c r="V126" t="n">
        <v>0.9</v>
      </c>
      <c r="W126" t="n">
        <v>20.68</v>
      </c>
      <c r="X126" t="n">
        <v>0.5600000000000001</v>
      </c>
      <c r="Y126" t="n">
        <v>1</v>
      </c>
      <c r="Z126" t="n">
        <v>10</v>
      </c>
      <c r="AA126" t="n">
        <v>1709.86086592629</v>
      </c>
      <c r="AB126" t="n">
        <v>2339.507070497908</v>
      </c>
      <c r="AC126" t="n">
        <v>2116.227799208384</v>
      </c>
      <c r="AD126" t="n">
        <v>1709860.86592629</v>
      </c>
      <c r="AE126" t="n">
        <v>2339507.070497909</v>
      </c>
      <c r="AF126" t="n">
        <v>8.915411718478391e-07</v>
      </c>
      <c r="AG126" t="n">
        <v>17</v>
      </c>
      <c r="AH126" t="n">
        <v>2116227.799208384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1.7623</v>
      </c>
      <c r="E127" t="n">
        <v>56.74</v>
      </c>
      <c r="F127" t="n">
        <v>53.09</v>
      </c>
      <c r="G127" t="n">
        <v>167.65</v>
      </c>
      <c r="H127" t="n">
        <v>1.9</v>
      </c>
      <c r="I127" t="n">
        <v>19</v>
      </c>
      <c r="J127" t="n">
        <v>302.75</v>
      </c>
      <c r="K127" t="n">
        <v>58.47</v>
      </c>
      <c r="L127" t="n">
        <v>32.25</v>
      </c>
      <c r="M127" t="n">
        <v>17</v>
      </c>
      <c r="N127" t="n">
        <v>87.03</v>
      </c>
      <c r="O127" t="n">
        <v>37573.82</v>
      </c>
      <c r="P127" t="n">
        <v>808.4299999999999</v>
      </c>
      <c r="Q127" t="n">
        <v>1367.18</v>
      </c>
      <c r="R127" t="n">
        <v>123.28</v>
      </c>
      <c r="S127" t="n">
        <v>104.26</v>
      </c>
      <c r="T127" t="n">
        <v>8603.690000000001</v>
      </c>
      <c r="U127" t="n">
        <v>0.85</v>
      </c>
      <c r="V127" t="n">
        <v>0.9</v>
      </c>
      <c r="W127" t="n">
        <v>20.67</v>
      </c>
      <c r="X127" t="n">
        <v>0.51</v>
      </c>
      <c r="Y127" t="n">
        <v>1</v>
      </c>
      <c r="Z127" t="n">
        <v>10</v>
      </c>
      <c r="AA127" t="n">
        <v>1706.203983585673</v>
      </c>
      <c r="AB127" t="n">
        <v>2334.503562749213</v>
      </c>
      <c r="AC127" t="n">
        <v>2111.701819216757</v>
      </c>
      <c r="AD127" t="n">
        <v>1706203.983585673</v>
      </c>
      <c r="AE127" t="n">
        <v>2334503.562749213</v>
      </c>
      <c r="AF127" t="n">
        <v>8.929599358610098e-07</v>
      </c>
      <c r="AG127" t="n">
        <v>17</v>
      </c>
      <c r="AH127" t="n">
        <v>2111701.819216757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1.7623</v>
      </c>
      <c r="E128" t="n">
        <v>56.74</v>
      </c>
      <c r="F128" t="n">
        <v>53.09</v>
      </c>
      <c r="G128" t="n">
        <v>167.65</v>
      </c>
      <c r="H128" t="n">
        <v>1.91</v>
      </c>
      <c r="I128" t="n">
        <v>19</v>
      </c>
      <c r="J128" t="n">
        <v>303.28</v>
      </c>
      <c r="K128" t="n">
        <v>58.47</v>
      </c>
      <c r="L128" t="n">
        <v>32.5</v>
      </c>
      <c r="M128" t="n">
        <v>17</v>
      </c>
      <c r="N128" t="n">
        <v>87.31</v>
      </c>
      <c r="O128" t="n">
        <v>37639.36</v>
      </c>
      <c r="P128" t="n">
        <v>808.89</v>
      </c>
      <c r="Q128" t="n">
        <v>1367.21</v>
      </c>
      <c r="R128" t="n">
        <v>123.32</v>
      </c>
      <c r="S128" t="n">
        <v>104.26</v>
      </c>
      <c r="T128" t="n">
        <v>8622.57</v>
      </c>
      <c r="U128" t="n">
        <v>0.85</v>
      </c>
      <c r="V128" t="n">
        <v>0.9</v>
      </c>
      <c r="W128" t="n">
        <v>20.67</v>
      </c>
      <c r="X128" t="n">
        <v>0.51</v>
      </c>
      <c r="Y128" t="n">
        <v>1</v>
      </c>
      <c r="Z128" t="n">
        <v>10</v>
      </c>
      <c r="AA128" t="n">
        <v>1706.835305265246</v>
      </c>
      <c r="AB128" t="n">
        <v>2335.367364923152</v>
      </c>
      <c r="AC128" t="n">
        <v>2112.483181323568</v>
      </c>
      <c r="AD128" t="n">
        <v>1706835.305265245</v>
      </c>
      <c r="AE128" t="n">
        <v>2335367.364923152</v>
      </c>
      <c r="AF128" t="n">
        <v>8.929599358610098e-07</v>
      </c>
      <c r="AG128" t="n">
        <v>17</v>
      </c>
      <c r="AH128" t="n">
        <v>2112483.181323568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1.762</v>
      </c>
      <c r="E129" t="n">
        <v>56.75</v>
      </c>
      <c r="F129" t="n">
        <v>53.1</v>
      </c>
      <c r="G129" t="n">
        <v>167.69</v>
      </c>
      <c r="H129" t="n">
        <v>1.92</v>
      </c>
      <c r="I129" t="n">
        <v>19</v>
      </c>
      <c r="J129" t="n">
        <v>303.82</v>
      </c>
      <c r="K129" t="n">
        <v>58.47</v>
      </c>
      <c r="L129" t="n">
        <v>32.75</v>
      </c>
      <c r="M129" t="n">
        <v>17</v>
      </c>
      <c r="N129" t="n">
        <v>87.59</v>
      </c>
      <c r="O129" t="n">
        <v>37705.01</v>
      </c>
      <c r="P129" t="n">
        <v>809.26</v>
      </c>
      <c r="Q129" t="n">
        <v>1367.24</v>
      </c>
      <c r="R129" t="n">
        <v>123.67</v>
      </c>
      <c r="S129" t="n">
        <v>104.26</v>
      </c>
      <c r="T129" t="n">
        <v>8797.4</v>
      </c>
      <c r="U129" t="n">
        <v>0.84</v>
      </c>
      <c r="V129" t="n">
        <v>0.9</v>
      </c>
      <c r="W129" t="n">
        <v>20.67</v>
      </c>
      <c r="X129" t="n">
        <v>0.52</v>
      </c>
      <c r="Y129" t="n">
        <v>1</v>
      </c>
      <c r="Z129" t="n">
        <v>10</v>
      </c>
      <c r="AA129" t="n">
        <v>1707.66792898123</v>
      </c>
      <c r="AB129" t="n">
        <v>2336.506597424127</v>
      </c>
      <c r="AC129" t="n">
        <v>2113.513687073574</v>
      </c>
      <c r="AD129" t="n">
        <v>1707667.92898123</v>
      </c>
      <c r="AE129" t="n">
        <v>2336506.597424127</v>
      </c>
      <c r="AF129" t="n">
        <v>8.928079254310273e-07</v>
      </c>
      <c r="AG129" t="n">
        <v>17</v>
      </c>
      <c r="AH129" t="n">
        <v>2113513.687073574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1.7624</v>
      </c>
      <c r="E130" t="n">
        <v>56.74</v>
      </c>
      <c r="F130" t="n">
        <v>53.09</v>
      </c>
      <c r="G130" t="n">
        <v>167.64</v>
      </c>
      <c r="H130" t="n">
        <v>1.93</v>
      </c>
      <c r="I130" t="n">
        <v>19</v>
      </c>
      <c r="J130" t="n">
        <v>304.35</v>
      </c>
      <c r="K130" t="n">
        <v>58.47</v>
      </c>
      <c r="L130" t="n">
        <v>33</v>
      </c>
      <c r="M130" t="n">
        <v>17</v>
      </c>
      <c r="N130" t="n">
        <v>87.88</v>
      </c>
      <c r="O130" t="n">
        <v>37770.79</v>
      </c>
      <c r="P130" t="n">
        <v>808.87</v>
      </c>
      <c r="Q130" t="n">
        <v>1367.2</v>
      </c>
      <c r="R130" t="n">
        <v>123.04</v>
      </c>
      <c r="S130" t="n">
        <v>104.26</v>
      </c>
      <c r="T130" t="n">
        <v>8481.110000000001</v>
      </c>
      <c r="U130" t="n">
        <v>0.85</v>
      </c>
      <c r="V130" t="n">
        <v>0.9</v>
      </c>
      <c r="W130" t="n">
        <v>20.68</v>
      </c>
      <c r="X130" t="n">
        <v>0.51</v>
      </c>
      <c r="Y130" t="n">
        <v>1</v>
      </c>
      <c r="Z130" t="n">
        <v>10</v>
      </c>
      <c r="AA130" t="n">
        <v>1706.723395587449</v>
      </c>
      <c r="AB130" t="n">
        <v>2335.214245164884</v>
      </c>
      <c r="AC130" t="n">
        <v>2112.344675100125</v>
      </c>
      <c r="AD130" t="n">
        <v>1706723.395587449</v>
      </c>
      <c r="AE130" t="n">
        <v>2335214.245164884</v>
      </c>
      <c r="AF130" t="n">
        <v>8.930106060043373e-07</v>
      </c>
      <c r="AG130" t="n">
        <v>17</v>
      </c>
      <c r="AH130" t="n">
        <v>2112344.675100125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1.7624</v>
      </c>
      <c r="E131" t="n">
        <v>56.74</v>
      </c>
      <c r="F131" t="n">
        <v>53.09</v>
      </c>
      <c r="G131" t="n">
        <v>167.64</v>
      </c>
      <c r="H131" t="n">
        <v>1.94</v>
      </c>
      <c r="I131" t="n">
        <v>19</v>
      </c>
      <c r="J131" t="n">
        <v>304.88</v>
      </c>
      <c r="K131" t="n">
        <v>58.47</v>
      </c>
      <c r="L131" t="n">
        <v>33.25</v>
      </c>
      <c r="M131" t="n">
        <v>17</v>
      </c>
      <c r="N131" t="n">
        <v>88.16</v>
      </c>
      <c r="O131" t="n">
        <v>37836.69</v>
      </c>
      <c r="P131" t="n">
        <v>808.1900000000001</v>
      </c>
      <c r="Q131" t="n">
        <v>1367.13</v>
      </c>
      <c r="R131" t="n">
        <v>123.07</v>
      </c>
      <c r="S131" t="n">
        <v>104.26</v>
      </c>
      <c r="T131" t="n">
        <v>8497.18</v>
      </c>
      <c r="U131" t="n">
        <v>0.85</v>
      </c>
      <c r="V131" t="n">
        <v>0.9</v>
      </c>
      <c r="W131" t="n">
        <v>20.68</v>
      </c>
      <c r="X131" t="n">
        <v>0.51</v>
      </c>
      <c r="Y131" t="n">
        <v>1</v>
      </c>
      <c r="Z131" t="n">
        <v>10</v>
      </c>
      <c r="AA131" t="n">
        <v>1705.790190406249</v>
      </c>
      <c r="AB131" t="n">
        <v>2333.93739266586</v>
      </c>
      <c r="AC131" t="n">
        <v>2111.189683611532</v>
      </c>
      <c r="AD131" t="n">
        <v>1705790.190406249</v>
      </c>
      <c r="AE131" t="n">
        <v>2333937.392665859</v>
      </c>
      <c r="AF131" t="n">
        <v>8.930106060043373e-07</v>
      </c>
      <c r="AG131" t="n">
        <v>17</v>
      </c>
      <c r="AH131" t="n">
        <v>2111189.683611533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1.7622</v>
      </c>
      <c r="E132" t="n">
        <v>56.75</v>
      </c>
      <c r="F132" t="n">
        <v>53.09</v>
      </c>
      <c r="G132" t="n">
        <v>167.66</v>
      </c>
      <c r="H132" t="n">
        <v>1.95</v>
      </c>
      <c r="I132" t="n">
        <v>19</v>
      </c>
      <c r="J132" t="n">
        <v>305.42</v>
      </c>
      <c r="K132" t="n">
        <v>58.47</v>
      </c>
      <c r="L132" t="n">
        <v>33.5</v>
      </c>
      <c r="M132" t="n">
        <v>17</v>
      </c>
      <c r="N132" t="n">
        <v>88.45</v>
      </c>
      <c r="O132" t="n">
        <v>37902.71</v>
      </c>
      <c r="P132" t="n">
        <v>808.08</v>
      </c>
      <c r="Q132" t="n">
        <v>1367.2</v>
      </c>
      <c r="R132" t="n">
        <v>123.28</v>
      </c>
      <c r="S132" t="n">
        <v>104.26</v>
      </c>
      <c r="T132" t="n">
        <v>8598.85</v>
      </c>
      <c r="U132" t="n">
        <v>0.85</v>
      </c>
      <c r="V132" t="n">
        <v>0.9</v>
      </c>
      <c r="W132" t="n">
        <v>20.68</v>
      </c>
      <c r="X132" t="n">
        <v>0.52</v>
      </c>
      <c r="Y132" t="n">
        <v>1</v>
      </c>
      <c r="Z132" t="n">
        <v>10</v>
      </c>
      <c r="AA132" t="n">
        <v>1705.80803910193</v>
      </c>
      <c r="AB132" t="n">
        <v>2333.961814038718</v>
      </c>
      <c r="AC132" t="n">
        <v>2111.211774242842</v>
      </c>
      <c r="AD132" t="n">
        <v>1705808.03910193</v>
      </c>
      <c r="AE132" t="n">
        <v>2333961.814038718</v>
      </c>
      <c r="AF132" t="n">
        <v>8.929092657176823e-07</v>
      </c>
      <c r="AG132" t="n">
        <v>17</v>
      </c>
      <c r="AH132" t="n">
        <v>2111211.774242842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1.7622</v>
      </c>
      <c r="E133" t="n">
        <v>56.75</v>
      </c>
      <c r="F133" t="n">
        <v>53.09</v>
      </c>
      <c r="G133" t="n">
        <v>167.66</v>
      </c>
      <c r="H133" t="n">
        <v>1.97</v>
      </c>
      <c r="I133" t="n">
        <v>19</v>
      </c>
      <c r="J133" t="n">
        <v>305.96</v>
      </c>
      <c r="K133" t="n">
        <v>58.47</v>
      </c>
      <c r="L133" t="n">
        <v>33.75</v>
      </c>
      <c r="M133" t="n">
        <v>17</v>
      </c>
      <c r="N133" t="n">
        <v>88.73</v>
      </c>
      <c r="O133" t="n">
        <v>37968.85</v>
      </c>
      <c r="P133" t="n">
        <v>806.83</v>
      </c>
      <c r="Q133" t="n">
        <v>1367.24</v>
      </c>
      <c r="R133" t="n">
        <v>123.3</v>
      </c>
      <c r="S133" t="n">
        <v>104.26</v>
      </c>
      <c r="T133" t="n">
        <v>8613.32</v>
      </c>
      <c r="U133" t="n">
        <v>0.85</v>
      </c>
      <c r="V133" t="n">
        <v>0.9</v>
      </c>
      <c r="W133" t="n">
        <v>20.67</v>
      </c>
      <c r="X133" t="n">
        <v>0.52</v>
      </c>
      <c r="Y133" t="n">
        <v>1</v>
      </c>
      <c r="Z133" t="n">
        <v>10</v>
      </c>
      <c r="AA133" t="n">
        <v>1704.092393706982</v>
      </c>
      <c r="AB133" t="n">
        <v>2331.614392320418</v>
      </c>
      <c r="AC133" t="n">
        <v>2109.088387158709</v>
      </c>
      <c r="AD133" t="n">
        <v>1704092.393706982</v>
      </c>
      <c r="AE133" t="n">
        <v>2331614.392320418</v>
      </c>
      <c r="AF133" t="n">
        <v>8.929092657176823e-07</v>
      </c>
      <c r="AG133" t="n">
        <v>17</v>
      </c>
      <c r="AH133" t="n">
        <v>2109088.387158709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1.7652</v>
      </c>
      <c r="E134" t="n">
        <v>56.65</v>
      </c>
      <c r="F134" t="n">
        <v>53.04</v>
      </c>
      <c r="G134" t="n">
        <v>176.82</v>
      </c>
      <c r="H134" t="n">
        <v>1.98</v>
      </c>
      <c r="I134" t="n">
        <v>18</v>
      </c>
      <c r="J134" t="n">
        <v>306.49</v>
      </c>
      <c r="K134" t="n">
        <v>58.47</v>
      </c>
      <c r="L134" t="n">
        <v>34</v>
      </c>
      <c r="M134" t="n">
        <v>16</v>
      </c>
      <c r="N134" t="n">
        <v>89.02</v>
      </c>
      <c r="O134" t="n">
        <v>38035.12</v>
      </c>
      <c r="P134" t="n">
        <v>805.4</v>
      </c>
      <c r="Q134" t="n">
        <v>1367.24</v>
      </c>
      <c r="R134" t="n">
        <v>121.81</v>
      </c>
      <c r="S134" t="n">
        <v>104.26</v>
      </c>
      <c r="T134" t="n">
        <v>7869.94</v>
      </c>
      <c r="U134" t="n">
        <v>0.86</v>
      </c>
      <c r="V134" t="n">
        <v>0.9</v>
      </c>
      <c r="W134" t="n">
        <v>20.67</v>
      </c>
      <c r="X134" t="n">
        <v>0.47</v>
      </c>
      <c r="Y134" t="n">
        <v>1</v>
      </c>
      <c r="Z134" t="n">
        <v>10</v>
      </c>
      <c r="AA134" t="n">
        <v>1699.252033575577</v>
      </c>
      <c r="AB134" t="n">
        <v>2324.991598047012</v>
      </c>
      <c r="AC134" t="n">
        <v>2103.097663075607</v>
      </c>
      <c r="AD134" t="n">
        <v>1699252.033575577</v>
      </c>
      <c r="AE134" t="n">
        <v>2324991.598047012</v>
      </c>
      <c r="AF134" t="n">
        <v>8.944293700175083e-07</v>
      </c>
      <c r="AG134" t="n">
        <v>17</v>
      </c>
      <c r="AH134" t="n">
        <v>2103097.663075607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1.7646</v>
      </c>
      <c r="E135" t="n">
        <v>56.67</v>
      </c>
      <c r="F135" t="n">
        <v>53.06</v>
      </c>
      <c r="G135" t="n">
        <v>176.88</v>
      </c>
      <c r="H135" t="n">
        <v>1.99</v>
      </c>
      <c r="I135" t="n">
        <v>18</v>
      </c>
      <c r="J135" t="n">
        <v>307.03</v>
      </c>
      <c r="K135" t="n">
        <v>58.47</v>
      </c>
      <c r="L135" t="n">
        <v>34.25</v>
      </c>
      <c r="M135" t="n">
        <v>16</v>
      </c>
      <c r="N135" t="n">
        <v>89.31</v>
      </c>
      <c r="O135" t="n">
        <v>38101.52</v>
      </c>
      <c r="P135" t="n">
        <v>806.5599999999999</v>
      </c>
      <c r="Q135" t="n">
        <v>1367.17</v>
      </c>
      <c r="R135" t="n">
        <v>122.34</v>
      </c>
      <c r="S135" t="n">
        <v>104.26</v>
      </c>
      <c r="T135" t="n">
        <v>8136.16</v>
      </c>
      <c r="U135" t="n">
        <v>0.85</v>
      </c>
      <c r="V135" t="n">
        <v>0.9</v>
      </c>
      <c r="W135" t="n">
        <v>20.67</v>
      </c>
      <c r="X135" t="n">
        <v>0.49</v>
      </c>
      <c r="Y135" t="n">
        <v>1</v>
      </c>
      <c r="Z135" t="n">
        <v>10</v>
      </c>
      <c r="AA135" t="n">
        <v>1701.487921753039</v>
      </c>
      <c r="AB135" t="n">
        <v>2328.05083889184</v>
      </c>
      <c r="AC135" t="n">
        <v>2105.864934267876</v>
      </c>
      <c r="AD135" t="n">
        <v>1701487.921753039</v>
      </c>
      <c r="AE135" t="n">
        <v>2328050.83889184</v>
      </c>
      <c r="AF135" t="n">
        <v>8.941253491575429e-07</v>
      </c>
      <c r="AG135" t="n">
        <v>17</v>
      </c>
      <c r="AH135" t="n">
        <v>2105864.934267876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1.7644</v>
      </c>
      <c r="E136" t="n">
        <v>56.68</v>
      </c>
      <c r="F136" t="n">
        <v>53.07</v>
      </c>
      <c r="G136" t="n">
        <v>176.9</v>
      </c>
      <c r="H136" t="n">
        <v>2</v>
      </c>
      <c r="I136" t="n">
        <v>18</v>
      </c>
      <c r="J136" t="n">
        <v>307.57</v>
      </c>
      <c r="K136" t="n">
        <v>58.47</v>
      </c>
      <c r="L136" t="n">
        <v>34.5</v>
      </c>
      <c r="M136" t="n">
        <v>16</v>
      </c>
      <c r="N136" t="n">
        <v>89.59999999999999</v>
      </c>
      <c r="O136" t="n">
        <v>38168.04</v>
      </c>
      <c r="P136" t="n">
        <v>807.38</v>
      </c>
      <c r="Q136" t="n">
        <v>1367.17</v>
      </c>
      <c r="R136" t="n">
        <v>122.78</v>
      </c>
      <c r="S136" t="n">
        <v>104.26</v>
      </c>
      <c r="T136" t="n">
        <v>8357.360000000001</v>
      </c>
      <c r="U136" t="n">
        <v>0.85</v>
      </c>
      <c r="V136" t="n">
        <v>0.9</v>
      </c>
      <c r="W136" t="n">
        <v>20.67</v>
      </c>
      <c r="X136" t="n">
        <v>0.49</v>
      </c>
      <c r="Y136" t="n">
        <v>1</v>
      </c>
      <c r="Z136" t="n">
        <v>10</v>
      </c>
      <c r="AA136" t="n">
        <v>1702.851302263776</v>
      </c>
      <c r="AB136" t="n">
        <v>2329.916276254733</v>
      </c>
      <c r="AC136" t="n">
        <v>2107.552336907013</v>
      </c>
      <c r="AD136" t="n">
        <v>1702851.302263776</v>
      </c>
      <c r="AE136" t="n">
        <v>2329916.276254734</v>
      </c>
      <c r="AF136" t="n">
        <v>8.940240088708879e-07</v>
      </c>
      <c r="AG136" t="n">
        <v>17</v>
      </c>
      <c r="AH136" t="n">
        <v>2107552.336907013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1.7642</v>
      </c>
      <c r="E137" t="n">
        <v>56.68</v>
      </c>
      <c r="F137" t="n">
        <v>53.07</v>
      </c>
      <c r="G137" t="n">
        <v>176.92</v>
      </c>
      <c r="H137" t="n">
        <v>2.01</v>
      </c>
      <c r="I137" t="n">
        <v>18</v>
      </c>
      <c r="J137" t="n">
        <v>308.11</v>
      </c>
      <c r="K137" t="n">
        <v>58.47</v>
      </c>
      <c r="L137" t="n">
        <v>34.75</v>
      </c>
      <c r="M137" t="n">
        <v>16</v>
      </c>
      <c r="N137" t="n">
        <v>89.89</v>
      </c>
      <c r="O137" t="n">
        <v>38234.68</v>
      </c>
      <c r="P137" t="n">
        <v>807.12</v>
      </c>
      <c r="Q137" t="n">
        <v>1367.25</v>
      </c>
      <c r="R137" t="n">
        <v>122.95</v>
      </c>
      <c r="S137" t="n">
        <v>104.26</v>
      </c>
      <c r="T137" t="n">
        <v>8440.459999999999</v>
      </c>
      <c r="U137" t="n">
        <v>0.85</v>
      </c>
      <c r="V137" t="n">
        <v>0.9</v>
      </c>
      <c r="W137" t="n">
        <v>20.67</v>
      </c>
      <c r="X137" t="n">
        <v>0.5</v>
      </c>
      <c r="Y137" t="n">
        <v>1</v>
      </c>
      <c r="Z137" t="n">
        <v>10</v>
      </c>
      <c r="AA137" t="n">
        <v>1702.663153502923</v>
      </c>
      <c r="AB137" t="n">
        <v>2329.658842819596</v>
      </c>
      <c r="AC137" t="n">
        <v>2107.319472557615</v>
      </c>
      <c r="AD137" t="n">
        <v>1702663.153502923</v>
      </c>
      <c r="AE137" t="n">
        <v>2329658.842819597</v>
      </c>
      <c r="AF137" t="n">
        <v>8.939226685842329e-07</v>
      </c>
      <c r="AG137" t="n">
        <v>17</v>
      </c>
      <c r="AH137" t="n">
        <v>2107319.472557615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1.7647</v>
      </c>
      <c r="E138" t="n">
        <v>56.67</v>
      </c>
      <c r="F138" t="n">
        <v>53.06</v>
      </c>
      <c r="G138" t="n">
        <v>176.87</v>
      </c>
      <c r="H138" t="n">
        <v>2.02</v>
      </c>
      <c r="I138" t="n">
        <v>18</v>
      </c>
      <c r="J138" t="n">
        <v>308.65</v>
      </c>
      <c r="K138" t="n">
        <v>58.47</v>
      </c>
      <c r="L138" t="n">
        <v>35</v>
      </c>
      <c r="M138" t="n">
        <v>16</v>
      </c>
      <c r="N138" t="n">
        <v>90.18000000000001</v>
      </c>
      <c r="O138" t="n">
        <v>38301.46</v>
      </c>
      <c r="P138" t="n">
        <v>807.08</v>
      </c>
      <c r="Q138" t="n">
        <v>1367.2</v>
      </c>
      <c r="R138" t="n">
        <v>122.41</v>
      </c>
      <c r="S138" t="n">
        <v>104.26</v>
      </c>
      <c r="T138" t="n">
        <v>8169.03</v>
      </c>
      <c r="U138" t="n">
        <v>0.85</v>
      </c>
      <c r="V138" t="n">
        <v>0.9</v>
      </c>
      <c r="W138" t="n">
        <v>20.67</v>
      </c>
      <c r="X138" t="n">
        <v>0.49</v>
      </c>
      <c r="Y138" t="n">
        <v>1</v>
      </c>
      <c r="Z138" t="n">
        <v>10</v>
      </c>
      <c r="AA138" t="n">
        <v>1702.116569782887</v>
      </c>
      <c r="AB138" t="n">
        <v>2328.910982860271</v>
      </c>
      <c r="AC138" t="n">
        <v>2106.64298730318</v>
      </c>
      <c r="AD138" t="n">
        <v>1702116.569782887</v>
      </c>
      <c r="AE138" t="n">
        <v>2328910.982860271</v>
      </c>
      <c r="AF138" t="n">
        <v>8.941760193008704e-07</v>
      </c>
      <c r="AG138" t="n">
        <v>17</v>
      </c>
      <c r="AH138" t="n">
        <v>2106642.98730318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1.765</v>
      </c>
      <c r="E139" t="n">
        <v>56.66</v>
      </c>
      <c r="F139" t="n">
        <v>53.05</v>
      </c>
      <c r="G139" t="n">
        <v>176.83</v>
      </c>
      <c r="H139" t="n">
        <v>2.03</v>
      </c>
      <c r="I139" t="n">
        <v>18</v>
      </c>
      <c r="J139" t="n">
        <v>309.2</v>
      </c>
      <c r="K139" t="n">
        <v>58.47</v>
      </c>
      <c r="L139" t="n">
        <v>35.25</v>
      </c>
      <c r="M139" t="n">
        <v>16</v>
      </c>
      <c r="N139" t="n">
        <v>90.47</v>
      </c>
      <c r="O139" t="n">
        <v>38368.36</v>
      </c>
      <c r="P139" t="n">
        <v>806</v>
      </c>
      <c r="Q139" t="n">
        <v>1367.17</v>
      </c>
      <c r="R139" t="n">
        <v>121.95</v>
      </c>
      <c r="S139" t="n">
        <v>104.26</v>
      </c>
      <c r="T139" t="n">
        <v>7940.66</v>
      </c>
      <c r="U139" t="n">
        <v>0.85</v>
      </c>
      <c r="V139" t="n">
        <v>0.9</v>
      </c>
      <c r="W139" t="n">
        <v>20.67</v>
      </c>
      <c r="X139" t="n">
        <v>0.47</v>
      </c>
      <c r="Y139" t="n">
        <v>1</v>
      </c>
      <c r="Z139" t="n">
        <v>10</v>
      </c>
      <c r="AA139" t="n">
        <v>1700.313222686101</v>
      </c>
      <c r="AB139" t="n">
        <v>2326.44356380439</v>
      </c>
      <c r="AC139" t="n">
        <v>2104.411055258947</v>
      </c>
      <c r="AD139" t="n">
        <v>1700313.222686101</v>
      </c>
      <c r="AE139" t="n">
        <v>2326443.56380439</v>
      </c>
      <c r="AF139" t="n">
        <v>8.94328029730853e-07</v>
      </c>
      <c r="AG139" t="n">
        <v>17</v>
      </c>
      <c r="AH139" t="n">
        <v>2104411.055258947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1.7645</v>
      </c>
      <c r="E140" t="n">
        <v>56.67</v>
      </c>
      <c r="F140" t="n">
        <v>53.07</v>
      </c>
      <c r="G140" t="n">
        <v>176.88</v>
      </c>
      <c r="H140" t="n">
        <v>2.04</v>
      </c>
      <c r="I140" t="n">
        <v>18</v>
      </c>
      <c r="J140" t="n">
        <v>309.74</v>
      </c>
      <c r="K140" t="n">
        <v>58.47</v>
      </c>
      <c r="L140" t="n">
        <v>35.5</v>
      </c>
      <c r="M140" t="n">
        <v>16</v>
      </c>
      <c r="N140" t="n">
        <v>90.77</v>
      </c>
      <c r="O140" t="n">
        <v>38435.39</v>
      </c>
      <c r="P140" t="n">
        <v>805.47</v>
      </c>
      <c r="Q140" t="n">
        <v>1367.2</v>
      </c>
      <c r="R140" t="n">
        <v>122.39</v>
      </c>
      <c r="S140" t="n">
        <v>104.26</v>
      </c>
      <c r="T140" t="n">
        <v>8162.63</v>
      </c>
      <c r="U140" t="n">
        <v>0.85</v>
      </c>
      <c r="V140" t="n">
        <v>0.9</v>
      </c>
      <c r="W140" t="n">
        <v>20.67</v>
      </c>
      <c r="X140" t="n">
        <v>0.49</v>
      </c>
      <c r="Y140" t="n">
        <v>1</v>
      </c>
      <c r="Z140" t="n">
        <v>10</v>
      </c>
      <c r="AA140" t="n">
        <v>1700.149077037313</v>
      </c>
      <c r="AB140" t="n">
        <v>2326.218972486123</v>
      </c>
      <c r="AC140" t="n">
        <v>2104.20789862088</v>
      </c>
      <c r="AD140" t="n">
        <v>1700149.077037313</v>
      </c>
      <c r="AE140" t="n">
        <v>2326218.972486123</v>
      </c>
      <c r="AF140" t="n">
        <v>8.940746790142155e-07</v>
      </c>
      <c r="AG140" t="n">
        <v>17</v>
      </c>
      <c r="AH140" t="n">
        <v>2104207.89862088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1.7643</v>
      </c>
      <c r="E141" t="n">
        <v>56.68</v>
      </c>
      <c r="F141" t="n">
        <v>53.07</v>
      </c>
      <c r="G141" t="n">
        <v>176.91</v>
      </c>
      <c r="H141" t="n">
        <v>2.05</v>
      </c>
      <c r="I141" t="n">
        <v>18</v>
      </c>
      <c r="J141" t="n">
        <v>310.28</v>
      </c>
      <c r="K141" t="n">
        <v>58.47</v>
      </c>
      <c r="L141" t="n">
        <v>35.75</v>
      </c>
      <c r="M141" t="n">
        <v>16</v>
      </c>
      <c r="N141" t="n">
        <v>91.06</v>
      </c>
      <c r="O141" t="n">
        <v>38502.55</v>
      </c>
      <c r="P141" t="n">
        <v>804.4</v>
      </c>
      <c r="Q141" t="n">
        <v>1367.21</v>
      </c>
      <c r="R141" t="n">
        <v>122.82</v>
      </c>
      <c r="S141" t="n">
        <v>104.26</v>
      </c>
      <c r="T141" t="n">
        <v>8376.17</v>
      </c>
      <c r="U141" t="n">
        <v>0.85</v>
      </c>
      <c r="V141" t="n">
        <v>0.9</v>
      </c>
      <c r="W141" t="n">
        <v>20.67</v>
      </c>
      <c r="X141" t="n">
        <v>0.5</v>
      </c>
      <c r="Y141" t="n">
        <v>1</v>
      </c>
      <c r="Z141" t="n">
        <v>10</v>
      </c>
      <c r="AA141" t="n">
        <v>1698.850217674933</v>
      </c>
      <c r="AB141" t="n">
        <v>2324.441815804884</v>
      </c>
      <c r="AC141" t="n">
        <v>2102.600351279043</v>
      </c>
      <c r="AD141" t="n">
        <v>1698850.217674933</v>
      </c>
      <c r="AE141" t="n">
        <v>2324441.815804884</v>
      </c>
      <c r="AF141" t="n">
        <v>8.939733387275603e-07</v>
      </c>
      <c r="AG141" t="n">
        <v>17</v>
      </c>
      <c r="AH141" t="n">
        <v>2102600.351279043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1.7666</v>
      </c>
      <c r="E142" t="n">
        <v>56.61</v>
      </c>
      <c r="F142" t="n">
        <v>53.05</v>
      </c>
      <c r="G142" t="n">
        <v>187.22</v>
      </c>
      <c r="H142" t="n">
        <v>2.06</v>
      </c>
      <c r="I142" t="n">
        <v>17</v>
      </c>
      <c r="J142" t="n">
        <v>310.83</v>
      </c>
      <c r="K142" t="n">
        <v>58.47</v>
      </c>
      <c r="L142" t="n">
        <v>36</v>
      </c>
      <c r="M142" t="n">
        <v>15</v>
      </c>
      <c r="N142" t="n">
        <v>91.36</v>
      </c>
      <c r="O142" t="n">
        <v>38569.84</v>
      </c>
      <c r="P142" t="n">
        <v>803.66</v>
      </c>
      <c r="Q142" t="n">
        <v>1367.15</v>
      </c>
      <c r="R142" t="n">
        <v>121.9</v>
      </c>
      <c r="S142" t="n">
        <v>104.26</v>
      </c>
      <c r="T142" t="n">
        <v>7921.8</v>
      </c>
      <c r="U142" t="n">
        <v>0.86</v>
      </c>
      <c r="V142" t="n">
        <v>0.9</v>
      </c>
      <c r="W142" t="n">
        <v>20.67</v>
      </c>
      <c r="X142" t="n">
        <v>0.47</v>
      </c>
      <c r="Y142" t="n">
        <v>1</v>
      </c>
      <c r="Z142" t="n">
        <v>10</v>
      </c>
      <c r="AA142" t="n">
        <v>1695.767254161671</v>
      </c>
      <c r="AB142" t="n">
        <v>2320.223569115289</v>
      </c>
      <c r="AC142" t="n">
        <v>2098.784688133157</v>
      </c>
      <c r="AD142" t="n">
        <v>1695767.254161671</v>
      </c>
      <c r="AE142" t="n">
        <v>2320223.569115289</v>
      </c>
      <c r="AF142" t="n">
        <v>8.951387520240935e-07</v>
      </c>
      <c r="AG142" t="n">
        <v>17</v>
      </c>
      <c r="AH142" t="n">
        <v>2098784.688133156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1.7669</v>
      </c>
      <c r="E143" t="n">
        <v>56.6</v>
      </c>
      <c r="F143" t="n">
        <v>53.04</v>
      </c>
      <c r="G143" t="n">
        <v>187.18</v>
      </c>
      <c r="H143" t="n">
        <v>2.07</v>
      </c>
      <c r="I143" t="n">
        <v>17</v>
      </c>
      <c r="J143" t="n">
        <v>311.38</v>
      </c>
      <c r="K143" t="n">
        <v>58.47</v>
      </c>
      <c r="L143" t="n">
        <v>36.25</v>
      </c>
      <c r="M143" t="n">
        <v>15</v>
      </c>
      <c r="N143" t="n">
        <v>91.65000000000001</v>
      </c>
      <c r="O143" t="n">
        <v>38637.26</v>
      </c>
      <c r="P143" t="n">
        <v>803.48</v>
      </c>
      <c r="Q143" t="n">
        <v>1367.13</v>
      </c>
      <c r="R143" t="n">
        <v>121.5</v>
      </c>
      <c r="S143" t="n">
        <v>104.26</v>
      </c>
      <c r="T143" t="n">
        <v>7722.27</v>
      </c>
      <c r="U143" t="n">
        <v>0.86</v>
      </c>
      <c r="V143" t="n">
        <v>0.9</v>
      </c>
      <c r="W143" t="n">
        <v>20.67</v>
      </c>
      <c r="X143" t="n">
        <v>0.46</v>
      </c>
      <c r="Y143" t="n">
        <v>1</v>
      </c>
      <c r="Z143" t="n">
        <v>10</v>
      </c>
      <c r="AA143" t="n">
        <v>1695.198903148962</v>
      </c>
      <c r="AB143" t="n">
        <v>2319.445926185821</v>
      </c>
      <c r="AC143" t="n">
        <v>2098.081262353449</v>
      </c>
      <c r="AD143" t="n">
        <v>1695198.903148961</v>
      </c>
      <c r="AE143" t="n">
        <v>2319445.926185821</v>
      </c>
      <c r="AF143" t="n">
        <v>8.952907624540761e-07</v>
      </c>
      <c r="AG143" t="n">
        <v>17</v>
      </c>
      <c r="AH143" t="n">
        <v>2098081.262353449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1.7671</v>
      </c>
      <c r="E144" t="n">
        <v>56.59</v>
      </c>
      <c r="F144" t="n">
        <v>53.03</v>
      </c>
      <c r="G144" t="n">
        <v>187.17</v>
      </c>
      <c r="H144" t="n">
        <v>2.08</v>
      </c>
      <c r="I144" t="n">
        <v>17</v>
      </c>
      <c r="J144" t="n">
        <v>311.92</v>
      </c>
      <c r="K144" t="n">
        <v>58.47</v>
      </c>
      <c r="L144" t="n">
        <v>36.5</v>
      </c>
      <c r="M144" t="n">
        <v>15</v>
      </c>
      <c r="N144" t="n">
        <v>91.95</v>
      </c>
      <c r="O144" t="n">
        <v>38704.93</v>
      </c>
      <c r="P144" t="n">
        <v>804.04</v>
      </c>
      <c r="Q144" t="n">
        <v>1367.18</v>
      </c>
      <c r="R144" t="n">
        <v>121.1</v>
      </c>
      <c r="S144" t="n">
        <v>104.26</v>
      </c>
      <c r="T144" t="n">
        <v>7521.41</v>
      </c>
      <c r="U144" t="n">
        <v>0.86</v>
      </c>
      <c r="V144" t="n">
        <v>0.9</v>
      </c>
      <c r="W144" t="n">
        <v>20.68</v>
      </c>
      <c r="X144" t="n">
        <v>0.46</v>
      </c>
      <c r="Y144" t="n">
        <v>1</v>
      </c>
      <c r="Z144" t="n">
        <v>10</v>
      </c>
      <c r="AA144" t="n">
        <v>1695.72713800738</v>
      </c>
      <c r="AB144" t="n">
        <v>2320.168680423187</v>
      </c>
      <c r="AC144" t="n">
        <v>2098.735037940792</v>
      </c>
      <c r="AD144" t="n">
        <v>1695727.13800738</v>
      </c>
      <c r="AE144" t="n">
        <v>2320168.680423187</v>
      </c>
      <c r="AF144" t="n">
        <v>8.953921027407311e-07</v>
      </c>
      <c r="AG144" t="n">
        <v>17</v>
      </c>
      <c r="AH144" t="n">
        <v>2098735.037940792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1.7676</v>
      </c>
      <c r="E145" t="n">
        <v>56.57</v>
      </c>
      <c r="F145" t="n">
        <v>53.01</v>
      </c>
      <c r="G145" t="n">
        <v>187.11</v>
      </c>
      <c r="H145" t="n">
        <v>2.1</v>
      </c>
      <c r="I145" t="n">
        <v>17</v>
      </c>
      <c r="J145" t="n">
        <v>312.47</v>
      </c>
      <c r="K145" t="n">
        <v>58.47</v>
      </c>
      <c r="L145" t="n">
        <v>36.75</v>
      </c>
      <c r="M145" t="n">
        <v>15</v>
      </c>
      <c r="N145" t="n">
        <v>92.25</v>
      </c>
      <c r="O145" t="n">
        <v>38772.62</v>
      </c>
      <c r="P145" t="n">
        <v>804.48</v>
      </c>
      <c r="Q145" t="n">
        <v>1367.18</v>
      </c>
      <c r="R145" t="n">
        <v>120.81</v>
      </c>
      <c r="S145" t="n">
        <v>104.26</v>
      </c>
      <c r="T145" t="n">
        <v>7374.4</v>
      </c>
      <c r="U145" t="n">
        <v>0.86</v>
      </c>
      <c r="V145" t="n">
        <v>0.9</v>
      </c>
      <c r="W145" t="n">
        <v>20.67</v>
      </c>
      <c r="X145" t="n">
        <v>0.44</v>
      </c>
      <c r="Y145" t="n">
        <v>1</v>
      </c>
      <c r="Z145" t="n">
        <v>10</v>
      </c>
      <c r="AA145" t="n">
        <v>1695.76914394591</v>
      </c>
      <c r="AB145" t="n">
        <v>2320.226154801455</v>
      </c>
      <c r="AC145" t="n">
        <v>2098.787027045064</v>
      </c>
      <c r="AD145" t="n">
        <v>1695769.14394591</v>
      </c>
      <c r="AE145" t="n">
        <v>2320226.154801455</v>
      </c>
      <c r="AF145" t="n">
        <v>8.956454534573689e-07</v>
      </c>
      <c r="AG145" t="n">
        <v>17</v>
      </c>
      <c r="AH145" t="n">
        <v>2098787.027045064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1.7671</v>
      </c>
      <c r="E146" t="n">
        <v>56.59</v>
      </c>
      <c r="F146" t="n">
        <v>53.03</v>
      </c>
      <c r="G146" t="n">
        <v>187.17</v>
      </c>
      <c r="H146" t="n">
        <v>2.11</v>
      </c>
      <c r="I146" t="n">
        <v>17</v>
      </c>
      <c r="J146" t="n">
        <v>313.02</v>
      </c>
      <c r="K146" t="n">
        <v>58.47</v>
      </c>
      <c r="L146" t="n">
        <v>37</v>
      </c>
      <c r="M146" t="n">
        <v>15</v>
      </c>
      <c r="N146" t="n">
        <v>92.55</v>
      </c>
      <c r="O146" t="n">
        <v>38840.44</v>
      </c>
      <c r="P146" t="n">
        <v>804.05</v>
      </c>
      <c r="Q146" t="n">
        <v>1367.27</v>
      </c>
      <c r="R146" t="n">
        <v>121.29</v>
      </c>
      <c r="S146" t="n">
        <v>104.26</v>
      </c>
      <c r="T146" t="n">
        <v>7616.18</v>
      </c>
      <c r="U146" t="n">
        <v>0.86</v>
      </c>
      <c r="V146" t="n">
        <v>0.9</v>
      </c>
      <c r="W146" t="n">
        <v>20.67</v>
      </c>
      <c r="X146" t="n">
        <v>0.46</v>
      </c>
      <c r="Y146" t="n">
        <v>1</v>
      </c>
      <c r="Z146" t="n">
        <v>10</v>
      </c>
      <c r="AA146" t="n">
        <v>1695.740825111969</v>
      </c>
      <c r="AB146" t="n">
        <v>2320.187407723518</v>
      </c>
      <c r="AC146" t="n">
        <v>2098.751977933864</v>
      </c>
      <c r="AD146" t="n">
        <v>1695740.825111969</v>
      </c>
      <c r="AE146" t="n">
        <v>2320187.407723518</v>
      </c>
      <c r="AF146" t="n">
        <v>8.953921027407311e-07</v>
      </c>
      <c r="AG146" t="n">
        <v>17</v>
      </c>
      <c r="AH146" t="n">
        <v>2098751.977933864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1.7669</v>
      </c>
      <c r="E147" t="n">
        <v>56.6</v>
      </c>
      <c r="F147" t="n">
        <v>53.04</v>
      </c>
      <c r="G147" t="n">
        <v>187.19</v>
      </c>
      <c r="H147" t="n">
        <v>2.12</v>
      </c>
      <c r="I147" t="n">
        <v>17</v>
      </c>
      <c r="J147" t="n">
        <v>313.57</v>
      </c>
      <c r="K147" t="n">
        <v>58.47</v>
      </c>
      <c r="L147" t="n">
        <v>37.25</v>
      </c>
      <c r="M147" t="n">
        <v>15</v>
      </c>
      <c r="N147" t="n">
        <v>92.84999999999999</v>
      </c>
      <c r="O147" t="n">
        <v>38908.39</v>
      </c>
      <c r="P147" t="n">
        <v>804.27</v>
      </c>
      <c r="Q147" t="n">
        <v>1367.19</v>
      </c>
      <c r="R147" t="n">
        <v>121.59</v>
      </c>
      <c r="S147" t="n">
        <v>104.26</v>
      </c>
      <c r="T147" t="n">
        <v>7764.34</v>
      </c>
      <c r="U147" t="n">
        <v>0.86</v>
      </c>
      <c r="V147" t="n">
        <v>0.9</v>
      </c>
      <c r="W147" t="n">
        <v>20.67</v>
      </c>
      <c r="X147" t="n">
        <v>0.46</v>
      </c>
      <c r="Y147" t="n">
        <v>1</v>
      </c>
      <c r="Z147" t="n">
        <v>10</v>
      </c>
      <c r="AA147" t="n">
        <v>1696.280306804553</v>
      </c>
      <c r="AB147" t="n">
        <v>2320.925550375565</v>
      </c>
      <c r="AC147" t="n">
        <v>2099.419673287189</v>
      </c>
      <c r="AD147" t="n">
        <v>1696280.306804553</v>
      </c>
      <c r="AE147" t="n">
        <v>2320925.550375565</v>
      </c>
      <c r="AF147" t="n">
        <v>8.952907624540761e-07</v>
      </c>
      <c r="AG147" t="n">
        <v>17</v>
      </c>
      <c r="AH147" t="n">
        <v>2099419.673287189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1.7673</v>
      </c>
      <c r="E148" t="n">
        <v>56.58</v>
      </c>
      <c r="F148" t="n">
        <v>53.02</v>
      </c>
      <c r="G148" t="n">
        <v>187.15</v>
      </c>
      <c r="H148" t="n">
        <v>2.13</v>
      </c>
      <c r="I148" t="n">
        <v>17</v>
      </c>
      <c r="J148" t="n">
        <v>314.13</v>
      </c>
      <c r="K148" t="n">
        <v>58.47</v>
      </c>
      <c r="L148" t="n">
        <v>37.5</v>
      </c>
      <c r="M148" t="n">
        <v>15</v>
      </c>
      <c r="N148" t="n">
        <v>93.15000000000001</v>
      </c>
      <c r="O148" t="n">
        <v>38976.48</v>
      </c>
      <c r="P148" t="n">
        <v>802.85</v>
      </c>
      <c r="Q148" t="n">
        <v>1367.22</v>
      </c>
      <c r="R148" t="n">
        <v>121.04</v>
      </c>
      <c r="S148" t="n">
        <v>104.26</v>
      </c>
      <c r="T148" t="n">
        <v>7489.64</v>
      </c>
      <c r="U148" t="n">
        <v>0.86</v>
      </c>
      <c r="V148" t="n">
        <v>0.9</v>
      </c>
      <c r="W148" t="n">
        <v>20.67</v>
      </c>
      <c r="X148" t="n">
        <v>0.45</v>
      </c>
      <c r="Y148" t="n">
        <v>1</v>
      </c>
      <c r="Z148" t="n">
        <v>10</v>
      </c>
      <c r="AA148" t="n">
        <v>1693.860281067625</v>
      </c>
      <c r="AB148" t="n">
        <v>2317.614364398298</v>
      </c>
      <c r="AC148" t="n">
        <v>2096.424502252314</v>
      </c>
      <c r="AD148" t="n">
        <v>1693860.281067625</v>
      </c>
      <c r="AE148" t="n">
        <v>2317614.364398298</v>
      </c>
      <c r="AF148" t="n">
        <v>8.954934430273862e-07</v>
      </c>
      <c r="AG148" t="n">
        <v>17</v>
      </c>
      <c r="AH148" t="n">
        <v>2096424.502252314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1.7672</v>
      </c>
      <c r="E149" t="n">
        <v>56.59</v>
      </c>
      <c r="F149" t="n">
        <v>53.03</v>
      </c>
      <c r="G149" t="n">
        <v>187.15</v>
      </c>
      <c r="H149" t="n">
        <v>2.14</v>
      </c>
      <c r="I149" t="n">
        <v>17</v>
      </c>
      <c r="J149" t="n">
        <v>314.68</v>
      </c>
      <c r="K149" t="n">
        <v>58.47</v>
      </c>
      <c r="L149" t="n">
        <v>37.75</v>
      </c>
      <c r="M149" t="n">
        <v>15</v>
      </c>
      <c r="N149" t="n">
        <v>93.45999999999999</v>
      </c>
      <c r="O149" t="n">
        <v>39044.7</v>
      </c>
      <c r="P149" t="n">
        <v>801.1900000000001</v>
      </c>
      <c r="Q149" t="n">
        <v>1367.18</v>
      </c>
      <c r="R149" t="n">
        <v>121.28</v>
      </c>
      <c r="S149" t="n">
        <v>104.26</v>
      </c>
      <c r="T149" t="n">
        <v>7611.95</v>
      </c>
      <c r="U149" t="n">
        <v>0.86</v>
      </c>
      <c r="V149" t="n">
        <v>0.9</v>
      </c>
      <c r="W149" t="n">
        <v>20.67</v>
      </c>
      <c r="X149" t="n">
        <v>0.45</v>
      </c>
      <c r="Y149" t="n">
        <v>1</v>
      </c>
      <c r="Z149" t="n">
        <v>10</v>
      </c>
      <c r="AA149" t="n">
        <v>1691.742929455699</v>
      </c>
      <c r="AB149" t="n">
        <v>2314.7173105119</v>
      </c>
      <c r="AC149" t="n">
        <v>2093.803939122794</v>
      </c>
      <c r="AD149" t="n">
        <v>1691742.929455699</v>
      </c>
      <c r="AE149" t="n">
        <v>2314717.310511901</v>
      </c>
      <c r="AF149" t="n">
        <v>8.954427728840586e-07</v>
      </c>
      <c r="AG149" t="n">
        <v>17</v>
      </c>
      <c r="AH149" t="n">
        <v>2093803.939122793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1.7669</v>
      </c>
      <c r="E150" t="n">
        <v>56.6</v>
      </c>
      <c r="F150" t="n">
        <v>53.04</v>
      </c>
      <c r="G150" t="n">
        <v>187.19</v>
      </c>
      <c r="H150" t="n">
        <v>2.15</v>
      </c>
      <c r="I150" t="n">
        <v>17</v>
      </c>
      <c r="J150" t="n">
        <v>315.23</v>
      </c>
      <c r="K150" t="n">
        <v>58.47</v>
      </c>
      <c r="L150" t="n">
        <v>38</v>
      </c>
      <c r="M150" t="n">
        <v>15</v>
      </c>
      <c r="N150" t="n">
        <v>93.76000000000001</v>
      </c>
      <c r="O150" t="n">
        <v>39113.07</v>
      </c>
      <c r="P150" t="n">
        <v>800</v>
      </c>
      <c r="Q150" t="n">
        <v>1367.16</v>
      </c>
      <c r="R150" t="n">
        <v>121.62</v>
      </c>
      <c r="S150" t="n">
        <v>104.26</v>
      </c>
      <c r="T150" t="n">
        <v>7779.25</v>
      </c>
      <c r="U150" t="n">
        <v>0.86</v>
      </c>
      <c r="V150" t="n">
        <v>0.9</v>
      </c>
      <c r="W150" t="n">
        <v>20.67</v>
      </c>
      <c r="X150" t="n">
        <v>0.46</v>
      </c>
      <c r="Y150" t="n">
        <v>1</v>
      </c>
      <c r="Z150" t="n">
        <v>10</v>
      </c>
      <c r="AA150" t="n">
        <v>1690.43525160281</v>
      </c>
      <c r="AB150" t="n">
        <v>2312.928087982903</v>
      </c>
      <c r="AC150" t="n">
        <v>2092.185477480773</v>
      </c>
      <c r="AD150" t="n">
        <v>1690435.25160281</v>
      </c>
      <c r="AE150" t="n">
        <v>2312928.087982903</v>
      </c>
      <c r="AF150" t="n">
        <v>8.952907624540761e-07</v>
      </c>
      <c r="AG150" t="n">
        <v>17</v>
      </c>
      <c r="AH150" t="n">
        <v>2092185.477480774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1.7692</v>
      </c>
      <c r="E151" t="n">
        <v>56.52</v>
      </c>
      <c r="F151" t="n">
        <v>53.01</v>
      </c>
      <c r="G151" t="n">
        <v>198.79</v>
      </c>
      <c r="H151" t="n">
        <v>2.16</v>
      </c>
      <c r="I151" t="n">
        <v>16</v>
      </c>
      <c r="J151" t="n">
        <v>315.79</v>
      </c>
      <c r="K151" t="n">
        <v>58.47</v>
      </c>
      <c r="L151" t="n">
        <v>38.25</v>
      </c>
      <c r="M151" t="n">
        <v>14</v>
      </c>
      <c r="N151" t="n">
        <v>94.06999999999999</v>
      </c>
      <c r="O151" t="n">
        <v>39181.56</v>
      </c>
      <c r="P151" t="n">
        <v>799.95</v>
      </c>
      <c r="Q151" t="n">
        <v>1367.15</v>
      </c>
      <c r="R151" t="n">
        <v>120.73</v>
      </c>
      <c r="S151" t="n">
        <v>104.26</v>
      </c>
      <c r="T151" t="n">
        <v>7339.28</v>
      </c>
      <c r="U151" t="n">
        <v>0.86</v>
      </c>
      <c r="V151" t="n">
        <v>0.9</v>
      </c>
      <c r="W151" t="n">
        <v>20.67</v>
      </c>
      <c r="X151" t="n">
        <v>0.44</v>
      </c>
      <c r="Y151" t="n">
        <v>1</v>
      </c>
      <c r="Z151" t="n">
        <v>10</v>
      </c>
      <c r="AA151" t="n">
        <v>1688.240047664477</v>
      </c>
      <c r="AB151" t="n">
        <v>2309.924513108913</v>
      </c>
      <c r="AC151" t="n">
        <v>2089.468559577213</v>
      </c>
      <c r="AD151" t="n">
        <v>1688240.047664477</v>
      </c>
      <c r="AE151" t="n">
        <v>2309924.513108913</v>
      </c>
      <c r="AF151" t="n">
        <v>8.964561757506093e-07</v>
      </c>
      <c r="AG151" t="n">
        <v>17</v>
      </c>
      <c r="AH151" t="n">
        <v>2089468.559577213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1.7697</v>
      </c>
      <c r="E152" t="n">
        <v>56.51</v>
      </c>
      <c r="F152" t="n">
        <v>53</v>
      </c>
      <c r="G152" t="n">
        <v>198.73</v>
      </c>
      <c r="H152" t="n">
        <v>2.17</v>
      </c>
      <c r="I152" t="n">
        <v>16</v>
      </c>
      <c r="J152" t="n">
        <v>316.35</v>
      </c>
      <c r="K152" t="n">
        <v>58.47</v>
      </c>
      <c r="L152" t="n">
        <v>38.5</v>
      </c>
      <c r="M152" t="n">
        <v>14</v>
      </c>
      <c r="N152" t="n">
        <v>94.37</v>
      </c>
      <c r="O152" t="n">
        <v>39250.2</v>
      </c>
      <c r="P152" t="n">
        <v>800.38</v>
      </c>
      <c r="Q152" t="n">
        <v>1367.17</v>
      </c>
      <c r="R152" t="n">
        <v>120.26</v>
      </c>
      <c r="S152" t="n">
        <v>104.26</v>
      </c>
      <c r="T152" t="n">
        <v>7105.75</v>
      </c>
      <c r="U152" t="n">
        <v>0.87</v>
      </c>
      <c r="V152" t="n">
        <v>0.9</v>
      </c>
      <c r="W152" t="n">
        <v>20.66</v>
      </c>
      <c r="X152" t="n">
        <v>0.42</v>
      </c>
      <c r="Y152" t="n">
        <v>1</v>
      </c>
      <c r="Z152" t="n">
        <v>10</v>
      </c>
      <c r="AA152" t="n">
        <v>1688.341432046351</v>
      </c>
      <c r="AB152" t="n">
        <v>2310.063231692957</v>
      </c>
      <c r="AC152" t="n">
        <v>2089.594039054289</v>
      </c>
      <c r="AD152" t="n">
        <v>1688341.432046351</v>
      </c>
      <c r="AE152" t="n">
        <v>2310063.231692957</v>
      </c>
      <c r="AF152" t="n">
        <v>8.967095264672468e-07</v>
      </c>
      <c r="AG152" t="n">
        <v>17</v>
      </c>
      <c r="AH152" t="n">
        <v>2089594.039054289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1.7695</v>
      </c>
      <c r="E153" t="n">
        <v>56.51</v>
      </c>
      <c r="F153" t="n">
        <v>53</v>
      </c>
      <c r="G153" t="n">
        <v>198.75</v>
      </c>
      <c r="H153" t="n">
        <v>2.18</v>
      </c>
      <c r="I153" t="n">
        <v>16</v>
      </c>
      <c r="J153" t="n">
        <v>316.9</v>
      </c>
      <c r="K153" t="n">
        <v>58.47</v>
      </c>
      <c r="L153" t="n">
        <v>38.75</v>
      </c>
      <c r="M153" t="n">
        <v>14</v>
      </c>
      <c r="N153" t="n">
        <v>94.68000000000001</v>
      </c>
      <c r="O153" t="n">
        <v>39318.97</v>
      </c>
      <c r="P153" t="n">
        <v>800.98</v>
      </c>
      <c r="Q153" t="n">
        <v>1367.17</v>
      </c>
      <c r="R153" t="n">
        <v>120.39</v>
      </c>
      <c r="S153" t="n">
        <v>104.26</v>
      </c>
      <c r="T153" t="n">
        <v>7171.07</v>
      </c>
      <c r="U153" t="n">
        <v>0.87</v>
      </c>
      <c r="V153" t="n">
        <v>0.9</v>
      </c>
      <c r="W153" t="n">
        <v>20.67</v>
      </c>
      <c r="X153" t="n">
        <v>0.42</v>
      </c>
      <c r="Y153" t="n">
        <v>1</v>
      </c>
      <c r="Z153" t="n">
        <v>10</v>
      </c>
      <c r="AA153" t="n">
        <v>1689.327701319458</v>
      </c>
      <c r="AB153" t="n">
        <v>2311.412688823551</v>
      </c>
      <c r="AC153" t="n">
        <v>2090.814705890315</v>
      </c>
      <c r="AD153" t="n">
        <v>1689327.701319458</v>
      </c>
      <c r="AE153" t="n">
        <v>2311412.688823551</v>
      </c>
      <c r="AF153" t="n">
        <v>8.966081861805918e-07</v>
      </c>
      <c r="AG153" t="n">
        <v>17</v>
      </c>
      <c r="AH153" t="n">
        <v>2090814.705890315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1.7693</v>
      </c>
      <c r="E154" t="n">
        <v>56.52</v>
      </c>
      <c r="F154" t="n">
        <v>53.01</v>
      </c>
      <c r="G154" t="n">
        <v>198.78</v>
      </c>
      <c r="H154" t="n">
        <v>2.19</v>
      </c>
      <c r="I154" t="n">
        <v>16</v>
      </c>
      <c r="J154" t="n">
        <v>317.46</v>
      </c>
      <c r="K154" t="n">
        <v>58.47</v>
      </c>
      <c r="L154" t="n">
        <v>39</v>
      </c>
      <c r="M154" t="n">
        <v>14</v>
      </c>
      <c r="N154" t="n">
        <v>94.98999999999999</v>
      </c>
      <c r="O154" t="n">
        <v>39387.89</v>
      </c>
      <c r="P154" t="n">
        <v>801.3099999999999</v>
      </c>
      <c r="Q154" t="n">
        <v>1367.28</v>
      </c>
      <c r="R154" t="n">
        <v>120.49</v>
      </c>
      <c r="S154" t="n">
        <v>104.26</v>
      </c>
      <c r="T154" t="n">
        <v>7218.99</v>
      </c>
      <c r="U154" t="n">
        <v>0.87</v>
      </c>
      <c r="V154" t="n">
        <v>0.9</v>
      </c>
      <c r="W154" t="n">
        <v>20.67</v>
      </c>
      <c r="X154" t="n">
        <v>0.43</v>
      </c>
      <c r="Y154" t="n">
        <v>1</v>
      </c>
      <c r="Z154" t="n">
        <v>10</v>
      </c>
      <c r="AA154" t="n">
        <v>1690.016097230603</v>
      </c>
      <c r="AB154" t="n">
        <v>2312.354582479063</v>
      </c>
      <c r="AC154" t="n">
        <v>2091.6667065373</v>
      </c>
      <c r="AD154" t="n">
        <v>1690016.097230603</v>
      </c>
      <c r="AE154" t="n">
        <v>2312354.582479063</v>
      </c>
      <c r="AF154" t="n">
        <v>8.965068458939367e-07</v>
      </c>
      <c r="AG154" t="n">
        <v>17</v>
      </c>
      <c r="AH154" t="n">
        <v>2091666.7065373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1.7695</v>
      </c>
      <c r="E155" t="n">
        <v>56.51</v>
      </c>
      <c r="F155" t="n">
        <v>53</v>
      </c>
      <c r="G155" t="n">
        <v>198.76</v>
      </c>
      <c r="H155" t="n">
        <v>2.2</v>
      </c>
      <c r="I155" t="n">
        <v>16</v>
      </c>
      <c r="J155" t="n">
        <v>318.02</v>
      </c>
      <c r="K155" t="n">
        <v>58.47</v>
      </c>
      <c r="L155" t="n">
        <v>39.25</v>
      </c>
      <c r="M155" t="n">
        <v>14</v>
      </c>
      <c r="N155" t="n">
        <v>95.3</v>
      </c>
      <c r="O155" t="n">
        <v>39456.94</v>
      </c>
      <c r="P155" t="n">
        <v>801.9400000000001</v>
      </c>
      <c r="Q155" t="n">
        <v>1367.17</v>
      </c>
      <c r="R155" t="n">
        <v>120.45</v>
      </c>
      <c r="S155" t="n">
        <v>104.26</v>
      </c>
      <c r="T155" t="n">
        <v>7200.91</v>
      </c>
      <c r="U155" t="n">
        <v>0.87</v>
      </c>
      <c r="V155" t="n">
        <v>0.9</v>
      </c>
      <c r="W155" t="n">
        <v>20.67</v>
      </c>
      <c r="X155" t="n">
        <v>0.43</v>
      </c>
      <c r="Y155" t="n">
        <v>1</v>
      </c>
      <c r="Z155" t="n">
        <v>10</v>
      </c>
      <c r="AA155" t="n">
        <v>1690.639881213158</v>
      </c>
      <c r="AB155" t="n">
        <v>2313.208071243403</v>
      </c>
      <c r="AC155" t="n">
        <v>2092.438739531851</v>
      </c>
      <c r="AD155" t="n">
        <v>1690639.881213158</v>
      </c>
      <c r="AE155" t="n">
        <v>2313208.071243403</v>
      </c>
      <c r="AF155" t="n">
        <v>8.966081861805918e-07</v>
      </c>
      <c r="AG155" t="n">
        <v>17</v>
      </c>
      <c r="AH155" t="n">
        <v>2092438.739531851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1.7693</v>
      </c>
      <c r="E156" t="n">
        <v>56.52</v>
      </c>
      <c r="F156" t="n">
        <v>53.01</v>
      </c>
      <c r="G156" t="n">
        <v>198.78</v>
      </c>
      <c r="H156" t="n">
        <v>2.21</v>
      </c>
      <c r="I156" t="n">
        <v>16</v>
      </c>
      <c r="J156" t="n">
        <v>318.58</v>
      </c>
      <c r="K156" t="n">
        <v>58.47</v>
      </c>
      <c r="L156" t="n">
        <v>39.5</v>
      </c>
      <c r="M156" t="n">
        <v>14</v>
      </c>
      <c r="N156" t="n">
        <v>95.61</v>
      </c>
      <c r="O156" t="n">
        <v>39526.14</v>
      </c>
      <c r="P156" t="n">
        <v>800.1</v>
      </c>
      <c r="Q156" t="n">
        <v>1367.22</v>
      </c>
      <c r="R156" t="n">
        <v>120.59</v>
      </c>
      <c r="S156" t="n">
        <v>104.26</v>
      </c>
      <c r="T156" t="n">
        <v>7273.63</v>
      </c>
      <c r="U156" t="n">
        <v>0.86</v>
      </c>
      <c r="V156" t="n">
        <v>0.9</v>
      </c>
      <c r="W156" t="n">
        <v>20.67</v>
      </c>
      <c r="X156" t="n">
        <v>0.43</v>
      </c>
      <c r="Y156" t="n">
        <v>1</v>
      </c>
      <c r="Z156" t="n">
        <v>10</v>
      </c>
      <c r="AA156" t="n">
        <v>1688.36201686837</v>
      </c>
      <c r="AB156" t="n">
        <v>2310.091396754582</v>
      </c>
      <c r="AC156" t="n">
        <v>2089.619516081962</v>
      </c>
      <c r="AD156" t="n">
        <v>1688362.01686837</v>
      </c>
      <c r="AE156" t="n">
        <v>2310091.396754581</v>
      </c>
      <c r="AF156" t="n">
        <v>8.965068458939367e-07</v>
      </c>
      <c r="AG156" t="n">
        <v>17</v>
      </c>
      <c r="AH156" t="n">
        <v>2089619.516081962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1.7697</v>
      </c>
      <c r="E157" t="n">
        <v>56.51</v>
      </c>
      <c r="F157" t="n">
        <v>52.99</v>
      </c>
      <c r="G157" t="n">
        <v>198.73</v>
      </c>
      <c r="H157" t="n">
        <v>2.22</v>
      </c>
      <c r="I157" t="n">
        <v>16</v>
      </c>
      <c r="J157" t="n">
        <v>319.14</v>
      </c>
      <c r="K157" t="n">
        <v>58.47</v>
      </c>
      <c r="L157" t="n">
        <v>39.75</v>
      </c>
      <c r="M157" t="n">
        <v>14</v>
      </c>
      <c r="N157" t="n">
        <v>95.92</v>
      </c>
      <c r="O157" t="n">
        <v>39595.48</v>
      </c>
      <c r="P157" t="n">
        <v>800.1799999999999</v>
      </c>
      <c r="Q157" t="n">
        <v>1367.19</v>
      </c>
      <c r="R157" t="n">
        <v>120.23</v>
      </c>
      <c r="S157" t="n">
        <v>104.26</v>
      </c>
      <c r="T157" t="n">
        <v>7091.66</v>
      </c>
      <c r="U157" t="n">
        <v>0.87</v>
      </c>
      <c r="V157" t="n">
        <v>0.9</v>
      </c>
      <c r="W157" t="n">
        <v>20.66</v>
      </c>
      <c r="X157" t="n">
        <v>0.42</v>
      </c>
      <c r="Y157" t="n">
        <v>1</v>
      </c>
      <c r="Z157" t="n">
        <v>10</v>
      </c>
      <c r="AA157" t="n">
        <v>1687.997112200388</v>
      </c>
      <c r="AB157" t="n">
        <v>2309.592118089391</v>
      </c>
      <c r="AC157" t="n">
        <v>2089.167887871835</v>
      </c>
      <c r="AD157" t="n">
        <v>1687997.112200388</v>
      </c>
      <c r="AE157" t="n">
        <v>2309592.118089391</v>
      </c>
      <c r="AF157" t="n">
        <v>8.967095264672468e-07</v>
      </c>
      <c r="AG157" t="n">
        <v>17</v>
      </c>
      <c r="AH157" t="n">
        <v>2089167.887871835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1.7696</v>
      </c>
      <c r="E158" t="n">
        <v>56.51</v>
      </c>
      <c r="F158" t="n">
        <v>53</v>
      </c>
      <c r="G158" t="n">
        <v>198.74</v>
      </c>
      <c r="H158" t="n">
        <v>2.23</v>
      </c>
      <c r="I158" t="n">
        <v>16</v>
      </c>
      <c r="J158" t="n">
        <v>319.71</v>
      </c>
      <c r="K158" t="n">
        <v>58.47</v>
      </c>
      <c r="L158" t="n">
        <v>40</v>
      </c>
      <c r="M158" t="n">
        <v>14</v>
      </c>
      <c r="N158" t="n">
        <v>96.23</v>
      </c>
      <c r="O158" t="n">
        <v>39664.96</v>
      </c>
      <c r="P158" t="n">
        <v>799.88</v>
      </c>
      <c r="Q158" t="n">
        <v>1367.2</v>
      </c>
      <c r="R158" t="n">
        <v>120.36</v>
      </c>
      <c r="S158" t="n">
        <v>104.26</v>
      </c>
      <c r="T158" t="n">
        <v>7157.17</v>
      </c>
      <c r="U158" t="n">
        <v>0.87</v>
      </c>
      <c r="V158" t="n">
        <v>0.9</v>
      </c>
      <c r="W158" t="n">
        <v>20.66</v>
      </c>
      <c r="X158" t="n">
        <v>0.42</v>
      </c>
      <c r="Y158" t="n">
        <v>1</v>
      </c>
      <c r="Z158" t="n">
        <v>10</v>
      </c>
      <c r="AA158" t="n">
        <v>1687.741117363822</v>
      </c>
      <c r="AB158" t="n">
        <v>2309.241854660306</v>
      </c>
      <c r="AC158" t="n">
        <v>2088.851053092824</v>
      </c>
      <c r="AD158" t="n">
        <v>1687741.117363822</v>
      </c>
      <c r="AE158" t="n">
        <v>2309241.854660306</v>
      </c>
      <c r="AF158" t="n">
        <v>8.966588563239193e-07</v>
      </c>
      <c r="AG158" t="n">
        <v>17</v>
      </c>
      <c r="AH158" t="n">
        <v>2088851.053092824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1.4545</v>
      </c>
      <c r="E2" t="n">
        <v>68.75</v>
      </c>
      <c r="F2" t="n">
        <v>61.91</v>
      </c>
      <c r="G2" t="n">
        <v>11.57</v>
      </c>
      <c r="H2" t="n">
        <v>0.24</v>
      </c>
      <c r="I2" t="n">
        <v>321</v>
      </c>
      <c r="J2" t="n">
        <v>71.52</v>
      </c>
      <c r="K2" t="n">
        <v>32.27</v>
      </c>
      <c r="L2" t="n">
        <v>1</v>
      </c>
      <c r="M2" t="n">
        <v>319</v>
      </c>
      <c r="N2" t="n">
        <v>8.25</v>
      </c>
      <c r="O2" t="n">
        <v>9054.6</v>
      </c>
      <c r="P2" t="n">
        <v>444.79</v>
      </c>
      <c r="Q2" t="n">
        <v>1368.53</v>
      </c>
      <c r="R2" t="n">
        <v>409.81</v>
      </c>
      <c r="S2" t="n">
        <v>104.26</v>
      </c>
      <c r="T2" t="n">
        <v>150355.78</v>
      </c>
      <c r="U2" t="n">
        <v>0.25</v>
      </c>
      <c r="V2" t="n">
        <v>0.77</v>
      </c>
      <c r="W2" t="n">
        <v>21.17</v>
      </c>
      <c r="X2" t="n">
        <v>9.31</v>
      </c>
      <c r="Y2" t="n">
        <v>1</v>
      </c>
      <c r="Z2" t="n">
        <v>10</v>
      </c>
      <c r="AA2" t="n">
        <v>1248.76482845898</v>
      </c>
      <c r="AB2" t="n">
        <v>1708.615129913637</v>
      </c>
      <c r="AC2" t="n">
        <v>1545.547299971075</v>
      </c>
      <c r="AD2" t="n">
        <v>1248764.82845898</v>
      </c>
      <c r="AE2" t="n">
        <v>1708615.129913637</v>
      </c>
      <c r="AF2" t="n">
        <v>8.976141397795559e-07</v>
      </c>
      <c r="AG2" t="n">
        <v>20</v>
      </c>
      <c r="AH2" t="n">
        <v>1545547.299971075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1.5291</v>
      </c>
      <c r="E3" t="n">
        <v>65.40000000000001</v>
      </c>
      <c r="F3" t="n">
        <v>59.73</v>
      </c>
      <c r="G3" t="n">
        <v>14.57</v>
      </c>
      <c r="H3" t="n">
        <v>0.3</v>
      </c>
      <c r="I3" t="n">
        <v>246</v>
      </c>
      <c r="J3" t="n">
        <v>71.81</v>
      </c>
      <c r="K3" t="n">
        <v>32.27</v>
      </c>
      <c r="L3" t="n">
        <v>1.25</v>
      </c>
      <c r="M3" t="n">
        <v>244</v>
      </c>
      <c r="N3" t="n">
        <v>8.289999999999999</v>
      </c>
      <c r="O3" t="n">
        <v>9090.98</v>
      </c>
      <c r="P3" t="n">
        <v>425.8</v>
      </c>
      <c r="Q3" t="n">
        <v>1368.22</v>
      </c>
      <c r="R3" t="n">
        <v>338.89</v>
      </c>
      <c r="S3" t="n">
        <v>104.26</v>
      </c>
      <c r="T3" t="n">
        <v>115269.54</v>
      </c>
      <c r="U3" t="n">
        <v>0.31</v>
      </c>
      <c r="V3" t="n">
        <v>0.8</v>
      </c>
      <c r="W3" t="n">
        <v>21.05</v>
      </c>
      <c r="X3" t="n">
        <v>7.13</v>
      </c>
      <c r="Y3" t="n">
        <v>1</v>
      </c>
      <c r="Z3" t="n">
        <v>10</v>
      </c>
      <c r="AA3" t="n">
        <v>1147.553804587322</v>
      </c>
      <c r="AB3" t="n">
        <v>1570.133741937193</v>
      </c>
      <c r="AC3" t="n">
        <v>1420.282381303255</v>
      </c>
      <c r="AD3" t="n">
        <v>1147553.804587322</v>
      </c>
      <c r="AE3" t="n">
        <v>1570133.741937194</v>
      </c>
      <c r="AF3" t="n">
        <v>9.43651963655496e-07</v>
      </c>
      <c r="AG3" t="n">
        <v>19</v>
      </c>
      <c r="AH3" t="n">
        <v>1420282.381303255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58.28</v>
      </c>
      <c r="G4" t="n">
        <v>17.66</v>
      </c>
      <c r="H4" t="n">
        <v>0.36</v>
      </c>
      <c r="I4" t="n">
        <v>198</v>
      </c>
      <c r="J4" t="n">
        <v>72.11</v>
      </c>
      <c r="K4" t="n">
        <v>32.27</v>
      </c>
      <c r="L4" t="n">
        <v>1.5</v>
      </c>
      <c r="M4" t="n">
        <v>196</v>
      </c>
      <c r="N4" t="n">
        <v>8.34</v>
      </c>
      <c r="O4" t="n">
        <v>9127.379999999999</v>
      </c>
      <c r="P4" t="n">
        <v>412.12</v>
      </c>
      <c r="Q4" t="n">
        <v>1367.97</v>
      </c>
      <c r="R4" t="n">
        <v>291.63</v>
      </c>
      <c r="S4" t="n">
        <v>104.26</v>
      </c>
      <c r="T4" t="n">
        <v>91879.05</v>
      </c>
      <c r="U4" t="n">
        <v>0.36</v>
      </c>
      <c r="V4" t="n">
        <v>0.82</v>
      </c>
      <c r="W4" t="n">
        <v>20.98</v>
      </c>
      <c r="X4" t="n">
        <v>5.69</v>
      </c>
      <c r="Y4" t="n">
        <v>1</v>
      </c>
      <c r="Z4" t="n">
        <v>10</v>
      </c>
      <c r="AA4" t="n">
        <v>1088.36075327725</v>
      </c>
      <c r="AB4" t="n">
        <v>1489.143197721634</v>
      </c>
      <c r="AC4" t="n">
        <v>1347.021460956686</v>
      </c>
      <c r="AD4" t="n">
        <v>1088360.75327725</v>
      </c>
      <c r="AE4" t="n">
        <v>1489143.197721634</v>
      </c>
      <c r="AF4" t="n">
        <v>9.763598009936304e-07</v>
      </c>
      <c r="AG4" t="n">
        <v>19</v>
      </c>
      <c r="AH4" t="n">
        <v>1347021.460956685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1.6184</v>
      </c>
      <c r="E5" t="n">
        <v>61.79</v>
      </c>
      <c r="F5" t="n">
        <v>57.36</v>
      </c>
      <c r="G5" t="n">
        <v>20.73</v>
      </c>
      <c r="H5" t="n">
        <v>0.42</v>
      </c>
      <c r="I5" t="n">
        <v>166</v>
      </c>
      <c r="J5" t="n">
        <v>72.40000000000001</v>
      </c>
      <c r="K5" t="n">
        <v>32.27</v>
      </c>
      <c r="L5" t="n">
        <v>1.75</v>
      </c>
      <c r="M5" t="n">
        <v>164</v>
      </c>
      <c r="N5" t="n">
        <v>8.380000000000001</v>
      </c>
      <c r="O5" t="n">
        <v>9163.799999999999</v>
      </c>
      <c r="P5" t="n">
        <v>402.16</v>
      </c>
      <c r="Q5" t="n">
        <v>1367.98</v>
      </c>
      <c r="R5" t="n">
        <v>261.82</v>
      </c>
      <c r="S5" t="n">
        <v>104.26</v>
      </c>
      <c r="T5" t="n">
        <v>77136</v>
      </c>
      <c r="U5" t="n">
        <v>0.4</v>
      </c>
      <c r="V5" t="n">
        <v>0.84</v>
      </c>
      <c r="W5" t="n">
        <v>20.92</v>
      </c>
      <c r="X5" t="n">
        <v>4.77</v>
      </c>
      <c r="Y5" t="n">
        <v>1</v>
      </c>
      <c r="Z5" t="n">
        <v>10</v>
      </c>
      <c r="AA5" t="n">
        <v>1039.1421975661</v>
      </c>
      <c r="AB5" t="n">
        <v>1421.800198428207</v>
      </c>
      <c r="AC5" t="n">
        <v>1286.10558299933</v>
      </c>
      <c r="AD5" t="n">
        <v>1039142.1975661</v>
      </c>
      <c r="AE5" t="n">
        <v>1421800.198428207</v>
      </c>
      <c r="AF5" t="n">
        <v>9.987615839252206e-07</v>
      </c>
      <c r="AG5" t="n">
        <v>18</v>
      </c>
      <c r="AH5" t="n">
        <v>1286105.58299933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1.6471</v>
      </c>
      <c r="E6" t="n">
        <v>60.71</v>
      </c>
      <c r="F6" t="n">
        <v>56.66</v>
      </c>
      <c r="G6" t="n">
        <v>23.94</v>
      </c>
      <c r="H6" t="n">
        <v>0.48</v>
      </c>
      <c r="I6" t="n">
        <v>142</v>
      </c>
      <c r="J6" t="n">
        <v>72.7</v>
      </c>
      <c r="K6" t="n">
        <v>32.27</v>
      </c>
      <c r="L6" t="n">
        <v>2</v>
      </c>
      <c r="M6" t="n">
        <v>140</v>
      </c>
      <c r="N6" t="n">
        <v>8.43</v>
      </c>
      <c r="O6" t="n">
        <v>9200.25</v>
      </c>
      <c r="P6" t="n">
        <v>393.52</v>
      </c>
      <c r="Q6" t="n">
        <v>1367.68</v>
      </c>
      <c r="R6" t="n">
        <v>239.27</v>
      </c>
      <c r="S6" t="n">
        <v>104.26</v>
      </c>
      <c r="T6" t="n">
        <v>65981.92999999999</v>
      </c>
      <c r="U6" t="n">
        <v>0.44</v>
      </c>
      <c r="V6" t="n">
        <v>0.85</v>
      </c>
      <c r="W6" t="n">
        <v>20.87</v>
      </c>
      <c r="X6" t="n">
        <v>4.07</v>
      </c>
      <c r="Y6" t="n">
        <v>1</v>
      </c>
      <c r="Z6" t="n">
        <v>10</v>
      </c>
      <c r="AA6" t="n">
        <v>1008.618225864613</v>
      </c>
      <c r="AB6" t="n">
        <v>1380.035953723642</v>
      </c>
      <c r="AC6" t="n">
        <v>1248.327259192883</v>
      </c>
      <c r="AD6" t="n">
        <v>1008618.225864613</v>
      </c>
      <c r="AE6" t="n">
        <v>1380035.953723642</v>
      </c>
      <c r="AF6" t="n">
        <v>1.016473186408324e-06</v>
      </c>
      <c r="AG6" t="n">
        <v>18</v>
      </c>
      <c r="AH6" t="n">
        <v>1248327.259192883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1.668</v>
      </c>
      <c r="E7" t="n">
        <v>59.95</v>
      </c>
      <c r="F7" t="n">
        <v>56.16</v>
      </c>
      <c r="G7" t="n">
        <v>26.96</v>
      </c>
      <c r="H7" t="n">
        <v>0.54</v>
      </c>
      <c r="I7" t="n">
        <v>125</v>
      </c>
      <c r="J7" t="n">
        <v>73</v>
      </c>
      <c r="K7" t="n">
        <v>32.27</v>
      </c>
      <c r="L7" t="n">
        <v>2.25</v>
      </c>
      <c r="M7" t="n">
        <v>123</v>
      </c>
      <c r="N7" t="n">
        <v>8.48</v>
      </c>
      <c r="O7" t="n">
        <v>9236.709999999999</v>
      </c>
      <c r="P7" t="n">
        <v>386.96</v>
      </c>
      <c r="Q7" t="n">
        <v>1367.74</v>
      </c>
      <c r="R7" t="n">
        <v>223.16</v>
      </c>
      <c r="S7" t="n">
        <v>104.26</v>
      </c>
      <c r="T7" t="n">
        <v>58010.04</v>
      </c>
      <c r="U7" t="n">
        <v>0.47</v>
      </c>
      <c r="V7" t="n">
        <v>0.85</v>
      </c>
      <c r="W7" t="n">
        <v>20.84</v>
      </c>
      <c r="X7" t="n">
        <v>3.58</v>
      </c>
      <c r="Y7" t="n">
        <v>1</v>
      </c>
      <c r="Z7" t="n">
        <v>10</v>
      </c>
      <c r="AA7" t="n">
        <v>986.7034372809716</v>
      </c>
      <c r="AB7" t="n">
        <v>1350.051173171265</v>
      </c>
      <c r="AC7" t="n">
        <v>1221.204184012521</v>
      </c>
      <c r="AD7" t="n">
        <v>986703.4372809716</v>
      </c>
      <c r="AE7" t="n">
        <v>1350051.173171265</v>
      </c>
      <c r="AF7" t="n">
        <v>1.029371182641663e-06</v>
      </c>
      <c r="AG7" t="n">
        <v>18</v>
      </c>
      <c r="AH7" t="n">
        <v>1221204.184012521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1.687</v>
      </c>
      <c r="E8" t="n">
        <v>59.28</v>
      </c>
      <c r="F8" t="n">
        <v>55.72</v>
      </c>
      <c r="G8" t="n">
        <v>30.39</v>
      </c>
      <c r="H8" t="n">
        <v>0.6</v>
      </c>
      <c r="I8" t="n">
        <v>110</v>
      </c>
      <c r="J8" t="n">
        <v>73.29000000000001</v>
      </c>
      <c r="K8" t="n">
        <v>32.27</v>
      </c>
      <c r="L8" t="n">
        <v>2.5</v>
      </c>
      <c r="M8" t="n">
        <v>108</v>
      </c>
      <c r="N8" t="n">
        <v>8.52</v>
      </c>
      <c r="O8" t="n">
        <v>9273.200000000001</v>
      </c>
      <c r="P8" t="n">
        <v>379.89</v>
      </c>
      <c r="Q8" t="n">
        <v>1367.64</v>
      </c>
      <c r="R8" t="n">
        <v>208.67</v>
      </c>
      <c r="S8" t="n">
        <v>104.26</v>
      </c>
      <c r="T8" t="n">
        <v>50840.31</v>
      </c>
      <c r="U8" t="n">
        <v>0.5</v>
      </c>
      <c r="V8" t="n">
        <v>0.86</v>
      </c>
      <c r="W8" t="n">
        <v>20.82</v>
      </c>
      <c r="X8" t="n">
        <v>3.13</v>
      </c>
      <c r="Y8" t="n">
        <v>1</v>
      </c>
      <c r="Z8" t="n">
        <v>10</v>
      </c>
      <c r="AA8" t="n">
        <v>965.7268117507754</v>
      </c>
      <c r="AB8" t="n">
        <v>1321.350028697446</v>
      </c>
      <c r="AC8" t="n">
        <v>1195.242236484974</v>
      </c>
      <c r="AD8" t="n">
        <v>965726.8117507753</v>
      </c>
      <c r="AE8" t="n">
        <v>1321350.028697446</v>
      </c>
      <c r="AF8" t="n">
        <v>1.041096633762881e-06</v>
      </c>
      <c r="AG8" t="n">
        <v>18</v>
      </c>
      <c r="AH8" t="n">
        <v>1195242.236484974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1.7011</v>
      </c>
      <c r="E9" t="n">
        <v>58.79</v>
      </c>
      <c r="F9" t="n">
        <v>55.4</v>
      </c>
      <c r="G9" t="n">
        <v>33.58</v>
      </c>
      <c r="H9" t="n">
        <v>0.65</v>
      </c>
      <c r="I9" t="n">
        <v>99</v>
      </c>
      <c r="J9" t="n">
        <v>73.59</v>
      </c>
      <c r="K9" t="n">
        <v>32.27</v>
      </c>
      <c r="L9" t="n">
        <v>2.75</v>
      </c>
      <c r="M9" t="n">
        <v>97</v>
      </c>
      <c r="N9" t="n">
        <v>8.57</v>
      </c>
      <c r="O9" t="n">
        <v>9309.700000000001</v>
      </c>
      <c r="P9" t="n">
        <v>374.23</v>
      </c>
      <c r="Q9" t="n">
        <v>1367.59</v>
      </c>
      <c r="R9" t="n">
        <v>198.1</v>
      </c>
      <c r="S9" t="n">
        <v>104.26</v>
      </c>
      <c r="T9" t="n">
        <v>45611.37</v>
      </c>
      <c r="U9" t="n">
        <v>0.53</v>
      </c>
      <c r="V9" t="n">
        <v>0.87</v>
      </c>
      <c r="W9" t="n">
        <v>20.81</v>
      </c>
      <c r="X9" t="n">
        <v>2.82</v>
      </c>
      <c r="Y9" t="n">
        <v>1</v>
      </c>
      <c r="Z9" t="n">
        <v>10</v>
      </c>
      <c r="AA9" t="n">
        <v>949.9022893388421</v>
      </c>
      <c r="AB9" t="n">
        <v>1299.698219004781</v>
      </c>
      <c r="AC9" t="n">
        <v>1175.656845120871</v>
      </c>
      <c r="AD9" t="n">
        <v>949902.2893388422</v>
      </c>
      <c r="AE9" t="n">
        <v>1299698.219004781</v>
      </c>
      <c r="AF9" t="n">
        <v>1.049798152752838e-06</v>
      </c>
      <c r="AG9" t="n">
        <v>18</v>
      </c>
      <c r="AH9" t="n">
        <v>1175656.845120871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1.7126</v>
      </c>
      <c r="E10" t="n">
        <v>58.39</v>
      </c>
      <c r="F10" t="n">
        <v>55.15</v>
      </c>
      <c r="G10" t="n">
        <v>36.77</v>
      </c>
      <c r="H10" t="n">
        <v>0.71</v>
      </c>
      <c r="I10" t="n">
        <v>90</v>
      </c>
      <c r="J10" t="n">
        <v>73.88</v>
      </c>
      <c r="K10" t="n">
        <v>32.27</v>
      </c>
      <c r="L10" t="n">
        <v>3</v>
      </c>
      <c r="M10" t="n">
        <v>88</v>
      </c>
      <c r="N10" t="n">
        <v>8.609999999999999</v>
      </c>
      <c r="O10" t="n">
        <v>9346.23</v>
      </c>
      <c r="P10" t="n">
        <v>369.12</v>
      </c>
      <c r="Q10" t="n">
        <v>1367.51</v>
      </c>
      <c r="R10" t="n">
        <v>190</v>
      </c>
      <c r="S10" t="n">
        <v>104.26</v>
      </c>
      <c r="T10" t="n">
        <v>41607.81</v>
      </c>
      <c r="U10" t="n">
        <v>0.55</v>
      </c>
      <c r="V10" t="n">
        <v>0.87</v>
      </c>
      <c r="W10" t="n">
        <v>20.79</v>
      </c>
      <c r="X10" t="n">
        <v>2.57</v>
      </c>
      <c r="Y10" t="n">
        <v>1</v>
      </c>
      <c r="Z10" t="n">
        <v>10</v>
      </c>
      <c r="AA10" t="n">
        <v>926.1862657259421</v>
      </c>
      <c r="AB10" t="n">
        <v>1267.248909220492</v>
      </c>
      <c r="AC10" t="n">
        <v>1146.304451919503</v>
      </c>
      <c r="AD10" t="n">
        <v>926186.2657259421</v>
      </c>
      <c r="AE10" t="n">
        <v>1267248.909220492</v>
      </c>
      <c r="AF10" t="n">
        <v>1.056895136326207e-06</v>
      </c>
      <c r="AG10" t="n">
        <v>17</v>
      </c>
      <c r="AH10" t="n">
        <v>1146304.451919503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1.7245</v>
      </c>
      <c r="E11" t="n">
        <v>57.99</v>
      </c>
      <c r="F11" t="n">
        <v>54.89</v>
      </c>
      <c r="G11" t="n">
        <v>40.66</v>
      </c>
      <c r="H11" t="n">
        <v>0.77</v>
      </c>
      <c r="I11" t="n">
        <v>81</v>
      </c>
      <c r="J11" t="n">
        <v>74.18000000000001</v>
      </c>
      <c r="K11" t="n">
        <v>32.27</v>
      </c>
      <c r="L11" t="n">
        <v>3.25</v>
      </c>
      <c r="M11" t="n">
        <v>79</v>
      </c>
      <c r="N11" t="n">
        <v>8.66</v>
      </c>
      <c r="O11" t="n">
        <v>9382.780000000001</v>
      </c>
      <c r="P11" t="n">
        <v>363.02</v>
      </c>
      <c r="Q11" t="n">
        <v>1367.35</v>
      </c>
      <c r="R11" t="n">
        <v>181.69</v>
      </c>
      <c r="S11" t="n">
        <v>104.26</v>
      </c>
      <c r="T11" t="n">
        <v>37494.36</v>
      </c>
      <c r="U11" t="n">
        <v>0.57</v>
      </c>
      <c r="V11" t="n">
        <v>0.87</v>
      </c>
      <c r="W11" t="n">
        <v>20.77</v>
      </c>
      <c r="X11" t="n">
        <v>2.3</v>
      </c>
      <c r="Y11" t="n">
        <v>1</v>
      </c>
      <c r="Z11" t="n">
        <v>10</v>
      </c>
      <c r="AA11" t="n">
        <v>911.3990132658843</v>
      </c>
      <c r="AB11" t="n">
        <v>1247.016338037104</v>
      </c>
      <c r="AC11" t="n">
        <v>1128.002848933265</v>
      </c>
      <c r="AD11" t="n">
        <v>911399.0132658842</v>
      </c>
      <c r="AE11" t="n">
        <v>1247016.338037104</v>
      </c>
      <c r="AF11" t="n">
        <v>1.064238971502127e-06</v>
      </c>
      <c r="AG11" t="n">
        <v>17</v>
      </c>
      <c r="AH11" t="n">
        <v>1128002.848933265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1.7332</v>
      </c>
      <c r="E12" t="n">
        <v>57.7</v>
      </c>
      <c r="F12" t="n">
        <v>54.69</v>
      </c>
      <c r="G12" t="n">
        <v>43.75</v>
      </c>
      <c r="H12" t="n">
        <v>0.82</v>
      </c>
      <c r="I12" t="n">
        <v>75</v>
      </c>
      <c r="J12" t="n">
        <v>74.48</v>
      </c>
      <c r="K12" t="n">
        <v>32.27</v>
      </c>
      <c r="L12" t="n">
        <v>3.5</v>
      </c>
      <c r="M12" t="n">
        <v>73</v>
      </c>
      <c r="N12" t="n">
        <v>8.710000000000001</v>
      </c>
      <c r="O12" t="n">
        <v>9419.35</v>
      </c>
      <c r="P12" t="n">
        <v>357.29</v>
      </c>
      <c r="Q12" t="n">
        <v>1367.39</v>
      </c>
      <c r="R12" t="n">
        <v>175.09</v>
      </c>
      <c r="S12" t="n">
        <v>104.26</v>
      </c>
      <c r="T12" t="n">
        <v>34226.44</v>
      </c>
      <c r="U12" t="n">
        <v>0.6</v>
      </c>
      <c r="V12" t="n">
        <v>0.88</v>
      </c>
      <c r="W12" t="n">
        <v>20.76</v>
      </c>
      <c r="X12" t="n">
        <v>2.11</v>
      </c>
      <c r="Y12" t="n">
        <v>1</v>
      </c>
      <c r="Z12" t="n">
        <v>10</v>
      </c>
      <c r="AA12" t="n">
        <v>898.9035143518545</v>
      </c>
      <c r="AB12" t="n">
        <v>1229.919445160423</v>
      </c>
      <c r="AC12" t="n">
        <v>1112.537659517094</v>
      </c>
      <c r="AD12" t="n">
        <v>898903.5143518545</v>
      </c>
      <c r="AE12" t="n">
        <v>1229919.445160423</v>
      </c>
      <c r="AF12" t="n">
        <v>1.069607993857632e-06</v>
      </c>
      <c r="AG12" t="n">
        <v>17</v>
      </c>
      <c r="AH12" t="n">
        <v>1112537.659517094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1.7402</v>
      </c>
      <c r="E13" t="n">
        <v>57.46</v>
      </c>
      <c r="F13" t="n">
        <v>54.55</v>
      </c>
      <c r="G13" t="n">
        <v>47.43</v>
      </c>
      <c r="H13" t="n">
        <v>0.88</v>
      </c>
      <c r="I13" t="n">
        <v>69</v>
      </c>
      <c r="J13" t="n">
        <v>74.77</v>
      </c>
      <c r="K13" t="n">
        <v>32.27</v>
      </c>
      <c r="L13" t="n">
        <v>3.75</v>
      </c>
      <c r="M13" t="n">
        <v>67</v>
      </c>
      <c r="N13" t="n">
        <v>8.75</v>
      </c>
      <c r="O13" t="n">
        <v>9455.940000000001</v>
      </c>
      <c r="P13" t="n">
        <v>353.22</v>
      </c>
      <c r="Q13" t="n">
        <v>1367.37</v>
      </c>
      <c r="R13" t="n">
        <v>170.56</v>
      </c>
      <c r="S13" t="n">
        <v>104.26</v>
      </c>
      <c r="T13" t="n">
        <v>31989.15</v>
      </c>
      <c r="U13" t="n">
        <v>0.61</v>
      </c>
      <c r="V13" t="n">
        <v>0.88</v>
      </c>
      <c r="W13" t="n">
        <v>20.76</v>
      </c>
      <c r="X13" t="n">
        <v>1.97</v>
      </c>
      <c r="Y13" t="n">
        <v>1</v>
      </c>
      <c r="Z13" t="n">
        <v>10</v>
      </c>
      <c r="AA13" t="n">
        <v>889.776293126065</v>
      </c>
      <c r="AB13" t="n">
        <v>1217.431178414716</v>
      </c>
      <c r="AC13" t="n">
        <v>1101.241255422205</v>
      </c>
      <c r="AD13" t="n">
        <v>889776.2931260649</v>
      </c>
      <c r="AE13" t="n">
        <v>1217431.178414716</v>
      </c>
      <c r="AF13" t="n">
        <v>1.073927896902291e-06</v>
      </c>
      <c r="AG13" t="n">
        <v>17</v>
      </c>
      <c r="AH13" t="n">
        <v>1101241.255422205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1.7482</v>
      </c>
      <c r="E14" t="n">
        <v>57.2</v>
      </c>
      <c r="F14" t="n">
        <v>54.36</v>
      </c>
      <c r="G14" t="n">
        <v>50.97</v>
      </c>
      <c r="H14" t="n">
        <v>0.93</v>
      </c>
      <c r="I14" t="n">
        <v>64</v>
      </c>
      <c r="J14" t="n">
        <v>75.06999999999999</v>
      </c>
      <c r="K14" t="n">
        <v>32.27</v>
      </c>
      <c r="L14" t="n">
        <v>4</v>
      </c>
      <c r="M14" t="n">
        <v>62</v>
      </c>
      <c r="N14" t="n">
        <v>8.800000000000001</v>
      </c>
      <c r="O14" t="n">
        <v>9492.549999999999</v>
      </c>
      <c r="P14" t="n">
        <v>348.11</v>
      </c>
      <c r="Q14" t="n">
        <v>1367.53</v>
      </c>
      <c r="R14" t="n">
        <v>164.41</v>
      </c>
      <c r="S14" t="n">
        <v>104.26</v>
      </c>
      <c r="T14" t="n">
        <v>28939.78</v>
      </c>
      <c r="U14" t="n">
        <v>0.63</v>
      </c>
      <c r="V14" t="n">
        <v>0.88</v>
      </c>
      <c r="W14" t="n">
        <v>20.74</v>
      </c>
      <c r="X14" t="n">
        <v>1.78</v>
      </c>
      <c r="Y14" t="n">
        <v>1</v>
      </c>
      <c r="Z14" t="n">
        <v>10</v>
      </c>
      <c r="AA14" t="n">
        <v>878.6790309177065</v>
      </c>
      <c r="AB14" t="n">
        <v>1202.247414684584</v>
      </c>
      <c r="AC14" t="n">
        <v>1087.506608791931</v>
      </c>
      <c r="AD14" t="n">
        <v>878679.0309177066</v>
      </c>
      <c r="AE14" t="n">
        <v>1202247.414684584</v>
      </c>
      <c r="AF14" t="n">
        <v>1.078864928953331e-06</v>
      </c>
      <c r="AG14" t="n">
        <v>17</v>
      </c>
      <c r="AH14" t="n">
        <v>1087506.608791931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1.7549</v>
      </c>
      <c r="E15" t="n">
        <v>56.98</v>
      </c>
      <c r="F15" t="n">
        <v>54.22</v>
      </c>
      <c r="G15" t="n">
        <v>55.14</v>
      </c>
      <c r="H15" t="n">
        <v>0.99</v>
      </c>
      <c r="I15" t="n">
        <v>59</v>
      </c>
      <c r="J15" t="n">
        <v>75.37</v>
      </c>
      <c r="K15" t="n">
        <v>32.27</v>
      </c>
      <c r="L15" t="n">
        <v>4.25</v>
      </c>
      <c r="M15" t="n">
        <v>57</v>
      </c>
      <c r="N15" t="n">
        <v>8.85</v>
      </c>
      <c r="O15" t="n">
        <v>9529.18</v>
      </c>
      <c r="P15" t="n">
        <v>343.15</v>
      </c>
      <c r="Q15" t="n">
        <v>1367.3</v>
      </c>
      <c r="R15" t="n">
        <v>160.26</v>
      </c>
      <c r="S15" t="n">
        <v>104.26</v>
      </c>
      <c r="T15" t="n">
        <v>26889.72</v>
      </c>
      <c r="U15" t="n">
        <v>0.65</v>
      </c>
      <c r="V15" t="n">
        <v>0.88</v>
      </c>
      <c r="W15" t="n">
        <v>20.73</v>
      </c>
      <c r="X15" t="n">
        <v>1.64</v>
      </c>
      <c r="Y15" t="n">
        <v>1</v>
      </c>
      <c r="Z15" t="n">
        <v>10</v>
      </c>
      <c r="AA15" t="n">
        <v>868.6021953808482</v>
      </c>
      <c r="AB15" t="n">
        <v>1188.459843744446</v>
      </c>
      <c r="AC15" t="n">
        <v>1075.034904271342</v>
      </c>
      <c r="AD15" t="n">
        <v>868602.1953808483</v>
      </c>
      <c r="AE15" t="n">
        <v>1188459.843744446</v>
      </c>
      <c r="AF15" t="n">
        <v>1.082999693296076e-06</v>
      </c>
      <c r="AG15" t="n">
        <v>17</v>
      </c>
      <c r="AH15" t="n">
        <v>1075034.904271342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1.7598</v>
      </c>
      <c r="E16" t="n">
        <v>56.82</v>
      </c>
      <c r="F16" t="n">
        <v>54.12</v>
      </c>
      <c r="G16" t="n">
        <v>59.04</v>
      </c>
      <c r="H16" t="n">
        <v>1.04</v>
      </c>
      <c r="I16" t="n">
        <v>55</v>
      </c>
      <c r="J16" t="n">
        <v>75.66</v>
      </c>
      <c r="K16" t="n">
        <v>32.27</v>
      </c>
      <c r="L16" t="n">
        <v>4.5</v>
      </c>
      <c r="M16" t="n">
        <v>52</v>
      </c>
      <c r="N16" t="n">
        <v>8.890000000000001</v>
      </c>
      <c r="O16" t="n">
        <v>9565.83</v>
      </c>
      <c r="P16" t="n">
        <v>338.89</v>
      </c>
      <c r="Q16" t="n">
        <v>1367.4</v>
      </c>
      <c r="R16" t="n">
        <v>156.9</v>
      </c>
      <c r="S16" t="n">
        <v>104.26</v>
      </c>
      <c r="T16" t="n">
        <v>25228.78</v>
      </c>
      <c r="U16" t="n">
        <v>0.66</v>
      </c>
      <c r="V16" t="n">
        <v>0.89</v>
      </c>
      <c r="W16" t="n">
        <v>20.73</v>
      </c>
      <c r="X16" t="n">
        <v>1.55</v>
      </c>
      <c r="Y16" t="n">
        <v>1</v>
      </c>
      <c r="Z16" t="n">
        <v>10</v>
      </c>
      <c r="AA16" t="n">
        <v>860.421381149191</v>
      </c>
      <c r="AB16" t="n">
        <v>1177.26649280064</v>
      </c>
      <c r="AC16" t="n">
        <v>1064.909831031647</v>
      </c>
      <c r="AD16" t="n">
        <v>860421.3811491911</v>
      </c>
      <c r="AE16" t="n">
        <v>1177266.49280064</v>
      </c>
      <c r="AF16" t="n">
        <v>1.086023625427338e-06</v>
      </c>
      <c r="AG16" t="n">
        <v>17</v>
      </c>
      <c r="AH16" t="n">
        <v>1064909.831031647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1.7633</v>
      </c>
      <c r="E17" t="n">
        <v>56.71</v>
      </c>
      <c r="F17" t="n">
        <v>54.06</v>
      </c>
      <c r="G17" t="n">
        <v>62.37</v>
      </c>
      <c r="H17" t="n">
        <v>1.09</v>
      </c>
      <c r="I17" t="n">
        <v>52</v>
      </c>
      <c r="J17" t="n">
        <v>75.95999999999999</v>
      </c>
      <c r="K17" t="n">
        <v>32.27</v>
      </c>
      <c r="L17" t="n">
        <v>4.75</v>
      </c>
      <c r="M17" t="n">
        <v>45</v>
      </c>
      <c r="N17" t="n">
        <v>8.94</v>
      </c>
      <c r="O17" t="n">
        <v>9602.5</v>
      </c>
      <c r="P17" t="n">
        <v>334.04</v>
      </c>
      <c r="Q17" t="n">
        <v>1367.28</v>
      </c>
      <c r="R17" t="n">
        <v>154.35</v>
      </c>
      <c r="S17" t="n">
        <v>104.26</v>
      </c>
      <c r="T17" t="n">
        <v>23971.79</v>
      </c>
      <c r="U17" t="n">
        <v>0.68</v>
      </c>
      <c r="V17" t="n">
        <v>0.89</v>
      </c>
      <c r="W17" t="n">
        <v>20.74</v>
      </c>
      <c r="X17" t="n">
        <v>1.48</v>
      </c>
      <c r="Y17" t="n">
        <v>1</v>
      </c>
      <c r="Z17" t="n">
        <v>10</v>
      </c>
      <c r="AA17" t="n">
        <v>852.1727759486108</v>
      </c>
      <c r="AB17" t="n">
        <v>1165.980387262428</v>
      </c>
      <c r="AC17" t="n">
        <v>1054.700855565853</v>
      </c>
      <c r="AD17" t="n">
        <v>852172.7759486109</v>
      </c>
      <c r="AE17" t="n">
        <v>1165980.387262428</v>
      </c>
      <c r="AF17" t="n">
        <v>1.088183576949667e-06</v>
      </c>
      <c r="AG17" t="n">
        <v>17</v>
      </c>
      <c r="AH17" t="n">
        <v>1054700.855565853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1.7667</v>
      </c>
      <c r="E18" t="n">
        <v>56.6</v>
      </c>
      <c r="F18" t="n">
        <v>54</v>
      </c>
      <c r="G18" t="n">
        <v>66.12</v>
      </c>
      <c r="H18" t="n">
        <v>1.15</v>
      </c>
      <c r="I18" t="n">
        <v>49</v>
      </c>
      <c r="J18" t="n">
        <v>76.26000000000001</v>
      </c>
      <c r="K18" t="n">
        <v>32.27</v>
      </c>
      <c r="L18" t="n">
        <v>5</v>
      </c>
      <c r="M18" t="n">
        <v>35</v>
      </c>
      <c r="N18" t="n">
        <v>8.99</v>
      </c>
      <c r="O18" t="n">
        <v>9639.200000000001</v>
      </c>
      <c r="P18" t="n">
        <v>330.53</v>
      </c>
      <c r="Q18" t="n">
        <v>1367.54</v>
      </c>
      <c r="R18" t="n">
        <v>152</v>
      </c>
      <c r="S18" t="n">
        <v>104.26</v>
      </c>
      <c r="T18" t="n">
        <v>22810.36</v>
      </c>
      <c r="U18" t="n">
        <v>0.6899999999999999</v>
      </c>
      <c r="V18" t="n">
        <v>0.89</v>
      </c>
      <c r="W18" t="n">
        <v>20.74</v>
      </c>
      <c r="X18" t="n">
        <v>1.42</v>
      </c>
      <c r="Y18" t="n">
        <v>1</v>
      </c>
      <c r="Z18" t="n">
        <v>10</v>
      </c>
      <c r="AA18" t="n">
        <v>845.8290664061949</v>
      </c>
      <c r="AB18" t="n">
        <v>1157.300644001781</v>
      </c>
      <c r="AC18" t="n">
        <v>1046.849494819906</v>
      </c>
      <c r="AD18" t="n">
        <v>845829.0664061949</v>
      </c>
      <c r="AE18" t="n">
        <v>1157300.644001781</v>
      </c>
      <c r="AF18" t="n">
        <v>1.090281815571359e-06</v>
      </c>
      <c r="AG18" t="n">
        <v>17</v>
      </c>
      <c r="AH18" t="n">
        <v>1046849.494819906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1.7675</v>
      </c>
      <c r="E19" t="n">
        <v>56.58</v>
      </c>
      <c r="F19" t="n">
        <v>53.99</v>
      </c>
      <c r="G19" t="n">
        <v>67.48</v>
      </c>
      <c r="H19" t="n">
        <v>1.2</v>
      </c>
      <c r="I19" t="n">
        <v>48</v>
      </c>
      <c r="J19" t="n">
        <v>76.56</v>
      </c>
      <c r="K19" t="n">
        <v>32.27</v>
      </c>
      <c r="L19" t="n">
        <v>5.25</v>
      </c>
      <c r="M19" t="n">
        <v>15</v>
      </c>
      <c r="N19" t="n">
        <v>9.039999999999999</v>
      </c>
      <c r="O19" t="n">
        <v>9675.91</v>
      </c>
      <c r="P19" t="n">
        <v>328.47</v>
      </c>
      <c r="Q19" t="n">
        <v>1367.64</v>
      </c>
      <c r="R19" t="n">
        <v>150.59</v>
      </c>
      <c r="S19" t="n">
        <v>104.26</v>
      </c>
      <c r="T19" t="n">
        <v>22111.9</v>
      </c>
      <c r="U19" t="n">
        <v>0.6899999999999999</v>
      </c>
      <c r="V19" t="n">
        <v>0.89</v>
      </c>
      <c r="W19" t="n">
        <v>20.77</v>
      </c>
      <c r="X19" t="n">
        <v>1.41</v>
      </c>
      <c r="Y19" t="n">
        <v>1</v>
      </c>
      <c r="Z19" t="n">
        <v>10</v>
      </c>
      <c r="AA19" t="n">
        <v>842.6676641777009</v>
      </c>
      <c r="AB19" t="n">
        <v>1152.975074001533</v>
      </c>
      <c r="AC19" t="n">
        <v>1042.936751149505</v>
      </c>
      <c r="AD19" t="n">
        <v>842667.6641777009</v>
      </c>
      <c r="AE19" t="n">
        <v>1152975.074001533</v>
      </c>
      <c r="AF19" t="n">
        <v>1.090775518776463e-06</v>
      </c>
      <c r="AG19" t="n">
        <v>17</v>
      </c>
      <c r="AH19" t="n">
        <v>1042936.751149505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1.7684</v>
      </c>
      <c r="E20" t="n">
        <v>56.55</v>
      </c>
      <c r="F20" t="n">
        <v>53.97</v>
      </c>
      <c r="G20" t="n">
        <v>68.90000000000001</v>
      </c>
      <c r="H20" t="n">
        <v>1.25</v>
      </c>
      <c r="I20" t="n">
        <v>47</v>
      </c>
      <c r="J20" t="n">
        <v>76.84999999999999</v>
      </c>
      <c r="K20" t="n">
        <v>32.27</v>
      </c>
      <c r="L20" t="n">
        <v>5.5</v>
      </c>
      <c r="M20" t="n">
        <v>6</v>
      </c>
      <c r="N20" t="n">
        <v>9.08</v>
      </c>
      <c r="O20" t="n">
        <v>9712.65</v>
      </c>
      <c r="P20" t="n">
        <v>328.98</v>
      </c>
      <c r="Q20" t="n">
        <v>1367.58</v>
      </c>
      <c r="R20" t="n">
        <v>149.97</v>
      </c>
      <c r="S20" t="n">
        <v>104.26</v>
      </c>
      <c r="T20" t="n">
        <v>21806.31</v>
      </c>
      <c r="U20" t="n">
        <v>0.7</v>
      </c>
      <c r="V20" t="n">
        <v>0.89</v>
      </c>
      <c r="W20" t="n">
        <v>20.78</v>
      </c>
      <c r="X20" t="n">
        <v>1.39</v>
      </c>
      <c r="Y20" t="n">
        <v>1</v>
      </c>
      <c r="Z20" t="n">
        <v>10</v>
      </c>
      <c r="AA20" t="n">
        <v>842.9467385242596</v>
      </c>
      <c r="AB20" t="n">
        <v>1153.356915834386</v>
      </c>
      <c r="AC20" t="n">
        <v>1043.282150533749</v>
      </c>
      <c r="AD20" t="n">
        <v>842946.7385242595</v>
      </c>
      <c r="AE20" t="n">
        <v>1153356.915834386</v>
      </c>
      <c r="AF20" t="n">
        <v>1.091330934882205e-06</v>
      </c>
      <c r="AG20" t="n">
        <v>17</v>
      </c>
      <c r="AH20" t="n">
        <v>1043282.150533749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1.7684</v>
      </c>
      <c r="E21" t="n">
        <v>56.55</v>
      </c>
      <c r="F21" t="n">
        <v>53.97</v>
      </c>
      <c r="G21" t="n">
        <v>68.90000000000001</v>
      </c>
      <c r="H21" t="n">
        <v>1.3</v>
      </c>
      <c r="I21" t="n">
        <v>47</v>
      </c>
      <c r="J21" t="n">
        <v>77.15000000000001</v>
      </c>
      <c r="K21" t="n">
        <v>32.27</v>
      </c>
      <c r="L21" t="n">
        <v>5.75</v>
      </c>
      <c r="M21" t="n">
        <v>0</v>
      </c>
      <c r="N21" t="n">
        <v>9.130000000000001</v>
      </c>
      <c r="O21" t="n">
        <v>9749.41</v>
      </c>
      <c r="P21" t="n">
        <v>330.14</v>
      </c>
      <c r="Q21" t="n">
        <v>1367.78</v>
      </c>
      <c r="R21" t="n">
        <v>149.77</v>
      </c>
      <c r="S21" t="n">
        <v>104.26</v>
      </c>
      <c r="T21" t="n">
        <v>21705.27</v>
      </c>
      <c r="U21" t="n">
        <v>0.7</v>
      </c>
      <c r="V21" t="n">
        <v>0.89</v>
      </c>
      <c r="W21" t="n">
        <v>20.78</v>
      </c>
      <c r="X21" t="n">
        <v>1.39</v>
      </c>
      <c r="Y21" t="n">
        <v>1</v>
      </c>
      <c r="Z21" t="n">
        <v>10</v>
      </c>
      <c r="AA21" t="n">
        <v>844.5332754911781</v>
      </c>
      <c r="AB21" t="n">
        <v>1155.527685705595</v>
      </c>
      <c r="AC21" t="n">
        <v>1045.245745175145</v>
      </c>
      <c r="AD21" t="n">
        <v>844533.275491178</v>
      </c>
      <c r="AE21" t="n">
        <v>1155527.685705595</v>
      </c>
      <c r="AF21" t="n">
        <v>1.091330934882205e-06</v>
      </c>
      <c r="AG21" t="n">
        <v>17</v>
      </c>
      <c r="AH21" t="n">
        <v>1045245.745175145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1.6217</v>
      </c>
      <c r="E2" t="n">
        <v>61.66</v>
      </c>
      <c r="F2" t="n">
        <v>57.91</v>
      </c>
      <c r="G2" t="n">
        <v>18.78</v>
      </c>
      <c r="H2" t="n">
        <v>0.43</v>
      </c>
      <c r="I2" t="n">
        <v>185</v>
      </c>
      <c r="J2" t="n">
        <v>39.78</v>
      </c>
      <c r="K2" t="n">
        <v>19.54</v>
      </c>
      <c r="L2" t="n">
        <v>1</v>
      </c>
      <c r="M2" t="n">
        <v>183</v>
      </c>
      <c r="N2" t="n">
        <v>4.24</v>
      </c>
      <c r="O2" t="n">
        <v>5140</v>
      </c>
      <c r="P2" t="n">
        <v>256.07</v>
      </c>
      <c r="Q2" t="n">
        <v>1367.74</v>
      </c>
      <c r="R2" t="n">
        <v>279.94</v>
      </c>
      <c r="S2" t="n">
        <v>104.26</v>
      </c>
      <c r="T2" t="n">
        <v>86100.07000000001</v>
      </c>
      <c r="U2" t="n">
        <v>0.37</v>
      </c>
      <c r="V2" t="n">
        <v>0.83</v>
      </c>
      <c r="W2" t="n">
        <v>20.94</v>
      </c>
      <c r="X2" t="n">
        <v>5.32</v>
      </c>
      <c r="Y2" t="n">
        <v>1</v>
      </c>
      <c r="Z2" t="n">
        <v>10</v>
      </c>
      <c r="AA2" t="n">
        <v>746.8448191145593</v>
      </c>
      <c r="AB2" t="n">
        <v>1021.866029980574</v>
      </c>
      <c r="AC2" t="n">
        <v>924.340570277208</v>
      </c>
      <c r="AD2" t="n">
        <v>746844.8191145593</v>
      </c>
      <c r="AE2" t="n">
        <v>1021866.029980574</v>
      </c>
      <c r="AF2" t="n">
        <v>1.074161666817784e-06</v>
      </c>
      <c r="AG2" t="n">
        <v>18</v>
      </c>
      <c r="AH2" t="n">
        <v>924340.570277208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1.6698</v>
      </c>
      <c r="E3" t="n">
        <v>59.89</v>
      </c>
      <c r="F3" t="n">
        <v>56.62</v>
      </c>
      <c r="G3" t="n">
        <v>24.09</v>
      </c>
      <c r="H3" t="n">
        <v>0.53</v>
      </c>
      <c r="I3" t="n">
        <v>141</v>
      </c>
      <c r="J3" t="n">
        <v>40.06</v>
      </c>
      <c r="K3" t="n">
        <v>19.54</v>
      </c>
      <c r="L3" t="n">
        <v>1.25</v>
      </c>
      <c r="M3" t="n">
        <v>139</v>
      </c>
      <c r="N3" t="n">
        <v>4.26</v>
      </c>
      <c r="O3" t="n">
        <v>5174.29</v>
      </c>
      <c r="P3" t="n">
        <v>243.26</v>
      </c>
      <c r="Q3" t="n">
        <v>1367.88</v>
      </c>
      <c r="R3" t="n">
        <v>238.24</v>
      </c>
      <c r="S3" t="n">
        <v>104.26</v>
      </c>
      <c r="T3" t="n">
        <v>65469.45</v>
      </c>
      <c r="U3" t="n">
        <v>0.44</v>
      </c>
      <c r="V3" t="n">
        <v>0.85</v>
      </c>
      <c r="W3" t="n">
        <v>20.86</v>
      </c>
      <c r="X3" t="n">
        <v>4.03</v>
      </c>
      <c r="Y3" t="n">
        <v>1</v>
      </c>
      <c r="Z3" t="n">
        <v>10</v>
      </c>
      <c r="AA3" t="n">
        <v>707.6689472325307</v>
      </c>
      <c r="AB3" t="n">
        <v>968.2638737540934</v>
      </c>
      <c r="AC3" t="n">
        <v>875.854128609884</v>
      </c>
      <c r="AD3" t="n">
        <v>707668.9472325307</v>
      </c>
      <c r="AE3" t="n">
        <v>968263.8737540934</v>
      </c>
      <c r="AF3" t="n">
        <v>1.106021552230583e-06</v>
      </c>
      <c r="AG3" t="n">
        <v>18</v>
      </c>
      <c r="AH3" t="n">
        <v>875854.1286098841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1.7026</v>
      </c>
      <c r="E4" t="n">
        <v>58.73</v>
      </c>
      <c r="F4" t="n">
        <v>55.79</v>
      </c>
      <c r="G4" t="n">
        <v>29.89</v>
      </c>
      <c r="H4" t="n">
        <v>0.64</v>
      </c>
      <c r="I4" t="n">
        <v>112</v>
      </c>
      <c r="J4" t="n">
        <v>40.34</v>
      </c>
      <c r="K4" t="n">
        <v>19.54</v>
      </c>
      <c r="L4" t="n">
        <v>1.5</v>
      </c>
      <c r="M4" t="n">
        <v>108</v>
      </c>
      <c r="N4" t="n">
        <v>4.29</v>
      </c>
      <c r="O4" t="n">
        <v>5208.6</v>
      </c>
      <c r="P4" t="n">
        <v>232.05</v>
      </c>
      <c r="Q4" t="n">
        <v>1367.69</v>
      </c>
      <c r="R4" t="n">
        <v>210.88</v>
      </c>
      <c r="S4" t="n">
        <v>104.26</v>
      </c>
      <c r="T4" t="n">
        <v>51934.51</v>
      </c>
      <c r="U4" t="n">
        <v>0.49</v>
      </c>
      <c r="V4" t="n">
        <v>0.86</v>
      </c>
      <c r="W4" t="n">
        <v>20.83</v>
      </c>
      <c r="X4" t="n">
        <v>3.2</v>
      </c>
      <c r="Y4" t="n">
        <v>1</v>
      </c>
      <c r="Z4" t="n">
        <v>10</v>
      </c>
      <c r="AA4" t="n">
        <v>669.2665771025163</v>
      </c>
      <c r="AB4" t="n">
        <v>915.7200567492079</v>
      </c>
      <c r="AC4" t="n">
        <v>828.3250197542343</v>
      </c>
      <c r="AD4" t="n">
        <v>669266.5771025163</v>
      </c>
      <c r="AE4" t="n">
        <v>915720.0567492079</v>
      </c>
      <c r="AF4" t="n">
        <v>1.127747212137855e-06</v>
      </c>
      <c r="AG4" t="n">
        <v>17</v>
      </c>
      <c r="AH4" t="n">
        <v>828325.0197542342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1.7221</v>
      </c>
      <c r="E5" t="n">
        <v>58.07</v>
      </c>
      <c r="F5" t="n">
        <v>55.31</v>
      </c>
      <c r="G5" t="n">
        <v>34.93</v>
      </c>
      <c r="H5" t="n">
        <v>0.74</v>
      </c>
      <c r="I5" t="n">
        <v>95</v>
      </c>
      <c r="J5" t="n">
        <v>40.61</v>
      </c>
      <c r="K5" t="n">
        <v>19.54</v>
      </c>
      <c r="L5" t="n">
        <v>1.75</v>
      </c>
      <c r="M5" t="n">
        <v>44</v>
      </c>
      <c r="N5" t="n">
        <v>4.32</v>
      </c>
      <c r="O5" t="n">
        <v>5242.92</v>
      </c>
      <c r="P5" t="n">
        <v>223.51</v>
      </c>
      <c r="Q5" t="n">
        <v>1367.62</v>
      </c>
      <c r="R5" t="n">
        <v>193.43</v>
      </c>
      <c r="S5" t="n">
        <v>104.26</v>
      </c>
      <c r="T5" t="n">
        <v>43297.98</v>
      </c>
      <c r="U5" t="n">
        <v>0.54</v>
      </c>
      <c r="V5" t="n">
        <v>0.87</v>
      </c>
      <c r="W5" t="n">
        <v>20.86</v>
      </c>
      <c r="X5" t="n">
        <v>2.73</v>
      </c>
      <c r="Y5" t="n">
        <v>1</v>
      </c>
      <c r="Z5" t="n">
        <v>10</v>
      </c>
      <c r="AA5" t="n">
        <v>650.0694101361893</v>
      </c>
      <c r="AB5" t="n">
        <v>889.4536459866453</v>
      </c>
      <c r="AC5" t="n">
        <v>804.5654383697117</v>
      </c>
      <c r="AD5" t="n">
        <v>650069.4101361893</v>
      </c>
      <c r="AE5" t="n">
        <v>889453.6459866452</v>
      </c>
      <c r="AF5" t="n">
        <v>1.1406633818998e-06</v>
      </c>
      <c r="AG5" t="n">
        <v>17</v>
      </c>
      <c r="AH5" t="n">
        <v>804565.4383697117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1.7214</v>
      </c>
      <c r="E6" t="n">
        <v>58.09</v>
      </c>
      <c r="F6" t="n">
        <v>55.36</v>
      </c>
      <c r="G6" t="n">
        <v>35.72</v>
      </c>
      <c r="H6" t="n">
        <v>0.84</v>
      </c>
      <c r="I6" t="n">
        <v>93</v>
      </c>
      <c r="J6" t="n">
        <v>40.89</v>
      </c>
      <c r="K6" t="n">
        <v>19.54</v>
      </c>
      <c r="L6" t="n">
        <v>2</v>
      </c>
      <c r="M6" t="n">
        <v>1</v>
      </c>
      <c r="N6" t="n">
        <v>4.35</v>
      </c>
      <c r="O6" t="n">
        <v>5277.26</v>
      </c>
      <c r="P6" t="n">
        <v>224</v>
      </c>
      <c r="Q6" t="n">
        <v>1368.08</v>
      </c>
      <c r="R6" t="n">
        <v>192.67</v>
      </c>
      <c r="S6" t="n">
        <v>104.26</v>
      </c>
      <c r="T6" t="n">
        <v>42924.25</v>
      </c>
      <c r="U6" t="n">
        <v>0.54</v>
      </c>
      <c r="V6" t="n">
        <v>0.87</v>
      </c>
      <c r="W6" t="n">
        <v>20.92</v>
      </c>
      <c r="X6" t="n">
        <v>2.77</v>
      </c>
      <c r="Y6" t="n">
        <v>1</v>
      </c>
      <c r="Z6" t="n">
        <v>10</v>
      </c>
      <c r="AA6" t="n">
        <v>651.1104186200607</v>
      </c>
      <c r="AB6" t="n">
        <v>890.8779997203312</v>
      </c>
      <c r="AC6" t="n">
        <v>805.8538537821477</v>
      </c>
      <c r="AD6" t="n">
        <v>651110.4186200608</v>
      </c>
      <c r="AE6" t="n">
        <v>890877.9997203312</v>
      </c>
      <c r="AF6" t="n">
        <v>1.14019972452373e-06</v>
      </c>
      <c r="AG6" t="n">
        <v>17</v>
      </c>
      <c r="AH6" t="n">
        <v>805853.8537821476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1.7217</v>
      </c>
      <c r="E7" t="n">
        <v>58.08</v>
      </c>
      <c r="F7" t="n">
        <v>55.35</v>
      </c>
      <c r="G7" t="n">
        <v>35.71</v>
      </c>
      <c r="H7" t="n">
        <v>0.9399999999999999</v>
      </c>
      <c r="I7" t="n">
        <v>93</v>
      </c>
      <c r="J7" t="n">
        <v>41.17</v>
      </c>
      <c r="K7" t="n">
        <v>19.54</v>
      </c>
      <c r="L7" t="n">
        <v>2.25</v>
      </c>
      <c r="M7" t="n">
        <v>0</v>
      </c>
      <c r="N7" t="n">
        <v>4.38</v>
      </c>
      <c r="O7" t="n">
        <v>5311.62</v>
      </c>
      <c r="P7" t="n">
        <v>225.29</v>
      </c>
      <c r="Q7" t="n">
        <v>1368.03</v>
      </c>
      <c r="R7" t="n">
        <v>192.34</v>
      </c>
      <c r="S7" t="n">
        <v>104.26</v>
      </c>
      <c r="T7" t="n">
        <v>42759.32</v>
      </c>
      <c r="U7" t="n">
        <v>0.54</v>
      </c>
      <c r="V7" t="n">
        <v>0.87</v>
      </c>
      <c r="W7" t="n">
        <v>20.92</v>
      </c>
      <c r="X7" t="n">
        <v>2.76</v>
      </c>
      <c r="Y7" t="n">
        <v>1</v>
      </c>
      <c r="Z7" t="n">
        <v>10</v>
      </c>
      <c r="AA7" t="n">
        <v>652.8068240486137</v>
      </c>
      <c r="AB7" t="n">
        <v>893.199096467803</v>
      </c>
      <c r="AC7" t="n">
        <v>807.9534283137203</v>
      </c>
      <c r="AD7" t="n">
        <v>652806.8240486138</v>
      </c>
      <c r="AE7" t="n">
        <v>893199.096467803</v>
      </c>
      <c r="AF7" t="n">
        <v>1.14039843482776e-06</v>
      </c>
      <c r="AG7" t="n">
        <v>17</v>
      </c>
      <c r="AH7" t="n">
        <v>807953.4283137204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1.1263</v>
      </c>
      <c r="E2" t="n">
        <v>88.79000000000001</v>
      </c>
      <c r="F2" t="n">
        <v>69.78</v>
      </c>
      <c r="G2" t="n">
        <v>7.21</v>
      </c>
      <c r="H2" t="n">
        <v>0.12</v>
      </c>
      <c r="I2" t="n">
        <v>581</v>
      </c>
      <c r="J2" t="n">
        <v>141.81</v>
      </c>
      <c r="K2" t="n">
        <v>47.83</v>
      </c>
      <c r="L2" t="n">
        <v>1</v>
      </c>
      <c r="M2" t="n">
        <v>579</v>
      </c>
      <c r="N2" t="n">
        <v>22.98</v>
      </c>
      <c r="O2" t="n">
        <v>17723.39</v>
      </c>
      <c r="P2" t="n">
        <v>804.47</v>
      </c>
      <c r="Q2" t="n">
        <v>1370.05</v>
      </c>
      <c r="R2" t="n">
        <v>666.3099999999999</v>
      </c>
      <c r="S2" t="n">
        <v>104.26</v>
      </c>
      <c r="T2" t="n">
        <v>277307.62</v>
      </c>
      <c r="U2" t="n">
        <v>0.16</v>
      </c>
      <c r="V2" t="n">
        <v>0.6899999999999999</v>
      </c>
      <c r="W2" t="n">
        <v>21.6</v>
      </c>
      <c r="X2" t="n">
        <v>17.14</v>
      </c>
      <c r="Y2" t="n">
        <v>1</v>
      </c>
      <c r="Z2" t="n">
        <v>10</v>
      </c>
      <c r="AA2" t="n">
        <v>2646.76368441618</v>
      </c>
      <c r="AB2" t="n">
        <v>3621.418839991182</v>
      </c>
      <c r="AC2" t="n">
        <v>3275.795708595551</v>
      </c>
      <c r="AD2" t="n">
        <v>2646763.68441618</v>
      </c>
      <c r="AE2" t="n">
        <v>3621418.839991182</v>
      </c>
      <c r="AF2" t="n">
        <v>6.238925366242638e-07</v>
      </c>
      <c r="AG2" t="n">
        <v>26</v>
      </c>
      <c r="AH2" t="n">
        <v>3275795.708595551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1.2487</v>
      </c>
      <c r="E3" t="n">
        <v>80.08</v>
      </c>
      <c r="F3" t="n">
        <v>65.31999999999999</v>
      </c>
      <c r="G3" t="n">
        <v>9.029999999999999</v>
      </c>
      <c r="H3" t="n">
        <v>0.16</v>
      </c>
      <c r="I3" t="n">
        <v>434</v>
      </c>
      <c r="J3" t="n">
        <v>142.15</v>
      </c>
      <c r="K3" t="n">
        <v>47.83</v>
      </c>
      <c r="L3" t="n">
        <v>1.25</v>
      </c>
      <c r="M3" t="n">
        <v>432</v>
      </c>
      <c r="N3" t="n">
        <v>23.07</v>
      </c>
      <c r="O3" t="n">
        <v>17765.46</v>
      </c>
      <c r="P3" t="n">
        <v>752.05</v>
      </c>
      <c r="Q3" t="n">
        <v>1369.36</v>
      </c>
      <c r="R3" t="n">
        <v>520.6</v>
      </c>
      <c r="S3" t="n">
        <v>104.26</v>
      </c>
      <c r="T3" t="n">
        <v>205186.1</v>
      </c>
      <c r="U3" t="n">
        <v>0.2</v>
      </c>
      <c r="V3" t="n">
        <v>0.73</v>
      </c>
      <c r="W3" t="n">
        <v>21.36</v>
      </c>
      <c r="X3" t="n">
        <v>12.7</v>
      </c>
      <c r="Y3" t="n">
        <v>1</v>
      </c>
      <c r="Z3" t="n">
        <v>10</v>
      </c>
      <c r="AA3" t="n">
        <v>2256.791051789574</v>
      </c>
      <c r="AB3" t="n">
        <v>3087.841079653101</v>
      </c>
      <c r="AC3" t="n">
        <v>2793.141860823067</v>
      </c>
      <c r="AD3" t="n">
        <v>2256791.051789574</v>
      </c>
      <c r="AE3" t="n">
        <v>3087841.079653101</v>
      </c>
      <c r="AF3" t="n">
        <v>6.916936966018984e-07</v>
      </c>
      <c r="AG3" t="n">
        <v>24</v>
      </c>
      <c r="AH3" t="n">
        <v>2793141.860823066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1.3353</v>
      </c>
      <c r="E4" t="n">
        <v>74.89</v>
      </c>
      <c r="F4" t="n">
        <v>62.66</v>
      </c>
      <c r="G4" t="n">
        <v>10.87</v>
      </c>
      <c r="H4" t="n">
        <v>0.19</v>
      </c>
      <c r="I4" t="n">
        <v>346</v>
      </c>
      <c r="J4" t="n">
        <v>142.49</v>
      </c>
      <c r="K4" t="n">
        <v>47.83</v>
      </c>
      <c r="L4" t="n">
        <v>1.5</v>
      </c>
      <c r="M4" t="n">
        <v>344</v>
      </c>
      <c r="N4" t="n">
        <v>23.16</v>
      </c>
      <c r="O4" t="n">
        <v>17807.56</v>
      </c>
      <c r="P4" t="n">
        <v>720.3099999999999</v>
      </c>
      <c r="Q4" t="n">
        <v>1368.68</v>
      </c>
      <c r="R4" t="n">
        <v>434.41</v>
      </c>
      <c r="S4" t="n">
        <v>104.26</v>
      </c>
      <c r="T4" t="n">
        <v>162529.65</v>
      </c>
      <c r="U4" t="n">
        <v>0.24</v>
      </c>
      <c r="V4" t="n">
        <v>0.77</v>
      </c>
      <c r="W4" t="n">
        <v>21.21</v>
      </c>
      <c r="X4" t="n">
        <v>10.05</v>
      </c>
      <c r="Y4" t="n">
        <v>1</v>
      </c>
      <c r="Z4" t="n">
        <v>10</v>
      </c>
      <c r="AA4" t="n">
        <v>2028.079225921986</v>
      </c>
      <c r="AB4" t="n">
        <v>2774.907469447254</v>
      </c>
      <c r="AC4" t="n">
        <v>2510.074195170302</v>
      </c>
      <c r="AD4" t="n">
        <v>2028079.225921986</v>
      </c>
      <c r="AE4" t="n">
        <v>2774907.469447254</v>
      </c>
      <c r="AF4" t="n">
        <v>7.39664125148166e-07</v>
      </c>
      <c r="AG4" t="n">
        <v>22</v>
      </c>
      <c r="AH4" t="n">
        <v>2510074.195170301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1.3985</v>
      </c>
      <c r="E5" t="n">
        <v>71.5</v>
      </c>
      <c r="F5" t="n">
        <v>60.96</v>
      </c>
      <c r="G5" t="n">
        <v>12.7</v>
      </c>
      <c r="H5" t="n">
        <v>0.22</v>
      </c>
      <c r="I5" t="n">
        <v>288</v>
      </c>
      <c r="J5" t="n">
        <v>142.83</v>
      </c>
      <c r="K5" t="n">
        <v>47.83</v>
      </c>
      <c r="L5" t="n">
        <v>1.75</v>
      </c>
      <c r="M5" t="n">
        <v>286</v>
      </c>
      <c r="N5" t="n">
        <v>23.25</v>
      </c>
      <c r="O5" t="n">
        <v>17849.7</v>
      </c>
      <c r="P5" t="n">
        <v>699.36</v>
      </c>
      <c r="Q5" t="n">
        <v>1368.52</v>
      </c>
      <c r="R5" t="n">
        <v>378.12</v>
      </c>
      <c r="S5" t="n">
        <v>104.26</v>
      </c>
      <c r="T5" t="n">
        <v>134676.25</v>
      </c>
      <c r="U5" t="n">
        <v>0.28</v>
      </c>
      <c r="V5" t="n">
        <v>0.79</v>
      </c>
      <c r="W5" t="n">
        <v>21.13</v>
      </c>
      <c r="X5" t="n">
        <v>8.35</v>
      </c>
      <c r="Y5" t="n">
        <v>1</v>
      </c>
      <c r="Z5" t="n">
        <v>10</v>
      </c>
      <c r="AA5" t="n">
        <v>1888.109359119737</v>
      </c>
      <c r="AB5" t="n">
        <v>2583.394522653706</v>
      </c>
      <c r="AC5" t="n">
        <v>2336.838975228621</v>
      </c>
      <c r="AD5" t="n">
        <v>1888109.359119737</v>
      </c>
      <c r="AE5" t="n">
        <v>2583394.522653706</v>
      </c>
      <c r="AF5" t="n">
        <v>7.746725672281213e-07</v>
      </c>
      <c r="AG5" t="n">
        <v>21</v>
      </c>
      <c r="AH5" t="n">
        <v>2336838.975228621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1.4476</v>
      </c>
      <c r="E6" t="n">
        <v>69.08</v>
      </c>
      <c r="F6" t="n">
        <v>59.71</v>
      </c>
      <c r="G6" t="n">
        <v>14.51</v>
      </c>
      <c r="H6" t="n">
        <v>0.25</v>
      </c>
      <c r="I6" t="n">
        <v>247</v>
      </c>
      <c r="J6" t="n">
        <v>143.17</v>
      </c>
      <c r="K6" t="n">
        <v>47.83</v>
      </c>
      <c r="L6" t="n">
        <v>2</v>
      </c>
      <c r="M6" t="n">
        <v>245</v>
      </c>
      <c r="N6" t="n">
        <v>23.34</v>
      </c>
      <c r="O6" t="n">
        <v>17891.86</v>
      </c>
      <c r="P6" t="n">
        <v>683.6799999999999</v>
      </c>
      <c r="Q6" t="n">
        <v>1367.98</v>
      </c>
      <c r="R6" t="n">
        <v>338.6</v>
      </c>
      <c r="S6" t="n">
        <v>104.26</v>
      </c>
      <c r="T6" t="n">
        <v>115119.66</v>
      </c>
      <c r="U6" t="n">
        <v>0.31</v>
      </c>
      <c r="V6" t="n">
        <v>0.8</v>
      </c>
      <c r="W6" t="n">
        <v>21.04</v>
      </c>
      <c r="X6" t="n">
        <v>7.12</v>
      </c>
      <c r="Y6" t="n">
        <v>1</v>
      </c>
      <c r="Z6" t="n">
        <v>10</v>
      </c>
      <c r="AA6" t="n">
        <v>1785.994922820017</v>
      </c>
      <c r="AB6" t="n">
        <v>2443.677045937445</v>
      </c>
      <c r="AC6" t="n">
        <v>2210.455938395449</v>
      </c>
      <c r="AD6" t="n">
        <v>1785994.922820017</v>
      </c>
      <c r="AE6" t="n">
        <v>2443677.045937445</v>
      </c>
      <c r="AF6" t="n">
        <v>8.018705815655547e-07</v>
      </c>
      <c r="AG6" t="n">
        <v>20</v>
      </c>
      <c r="AH6" t="n">
        <v>2210455.938395449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58.82</v>
      </c>
      <c r="G7" t="n">
        <v>16.34</v>
      </c>
      <c r="H7" t="n">
        <v>0.28</v>
      </c>
      <c r="I7" t="n">
        <v>216</v>
      </c>
      <c r="J7" t="n">
        <v>143.51</v>
      </c>
      <c r="K7" t="n">
        <v>47.83</v>
      </c>
      <c r="L7" t="n">
        <v>2.25</v>
      </c>
      <c r="M7" t="n">
        <v>214</v>
      </c>
      <c r="N7" t="n">
        <v>23.44</v>
      </c>
      <c r="O7" t="n">
        <v>17934.06</v>
      </c>
      <c r="P7" t="n">
        <v>672.04</v>
      </c>
      <c r="Q7" t="n">
        <v>1368.16</v>
      </c>
      <c r="R7" t="n">
        <v>308.87</v>
      </c>
      <c r="S7" t="n">
        <v>104.26</v>
      </c>
      <c r="T7" t="n">
        <v>100410.45</v>
      </c>
      <c r="U7" t="n">
        <v>0.34</v>
      </c>
      <c r="V7" t="n">
        <v>0.82</v>
      </c>
      <c r="W7" t="n">
        <v>21.01</v>
      </c>
      <c r="X7" t="n">
        <v>6.23</v>
      </c>
      <c r="Y7" t="n">
        <v>1</v>
      </c>
      <c r="Z7" t="n">
        <v>10</v>
      </c>
      <c r="AA7" t="n">
        <v>1720.779961069785</v>
      </c>
      <c r="AB7" t="n">
        <v>2354.447058189718</v>
      </c>
      <c r="AC7" t="n">
        <v>2129.741935443291</v>
      </c>
      <c r="AD7" t="n">
        <v>1720779.961069785</v>
      </c>
      <c r="AE7" t="n">
        <v>2354447.058189718</v>
      </c>
      <c r="AF7" t="n">
        <v>8.232523199245146e-07</v>
      </c>
      <c r="AG7" t="n">
        <v>20</v>
      </c>
      <c r="AH7" t="n">
        <v>2129741.935443291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1.5194</v>
      </c>
      <c r="E8" t="n">
        <v>65.81999999999999</v>
      </c>
      <c r="F8" t="n">
        <v>58.07</v>
      </c>
      <c r="G8" t="n">
        <v>18.24</v>
      </c>
      <c r="H8" t="n">
        <v>0.31</v>
      </c>
      <c r="I8" t="n">
        <v>191</v>
      </c>
      <c r="J8" t="n">
        <v>143.86</v>
      </c>
      <c r="K8" t="n">
        <v>47.83</v>
      </c>
      <c r="L8" t="n">
        <v>2.5</v>
      </c>
      <c r="M8" t="n">
        <v>189</v>
      </c>
      <c r="N8" t="n">
        <v>23.53</v>
      </c>
      <c r="O8" t="n">
        <v>17976.29</v>
      </c>
      <c r="P8" t="n">
        <v>662.09</v>
      </c>
      <c r="Q8" t="n">
        <v>1368.27</v>
      </c>
      <c r="R8" t="n">
        <v>285.04</v>
      </c>
      <c r="S8" t="n">
        <v>104.26</v>
      </c>
      <c r="T8" t="n">
        <v>88619</v>
      </c>
      <c r="U8" t="n">
        <v>0.37</v>
      </c>
      <c r="V8" t="n">
        <v>0.83</v>
      </c>
      <c r="W8" t="n">
        <v>20.95</v>
      </c>
      <c r="X8" t="n">
        <v>5.47</v>
      </c>
      <c r="Y8" t="n">
        <v>1</v>
      </c>
      <c r="Z8" t="n">
        <v>10</v>
      </c>
      <c r="AA8" t="n">
        <v>1667.538409735392</v>
      </c>
      <c r="AB8" t="n">
        <v>2281.599618802531</v>
      </c>
      <c r="AC8" t="n">
        <v>2063.846953429193</v>
      </c>
      <c r="AD8" t="n">
        <v>1667538.409735392</v>
      </c>
      <c r="AE8" t="n">
        <v>2281599.618802531</v>
      </c>
      <c r="AF8" t="n">
        <v>8.416428306374026e-07</v>
      </c>
      <c r="AG8" t="n">
        <v>20</v>
      </c>
      <c r="AH8" t="n">
        <v>2063846.953429194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1.5453</v>
      </c>
      <c r="E9" t="n">
        <v>64.70999999999999</v>
      </c>
      <c r="F9" t="n">
        <v>57.51</v>
      </c>
      <c r="G9" t="n">
        <v>20.06</v>
      </c>
      <c r="H9" t="n">
        <v>0.34</v>
      </c>
      <c r="I9" t="n">
        <v>172</v>
      </c>
      <c r="J9" t="n">
        <v>144.2</v>
      </c>
      <c r="K9" t="n">
        <v>47.83</v>
      </c>
      <c r="L9" t="n">
        <v>2.75</v>
      </c>
      <c r="M9" t="n">
        <v>170</v>
      </c>
      <c r="N9" t="n">
        <v>23.62</v>
      </c>
      <c r="O9" t="n">
        <v>18018.55</v>
      </c>
      <c r="P9" t="n">
        <v>654.4</v>
      </c>
      <c r="Q9" t="n">
        <v>1367.82</v>
      </c>
      <c r="R9" t="n">
        <v>266.57</v>
      </c>
      <c r="S9" t="n">
        <v>104.26</v>
      </c>
      <c r="T9" t="n">
        <v>79479.22</v>
      </c>
      <c r="U9" t="n">
        <v>0.39</v>
      </c>
      <c r="V9" t="n">
        <v>0.83</v>
      </c>
      <c r="W9" t="n">
        <v>20.93</v>
      </c>
      <c r="X9" t="n">
        <v>4.92</v>
      </c>
      <c r="Y9" t="n">
        <v>1</v>
      </c>
      <c r="Z9" t="n">
        <v>10</v>
      </c>
      <c r="AA9" t="n">
        <v>1616.258088953272</v>
      </c>
      <c r="AB9" t="n">
        <v>2211.435621580348</v>
      </c>
      <c r="AC9" t="n">
        <v>2000.379309626107</v>
      </c>
      <c r="AD9" t="n">
        <v>1616258.088953272</v>
      </c>
      <c r="AE9" t="n">
        <v>2211435.621580348</v>
      </c>
      <c r="AF9" t="n">
        <v>8.559896447176372e-07</v>
      </c>
      <c r="AG9" t="n">
        <v>19</v>
      </c>
      <c r="AH9" t="n">
        <v>2000379.309626107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1.5675</v>
      </c>
      <c r="E10" t="n">
        <v>63.8</v>
      </c>
      <c r="F10" t="n">
        <v>57.06</v>
      </c>
      <c r="G10" t="n">
        <v>21.95</v>
      </c>
      <c r="H10" t="n">
        <v>0.37</v>
      </c>
      <c r="I10" t="n">
        <v>156</v>
      </c>
      <c r="J10" t="n">
        <v>144.54</v>
      </c>
      <c r="K10" t="n">
        <v>47.83</v>
      </c>
      <c r="L10" t="n">
        <v>3</v>
      </c>
      <c r="M10" t="n">
        <v>154</v>
      </c>
      <c r="N10" t="n">
        <v>23.71</v>
      </c>
      <c r="O10" t="n">
        <v>18060.85</v>
      </c>
      <c r="P10" t="n">
        <v>647.8099999999999</v>
      </c>
      <c r="Q10" t="n">
        <v>1367.77</v>
      </c>
      <c r="R10" t="n">
        <v>251.85</v>
      </c>
      <c r="S10" t="n">
        <v>104.26</v>
      </c>
      <c r="T10" t="n">
        <v>72199.5</v>
      </c>
      <c r="U10" t="n">
        <v>0.41</v>
      </c>
      <c r="V10" t="n">
        <v>0.84</v>
      </c>
      <c r="W10" t="n">
        <v>20.91</v>
      </c>
      <c r="X10" t="n">
        <v>4.47</v>
      </c>
      <c r="Y10" t="n">
        <v>1</v>
      </c>
      <c r="Z10" t="n">
        <v>10</v>
      </c>
      <c r="AA10" t="n">
        <v>1583.48953285661</v>
      </c>
      <c r="AB10" t="n">
        <v>2166.600237482229</v>
      </c>
      <c r="AC10" t="n">
        <v>1959.822951659456</v>
      </c>
      <c r="AD10" t="n">
        <v>1583489.53285661</v>
      </c>
      <c r="AE10" t="n">
        <v>2166600.237482229</v>
      </c>
      <c r="AF10" t="n">
        <v>8.68286913929267e-07</v>
      </c>
      <c r="AG10" t="n">
        <v>19</v>
      </c>
      <c r="AH10" t="n">
        <v>1959822.951659456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1.5863</v>
      </c>
      <c r="E11" t="n">
        <v>63.04</v>
      </c>
      <c r="F11" t="n">
        <v>56.68</v>
      </c>
      <c r="G11" t="n">
        <v>23.78</v>
      </c>
      <c r="H11" t="n">
        <v>0.4</v>
      </c>
      <c r="I11" t="n">
        <v>143</v>
      </c>
      <c r="J11" t="n">
        <v>144.89</v>
      </c>
      <c r="K11" t="n">
        <v>47.83</v>
      </c>
      <c r="L11" t="n">
        <v>3.25</v>
      </c>
      <c r="M11" t="n">
        <v>141</v>
      </c>
      <c r="N11" t="n">
        <v>23.81</v>
      </c>
      <c r="O11" t="n">
        <v>18103.18</v>
      </c>
      <c r="P11" t="n">
        <v>642.04</v>
      </c>
      <c r="Q11" t="n">
        <v>1367.71</v>
      </c>
      <c r="R11" t="n">
        <v>239.5</v>
      </c>
      <c r="S11" t="n">
        <v>104.26</v>
      </c>
      <c r="T11" t="n">
        <v>66089.21000000001</v>
      </c>
      <c r="U11" t="n">
        <v>0.44</v>
      </c>
      <c r="V11" t="n">
        <v>0.85</v>
      </c>
      <c r="W11" t="n">
        <v>20.88</v>
      </c>
      <c r="X11" t="n">
        <v>4.09</v>
      </c>
      <c r="Y11" t="n">
        <v>1</v>
      </c>
      <c r="Z11" t="n">
        <v>10</v>
      </c>
      <c r="AA11" t="n">
        <v>1556.174997494422</v>
      </c>
      <c r="AB11" t="n">
        <v>2129.22728516743</v>
      </c>
      <c r="AC11" t="n">
        <v>1926.016821460313</v>
      </c>
      <c r="AD11" t="n">
        <v>1556174.997494422</v>
      </c>
      <c r="AE11" t="n">
        <v>2129227.28516743</v>
      </c>
      <c r="AF11" t="n">
        <v>8.787008175859627e-07</v>
      </c>
      <c r="AG11" t="n">
        <v>19</v>
      </c>
      <c r="AH11" t="n">
        <v>1926016.821460313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1.6022</v>
      </c>
      <c r="E12" t="n">
        <v>62.41</v>
      </c>
      <c r="F12" t="n">
        <v>56.37</v>
      </c>
      <c r="G12" t="n">
        <v>25.62</v>
      </c>
      <c r="H12" t="n">
        <v>0.43</v>
      </c>
      <c r="I12" t="n">
        <v>132</v>
      </c>
      <c r="J12" t="n">
        <v>145.23</v>
      </c>
      <c r="K12" t="n">
        <v>47.83</v>
      </c>
      <c r="L12" t="n">
        <v>3.5</v>
      </c>
      <c r="M12" t="n">
        <v>130</v>
      </c>
      <c r="N12" t="n">
        <v>23.9</v>
      </c>
      <c r="O12" t="n">
        <v>18145.54</v>
      </c>
      <c r="P12" t="n">
        <v>637.12</v>
      </c>
      <c r="Q12" t="n">
        <v>1367.55</v>
      </c>
      <c r="R12" t="n">
        <v>229.16</v>
      </c>
      <c r="S12" t="n">
        <v>104.26</v>
      </c>
      <c r="T12" t="n">
        <v>60977.17</v>
      </c>
      <c r="U12" t="n">
        <v>0.45</v>
      </c>
      <c r="V12" t="n">
        <v>0.85</v>
      </c>
      <c r="W12" t="n">
        <v>20.88</v>
      </c>
      <c r="X12" t="n">
        <v>3.79</v>
      </c>
      <c r="Y12" t="n">
        <v>1</v>
      </c>
      <c r="Z12" t="n">
        <v>10</v>
      </c>
      <c r="AA12" t="n">
        <v>1533.584360695789</v>
      </c>
      <c r="AB12" t="n">
        <v>2098.317779270984</v>
      </c>
      <c r="AC12" t="n">
        <v>1898.05727542486</v>
      </c>
      <c r="AD12" t="n">
        <v>1533584.360695789</v>
      </c>
      <c r="AE12" t="n">
        <v>2098317.779270984</v>
      </c>
      <c r="AF12" t="n">
        <v>8.875083212105083e-07</v>
      </c>
      <c r="AG12" t="n">
        <v>19</v>
      </c>
      <c r="AH12" t="n">
        <v>1898057.27542486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1.6176</v>
      </c>
      <c r="E13" t="n">
        <v>61.82</v>
      </c>
      <c r="F13" t="n">
        <v>56.07</v>
      </c>
      <c r="G13" t="n">
        <v>27.57</v>
      </c>
      <c r="H13" t="n">
        <v>0.46</v>
      </c>
      <c r="I13" t="n">
        <v>122</v>
      </c>
      <c r="J13" t="n">
        <v>145.57</v>
      </c>
      <c r="K13" t="n">
        <v>47.83</v>
      </c>
      <c r="L13" t="n">
        <v>3.75</v>
      </c>
      <c r="M13" t="n">
        <v>120</v>
      </c>
      <c r="N13" t="n">
        <v>23.99</v>
      </c>
      <c r="O13" t="n">
        <v>18187.93</v>
      </c>
      <c r="P13" t="n">
        <v>632.15</v>
      </c>
      <c r="Q13" t="n">
        <v>1367.59</v>
      </c>
      <c r="R13" t="n">
        <v>219.66</v>
      </c>
      <c r="S13" t="n">
        <v>104.26</v>
      </c>
      <c r="T13" t="n">
        <v>56276.44</v>
      </c>
      <c r="U13" t="n">
        <v>0.47</v>
      </c>
      <c r="V13" t="n">
        <v>0.85</v>
      </c>
      <c r="W13" t="n">
        <v>20.85</v>
      </c>
      <c r="X13" t="n">
        <v>3.48</v>
      </c>
      <c r="Y13" t="n">
        <v>1</v>
      </c>
      <c r="Z13" t="n">
        <v>10</v>
      </c>
      <c r="AA13" t="n">
        <v>1500.214529917188</v>
      </c>
      <c r="AB13" t="n">
        <v>2052.659704626668</v>
      </c>
      <c r="AC13" t="n">
        <v>1856.756743343088</v>
      </c>
      <c r="AD13" t="n">
        <v>1500214.529917188</v>
      </c>
      <c r="AE13" t="n">
        <v>2052659.704626668</v>
      </c>
      <c r="AF13" t="n">
        <v>8.960388593122695e-07</v>
      </c>
      <c r="AG13" t="n">
        <v>18</v>
      </c>
      <c r="AH13" t="n">
        <v>1856756.743343088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1.6295</v>
      </c>
      <c r="E14" t="n">
        <v>61.37</v>
      </c>
      <c r="F14" t="n">
        <v>55.85</v>
      </c>
      <c r="G14" t="n">
        <v>29.39</v>
      </c>
      <c r="H14" t="n">
        <v>0.49</v>
      </c>
      <c r="I14" t="n">
        <v>114</v>
      </c>
      <c r="J14" t="n">
        <v>145.92</v>
      </c>
      <c r="K14" t="n">
        <v>47.83</v>
      </c>
      <c r="L14" t="n">
        <v>4</v>
      </c>
      <c r="M14" t="n">
        <v>112</v>
      </c>
      <c r="N14" t="n">
        <v>24.09</v>
      </c>
      <c r="O14" t="n">
        <v>18230.35</v>
      </c>
      <c r="P14" t="n">
        <v>628.28</v>
      </c>
      <c r="Q14" t="n">
        <v>1367.72</v>
      </c>
      <c r="R14" t="n">
        <v>212.14</v>
      </c>
      <c r="S14" t="n">
        <v>104.26</v>
      </c>
      <c r="T14" t="n">
        <v>52555.82</v>
      </c>
      <c r="U14" t="n">
        <v>0.49</v>
      </c>
      <c r="V14" t="n">
        <v>0.86</v>
      </c>
      <c r="W14" t="n">
        <v>20.84</v>
      </c>
      <c r="X14" t="n">
        <v>3.26</v>
      </c>
      <c r="Y14" t="n">
        <v>1</v>
      </c>
      <c r="Z14" t="n">
        <v>10</v>
      </c>
      <c r="AA14" t="n">
        <v>1483.708865321475</v>
      </c>
      <c r="AB14" t="n">
        <v>2030.075926148284</v>
      </c>
      <c r="AC14" t="n">
        <v>1836.328328986149</v>
      </c>
      <c r="AD14" t="n">
        <v>1483708.865321475</v>
      </c>
      <c r="AE14" t="n">
        <v>2030075.926148284</v>
      </c>
      <c r="AF14" t="n">
        <v>9.026306387545395e-07</v>
      </c>
      <c r="AG14" t="n">
        <v>18</v>
      </c>
      <c r="AH14" t="n">
        <v>1836328.328986149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1.6407</v>
      </c>
      <c r="E15" t="n">
        <v>60.95</v>
      </c>
      <c r="F15" t="n">
        <v>55.63</v>
      </c>
      <c r="G15" t="n">
        <v>31.2</v>
      </c>
      <c r="H15" t="n">
        <v>0.51</v>
      </c>
      <c r="I15" t="n">
        <v>107</v>
      </c>
      <c r="J15" t="n">
        <v>146.26</v>
      </c>
      <c r="K15" t="n">
        <v>47.83</v>
      </c>
      <c r="L15" t="n">
        <v>4.25</v>
      </c>
      <c r="M15" t="n">
        <v>105</v>
      </c>
      <c r="N15" t="n">
        <v>24.18</v>
      </c>
      <c r="O15" t="n">
        <v>18272.81</v>
      </c>
      <c r="P15" t="n">
        <v>624.28</v>
      </c>
      <c r="Q15" t="n">
        <v>1367.45</v>
      </c>
      <c r="R15" t="n">
        <v>205.85</v>
      </c>
      <c r="S15" t="n">
        <v>104.26</v>
      </c>
      <c r="T15" t="n">
        <v>49445.13</v>
      </c>
      <c r="U15" t="n">
        <v>0.51</v>
      </c>
      <c r="V15" t="n">
        <v>0.86</v>
      </c>
      <c r="W15" t="n">
        <v>20.82</v>
      </c>
      <c r="X15" t="n">
        <v>3.05</v>
      </c>
      <c r="Y15" t="n">
        <v>1</v>
      </c>
      <c r="Z15" t="n">
        <v>10</v>
      </c>
      <c r="AA15" t="n">
        <v>1467.787197290264</v>
      </c>
      <c r="AB15" t="n">
        <v>2008.291197533562</v>
      </c>
      <c r="AC15" t="n">
        <v>1816.622704295356</v>
      </c>
      <c r="AD15" t="n">
        <v>1467787.197290264</v>
      </c>
      <c r="AE15" t="n">
        <v>2008291.197533562</v>
      </c>
      <c r="AF15" t="n">
        <v>9.088346664649113e-07</v>
      </c>
      <c r="AG15" t="n">
        <v>18</v>
      </c>
      <c r="AH15" t="n">
        <v>1816622.704295357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1.6516</v>
      </c>
      <c r="E16" t="n">
        <v>60.55</v>
      </c>
      <c r="F16" t="n">
        <v>55.43</v>
      </c>
      <c r="G16" t="n">
        <v>33.26</v>
      </c>
      <c r="H16" t="n">
        <v>0.54</v>
      </c>
      <c r="I16" t="n">
        <v>100</v>
      </c>
      <c r="J16" t="n">
        <v>146.61</v>
      </c>
      <c r="K16" t="n">
        <v>47.83</v>
      </c>
      <c r="L16" t="n">
        <v>4.5</v>
      </c>
      <c r="M16" t="n">
        <v>98</v>
      </c>
      <c r="N16" t="n">
        <v>24.28</v>
      </c>
      <c r="O16" t="n">
        <v>18315.3</v>
      </c>
      <c r="P16" t="n">
        <v>620.5</v>
      </c>
      <c r="Q16" t="n">
        <v>1367.66</v>
      </c>
      <c r="R16" t="n">
        <v>199.25</v>
      </c>
      <c r="S16" t="n">
        <v>104.26</v>
      </c>
      <c r="T16" t="n">
        <v>46181.65</v>
      </c>
      <c r="U16" t="n">
        <v>0.52</v>
      </c>
      <c r="V16" t="n">
        <v>0.86</v>
      </c>
      <c r="W16" t="n">
        <v>20.81</v>
      </c>
      <c r="X16" t="n">
        <v>2.84</v>
      </c>
      <c r="Y16" t="n">
        <v>1</v>
      </c>
      <c r="Z16" t="n">
        <v>10</v>
      </c>
      <c r="AA16" t="n">
        <v>1452.749531606465</v>
      </c>
      <c r="AB16" t="n">
        <v>1987.715999929999</v>
      </c>
      <c r="AC16" t="n">
        <v>1798.011174673607</v>
      </c>
      <c r="AD16" t="n">
        <v>1452749.531606465</v>
      </c>
      <c r="AE16" t="n">
        <v>1987715.999929999</v>
      </c>
      <c r="AF16" t="n">
        <v>9.148725148616124e-07</v>
      </c>
      <c r="AG16" t="n">
        <v>18</v>
      </c>
      <c r="AH16" t="n">
        <v>1798011.174673607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1.6615</v>
      </c>
      <c r="E17" t="n">
        <v>60.19</v>
      </c>
      <c r="F17" t="n">
        <v>55.24</v>
      </c>
      <c r="G17" t="n">
        <v>35.26</v>
      </c>
      <c r="H17" t="n">
        <v>0.57</v>
      </c>
      <c r="I17" t="n">
        <v>94</v>
      </c>
      <c r="J17" t="n">
        <v>146.95</v>
      </c>
      <c r="K17" t="n">
        <v>47.83</v>
      </c>
      <c r="L17" t="n">
        <v>4.75</v>
      </c>
      <c r="M17" t="n">
        <v>92</v>
      </c>
      <c r="N17" t="n">
        <v>24.37</v>
      </c>
      <c r="O17" t="n">
        <v>18357.82</v>
      </c>
      <c r="P17" t="n">
        <v>616.97</v>
      </c>
      <c r="Q17" t="n">
        <v>1367.44</v>
      </c>
      <c r="R17" t="n">
        <v>193.38</v>
      </c>
      <c r="S17" t="n">
        <v>104.26</v>
      </c>
      <c r="T17" t="n">
        <v>43275.59</v>
      </c>
      <c r="U17" t="n">
        <v>0.54</v>
      </c>
      <c r="V17" t="n">
        <v>0.87</v>
      </c>
      <c r="W17" t="n">
        <v>20.79</v>
      </c>
      <c r="X17" t="n">
        <v>2.66</v>
      </c>
      <c r="Y17" t="n">
        <v>1</v>
      </c>
      <c r="Z17" t="n">
        <v>10</v>
      </c>
      <c r="AA17" t="n">
        <v>1439.071600305277</v>
      </c>
      <c r="AB17" t="n">
        <v>1969.001250895973</v>
      </c>
      <c r="AC17" t="n">
        <v>1781.082535021073</v>
      </c>
      <c r="AD17" t="n">
        <v>1439071.600305277</v>
      </c>
      <c r="AE17" t="n">
        <v>1969001.250895973</v>
      </c>
      <c r="AF17" t="n">
        <v>9.203564322127448e-07</v>
      </c>
      <c r="AG17" t="n">
        <v>18</v>
      </c>
      <c r="AH17" t="n">
        <v>1781082.535021073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1.6691</v>
      </c>
      <c r="E18" t="n">
        <v>59.91</v>
      </c>
      <c r="F18" t="n">
        <v>55.11</v>
      </c>
      <c r="G18" t="n">
        <v>37.15</v>
      </c>
      <c r="H18" t="n">
        <v>0.6</v>
      </c>
      <c r="I18" t="n">
        <v>89</v>
      </c>
      <c r="J18" t="n">
        <v>147.3</v>
      </c>
      <c r="K18" t="n">
        <v>47.83</v>
      </c>
      <c r="L18" t="n">
        <v>5</v>
      </c>
      <c r="M18" t="n">
        <v>87</v>
      </c>
      <c r="N18" t="n">
        <v>24.47</v>
      </c>
      <c r="O18" t="n">
        <v>18400.38</v>
      </c>
      <c r="P18" t="n">
        <v>614.15</v>
      </c>
      <c r="Q18" t="n">
        <v>1367.56</v>
      </c>
      <c r="R18" t="n">
        <v>188.72</v>
      </c>
      <c r="S18" t="n">
        <v>104.26</v>
      </c>
      <c r="T18" t="n">
        <v>40968.88</v>
      </c>
      <c r="U18" t="n">
        <v>0.55</v>
      </c>
      <c r="V18" t="n">
        <v>0.87</v>
      </c>
      <c r="W18" t="n">
        <v>20.79</v>
      </c>
      <c r="X18" t="n">
        <v>2.53</v>
      </c>
      <c r="Y18" t="n">
        <v>1</v>
      </c>
      <c r="Z18" t="n">
        <v>10</v>
      </c>
      <c r="AA18" t="n">
        <v>1428.616376697157</v>
      </c>
      <c r="AB18" t="n">
        <v>1954.695952703431</v>
      </c>
      <c r="AC18" t="n">
        <v>1768.142514410415</v>
      </c>
      <c r="AD18" t="n">
        <v>1428616.376697157</v>
      </c>
      <c r="AE18" t="n">
        <v>1954695.952703431</v>
      </c>
      <c r="AF18" t="n">
        <v>9.245663081590684e-07</v>
      </c>
      <c r="AG18" t="n">
        <v>18</v>
      </c>
      <c r="AH18" t="n">
        <v>1768142.514410415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1.676</v>
      </c>
      <c r="E19" t="n">
        <v>59.66</v>
      </c>
      <c r="F19" t="n">
        <v>54.98</v>
      </c>
      <c r="G19" t="n">
        <v>38.81</v>
      </c>
      <c r="H19" t="n">
        <v>0.63</v>
      </c>
      <c r="I19" t="n">
        <v>85</v>
      </c>
      <c r="J19" t="n">
        <v>147.64</v>
      </c>
      <c r="K19" t="n">
        <v>47.83</v>
      </c>
      <c r="L19" t="n">
        <v>5.25</v>
      </c>
      <c r="M19" t="n">
        <v>83</v>
      </c>
      <c r="N19" t="n">
        <v>24.56</v>
      </c>
      <c r="O19" t="n">
        <v>18442.97</v>
      </c>
      <c r="P19" t="n">
        <v>610.89</v>
      </c>
      <c r="Q19" t="n">
        <v>1367.5</v>
      </c>
      <c r="R19" t="n">
        <v>184.61</v>
      </c>
      <c r="S19" t="n">
        <v>104.26</v>
      </c>
      <c r="T19" t="n">
        <v>38934.9</v>
      </c>
      <c r="U19" t="n">
        <v>0.5600000000000001</v>
      </c>
      <c r="V19" t="n">
        <v>0.87</v>
      </c>
      <c r="W19" t="n">
        <v>20.78</v>
      </c>
      <c r="X19" t="n">
        <v>2.4</v>
      </c>
      <c r="Y19" t="n">
        <v>1</v>
      </c>
      <c r="Z19" t="n">
        <v>10</v>
      </c>
      <c r="AA19" t="n">
        <v>1418.125435519456</v>
      </c>
      <c r="AB19" t="n">
        <v>1940.34178415644</v>
      </c>
      <c r="AC19" t="n">
        <v>1755.158287563347</v>
      </c>
      <c r="AD19" t="n">
        <v>1418125.435519456</v>
      </c>
      <c r="AE19" t="n">
        <v>1940341.78415644</v>
      </c>
      <c r="AF19" t="n">
        <v>9.283884323734939e-07</v>
      </c>
      <c r="AG19" t="n">
        <v>18</v>
      </c>
      <c r="AH19" t="n">
        <v>1755158.287563347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1.6828</v>
      </c>
      <c r="E20" t="n">
        <v>59.43</v>
      </c>
      <c r="F20" t="n">
        <v>54.86</v>
      </c>
      <c r="G20" t="n">
        <v>40.64</v>
      </c>
      <c r="H20" t="n">
        <v>0.66</v>
      </c>
      <c r="I20" t="n">
        <v>81</v>
      </c>
      <c r="J20" t="n">
        <v>147.99</v>
      </c>
      <c r="K20" t="n">
        <v>47.83</v>
      </c>
      <c r="L20" t="n">
        <v>5.5</v>
      </c>
      <c r="M20" t="n">
        <v>79</v>
      </c>
      <c r="N20" t="n">
        <v>24.66</v>
      </c>
      <c r="O20" t="n">
        <v>18485.59</v>
      </c>
      <c r="P20" t="n">
        <v>608.17</v>
      </c>
      <c r="Q20" t="n">
        <v>1367.5</v>
      </c>
      <c r="R20" t="n">
        <v>180.46</v>
      </c>
      <c r="S20" t="n">
        <v>104.26</v>
      </c>
      <c r="T20" t="n">
        <v>36883.72</v>
      </c>
      <c r="U20" t="n">
        <v>0.58</v>
      </c>
      <c r="V20" t="n">
        <v>0.87</v>
      </c>
      <c r="W20" t="n">
        <v>20.78</v>
      </c>
      <c r="X20" t="n">
        <v>2.28</v>
      </c>
      <c r="Y20" t="n">
        <v>1</v>
      </c>
      <c r="Z20" t="n">
        <v>10</v>
      </c>
      <c r="AA20" t="n">
        <v>1408.626878760855</v>
      </c>
      <c r="AB20" t="n">
        <v>1927.345439752573</v>
      </c>
      <c r="AC20" t="n">
        <v>1743.402296028901</v>
      </c>
      <c r="AD20" t="n">
        <v>1408626.878760855</v>
      </c>
      <c r="AE20" t="n">
        <v>1927345.439752573</v>
      </c>
      <c r="AF20" t="n">
        <v>9.321551634833626e-07</v>
      </c>
      <c r="AG20" t="n">
        <v>18</v>
      </c>
      <c r="AH20" t="n">
        <v>1743402.296028901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1.6889</v>
      </c>
      <c r="E21" t="n">
        <v>59.21</v>
      </c>
      <c r="F21" t="n">
        <v>54.76</v>
      </c>
      <c r="G21" t="n">
        <v>42.67</v>
      </c>
      <c r="H21" t="n">
        <v>0.6899999999999999</v>
      </c>
      <c r="I21" t="n">
        <v>77</v>
      </c>
      <c r="J21" t="n">
        <v>148.33</v>
      </c>
      <c r="K21" t="n">
        <v>47.83</v>
      </c>
      <c r="L21" t="n">
        <v>5.75</v>
      </c>
      <c r="M21" t="n">
        <v>75</v>
      </c>
      <c r="N21" t="n">
        <v>24.75</v>
      </c>
      <c r="O21" t="n">
        <v>18528.25</v>
      </c>
      <c r="P21" t="n">
        <v>605.5</v>
      </c>
      <c r="Q21" t="n">
        <v>1367.4</v>
      </c>
      <c r="R21" t="n">
        <v>177.48</v>
      </c>
      <c r="S21" t="n">
        <v>104.26</v>
      </c>
      <c r="T21" t="n">
        <v>35410.47</v>
      </c>
      <c r="U21" t="n">
        <v>0.59</v>
      </c>
      <c r="V21" t="n">
        <v>0.88</v>
      </c>
      <c r="W21" t="n">
        <v>20.77</v>
      </c>
      <c r="X21" t="n">
        <v>2.18</v>
      </c>
      <c r="Y21" t="n">
        <v>1</v>
      </c>
      <c r="Z21" t="n">
        <v>10</v>
      </c>
      <c r="AA21" t="n">
        <v>1399.886832127571</v>
      </c>
      <c r="AB21" t="n">
        <v>1915.38692236527</v>
      </c>
      <c r="AC21" t="n">
        <v>1732.585082757157</v>
      </c>
      <c r="AD21" t="n">
        <v>1399886.832127571</v>
      </c>
      <c r="AE21" t="n">
        <v>1915386.92236527</v>
      </c>
      <c r="AF21" t="n">
        <v>9.355341428613328e-07</v>
      </c>
      <c r="AG21" t="n">
        <v>18</v>
      </c>
      <c r="AH21" t="n">
        <v>1732585.082757157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1.696</v>
      </c>
      <c r="E22" t="n">
        <v>58.96</v>
      </c>
      <c r="F22" t="n">
        <v>54.63</v>
      </c>
      <c r="G22" t="n">
        <v>44.9</v>
      </c>
      <c r="H22" t="n">
        <v>0.71</v>
      </c>
      <c r="I22" t="n">
        <v>73</v>
      </c>
      <c r="J22" t="n">
        <v>148.68</v>
      </c>
      <c r="K22" t="n">
        <v>47.83</v>
      </c>
      <c r="L22" t="n">
        <v>6</v>
      </c>
      <c r="M22" t="n">
        <v>71</v>
      </c>
      <c r="N22" t="n">
        <v>24.85</v>
      </c>
      <c r="O22" t="n">
        <v>18570.94</v>
      </c>
      <c r="P22" t="n">
        <v>602.34</v>
      </c>
      <c r="Q22" t="n">
        <v>1367.49</v>
      </c>
      <c r="R22" t="n">
        <v>173.4</v>
      </c>
      <c r="S22" t="n">
        <v>104.26</v>
      </c>
      <c r="T22" t="n">
        <v>33392.53</v>
      </c>
      <c r="U22" t="n">
        <v>0.6</v>
      </c>
      <c r="V22" t="n">
        <v>0.88</v>
      </c>
      <c r="W22" t="n">
        <v>20.75</v>
      </c>
      <c r="X22" t="n">
        <v>2.05</v>
      </c>
      <c r="Y22" t="n">
        <v>1</v>
      </c>
      <c r="Z22" t="n">
        <v>10</v>
      </c>
      <c r="AA22" t="n">
        <v>1389.638828974003</v>
      </c>
      <c r="AB22" t="n">
        <v>1901.365152340567</v>
      </c>
      <c r="AC22" t="n">
        <v>1719.901530783934</v>
      </c>
      <c r="AD22" t="n">
        <v>1389638.828974003</v>
      </c>
      <c r="AE22" t="n">
        <v>1901365.152340567</v>
      </c>
      <c r="AF22" t="n">
        <v>9.394670532848721e-07</v>
      </c>
      <c r="AG22" t="n">
        <v>18</v>
      </c>
      <c r="AH22" t="n">
        <v>1719901.530783934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1.7013</v>
      </c>
      <c r="E23" t="n">
        <v>58.78</v>
      </c>
      <c r="F23" t="n">
        <v>54.53</v>
      </c>
      <c r="G23" t="n">
        <v>46.74</v>
      </c>
      <c r="H23" t="n">
        <v>0.74</v>
      </c>
      <c r="I23" t="n">
        <v>70</v>
      </c>
      <c r="J23" t="n">
        <v>149.02</v>
      </c>
      <c r="K23" t="n">
        <v>47.83</v>
      </c>
      <c r="L23" t="n">
        <v>6.25</v>
      </c>
      <c r="M23" t="n">
        <v>68</v>
      </c>
      <c r="N23" t="n">
        <v>24.95</v>
      </c>
      <c r="O23" t="n">
        <v>18613.66</v>
      </c>
      <c r="P23" t="n">
        <v>599.86</v>
      </c>
      <c r="Q23" t="n">
        <v>1367.54</v>
      </c>
      <c r="R23" t="n">
        <v>169.74</v>
      </c>
      <c r="S23" t="n">
        <v>104.26</v>
      </c>
      <c r="T23" t="n">
        <v>31576.52</v>
      </c>
      <c r="U23" t="n">
        <v>0.61</v>
      </c>
      <c r="V23" t="n">
        <v>0.88</v>
      </c>
      <c r="W23" t="n">
        <v>20.76</v>
      </c>
      <c r="X23" t="n">
        <v>1.95</v>
      </c>
      <c r="Y23" t="n">
        <v>1</v>
      </c>
      <c r="Z23" t="n">
        <v>10</v>
      </c>
      <c r="AA23" t="n">
        <v>1381.855184454821</v>
      </c>
      <c r="AB23" t="n">
        <v>1890.715226519261</v>
      </c>
      <c r="AC23" t="n">
        <v>1710.268018935749</v>
      </c>
      <c r="AD23" t="n">
        <v>1381855.184454821</v>
      </c>
      <c r="AE23" t="n">
        <v>1890715.226519261</v>
      </c>
      <c r="AF23" t="n">
        <v>9.424028878263873e-07</v>
      </c>
      <c r="AG23" t="n">
        <v>18</v>
      </c>
      <c r="AH23" t="n">
        <v>1710268.018935749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1.7056</v>
      </c>
      <c r="E24" t="n">
        <v>58.63</v>
      </c>
      <c r="F24" t="n">
        <v>54.47</v>
      </c>
      <c r="G24" t="n">
        <v>48.77</v>
      </c>
      <c r="H24" t="n">
        <v>0.77</v>
      </c>
      <c r="I24" t="n">
        <v>67</v>
      </c>
      <c r="J24" t="n">
        <v>149.37</v>
      </c>
      <c r="K24" t="n">
        <v>47.83</v>
      </c>
      <c r="L24" t="n">
        <v>6.5</v>
      </c>
      <c r="M24" t="n">
        <v>65</v>
      </c>
      <c r="N24" t="n">
        <v>25.04</v>
      </c>
      <c r="O24" t="n">
        <v>18656.42</v>
      </c>
      <c r="P24" t="n">
        <v>598.2</v>
      </c>
      <c r="Q24" t="n">
        <v>1367.44</v>
      </c>
      <c r="R24" t="n">
        <v>167.63</v>
      </c>
      <c r="S24" t="n">
        <v>104.26</v>
      </c>
      <c r="T24" t="n">
        <v>30538.25</v>
      </c>
      <c r="U24" t="n">
        <v>0.62</v>
      </c>
      <c r="V24" t="n">
        <v>0.88</v>
      </c>
      <c r="W24" t="n">
        <v>20.76</v>
      </c>
      <c r="X24" t="n">
        <v>1.88</v>
      </c>
      <c r="Y24" t="n">
        <v>1</v>
      </c>
      <c r="Z24" t="n">
        <v>10</v>
      </c>
      <c r="AA24" t="n">
        <v>1364.589719778997</v>
      </c>
      <c r="AB24" t="n">
        <v>1867.091856051256</v>
      </c>
      <c r="AC24" t="n">
        <v>1688.899229789602</v>
      </c>
      <c r="AD24" t="n">
        <v>1364589.719778997</v>
      </c>
      <c r="AE24" t="n">
        <v>1867091.856051256</v>
      </c>
      <c r="AF24" t="n">
        <v>9.447847913223337e-07</v>
      </c>
      <c r="AG24" t="n">
        <v>17</v>
      </c>
      <c r="AH24" t="n">
        <v>1688899.229789602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1.7092</v>
      </c>
      <c r="E25" t="n">
        <v>58.51</v>
      </c>
      <c r="F25" t="n">
        <v>54.4</v>
      </c>
      <c r="G25" t="n">
        <v>50.22</v>
      </c>
      <c r="H25" t="n">
        <v>0.8</v>
      </c>
      <c r="I25" t="n">
        <v>65</v>
      </c>
      <c r="J25" t="n">
        <v>149.72</v>
      </c>
      <c r="K25" t="n">
        <v>47.83</v>
      </c>
      <c r="L25" t="n">
        <v>6.75</v>
      </c>
      <c r="M25" t="n">
        <v>63</v>
      </c>
      <c r="N25" t="n">
        <v>25.14</v>
      </c>
      <c r="O25" t="n">
        <v>18699.2</v>
      </c>
      <c r="P25" t="n">
        <v>595.73</v>
      </c>
      <c r="Q25" t="n">
        <v>1367.46</v>
      </c>
      <c r="R25" t="n">
        <v>166.02</v>
      </c>
      <c r="S25" t="n">
        <v>104.26</v>
      </c>
      <c r="T25" t="n">
        <v>29742.51</v>
      </c>
      <c r="U25" t="n">
        <v>0.63</v>
      </c>
      <c r="V25" t="n">
        <v>0.88</v>
      </c>
      <c r="W25" t="n">
        <v>20.74</v>
      </c>
      <c r="X25" t="n">
        <v>1.82</v>
      </c>
      <c r="Y25" t="n">
        <v>1</v>
      </c>
      <c r="Z25" t="n">
        <v>10</v>
      </c>
      <c r="AA25" t="n">
        <v>1358.231887656196</v>
      </c>
      <c r="AB25" t="n">
        <v>1858.392789653081</v>
      </c>
      <c r="AC25" t="n">
        <v>1681.030390079252</v>
      </c>
      <c r="AD25" t="n">
        <v>1358231.887656196</v>
      </c>
      <c r="AE25" t="n">
        <v>1858392.789653081</v>
      </c>
      <c r="AF25" t="n">
        <v>9.467789430863817e-07</v>
      </c>
      <c r="AG25" t="n">
        <v>17</v>
      </c>
      <c r="AH25" t="n">
        <v>1681030.390079252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1.714</v>
      </c>
      <c r="E26" t="n">
        <v>58.34</v>
      </c>
      <c r="F26" t="n">
        <v>54.32</v>
      </c>
      <c r="G26" t="n">
        <v>52.57</v>
      </c>
      <c r="H26" t="n">
        <v>0.83</v>
      </c>
      <c r="I26" t="n">
        <v>62</v>
      </c>
      <c r="J26" t="n">
        <v>150.07</v>
      </c>
      <c r="K26" t="n">
        <v>47.83</v>
      </c>
      <c r="L26" t="n">
        <v>7</v>
      </c>
      <c r="M26" t="n">
        <v>60</v>
      </c>
      <c r="N26" t="n">
        <v>25.24</v>
      </c>
      <c r="O26" t="n">
        <v>18742.03</v>
      </c>
      <c r="P26" t="n">
        <v>593.1799999999999</v>
      </c>
      <c r="Q26" t="n">
        <v>1367.43</v>
      </c>
      <c r="R26" t="n">
        <v>163.19</v>
      </c>
      <c r="S26" t="n">
        <v>104.26</v>
      </c>
      <c r="T26" t="n">
        <v>28341.09</v>
      </c>
      <c r="U26" t="n">
        <v>0.64</v>
      </c>
      <c r="V26" t="n">
        <v>0.88</v>
      </c>
      <c r="W26" t="n">
        <v>20.74</v>
      </c>
      <c r="X26" t="n">
        <v>1.74</v>
      </c>
      <c r="Y26" t="n">
        <v>1</v>
      </c>
      <c r="Z26" t="n">
        <v>10</v>
      </c>
      <c r="AA26" t="n">
        <v>1350.922588016421</v>
      </c>
      <c r="AB26" t="n">
        <v>1848.3918834224</v>
      </c>
      <c r="AC26" t="n">
        <v>1671.983956302867</v>
      </c>
      <c r="AD26" t="n">
        <v>1350922.588016421</v>
      </c>
      <c r="AE26" t="n">
        <v>1848391.8834224</v>
      </c>
      <c r="AF26" t="n">
        <v>9.494378121051124e-07</v>
      </c>
      <c r="AG26" t="n">
        <v>17</v>
      </c>
      <c r="AH26" t="n">
        <v>1671983.956302867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1.7172</v>
      </c>
      <c r="E27" t="n">
        <v>58.23</v>
      </c>
      <c r="F27" t="n">
        <v>54.27</v>
      </c>
      <c r="G27" t="n">
        <v>54.27</v>
      </c>
      <c r="H27" t="n">
        <v>0.85</v>
      </c>
      <c r="I27" t="n">
        <v>60</v>
      </c>
      <c r="J27" t="n">
        <v>150.41</v>
      </c>
      <c r="K27" t="n">
        <v>47.83</v>
      </c>
      <c r="L27" t="n">
        <v>7.25</v>
      </c>
      <c r="M27" t="n">
        <v>58</v>
      </c>
      <c r="N27" t="n">
        <v>25.33</v>
      </c>
      <c r="O27" t="n">
        <v>18784.88</v>
      </c>
      <c r="P27" t="n">
        <v>590.9299999999999</v>
      </c>
      <c r="Q27" t="n">
        <v>1367.28</v>
      </c>
      <c r="R27" t="n">
        <v>161.55</v>
      </c>
      <c r="S27" t="n">
        <v>104.26</v>
      </c>
      <c r="T27" t="n">
        <v>27529.06</v>
      </c>
      <c r="U27" t="n">
        <v>0.65</v>
      </c>
      <c r="V27" t="n">
        <v>0.88</v>
      </c>
      <c r="W27" t="n">
        <v>20.74</v>
      </c>
      <c r="X27" t="n">
        <v>1.69</v>
      </c>
      <c r="Y27" t="n">
        <v>1</v>
      </c>
      <c r="Z27" t="n">
        <v>10</v>
      </c>
      <c r="AA27" t="n">
        <v>1345.317055342468</v>
      </c>
      <c r="AB27" t="n">
        <v>1840.722146319249</v>
      </c>
      <c r="AC27" t="n">
        <v>1665.046208144298</v>
      </c>
      <c r="AD27" t="n">
        <v>1345317.055342468</v>
      </c>
      <c r="AE27" t="n">
        <v>1840722.146319249</v>
      </c>
      <c r="AF27" t="n">
        <v>9.51210391450933e-07</v>
      </c>
      <c r="AG27" t="n">
        <v>17</v>
      </c>
      <c r="AH27" t="n">
        <v>1665046.208144298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1.721</v>
      </c>
      <c r="E28" t="n">
        <v>58.1</v>
      </c>
      <c r="F28" t="n">
        <v>54.2</v>
      </c>
      <c r="G28" t="n">
        <v>56.07</v>
      </c>
      <c r="H28" t="n">
        <v>0.88</v>
      </c>
      <c r="I28" t="n">
        <v>58</v>
      </c>
      <c r="J28" t="n">
        <v>150.76</v>
      </c>
      <c r="K28" t="n">
        <v>47.83</v>
      </c>
      <c r="L28" t="n">
        <v>7.5</v>
      </c>
      <c r="M28" t="n">
        <v>56</v>
      </c>
      <c r="N28" t="n">
        <v>25.43</v>
      </c>
      <c r="O28" t="n">
        <v>18827.77</v>
      </c>
      <c r="P28" t="n">
        <v>589.08</v>
      </c>
      <c r="Q28" t="n">
        <v>1367.43</v>
      </c>
      <c r="R28" t="n">
        <v>159.16</v>
      </c>
      <c r="S28" t="n">
        <v>104.26</v>
      </c>
      <c r="T28" t="n">
        <v>26348.47</v>
      </c>
      <c r="U28" t="n">
        <v>0.66</v>
      </c>
      <c r="V28" t="n">
        <v>0.88</v>
      </c>
      <c r="W28" t="n">
        <v>20.74</v>
      </c>
      <c r="X28" t="n">
        <v>1.62</v>
      </c>
      <c r="Y28" t="n">
        <v>1</v>
      </c>
      <c r="Z28" t="n">
        <v>10</v>
      </c>
      <c r="AA28" t="n">
        <v>1339.781224138681</v>
      </c>
      <c r="AB28" t="n">
        <v>1833.147777842592</v>
      </c>
      <c r="AC28" t="n">
        <v>1658.19472676436</v>
      </c>
      <c r="AD28" t="n">
        <v>1339781.224138681</v>
      </c>
      <c r="AE28" t="n">
        <v>1833147.777842592</v>
      </c>
      <c r="AF28" t="n">
        <v>9.533153294240949e-07</v>
      </c>
      <c r="AG28" t="n">
        <v>17</v>
      </c>
      <c r="AH28" t="n">
        <v>1658194.72676436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1.7236</v>
      </c>
      <c r="E29" t="n">
        <v>58.02</v>
      </c>
      <c r="F29" t="n">
        <v>54.17</v>
      </c>
      <c r="G29" t="n">
        <v>58.04</v>
      </c>
      <c r="H29" t="n">
        <v>0.91</v>
      </c>
      <c r="I29" t="n">
        <v>56</v>
      </c>
      <c r="J29" t="n">
        <v>151.11</v>
      </c>
      <c r="K29" t="n">
        <v>47.83</v>
      </c>
      <c r="L29" t="n">
        <v>7.75</v>
      </c>
      <c r="M29" t="n">
        <v>54</v>
      </c>
      <c r="N29" t="n">
        <v>25.53</v>
      </c>
      <c r="O29" t="n">
        <v>18870.7</v>
      </c>
      <c r="P29" t="n">
        <v>587.03</v>
      </c>
      <c r="Q29" t="n">
        <v>1367.46</v>
      </c>
      <c r="R29" t="n">
        <v>158.49</v>
      </c>
      <c r="S29" t="n">
        <v>104.26</v>
      </c>
      <c r="T29" t="n">
        <v>26021.68</v>
      </c>
      <c r="U29" t="n">
        <v>0.66</v>
      </c>
      <c r="V29" t="n">
        <v>0.88</v>
      </c>
      <c r="W29" t="n">
        <v>20.73</v>
      </c>
      <c r="X29" t="n">
        <v>1.59</v>
      </c>
      <c r="Y29" t="n">
        <v>1</v>
      </c>
      <c r="Z29" t="n">
        <v>10</v>
      </c>
      <c r="AA29" t="n">
        <v>1335.010384969341</v>
      </c>
      <c r="AB29" t="n">
        <v>1826.620105216532</v>
      </c>
      <c r="AC29" t="n">
        <v>1652.290046052084</v>
      </c>
      <c r="AD29" t="n">
        <v>1335010.384969341</v>
      </c>
      <c r="AE29" t="n">
        <v>1826620.105216532</v>
      </c>
      <c r="AF29" t="n">
        <v>9.547555501425739e-07</v>
      </c>
      <c r="AG29" t="n">
        <v>17</v>
      </c>
      <c r="AH29" t="n">
        <v>1652290.046052084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1.7279</v>
      </c>
      <c r="E30" t="n">
        <v>57.87</v>
      </c>
      <c r="F30" t="n">
        <v>54.09</v>
      </c>
      <c r="G30" t="n">
        <v>60.1</v>
      </c>
      <c r="H30" t="n">
        <v>0.9399999999999999</v>
      </c>
      <c r="I30" t="n">
        <v>54</v>
      </c>
      <c r="J30" t="n">
        <v>151.46</v>
      </c>
      <c r="K30" t="n">
        <v>47.83</v>
      </c>
      <c r="L30" t="n">
        <v>8</v>
      </c>
      <c r="M30" t="n">
        <v>52</v>
      </c>
      <c r="N30" t="n">
        <v>25.63</v>
      </c>
      <c r="O30" t="n">
        <v>18913.66</v>
      </c>
      <c r="P30" t="n">
        <v>584.61</v>
      </c>
      <c r="Q30" t="n">
        <v>1367.48</v>
      </c>
      <c r="R30" t="n">
        <v>155.59</v>
      </c>
      <c r="S30" t="n">
        <v>104.26</v>
      </c>
      <c r="T30" t="n">
        <v>24582.63</v>
      </c>
      <c r="U30" t="n">
        <v>0.67</v>
      </c>
      <c r="V30" t="n">
        <v>0.89</v>
      </c>
      <c r="W30" t="n">
        <v>20.73</v>
      </c>
      <c r="X30" t="n">
        <v>1.5</v>
      </c>
      <c r="Y30" t="n">
        <v>1</v>
      </c>
      <c r="Z30" t="n">
        <v>10</v>
      </c>
      <c r="AA30" t="n">
        <v>1328.335143596551</v>
      </c>
      <c r="AB30" t="n">
        <v>1817.486745479414</v>
      </c>
      <c r="AC30" t="n">
        <v>1644.028361349527</v>
      </c>
      <c r="AD30" t="n">
        <v>1328335.143596551</v>
      </c>
      <c r="AE30" t="n">
        <v>1817486.745479414</v>
      </c>
      <c r="AF30" t="n">
        <v>9.571374536385203e-07</v>
      </c>
      <c r="AG30" t="n">
        <v>17</v>
      </c>
      <c r="AH30" t="n">
        <v>1644028.361349527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1.7307</v>
      </c>
      <c r="E31" t="n">
        <v>57.78</v>
      </c>
      <c r="F31" t="n">
        <v>54.05</v>
      </c>
      <c r="G31" t="n">
        <v>62.37</v>
      </c>
      <c r="H31" t="n">
        <v>0.96</v>
      </c>
      <c r="I31" t="n">
        <v>52</v>
      </c>
      <c r="J31" t="n">
        <v>151.81</v>
      </c>
      <c r="K31" t="n">
        <v>47.83</v>
      </c>
      <c r="L31" t="n">
        <v>8.25</v>
      </c>
      <c r="M31" t="n">
        <v>50</v>
      </c>
      <c r="N31" t="n">
        <v>25.73</v>
      </c>
      <c r="O31" t="n">
        <v>18956.65</v>
      </c>
      <c r="P31" t="n">
        <v>582.88</v>
      </c>
      <c r="Q31" t="n">
        <v>1367.36</v>
      </c>
      <c r="R31" t="n">
        <v>154.34</v>
      </c>
      <c r="S31" t="n">
        <v>104.26</v>
      </c>
      <c r="T31" t="n">
        <v>23966.41</v>
      </c>
      <c r="U31" t="n">
        <v>0.68</v>
      </c>
      <c r="V31" t="n">
        <v>0.89</v>
      </c>
      <c r="W31" t="n">
        <v>20.73</v>
      </c>
      <c r="X31" t="n">
        <v>1.47</v>
      </c>
      <c r="Y31" t="n">
        <v>1</v>
      </c>
      <c r="Z31" t="n">
        <v>10</v>
      </c>
      <c r="AA31" t="n">
        <v>1323.860298454847</v>
      </c>
      <c r="AB31" t="n">
        <v>1811.364064940301</v>
      </c>
      <c r="AC31" t="n">
        <v>1638.49002084783</v>
      </c>
      <c r="AD31" t="n">
        <v>1323860.298454847</v>
      </c>
      <c r="AE31" t="n">
        <v>1811364.064940301</v>
      </c>
      <c r="AF31" t="n">
        <v>9.586884605661133e-07</v>
      </c>
      <c r="AG31" t="n">
        <v>17</v>
      </c>
      <c r="AH31" t="n">
        <v>1638490.02084783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1.735</v>
      </c>
      <c r="E32" t="n">
        <v>57.64</v>
      </c>
      <c r="F32" t="n">
        <v>53.96</v>
      </c>
      <c r="G32" t="n">
        <v>64.76000000000001</v>
      </c>
      <c r="H32" t="n">
        <v>0.99</v>
      </c>
      <c r="I32" t="n">
        <v>50</v>
      </c>
      <c r="J32" t="n">
        <v>152.15</v>
      </c>
      <c r="K32" t="n">
        <v>47.83</v>
      </c>
      <c r="L32" t="n">
        <v>8.5</v>
      </c>
      <c r="M32" t="n">
        <v>48</v>
      </c>
      <c r="N32" t="n">
        <v>25.83</v>
      </c>
      <c r="O32" t="n">
        <v>18999.67</v>
      </c>
      <c r="P32" t="n">
        <v>580.1799999999999</v>
      </c>
      <c r="Q32" t="n">
        <v>1367.24</v>
      </c>
      <c r="R32" t="n">
        <v>151.48</v>
      </c>
      <c r="S32" t="n">
        <v>104.26</v>
      </c>
      <c r="T32" t="n">
        <v>22544.49</v>
      </c>
      <c r="U32" t="n">
        <v>0.6899999999999999</v>
      </c>
      <c r="V32" t="n">
        <v>0.89</v>
      </c>
      <c r="W32" t="n">
        <v>20.72</v>
      </c>
      <c r="X32" t="n">
        <v>1.38</v>
      </c>
      <c r="Y32" t="n">
        <v>1</v>
      </c>
      <c r="Z32" t="n">
        <v>10</v>
      </c>
      <c r="AA32" t="n">
        <v>1316.792377366762</v>
      </c>
      <c r="AB32" t="n">
        <v>1801.693423492911</v>
      </c>
      <c r="AC32" t="n">
        <v>1629.742331847349</v>
      </c>
      <c r="AD32" t="n">
        <v>1316792.377366762</v>
      </c>
      <c r="AE32" t="n">
        <v>1801693.423492911</v>
      </c>
      <c r="AF32" t="n">
        <v>9.610703640620596e-07</v>
      </c>
      <c r="AG32" t="n">
        <v>17</v>
      </c>
      <c r="AH32" t="n">
        <v>1629742.331847349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1.7364</v>
      </c>
      <c r="E33" t="n">
        <v>57.59</v>
      </c>
      <c r="F33" t="n">
        <v>53.95</v>
      </c>
      <c r="G33" t="n">
        <v>66.06</v>
      </c>
      <c r="H33" t="n">
        <v>1.02</v>
      </c>
      <c r="I33" t="n">
        <v>49</v>
      </c>
      <c r="J33" t="n">
        <v>152.5</v>
      </c>
      <c r="K33" t="n">
        <v>47.83</v>
      </c>
      <c r="L33" t="n">
        <v>8.75</v>
      </c>
      <c r="M33" t="n">
        <v>47</v>
      </c>
      <c r="N33" t="n">
        <v>25.93</v>
      </c>
      <c r="O33" t="n">
        <v>19042.73</v>
      </c>
      <c r="P33" t="n">
        <v>578.4299999999999</v>
      </c>
      <c r="Q33" t="n">
        <v>1367.4</v>
      </c>
      <c r="R33" t="n">
        <v>150.88</v>
      </c>
      <c r="S33" t="n">
        <v>104.26</v>
      </c>
      <c r="T33" t="n">
        <v>22251.61</v>
      </c>
      <c r="U33" t="n">
        <v>0.6899999999999999</v>
      </c>
      <c r="V33" t="n">
        <v>0.89</v>
      </c>
      <c r="W33" t="n">
        <v>20.73</v>
      </c>
      <c r="X33" t="n">
        <v>1.37</v>
      </c>
      <c r="Y33" t="n">
        <v>1</v>
      </c>
      <c r="Z33" t="n">
        <v>10</v>
      </c>
      <c r="AA33" t="n">
        <v>1313.396135894513</v>
      </c>
      <c r="AB33" t="n">
        <v>1797.04653607898</v>
      </c>
      <c r="AC33" t="n">
        <v>1625.538936846256</v>
      </c>
      <c r="AD33" t="n">
        <v>1313396.135894513</v>
      </c>
      <c r="AE33" t="n">
        <v>1797046.53607898</v>
      </c>
      <c r="AF33" t="n">
        <v>9.618458675258561e-07</v>
      </c>
      <c r="AG33" t="n">
        <v>17</v>
      </c>
      <c r="AH33" t="n">
        <v>1625538.936846256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1.7393</v>
      </c>
      <c r="E34" t="n">
        <v>57.49</v>
      </c>
      <c r="F34" t="n">
        <v>53.91</v>
      </c>
      <c r="G34" t="n">
        <v>68.81999999999999</v>
      </c>
      <c r="H34" t="n">
        <v>1.04</v>
      </c>
      <c r="I34" t="n">
        <v>47</v>
      </c>
      <c r="J34" t="n">
        <v>152.85</v>
      </c>
      <c r="K34" t="n">
        <v>47.83</v>
      </c>
      <c r="L34" t="n">
        <v>9</v>
      </c>
      <c r="M34" t="n">
        <v>45</v>
      </c>
      <c r="N34" t="n">
        <v>26.03</v>
      </c>
      <c r="O34" t="n">
        <v>19085.83</v>
      </c>
      <c r="P34" t="n">
        <v>576.12</v>
      </c>
      <c r="Q34" t="n">
        <v>1367.35</v>
      </c>
      <c r="R34" t="n">
        <v>149.77</v>
      </c>
      <c r="S34" t="n">
        <v>104.26</v>
      </c>
      <c r="T34" t="n">
        <v>21704.75</v>
      </c>
      <c r="U34" t="n">
        <v>0.7</v>
      </c>
      <c r="V34" t="n">
        <v>0.89</v>
      </c>
      <c r="W34" t="n">
        <v>20.72</v>
      </c>
      <c r="X34" t="n">
        <v>1.33</v>
      </c>
      <c r="Y34" t="n">
        <v>1</v>
      </c>
      <c r="Z34" t="n">
        <v>10</v>
      </c>
      <c r="AA34" t="n">
        <v>1308.096842884567</v>
      </c>
      <c r="AB34" t="n">
        <v>1789.795809594465</v>
      </c>
      <c r="AC34" t="n">
        <v>1618.980209520964</v>
      </c>
      <c r="AD34" t="n">
        <v>1308096.842884567</v>
      </c>
      <c r="AE34" t="n">
        <v>1789795.809594465</v>
      </c>
      <c r="AF34" t="n">
        <v>9.63452267558006e-07</v>
      </c>
      <c r="AG34" t="n">
        <v>17</v>
      </c>
      <c r="AH34" t="n">
        <v>1618980.209520964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1.7409</v>
      </c>
      <c r="E35" t="n">
        <v>57.44</v>
      </c>
      <c r="F35" t="n">
        <v>53.88</v>
      </c>
      <c r="G35" t="n">
        <v>70.28</v>
      </c>
      <c r="H35" t="n">
        <v>1.07</v>
      </c>
      <c r="I35" t="n">
        <v>46</v>
      </c>
      <c r="J35" t="n">
        <v>153.2</v>
      </c>
      <c r="K35" t="n">
        <v>47.83</v>
      </c>
      <c r="L35" t="n">
        <v>9.25</v>
      </c>
      <c r="M35" t="n">
        <v>44</v>
      </c>
      <c r="N35" t="n">
        <v>26.12</v>
      </c>
      <c r="O35" t="n">
        <v>19128.96</v>
      </c>
      <c r="P35" t="n">
        <v>574.61</v>
      </c>
      <c r="Q35" t="n">
        <v>1367.34</v>
      </c>
      <c r="R35" t="n">
        <v>148.81</v>
      </c>
      <c r="S35" t="n">
        <v>104.26</v>
      </c>
      <c r="T35" t="n">
        <v>21230.52</v>
      </c>
      <c r="U35" t="n">
        <v>0.7</v>
      </c>
      <c r="V35" t="n">
        <v>0.89</v>
      </c>
      <c r="W35" t="n">
        <v>20.72</v>
      </c>
      <c r="X35" t="n">
        <v>1.3</v>
      </c>
      <c r="Y35" t="n">
        <v>1</v>
      </c>
      <c r="Z35" t="n">
        <v>10</v>
      </c>
      <c r="AA35" t="n">
        <v>1304.808154603059</v>
      </c>
      <c r="AB35" t="n">
        <v>1785.296081201018</v>
      </c>
      <c r="AC35" t="n">
        <v>1614.90992888998</v>
      </c>
      <c r="AD35" t="n">
        <v>1304808.154603059</v>
      </c>
      <c r="AE35" t="n">
        <v>1785296.081201018</v>
      </c>
      <c r="AF35" t="n">
        <v>9.64338557230916e-07</v>
      </c>
      <c r="AG35" t="n">
        <v>17</v>
      </c>
      <c r="AH35" t="n">
        <v>1614909.92888998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1.7432</v>
      </c>
      <c r="E36" t="n">
        <v>57.37</v>
      </c>
      <c r="F36" t="n">
        <v>53.84</v>
      </c>
      <c r="G36" t="n">
        <v>71.78</v>
      </c>
      <c r="H36" t="n">
        <v>1.1</v>
      </c>
      <c r="I36" t="n">
        <v>45</v>
      </c>
      <c r="J36" t="n">
        <v>153.55</v>
      </c>
      <c r="K36" t="n">
        <v>47.83</v>
      </c>
      <c r="L36" t="n">
        <v>9.5</v>
      </c>
      <c r="M36" t="n">
        <v>43</v>
      </c>
      <c r="N36" t="n">
        <v>26.22</v>
      </c>
      <c r="O36" t="n">
        <v>19172.12</v>
      </c>
      <c r="P36" t="n">
        <v>572.01</v>
      </c>
      <c r="Q36" t="n">
        <v>1367.37</v>
      </c>
      <c r="R36" t="n">
        <v>147.43</v>
      </c>
      <c r="S36" t="n">
        <v>104.26</v>
      </c>
      <c r="T36" t="n">
        <v>20543.84</v>
      </c>
      <c r="U36" t="n">
        <v>0.71</v>
      </c>
      <c r="V36" t="n">
        <v>0.89</v>
      </c>
      <c r="W36" t="n">
        <v>20.72</v>
      </c>
      <c r="X36" t="n">
        <v>1.26</v>
      </c>
      <c r="Y36" t="n">
        <v>1</v>
      </c>
      <c r="Z36" t="n">
        <v>10</v>
      </c>
      <c r="AA36" t="n">
        <v>1299.51331667104</v>
      </c>
      <c r="AB36" t="n">
        <v>1778.051450350665</v>
      </c>
      <c r="AC36" t="n">
        <v>1608.356715440081</v>
      </c>
      <c r="AD36" t="n">
        <v>1299513.316671039</v>
      </c>
      <c r="AE36" t="n">
        <v>1778051.450350665</v>
      </c>
      <c r="AF36" t="n">
        <v>9.656125986357248e-07</v>
      </c>
      <c r="AG36" t="n">
        <v>17</v>
      </c>
      <c r="AH36" t="n">
        <v>1608356.715440081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1.7468</v>
      </c>
      <c r="E37" t="n">
        <v>57.25</v>
      </c>
      <c r="F37" t="n">
        <v>53.78</v>
      </c>
      <c r="G37" t="n">
        <v>75.04000000000001</v>
      </c>
      <c r="H37" t="n">
        <v>1.12</v>
      </c>
      <c r="I37" t="n">
        <v>43</v>
      </c>
      <c r="J37" t="n">
        <v>153.9</v>
      </c>
      <c r="K37" t="n">
        <v>47.83</v>
      </c>
      <c r="L37" t="n">
        <v>9.75</v>
      </c>
      <c r="M37" t="n">
        <v>41</v>
      </c>
      <c r="N37" t="n">
        <v>26.32</v>
      </c>
      <c r="O37" t="n">
        <v>19215.32</v>
      </c>
      <c r="P37" t="n">
        <v>570.58</v>
      </c>
      <c r="Q37" t="n">
        <v>1367.36</v>
      </c>
      <c r="R37" t="n">
        <v>145.35</v>
      </c>
      <c r="S37" t="n">
        <v>104.26</v>
      </c>
      <c r="T37" t="n">
        <v>19514.18</v>
      </c>
      <c r="U37" t="n">
        <v>0.72</v>
      </c>
      <c r="V37" t="n">
        <v>0.89</v>
      </c>
      <c r="W37" t="n">
        <v>20.72</v>
      </c>
      <c r="X37" t="n">
        <v>1.2</v>
      </c>
      <c r="Y37" t="n">
        <v>1</v>
      </c>
      <c r="Z37" t="n">
        <v>10</v>
      </c>
      <c r="AA37" t="n">
        <v>1294.923369310264</v>
      </c>
      <c r="AB37" t="n">
        <v>1771.771281877466</v>
      </c>
      <c r="AC37" t="n">
        <v>1602.675917431692</v>
      </c>
      <c r="AD37" t="n">
        <v>1294923.369310264</v>
      </c>
      <c r="AE37" t="n">
        <v>1771771.281877466</v>
      </c>
      <c r="AF37" t="n">
        <v>9.676067503997726e-07</v>
      </c>
      <c r="AG37" t="n">
        <v>17</v>
      </c>
      <c r="AH37" t="n">
        <v>1602675.917431692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1.7489</v>
      </c>
      <c r="E38" t="n">
        <v>57.18</v>
      </c>
      <c r="F38" t="n">
        <v>53.74</v>
      </c>
      <c r="G38" t="n">
        <v>76.77</v>
      </c>
      <c r="H38" t="n">
        <v>1.15</v>
      </c>
      <c r="I38" t="n">
        <v>42</v>
      </c>
      <c r="J38" t="n">
        <v>154.25</v>
      </c>
      <c r="K38" t="n">
        <v>47.83</v>
      </c>
      <c r="L38" t="n">
        <v>10</v>
      </c>
      <c r="M38" t="n">
        <v>40</v>
      </c>
      <c r="N38" t="n">
        <v>26.43</v>
      </c>
      <c r="O38" t="n">
        <v>19258.55</v>
      </c>
      <c r="P38" t="n">
        <v>568.45</v>
      </c>
      <c r="Q38" t="n">
        <v>1367.3</v>
      </c>
      <c r="R38" t="n">
        <v>144.24</v>
      </c>
      <c r="S38" t="n">
        <v>104.26</v>
      </c>
      <c r="T38" t="n">
        <v>18966.89</v>
      </c>
      <c r="U38" t="n">
        <v>0.72</v>
      </c>
      <c r="V38" t="n">
        <v>0.89</v>
      </c>
      <c r="W38" t="n">
        <v>20.71</v>
      </c>
      <c r="X38" t="n">
        <v>1.16</v>
      </c>
      <c r="Y38" t="n">
        <v>1</v>
      </c>
      <c r="Z38" t="n">
        <v>10</v>
      </c>
      <c r="AA38" t="n">
        <v>1290.434125677081</v>
      </c>
      <c r="AB38" t="n">
        <v>1765.628900687094</v>
      </c>
      <c r="AC38" t="n">
        <v>1597.119756481243</v>
      </c>
      <c r="AD38" t="n">
        <v>1290434.125677081</v>
      </c>
      <c r="AE38" t="n">
        <v>1765628.900687094</v>
      </c>
      <c r="AF38" t="n">
        <v>9.687700055954674e-07</v>
      </c>
      <c r="AG38" t="n">
        <v>17</v>
      </c>
      <c r="AH38" t="n">
        <v>1597119.756481243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1.7507</v>
      </c>
      <c r="E39" t="n">
        <v>57.12</v>
      </c>
      <c r="F39" t="n">
        <v>53.71</v>
      </c>
      <c r="G39" t="n">
        <v>78.59</v>
      </c>
      <c r="H39" t="n">
        <v>1.17</v>
      </c>
      <c r="I39" t="n">
        <v>41</v>
      </c>
      <c r="J39" t="n">
        <v>154.6</v>
      </c>
      <c r="K39" t="n">
        <v>47.83</v>
      </c>
      <c r="L39" t="n">
        <v>10.25</v>
      </c>
      <c r="M39" t="n">
        <v>39</v>
      </c>
      <c r="N39" t="n">
        <v>26.53</v>
      </c>
      <c r="O39" t="n">
        <v>19301.82</v>
      </c>
      <c r="P39" t="n">
        <v>566.23</v>
      </c>
      <c r="Q39" t="n">
        <v>1367.28</v>
      </c>
      <c r="R39" t="n">
        <v>143.36</v>
      </c>
      <c r="S39" t="n">
        <v>104.26</v>
      </c>
      <c r="T39" t="n">
        <v>18533.35</v>
      </c>
      <c r="U39" t="n">
        <v>0.73</v>
      </c>
      <c r="V39" t="n">
        <v>0.89</v>
      </c>
      <c r="W39" t="n">
        <v>20.7</v>
      </c>
      <c r="X39" t="n">
        <v>1.13</v>
      </c>
      <c r="Y39" t="n">
        <v>1</v>
      </c>
      <c r="Z39" t="n">
        <v>10</v>
      </c>
      <c r="AA39" t="n">
        <v>1286.074393512607</v>
      </c>
      <c r="AB39" t="n">
        <v>1759.663722801853</v>
      </c>
      <c r="AC39" t="n">
        <v>1591.723886801189</v>
      </c>
      <c r="AD39" t="n">
        <v>1286074.393512607</v>
      </c>
      <c r="AE39" t="n">
        <v>1759663.722801853</v>
      </c>
      <c r="AF39" t="n">
        <v>9.697670814774915e-07</v>
      </c>
      <c r="AG39" t="n">
        <v>17</v>
      </c>
      <c r="AH39" t="n">
        <v>1591723.886801189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1.7521</v>
      </c>
      <c r="E40" t="n">
        <v>57.08</v>
      </c>
      <c r="F40" t="n">
        <v>53.69</v>
      </c>
      <c r="G40" t="n">
        <v>80.54000000000001</v>
      </c>
      <c r="H40" t="n">
        <v>1.2</v>
      </c>
      <c r="I40" t="n">
        <v>40</v>
      </c>
      <c r="J40" t="n">
        <v>154.95</v>
      </c>
      <c r="K40" t="n">
        <v>47.83</v>
      </c>
      <c r="L40" t="n">
        <v>10.5</v>
      </c>
      <c r="M40" t="n">
        <v>38</v>
      </c>
      <c r="N40" t="n">
        <v>26.63</v>
      </c>
      <c r="O40" t="n">
        <v>19345.12</v>
      </c>
      <c r="P40" t="n">
        <v>565.3</v>
      </c>
      <c r="Q40" t="n">
        <v>1367.26</v>
      </c>
      <c r="R40" t="n">
        <v>142.92</v>
      </c>
      <c r="S40" t="n">
        <v>104.26</v>
      </c>
      <c r="T40" t="n">
        <v>18315.35</v>
      </c>
      <c r="U40" t="n">
        <v>0.73</v>
      </c>
      <c r="V40" t="n">
        <v>0.89</v>
      </c>
      <c r="W40" t="n">
        <v>20.71</v>
      </c>
      <c r="X40" t="n">
        <v>1.11</v>
      </c>
      <c r="Y40" t="n">
        <v>1</v>
      </c>
      <c r="Z40" t="n">
        <v>10</v>
      </c>
      <c r="AA40" t="n">
        <v>1283.808338875523</v>
      </c>
      <c r="AB40" t="n">
        <v>1756.563206876119</v>
      </c>
      <c r="AC40" t="n">
        <v>1588.919279763807</v>
      </c>
      <c r="AD40" t="n">
        <v>1283808.338875523</v>
      </c>
      <c r="AE40" t="n">
        <v>1756563.206876119</v>
      </c>
      <c r="AF40" t="n">
        <v>9.70542584941288e-07</v>
      </c>
      <c r="AG40" t="n">
        <v>17</v>
      </c>
      <c r="AH40" t="n">
        <v>1588919.279763807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1.753</v>
      </c>
      <c r="E41" t="n">
        <v>57.04</v>
      </c>
      <c r="F41" t="n">
        <v>53.69</v>
      </c>
      <c r="G41" t="n">
        <v>82.59999999999999</v>
      </c>
      <c r="H41" t="n">
        <v>1.23</v>
      </c>
      <c r="I41" t="n">
        <v>39</v>
      </c>
      <c r="J41" t="n">
        <v>155.31</v>
      </c>
      <c r="K41" t="n">
        <v>47.83</v>
      </c>
      <c r="L41" t="n">
        <v>10.75</v>
      </c>
      <c r="M41" t="n">
        <v>37</v>
      </c>
      <c r="N41" t="n">
        <v>26.73</v>
      </c>
      <c r="O41" t="n">
        <v>19388.45</v>
      </c>
      <c r="P41" t="n">
        <v>563.36</v>
      </c>
      <c r="Q41" t="n">
        <v>1367.28</v>
      </c>
      <c r="R41" t="n">
        <v>142.52</v>
      </c>
      <c r="S41" t="n">
        <v>104.26</v>
      </c>
      <c r="T41" t="n">
        <v>18123.27</v>
      </c>
      <c r="U41" t="n">
        <v>0.73</v>
      </c>
      <c r="V41" t="n">
        <v>0.89</v>
      </c>
      <c r="W41" t="n">
        <v>20.72</v>
      </c>
      <c r="X41" t="n">
        <v>1.11</v>
      </c>
      <c r="Y41" t="n">
        <v>1</v>
      </c>
      <c r="Z41" t="n">
        <v>10</v>
      </c>
      <c r="AA41" t="n">
        <v>1280.5746364686</v>
      </c>
      <c r="AB41" t="n">
        <v>1752.138712582086</v>
      </c>
      <c r="AC41" t="n">
        <v>1584.917052995379</v>
      </c>
      <c r="AD41" t="n">
        <v>1280574.6364686</v>
      </c>
      <c r="AE41" t="n">
        <v>1752138.712582086</v>
      </c>
      <c r="AF41" t="n">
        <v>9.710411228823e-07</v>
      </c>
      <c r="AG41" t="n">
        <v>17</v>
      </c>
      <c r="AH41" t="n">
        <v>1584917.052995379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1.7562</v>
      </c>
      <c r="E42" t="n">
        <v>56.94</v>
      </c>
      <c r="F42" t="n">
        <v>53.61</v>
      </c>
      <c r="G42" t="n">
        <v>84.65000000000001</v>
      </c>
      <c r="H42" t="n">
        <v>1.25</v>
      </c>
      <c r="I42" t="n">
        <v>38</v>
      </c>
      <c r="J42" t="n">
        <v>155.66</v>
      </c>
      <c r="K42" t="n">
        <v>47.83</v>
      </c>
      <c r="L42" t="n">
        <v>11</v>
      </c>
      <c r="M42" t="n">
        <v>36</v>
      </c>
      <c r="N42" t="n">
        <v>26.83</v>
      </c>
      <c r="O42" t="n">
        <v>19431.82</v>
      </c>
      <c r="P42" t="n">
        <v>560.66</v>
      </c>
      <c r="Q42" t="n">
        <v>1367.41</v>
      </c>
      <c r="R42" t="n">
        <v>140.34</v>
      </c>
      <c r="S42" t="n">
        <v>104.26</v>
      </c>
      <c r="T42" t="n">
        <v>17033.93</v>
      </c>
      <c r="U42" t="n">
        <v>0.74</v>
      </c>
      <c r="V42" t="n">
        <v>0.89</v>
      </c>
      <c r="W42" t="n">
        <v>20.7</v>
      </c>
      <c r="X42" t="n">
        <v>1.03</v>
      </c>
      <c r="Y42" t="n">
        <v>1</v>
      </c>
      <c r="Z42" t="n">
        <v>10</v>
      </c>
      <c r="AA42" t="n">
        <v>1274.432197612051</v>
      </c>
      <c r="AB42" t="n">
        <v>1743.734356753278</v>
      </c>
      <c r="AC42" t="n">
        <v>1577.314797091286</v>
      </c>
      <c r="AD42" t="n">
        <v>1274432.197612051</v>
      </c>
      <c r="AE42" t="n">
        <v>1743734.356753278</v>
      </c>
      <c r="AF42" t="n">
        <v>9.728137022281206e-07</v>
      </c>
      <c r="AG42" t="n">
        <v>17</v>
      </c>
      <c r="AH42" t="n">
        <v>1577314.797091285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1.7569</v>
      </c>
      <c r="E43" t="n">
        <v>56.92</v>
      </c>
      <c r="F43" t="n">
        <v>53.62</v>
      </c>
      <c r="G43" t="n">
        <v>86.95</v>
      </c>
      <c r="H43" t="n">
        <v>1.28</v>
      </c>
      <c r="I43" t="n">
        <v>37</v>
      </c>
      <c r="J43" t="n">
        <v>156.01</v>
      </c>
      <c r="K43" t="n">
        <v>47.83</v>
      </c>
      <c r="L43" t="n">
        <v>11.25</v>
      </c>
      <c r="M43" t="n">
        <v>35</v>
      </c>
      <c r="N43" t="n">
        <v>26.93</v>
      </c>
      <c r="O43" t="n">
        <v>19475.23</v>
      </c>
      <c r="P43" t="n">
        <v>559.13</v>
      </c>
      <c r="Q43" t="n">
        <v>1367.35</v>
      </c>
      <c r="R43" t="n">
        <v>140.17</v>
      </c>
      <c r="S43" t="n">
        <v>104.26</v>
      </c>
      <c r="T43" t="n">
        <v>16957.77</v>
      </c>
      <c r="U43" t="n">
        <v>0.74</v>
      </c>
      <c r="V43" t="n">
        <v>0.89</v>
      </c>
      <c r="W43" t="n">
        <v>20.71</v>
      </c>
      <c r="X43" t="n">
        <v>1.04</v>
      </c>
      <c r="Y43" t="n">
        <v>1</v>
      </c>
      <c r="Z43" t="n">
        <v>10</v>
      </c>
      <c r="AA43" t="n">
        <v>1271.953938602679</v>
      </c>
      <c r="AB43" t="n">
        <v>1740.343493443584</v>
      </c>
      <c r="AC43" t="n">
        <v>1574.247553016762</v>
      </c>
      <c r="AD43" t="n">
        <v>1271953.938602679</v>
      </c>
      <c r="AE43" t="n">
        <v>1740343.493443584</v>
      </c>
      <c r="AF43" t="n">
        <v>9.732014539600186e-07</v>
      </c>
      <c r="AG43" t="n">
        <v>17</v>
      </c>
      <c r="AH43" t="n">
        <v>1574247.553016762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1.7594</v>
      </c>
      <c r="E44" t="n">
        <v>56.84</v>
      </c>
      <c r="F44" t="n">
        <v>53.57</v>
      </c>
      <c r="G44" t="n">
        <v>89.28</v>
      </c>
      <c r="H44" t="n">
        <v>1.3</v>
      </c>
      <c r="I44" t="n">
        <v>36</v>
      </c>
      <c r="J44" t="n">
        <v>156.36</v>
      </c>
      <c r="K44" t="n">
        <v>47.83</v>
      </c>
      <c r="L44" t="n">
        <v>11.5</v>
      </c>
      <c r="M44" t="n">
        <v>34</v>
      </c>
      <c r="N44" t="n">
        <v>27.03</v>
      </c>
      <c r="O44" t="n">
        <v>19518.67</v>
      </c>
      <c r="P44" t="n">
        <v>556.86</v>
      </c>
      <c r="Q44" t="n">
        <v>1367.24</v>
      </c>
      <c r="R44" t="n">
        <v>138.94</v>
      </c>
      <c r="S44" t="n">
        <v>104.26</v>
      </c>
      <c r="T44" t="n">
        <v>16345.47</v>
      </c>
      <c r="U44" t="n">
        <v>0.75</v>
      </c>
      <c r="V44" t="n">
        <v>0.89</v>
      </c>
      <c r="W44" t="n">
        <v>20.7</v>
      </c>
      <c r="X44" t="n">
        <v>0.99</v>
      </c>
      <c r="Y44" t="n">
        <v>1</v>
      </c>
      <c r="Z44" t="n">
        <v>10</v>
      </c>
      <c r="AA44" t="n">
        <v>1267.025957491698</v>
      </c>
      <c r="AB44" t="n">
        <v>1733.600812280357</v>
      </c>
      <c r="AC44" t="n">
        <v>1568.148383880341</v>
      </c>
      <c r="AD44" t="n">
        <v>1267025.957491698</v>
      </c>
      <c r="AE44" t="n">
        <v>1733600.812280357</v>
      </c>
      <c r="AF44" t="n">
        <v>9.745862815739411e-07</v>
      </c>
      <c r="AG44" t="n">
        <v>17</v>
      </c>
      <c r="AH44" t="n">
        <v>1568148.383880341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1.7606</v>
      </c>
      <c r="E45" t="n">
        <v>56.8</v>
      </c>
      <c r="F45" t="n">
        <v>53.56</v>
      </c>
      <c r="G45" t="n">
        <v>91.81</v>
      </c>
      <c r="H45" t="n">
        <v>1.33</v>
      </c>
      <c r="I45" t="n">
        <v>35</v>
      </c>
      <c r="J45" t="n">
        <v>156.71</v>
      </c>
      <c r="K45" t="n">
        <v>47.83</v>
      </c>
      <c r="L45" t="n">
        <v>11.75</v>
      </c>
      <c r="M45" t="n">
        <v>33</v>
      </c>
      <c r="N45" t="n">
        <v>27.14</v>
      </c>
      <c r="O45" t="n">
        <v>19562.15</v>
      </c>
      <c r="P45" t="n">
        <v>554.22</v>
      </c>
      <c r="Q45" t="n">
        <v>1367.22</v>
      </c>
      <c r="R45" t="n">
        <v>138.57</v>
      </c>
      <c r="S45" t="n">
        <v>104.26</v>
      </c>
      <c r="T45" t="n">
        <v>16166.53</v>
      </c>
      <c r="U45" t="n">
        <v>0.75</v>
      </c>
      <c r="V45" t="n">
        <v>0.89</v>
      </c>
      <c r="W45" t="n">
        <v>20.7</v>
      </c>
      <c r="X45" t="n">
        <v>0.98</v>
      </c>
      <c r="Y45" t="n">
        <v>1</v>
      </c>
      <c r="Z45" t="n">
        <v>10</v>
      </c>
      <c r="AA45" t="n">
        <v>1262.614669565538</v>
      </c>
      <c r="AB45" t="n">
        <v>1727.565093527496</v>
      </c>
      <c r="AC45" t="n">
        <v>1562.688705654068</v>
      </c>
      <c r="AD45" t="n">
        <v>1262614.669565538</v>
      </c>
      <c r="AE45" t="n">
        <v>1727565.093527496</v>
      </c>
      <c r="AF45" t="n">
        <v>9.752509988286237e-07</v>
      </c>
      <c r="AG45" t="n">
        <v>17</v>
      </c>
      <c r="AH45" t="n">
        <v>1562688.705654068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1.7628</v>
      </c>
      <c r="E46" t="n">
        <v>56.73</v>
      </c>
      <c r="F46" t="n">
        <v>53.52</v>
      </c>
      <c r="G46" t="n">
        <v>94.44</v>
      </c>
      <c r="H46" t="n">
        <v>1.35</v>
      </c>
      <c r="I46" t="n">
        <v>34</v>
      </c>
      <c r="J46" t="n">
        <v>157.07</v>
      </c>
      <c r="K46" t="n">
        <v>47.83</v>
      </c>
      <c r="L46" t="n">
        <v>12</v>
      </c>
      <c r="M46" t="n">
        <v>32</v>
      </c>
      <c r="N46" t="n">
        <v>27.24</v>
      </c>
      <c r="O46" t="n">
        <v>19605.66</v>
      </c>
      <c r="P46" t="n">
        <v>552.04</v>
      </c>
      <c r="Q46" t="n">
        <v>1367.24</v>
      </c>
      <c r="R46" t="n">
        <v>137.05</v>
      </c>
      <c r="S46" t="n">
        <v>104.26</v>
      </c>
      <c r="T46" t="n">
        <v>15410.13</v>
      </c>
      <c r="U46" t="n">
        <v>0.76</v>
      </c>
      <c r="V46" t="n">
        <v>0.9</v>
      </c>
      <c r="W46" t="n">
        <v>20.7</v>
      </c>
      <c r="X46" t="n">
        <v>0.9399999999999999</v>
      </c>
      <c r="Y46" t="n">
        <v>1</v>
      </c>
      <c r="Z46" t="n">
        <v>10</v>
      </c>
      <c r="AA46" t="n">
        <v>1258.070363196441</v>
      </c>
      <c r="AB46" t="n">
        <v>1721.34737307265</v>
      </c>
      <c r="AC46" t="n">
        <v>1557.064395712807</v>
      </c>
      <c r="AD46" t="n">
        <v>1258070.363196441</v>
      </c>
      <c r="AE46" t="n">
        <v>1721347.373072651</v>
      </c>
      <c r="AF46" t="n">
        <v>9.764696471288752e-07</v>
      </c>
      <c r="AG46" t="n">
        <v>17</v>
      </c>
      <c r="AH46" t="n">
        <v>1557064.395712808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1.7624</v>
      </c>
      <c r="E47" t="n">
        <v>56.74</v>
      </c>
      <c r="F47" t="n">
        <v>53.53</v>
      </c>
      <c r="G47" t="n">
        <v>94.47</v>
      </c>
      <c r="H47" t="n">
        <v>1.38</v>
      </c>
      <c r="I47" t="n">
        <v>34</v>
      </c>
      <c r="J47" t="n">
        <v>157.42</v>
      </c>
      <c r="K47" t="n">
        <v>47.83</v>
      </c>
      <c r="L47" t="n">
        <v>12.25</v>
      </c>
      <c r="M47" t="n">
        <v>32</v>
      </c>
      <c r="N47" t="n">
        <v>27.34</v>
      </c>
      <c r="O47" t="n">
        <v>19649.2</v>
      </c>
      <c r="P47" t="n">
        <v>551.42</v>
      </c>
      <c r="Q47" t="n">
        <v>1367.3</v>
      </c>
      <c r="R47" t="n">
        <v>137.54</v>
      </c>
      <c r="S47" t="n">
        <v>104.26</v>
      </c>
      <c r="T47" t="n">
        <v>15658.53</v>
      </c>
      <c r="U47" t="n">
        <v>0.76</v>
      </c>
      <c r="V47" t="n">
        <v>0.9</v>
      </c>
      <c r="W47" t="n">
        <v>20.7</v>
      </c>
      <c r="X47" t="n">
        <v>0.95</v>
      </c>
      <c r="Y47" t="n">
        <v>1</v>
      </c>
      <c r="Z47" t="n">
        <v>10</v>
      </c>
      <c r="AA47" t="n">
        <v>1257.516324090337</v>
      </c>
      <c r="AB47" t="n">
        <v>1720.589312325199</v>
      </c>
      <c r="AC47" t="n">
        <v>1556.378683219148</v>
      </c>
      <c r="AD47" t="n">
        <v>1257516.324090337</v>
      </c>
      <c r="AE47" t="n">
        <v>1720589.312325199</v>
      </c>
      <c r="AF47" t="n">
        <v>9.762480747106477e-07</v>
      </c>
      <c r="AG47" t="n">
        <v>17</v>
      </c>
      <c r="AH47" t="n">
        <v>1556378.683219148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1.7651</v>
      </c>
      <c r="E48" t="n">
        <v>56.65</v>
      </c>
      <c r="F48" t="n">
        <v>53.47</v>
      </c>
      <c r="G48" t="n">
        <v>97.22</v>
      </c>
      <c r="H48" t="n">
        <v>1.4</v>
      </c>
      <c r="I48" t="n">
        <v>33</v>
      </c>
      <c r="J48" t="n">
        <v>157.77</v>
      </c>
      <c r="K48" t="n">
        <v>47.83</v>
      </c>
      <c r="L48" t="n">
        <v>12.5</v>
      </c>
      <c r="M48" t="n">
        <v>31</v>
      </c>
      <c r="N48" t="n">
        <v>27.45</v>
      </c>
      <c r="O48" t="n">
        <v>19692.79</v>
      </c>
      <c r="P48" t="n">
        <v>549.55</v>
      </c>
      <c r="Q48" t="n">
        <v>1367.28</v>
      </c>
      <c r="R48" t="n">
        <v>135.9</v>
      </c>
      <c r="S48" t="n">
        <v>104.26</v>
      </c>
      <c r="T48" t="n">
        <v>14838.93</v>
      </c>
      <c r="U48" t="n">
        <v>0.77</v>
      </c>
      <c r="V48" t="n">
        <v>0.9</v>
      </c>
      <c r="W48" t="n">
        <v>20.69</v>
      </c>
      <c r="X48" t="n">
        <v>0.9</v>
      </c>
      <c r="Y48" t="n">
        <v>1</v>
      </c>
      <c r="Z48" t="n">
        <v>10</v>
      </c>
      <c r="AA48" t="n">
        <v>1252.99652565954</v>
      </c>
      <c r="AB48" t="n">
        <v>1714.405124712748</v>
      </c>
      <c r="AC48" t="n">
        <v>1550.784705792868</v>
      </c>
      <c r="AD48" t="n">
        <v>1252996.52565954</v>
      </c>
      <c r="AE48" t="n">
        <v>1714405.124712748</v>
      </c>
      <c r="AF48" t="n">
        <v>9.777436885336838e-07</v>
      </c>
      <c r="AG48" t="n">
        <v>17</v>
      </c>
      <c r="AH48" t="n">
        <v>1550784.705792868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1.7661</v>
      </c>
      <c r="E49" t="n">
        <v>56.62</v>
      </c>
      <c r="F49" t="n">
        <v>53.47</v>
      </c>
      <c r="G49" t="n">
        <v>100.25</v>
      </c>
      <c r="H49" t="n">
        <v>1.43</v>
      </c>
      <c r="I49" t="n">
        <v>32</v>
      </c>
      <c r="J49" t="n">
        <v>158.13</v>
      </c>
      <c r="K49" t="n">
        <v>47.83</v>
      </c>
      <c r="L49" t="n">
        <v>12.75</v>
      </c>
      <c r="M49" t="n">
        <v>30</v>
      </c>
      <c r="N49" t="n">
        <v>27.55</v>
      </c>
      <c r="O49" t="n">
        <v>19736.4</v>
      </c>
      <c r="P49" t="n">
        <v>547.6799999999999</v>
      </c>
      <c r="Q49" t="n">
        <v>1367.28</v>
      </c>
      <c r="R49" t="n">
        <v>135.43</v>
      </c>
      <c r="S49" t="n">
        <v>104.26</v>
      </c>
      <c r="T49" t="n">
        <v>14610.27</v>
      </c>
      <c r="U49" t="n">
        <v>0.77</v>
      </c>
      <c r="V49" t="n">
        <v>0.9</v>
      </c>
      <c r="W49" t="n">
        <v>20.7</v>
      </c>
      <c r="X49" t="n">
        <v>0.89</v>
      </c>
      <c r="Y49" t="n">
        <v>1</v>
      </c>
      <c r="Z49" t="n">
        <v>10</v>
      </c>
      <c r="AA49" t="n">
        <v>1249.838684410661</v>
      </c>
      <c r="AB49" t="n">
        <v>1710.084427001908</v>
      </c>
      <c r="AC49" t="n">
        <v>1546.876369407413</v>
      </c>
      <c r="AD49" t="n">
        <v>1249838.684410661</v>
      </c>
      <c r="AE49" t="n">
        <v>1710084.427001908</v>
      </c>
      <c r="AF49" t="n">
        <v>9.782976195792528e-07</v>
      </c>
      <c r="AG49" t="n">
        <v>17</v>
      </c>
      <c r="AH49" t="n">
        <v>1546876.369407413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1.7681</v>
      </c>
      <c r="E50" t="n">
        <v>56.56</v>
      </c>
      <c r="F50" t="n">
        <v>53.44</v>
      </c>
      <c r="G50" t="n">
        <v>103.42</v>
      </c>
      <c r="H50" t="n">
        <v>1.45</v>
      </c>
      <c r="I50" t="n">
        <v>31</v>
      </c>
      <c r="J50" t="n">
        <v>158.48</v>
      </c>
      <c r="K50" t="n">
        <v>47.83</v>
      </c>
      <c r="L50" t="n">
        <v>13</v>
      </c>
      <c r="M50" t="n">
        <v>29</v>
      </c>
      <c r="N50" t="n">
        <v>27.65</v>
      </c>
      <c r="O50" t="n">
        <v>19780.06</v>
      </c>
      <c r="P50" t="n">
        <v>544.7</v>
      </c>
      <c r="Q50" t="n">
        <v>1367.24</v>
      </c>
      <c r="R50" t="n">
        <v>134.27</v>
      </c>
      <c r="S50" t="n">
        <v>104.26</v>
      </c>
      <c r="T50" t="n">
        <v>14037.05</v>
      </c>
      <c r="U50" t="n">
        <v>0.78</v>
      </c>
      <c r="V50" t="n">
        <v>0.9</v>
      </c>
      <c r="W50" t="n">
        <v>20.7</v>
      </c>
      <c r="X50" t="n">
        <v>0.86</v>
      </c>
      <c r="Y50" t="n">
        <v>1</v>
      </c>
      <c r="Z50" t="n">
        <v>10</v>
      </c>
      <c r="AA50" t="n">
        <v>1244.404664474566</v>
      </c>
      <c r="AB50" t="n">
        <v>1702.649361193303</v>
      </c>
      <c r="AC50" t="n">
        <v>1540.1508958444</v>
      </c>
      <c r="AD50" t="n">
        <v>1244404.664474566</v>
      </c>
      <c r="AE50" t="n">
        <v>1702649.361193303</v>
      </c>
      <c r="AF50" t="n">
        <v>9.794054816703906e-07</v>
      </c>
      <c r="AG50" t="n">
        <v>17</v>
      </c>
      <c r="AH50" t="n">
        <v>1540150.8958444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1.7684</v>
      </c>
      <c r="E51" t="n">
        <v>56.55</v>
      </c>
      <c r="F51" t="n">
        <v>53.42</v>
      </c>
      <c r="G51" t="n">
        <v>103.4</v>
      </c>
      <c r="H51" t="n">
        <v>1.48</v>
      </c>
      <c r="I51" t="n">
        <v>31</v>
      </c>
      <c r="J51" t="n">
        <v>158.84</v>
      </c>
      <c r="K51" t="n">
        <v>47.83</v>
      </c>
      <c r="L51" t="n">
        <v>13.25</v>
      </c>
      <c r="M51" t="n">
        <v>29</v>
      </c>
      <c r="N51" t="n">
        <v>27.76</v>
      </c>
      <c r="O51" t="n">
        <v>19823.75</v>
      </c>
      <c r="P51" t="n">
        <v>544.26</v>
      </c>
      <c r="Q51" t="n">
        <v>1367.21</v>
      </c>
      <c r="R51" t="n">
        <v>134.32</v>
      </c>
      <c r="S51" t="n">
        <v>104.26</v>
      </c>
      <c r="T51" t="n">
        <v>14063.65</v>
      </c>
      <c r="U51" t="n">
        <v>0.78</v>
      </c>
      <c r="V51" t="n">
        <v>0.9</v>
      </c>
      <c r="W51" t="n">
        <v>20.69</v>
      </c>
      <c r="X51" t="n">
        <v>0.85</v>
      </c>
      <c r="Y51" t="n">
        <v>1</v>
      </c>
      <c r="Z51" t="n">
        <v>10</v>
      </c>
      <c r="AA51" t="n">
        <v>1243.513056357325</v>
      </c>
      <c r="AB51" t="n">
        <v>1701.42942363232</v>
      </c>
      <c r="AC51" t="n">
        <v>1539.047387412044</v>
      </c>
      <c r="AD51" t="n">
        <v>1243513.056357325</v>
      </c>
      <c r="AE51" t="n">
        <v>1701429.42363232</v>
      </c>
      <c r="AF51" t="n">
        <v>9.795716609840611e-07</v>
      </c>
      <c r="AG51" t="n">
        <v>17</v>
      </c>
      <c r="AH51" t="n">
        <v>1539047.387412044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1.7701</v>
      </c>
      <c r="E52" t="n">
        <v>56.5</v>
      </c>
      <c r="F52" t="n">
        <v>53.4</v>
      </c>
      <c r="G52" t="n">
        <v>106.8</v>
      </c>
      <c r="H52" t="n">
        <v>1.5</v>
      </c>
      <c r="I52" t="n">
        <v>30</v>
      </c>
      <c r="J52" t="n">
        <v>159.19</v>
      </c>
      <c r="K52" t="n">
        <v>47.83</v>
      </c>
      <c r="L52" t="n">
        <v>13.5</v>
      </c>
      <c r="M52" t="n">
        <v>28</v>
      </c>
      <c r="N52" t="n">
        <v>27.86</v>
      </c>
      <c r="O52" t="n">
        <v>19867.59</v>
      </c>
      <c r="P52" t="n">
        <v>541.6900000000001</v>
      </c>
      <c r="Q52" t="n">
        <v>1367.22</v>
      </c>
      <c r="R52" t="n">
        <v>133.22</v>
      </c>
      <c r="S52" t="n">
        <v>104.26</v>
      </c>
      <c r="T52" t="n">
        <v>13516.39</v>
      </c>
      <c r="U52" t="n">
        <v>0.78</v>
      </c>
      <c r="V52" t="n">
        <v>0.9</v>
      </c>
      <c r="W52" t="n">
        <v>20.69</v>
      </c>
      <c r="X52" t="n">
        <v>0.82</v>
      </c>
      <c r="Y52" t="n">
        <v>1</v>
      </c>
      <c r="Z52" t="n">
        <v>10</v>
      </c>
      <c r="AA52" t="n">
        <v>1238.885767554653</v>
      </c>
      <c r="AB52" t="n">
        <v>1695.09816295093</v>
      </c>
      <c r="AC52" t="n">
        <v>1533.320373364107</v>
      </c>
      <c r="AD52" t="n">
        <v>1238885.767554653</v>
      </c>
      <c r="AE52" t="n">
        <v>1695098.16295093</v>
      </c>
      <c r="AF52" t="n">
        <v>9.805133437615283e-07</v>
      </c>
      <c r="AG52" t="n">
        <v>17</v>
      </c>
      <c r="AH52" t="n">
        <v>1533320.373364107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1.7701</v>
      </c>
      <c r="E53" t="n">
        <v>56.49</v>
      </c>
      <c r="F53" t="n">
        <v>53.4</v>
      </c>
      <c r="G53" t="n">
        <v>106.8</v>
      </c>
      <c r="H53" t="n">
        <v>1.53</v>
      </c>
      <c r="I53" t="n">
        <v>30</v>
      </c>
      <c r="J53" t="n">
        <v>159.55</v>
      </c>
      <c r="K53" t="n">
        <v>47.83</v>
      </c>
      <c r="L53" t="n">
        <v>13.75</v>
      </c>
      <c r="M53" t="n">
        <v>28</v>
      </c>
      <c r="N53" t="n">
        <v>27.97</v>
      </c>
      <c r="O53" t="n">
        <v>19911.36</v>
      </c>
      <c r="P53" t="n">
        <v>539.15</v>
      </c>
      <c r="Q53" t="n">
        <v>1367.25</v>
      </c>
      <c r="R53" t="n">
        <v>133.18</v>
      </c>
      <c r="S53" t="n">
        <v>104.26</v>
      </c>
      <c r="T53" t="n">
        <v>13494.54</v>
      </c>
      <c r="U53" t="n">
        <v>0.78</v>
      </c>
      <c r="V53" t="n">
        <v>0.9</v>
      </c>
      <c r="W53" t="n">
        <v>20.69</v>
      </c>
      <c r="X53" t="n">
        <v>0.82</v>
      </c>
      <c r="Y53" t="n">
        <v>1</v>
      </c>
      <c r="Z53" t="n">
        <v>10</v>
      </c>
      <c r="AA53" t="n">
        <v>1235.415135070594</v>
      </c>
      <c r="AB53" t="n">
        <v>1690.349490472742</v>
      </c>
      <c r="AC53" t="n">
        <v>1529.024907522433</v>
      </c>
      <c r="AD53" t="n">
        <v>1235415.135070594</v>
      </c>
      <c r="AE53" t="n">
        <v>1690349.490472741</v>
      </c>
      <c r="AF53" t="n">
        <v>9.805133437615283e-07</v>
      </c>
      <c r="AG53" t="n">
        <v>17</v>
      </c>
      <c r="AH53" t="n">
        <v>1529024.907522433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1.7715</v>
      </c>
      <c r="E54" t="n">
        <v>56.45</v>
      </c>
      <c r="F54" t="n">
        <v>53.38</v>
      </c>
      <c r="G54" t="n">
        <v>110.45</v>
      </c>
      <c r="H54" t="n">
        <v>1.55</v>
      </c>
      <c r="I54" t="n">
        <v>29</v>
      </c>
      <c r="J54" t="n">
        <v>159.9</v>
      </c>
      <c r="K54" t="n">
        <v>47.83</v>
      </c>
      <c r="L54" t="n">
        <v>14</v>
      </c>
      <c r="M54" t="n">
        <v>27</v>
      </c>
      <c r="N54" t="n">
        <v>28.07</v>
      </c>
      <c r="O54" t="n">
        <v>19955.16</v>
      </c>
      <c r="P54" t="n">
        <v>538.71</v>
      </c>
      <c r="Q54" t="n">
        <v>1367.17</v>
      </c>
      <c r="R54" t="n">
        <v>132.56</v>
      </c>
      <c r="S54" t="n">
        <v>104.26</v>
      </c>
      <c r="T54" t="n">
        <v>13188.88</v>
      </c>
      <c r="U54" t="n">
        <v>0.79</v>
      </c>
      <c r="V54" t="n">
        <v>0.9</v>
      </c>
      <c r="W54" t="n">
        <v>20.7</v>
      </c>
      <c r="X54" t="n">
        <v>0.8100000000000001</v>
      </c>
      <c r="Y54" t="n">
        <v>1</v>
      </c>
      <c r="Z54" t="n">
        <v>10</v>
      </c>
      <c r="AA54" t="n">
        <v>1233.882934266562</v>
      </c>
      <c r="AB54" t="n">
        <v>1688.253065736735</v>
      </c>
      <c r="AC54" t="n">
        <v>1527.12856262088</v>
      </c>
      <c r="AD54" t="n">
        <v>1233882.934266561</v>
      </c>
      <c r="AE54" t="n">
        <v>1688253.065736735</v>
      </c>
      <c r="AF54" t="n">
        <v>9.812888472253249e-07</v>
      </c>
      <c r="AG54" t="n">
        <v>17</v>
      </c>
      <c r="AH54" t="n">
        <v>1527128.56262088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1.7727</v>
      </c>
      <c r="E55" t="n">
        <v>56.41</v>
      </c>
      <c r="F55" t="n">
        <v>53.37</v>
      </c>
      <c r="G55" t="n">
        <v>114.37</v>
      </c>
      <c r="H55" t="n">
        <v>1.58</v>
      </c>
      <c r="I55" t="n">
        <v>28</v>
      </c>
      <c r="J55" t="n">
        <v>160.26</v>
      </c>
      <c r="K55" t="n">
        <v>47.83</v>
      </c>
      <c r="L55" t="n">
        <v>14.25</v>
      </c>
      <c r="M55" t="n">
        <v>26</v>
      </c>
      <c r="N55" t="n">
        <v>28.18</v>
      </c>
      <c r="O55" t="n">
        <v>19998.99</v>
      </c>
      <c r="P55" t="n">
        <v>536.21</v>
      </c>
      <c r="Q55" t="n">
        <v>1367.18</v>
      </c>
      <c r="R55" t="n">
        <v>132.28</v>
      </c>
      <c r="S55" t="n">
        <v>104.26</v>
      </c>
      <c r="T55" t="n">
        <v>13055.46</v>
      </c>
      <c r="U55" t="n">
        <v>0.79</v>
      </c>
      <c r="V55" t="n">
        <v>0.9</v>
      </c>
      <c r="W55" t="n">
        <v>20.7</v>
      </c>
      <c r="X55" t="n">
        <v>0.8</v>
      </c>
      <c r="Y55" t="n">
        <v>1</v>
      </c>
      <c r="Z55" t="n">
        <v>10</v>
      </c>
      <c r="AA55" t="n">
        <v>1229.715206427868</v>
      </c>
      <c r="AB55" t="n">
        <v>1682.550596640659</v>
      </c>
      <c r="AC55" t="n">
        <v>1521.970329171868</v>
      </c>
      <c r="AD55" t="n">
        <v>1229715.206427868</v>
      </c>
      <c r="AE55" t="n">
        <v>1682550.596640659</v>
      </c>
      <c r="AF55" t="n">
        <v>9.819535644800074e-07</v>
      </c>
      <c r="AG55" t="n">
        <v>17</v>
      </c>
      <c r="AH55" t="n">
        <v>1521970.329171868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1.7739</v>
      </c>
      <c r="E56" t="n">
        <v>56.37</v>
      </c>
      <c r="F56" t="n">
        <v>53.34</v>
      </c>
      <c r="G56" t="n">
        <v>114.29</v>
      </c>
      <c r="H56" t="n">
        <v>1.6</v>
      </c>
      <c r="I56" t="n">
        <v>28</v>
      </c>
      <c r="J56" t="n">
        <v>160.61</v>
      </c>
      <c r="K56" t="n">
        <v>47.83</v>
      </c>
      <c r="L56" t="n">
        <v>14.5</v>
      </c>
      <c r="M56" t="n">
        <v>26</v>
      </c>
      <c r="N56" t="n">
        <v>28.28</v>
      </c>
      <c r="O56" t="n">
        <v>20042.86</v>
      </c>
      <c r="P56" t="n">
        <v>534.15</v>
      </c>
      <c r="Q56" t="n">
        <v>1367.22</v>
      </c>
      <c r="R56" t="n">
        <v>131.23</v>
      </c>
      <c r="S56" t="n">
        <v>104.26</v>
      </c>
      <c r="T56" t="n">
        <v>12530.28</v>
      </c>
      <c r="U56" t="n">
        <v>0.79</v>
      </c>
      <c r="V56" t="n">
        <v>0.9</v>
      </c>
      <c r="W56" t="n">
        <v>20.69</v>
      </c>
      <c r="X56" t="n">
        <v>0.76</v>
      </c>
      <c r="Y56" t="n">
        <v>1</v>
      </c>
      <c r="Z56" t="n">
        <v>10</v>
      </c>
      <c r="AA56" t="n">
        <v>1226.040952299759</v>
      </c>
      <c r="AB56" t="n">
        <v>1677.523320045928</v>
      </c>
      <c r="AC56" t="n">
        <v>1517.422848799511</v>
      </c>
      <c r="AD56" t="n">
        <v>1226040.952299759</v>
      </c>
      <c r="AE56" t="n">
        <v>1677523.320045928</v>
      </c>
      <c r="AF56" t="n">
        <v>9.826182817346902e-07</v>
      </c>
      <c r="AG56" t="n">
        <v>17</v>
      </c>
      <c r="AH56" t="n">
        <v>1517422.848799511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1.7747</v>
      </c>
      <c r="E57" t="n">
        <v>56.35</v>
      </c>
      <c r="F57" t="n">
        <v>53.34</v>
      </c>
      <c r="G57" t="n">
        <v>118.53</v>
      </c>
      <c r="H57" t="n">
        <v>1.62</v>
      </c>
      <c r="I57" t="n">
        <v>27</v>
      </c>
      <c r="J57" t="n">
        <v>160.97</v>
      </c>
      <c r="K57" t="n">
        <v>47.83</v>
      </c>
      <c r="L57" t="n">
        <v>14.75</v>
      </c>
      <c r="M57" t="n">
        <v>25</v>
      </c>
      <c r="N57" t="n">
        <v>28.39</v>
      </c>
      <c r="O57" t="n">
        <v>20086.77</v>
      </c>
      <c r="P57" t="n">
        <v>532.47</v>
      </c>
      <c r="Q57" t="n">
        <v>1367.18</v>
      </c>
      <c r="R57" t="n">
        <v>131.27</v>
      </c>
      <c r="S57" t="n">
        <v>104.26</v>
      </c>
      <c r="T57" t="n">
        <v>12554.92</v>
      </c>
      <c r="U57" t="n">
        <v>0.79</v>
      </c>
      <c r="V57" t="n">
        <v>0.9</v>
      </c>
      <c r="W57" t="n">
        <v>20.69</v>
      </c>
      <c r="X57" t="n">
        <v>0.76</v>
      </c>
      <c r="Y57" t="n">
        <v>1</v>
      </c>
      <c r="Z57" t="n">
        <v>10</v>
      </c>
      <c r="AA57" t="n">
        <v>1223.288308155174</v>
      </c>
      <c r="AB57" t="n">
        <v>1673.757030889218</v>
      </c>
      <c r="AC57" t="n">
        <v>1514.016008993898</v>
      </c>
      <c r="AD57" t="n">
        <v>1223288.308155174</v>
      </c>
      <c r="AE57" t="n">
        <v>1673757.030889218</v>
      </c>
      <c r="AF57" t="n">
        <v>9.830614265711452e-07</v>
      </c>
      <c r="AG57" t="n">
        <v>17</v>
      </c>
      <c r="AH57" t="n">
        <v>1514016.008993898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1.7756</v>
      </c>
      <c r="E58" t="n">
        <v>56.32</v>
      </c>
      <c r="F58" t="n">
        <v>53.31</v>
      </c>
      <c r="G58" t="n">
        <v>118.47</v>
      </c>
      <c r="H58" t="n">
        <v>1.65</v>
      </c>
      <c r="I58" t="n">
        <v>27</v>
      </c>
      <c r="J58" t="n">
        <v>161.32</v>
      </c>
      <c r="K58" t="n">
        <v>47.83</v>
      </c>
      <c r="L58" t="n">
        <v>15</v>
      </c>
      <c r="M58" t="n">
        <v>25</v>
      </c>
      <c r="N58" t="n">
        <v>28.5</v>
      </c>
      <c r="O58" t="n">
        <v>20130.71</v>
      </c>
      <c r="P58" t="n">
        <v>528.9</v>
      </c>
      <c r="Q58" t="n">
        <v>1367.23</v>
      </c>
      <c r="R58" t="n">
        <v>130.41</v>
      </c>
      <c r="S58" t="n">
        <v>104.26</v>
      </c>
      <c r="T58" t="n">
        <v>12127.09</v>
      </c>
      <c r="U58" t="n">
        <v>0.8</v>
      </c>
      <c r="V58" t="n">
        <v>0.9</v>
      </c>
      <c r="W58" t="n">
        <v>20.68</v>
      </c>
      <c r="X58" t="n">
        <v>0.73</v>
      </c>
      <c r="Y58" t="n">
        <v>1</v>
      </c>
      <c r="Z58" t="n">
        <v>10</v>
      </c>
      <c r="AA58" t="n">
        <v>1217.738149850298</v>
      </c>
      <c r="AB58" t="n">
        <v>1666.163059440784</v>
      </c>
      <c r="AC58" t="n">
        <v>1507.146795522296</v>
      </c>
      <c r="AD58" t="n">
        <v>1217738.149850298</v>
      </c>
      <c r="AE58" t="n">
        <v>1666163.059440784</v>
      </c>
      <c r="AF58" t="n">
        <v>9.835599645121574e-07</v>
      </c>
      <c r="AG58" t="n">
        <v>17</v>
      </c>
      <c r="AH58" t="n">
        <v>1507146.795522296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1.7771</v>
      </c>
      <c r="E59" t="n">
        <v>56.27</v>
      </c>
      <c r="F59" t="n">
        <v>53.29</v>
      </c>
      <c r="G59" t="n">
        <v>122.98</v>
      </c>
      <c r="H59" t="n">
        <v>1.67</v>
      </c>
      <c r="I59" t="n">
        <v>26</v>
      </c>
      <c r="J59" t="n">
        <v>161.68</v>
      </c>
      <c r="K59" t="n">
        <v>47.83</v>
      </c>
      <c r="L59" t="n">
        <v>15.25</v>
      </c>
      <c r="M59" t="n">
        <v>24</v>
      </c>
      <c r="N59" t="n">
        <v>28.6</v>
      </c>
      <c r="O59" t="n">
        <v>20174.69</v>
      </c>
      <c r="P59" t="n">
        <v>528.14</v>
      </c>
      <c r="Q59" t="n">
        <v>1367.2</v>
      </c>
      <c r="R59" t="n">
        <v>129.77</v>
      </c>
      <c r="S59" t="n">
        <v>104.26</v>
      </c>
      <c r="T59" t="n">
        <v>11811.91</v>
      </c>
      <c r="U59" t="n">
        <v>0.8</v>
      </c>
      <c r="V59" t="n">
        <v>0.9</v>
      </c>
      <c r="W59" t="n">
        <v>20.69</v>
      </c>
      <c r="X59" t="n">
        <v>0.72</v>
      </c>
      <c r="Y59" t="n">
        <v>1</v>
      </c>
      <c r="Z59" t="n">
        <v>10</v>
      </c>
      <c r="AA59" t="n">
        <v>1215.731843695364</v>
      </c>
      <c r="AB59" t="n">
        <v>1663.417942847622</v>
      </c>
      <c r="AC59" t="n">
        <v>1504.66366900399</v>
      </c>
      <c r="AD59" t="n">
        <v>1215731.843695364</v>
      </c>
      <c r="AE59" t="n">
        <v>1663417.942847622</v>
      </c>
      <c r="AF59" t="n">
        <v>9.843908610805107e-07</v>
      </c>
      <c r="AG59" t="n">
        <v>17</v>
      </c>
      <c r="AH59" t="n">
        <v>1504663.66900399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1.7774</v>
      </c>
      <c r="E60" t="n">
        <v>56.26</v>
      </c>
      <c r="F60" t="n">
        <v>53.28</v>
      </c>
      <c r="G60" t="n">
        <v>122.96</v>
      </c>
      <c r="H60" t="n">
        <v>1.69</v>
      </c>
      <c r="I60" t="n">
        <v>26</v>
      </c>
      <c r="J60" t="n">
        <v>162.04</v>
      </c>
      <c r="K60" t="n">
        <v>47.83</v>
      </c>
      <c r="L60" t="n">
        <v>15.5</v>
      </c>
      <c r="M60" t="n">
        <v>24</v>
      </c>
      <c r="N60" t="n">
        <v>28.71</v>
      </c>
      <c r="O60" t="n">
        <v>20218.71</v>
      </c>
      <c r="P60" t="n">
        <v>526.4400000000001</v>
      </c>
      <c r="Q60" t="n">
        <v>1367.2</v>
      </c>
      <c r="R60" t="n">
        <v>129.61</v>
      </c>
      <c r="S60" t="n">
        <v>104.26</v>
      </c>
      <c r="T60" t="n">
        <v>11729.33</v>
      </c>
      <c r="U60" t="n">
        <v>0.8</v>
      </c>
      <c r="V60" t="n">
        <v>0.9</v>
      </c>
      <c r="W60" t="n">
        <v>20.68</v>
      </c>
      <c r="X60" t="n">
        <v>0.71</v>
      </c>
      <c r="Y60" t="n">
        <v>1</v>
      </c>
      <c r="Z60" t="n">
        <v>10</v>
      </c>
      <c r="AA60" t="n">
        <v>1213.19094273635</v>
      </c>
      <c r="AB60" t="n">
        <v>1659.94137005886</v>
      </c>
      <c r="AC60" t="n">
        <v>1501.518895442787</v>
      </c>
      <c r="AD60" t="n">
        <v>1213190.94273635</v>
      </c>
      <c r="AE60" t="n">
        <v>1659941.37005886</v>
      </c>
      <c r="AF60" t="n">
        <v>9.845570403941815e-07</v>
      </c>
      <c r="AG60" t="n">
        <v>17</v>
      </c>
      <c r="AH60" t="n">
        <v>1501518.895442787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1.779</v>
      </c>
      <c r="E61" t="n">
        <v>56.21</v>
      </c>
      <c r="F61" t="n">
        <v>53.26</v>
      </c>
      <c r="G61" t="n">
        <v>127.82</v>
      </c>
      <c r="H61" t="n">
        <v>1.72</v>
      </c>
      <c r="I61" t="n">
        <v>25</v>
      </c>
      <c r="J61" t="n">
        <v>162.4</v>
      </c>
      <c r="K61" t="n">
        <v>47.83</v>
      </c>
      <c r="L61" t="n">
        <v>15.75</v>
      </c>
      <c r="M61" t="n">
        <v>23</v>
      </c>
      <c r="N61" t="n">
        <v>28.82</v>
      </c>
      <c r="O61" t="n">
        <v>20262.76</v>
      </c>
      <c r="P61" t="n">
        <v>524.71</v>
      </c>
      <c r="Q61" t="n">
        <v>1367.3</v>
      </c>
      <c r="R61" t="n">
        <v>128.81</v>
      </c>
      <c r="S61" t="n">
        <v>104.26</v>
      </c>
      <c r="T61" t="n">
        <v>11334.93</v>
      </c>
      <c r="U61" t="n">
        <v>0.8100000000000001</v>
      </c>
      <c r="V61" t="n">
        <v>0.9</v>
      </c>
      <c r="W61" t="n">
        <v>20.68</v>
      </c>
      <c r="X61" t="n">
        <v>0.68</v>
      </c>
      <c r="Y61" t="n">
        <v>1</v>
      </c>
      <c r="Z61" t="n">
        <v>10</v>
      </c>
      <c r="AA61" t="n">
        <v>1209.814825129134</v>
      </c>
      <c r="AB61" t="n">
        <v>1655.322017004871</v>
      </c>
      <c r="AC61" t="n">
        <v>1497.340406960968</v>
      </c>
      <c r="AD61" t="n">
        <v>1209814.825129134</v>
      </c>
      <c r="AE61" t="n">
        <v>1655322.017004871</v>
      </c>
      <c r="AF61" t="n">
        <v>9.854433300670915e-07</v>
      </c>
      <c r="AG61" t="n">
        <v>17</v>
      </c>
      <c r="AH61" t="n">
        <v>1497340.406960968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1.7789</v>
      </c>
      <c r="E62" t="n">
        <v>56.21</v>
      </c>
      <c r="F62" t="n">
        <v>53.26</v>
      </c>
      <c r="G62" t="n">
        <v>127.83</v>
      </c>
      <c r="H62" t="n">
        <v>1.74</v>
      </c>
      <c r="I62" t="n">
        <v>25</v>
      </c>
      <c r="J62" t="n">
        <v>162.75</v>
      </c>
      <c r="K62" t="n">
        <v>47.83</v>
      </c>
      <c r="L62" t="n">
        <v>16</v>
      </c>
      <c r="M62" t="n">
        <v>23</v>
      </c>
      <c r="N62" t="n">
        <v>28.92</v>
      </c>
      <c r="O62" t="n">
        <v>20306.85</v>
      </c>
      <c r="P62" t="n">
        <v>521.0599999999999</v>
      </c>
      <c r="Q62" t="n">
        <v>1367.16</v>
      </c>
      <c r="R62" t="n">
        <v>128.96</v>
      </c>
      <c r="S62" t="n">
        <v>104.26</v>
      </c>
      <c r="T62" t="n">
        <v>11410.62</v>
      </c>
      <c r="U62" t="n">
        <v>0.8100000000000001</v>
      </c>
      <c r="V62" t="n">
        <v>0.9</v>
      </c>
      <c r="W62" t="n">
        <v>20.68</v>
      </c>
      <c r="X62" t="n">
        <v>0.6899999999999999</v>
      </c>
      <c r="Y62" t="n">
        <v>1</v>
      </c>
      <c r="Z62" t="n">
        <v>10</v>
      </c>
      <c r="AA62" t="n">
        <v>1204.909004020617</v>
      </c>
      <c r="AB62" t="n">
        <v>1648.609656134644</v>
      </c>
      <c r="AC62" t="n">
        <v>1491.268664391338</v>
      </c>
      <c r="AD62" t="n">
        <v>1204909.004020617</v>
      </c>
      <c r="AE62" t="n">
        <v>1648609.656134645</v>
      </c>
      <c r="AF62" t="n">
        <v>9.853879369625348e-07</v>
      </c>
      <c r="AG62" t="n">
        <v>17</v>
      </c>
      <c r="AH62" t="n">
        <v>1491268.664391338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1.7813</v>
      </c>
      <c r="E63" t="n">
        <v>56.14</v>
      </c>
      <c r="F63" t="n">
        <v>53.22</v>
      </c>
      <c r="G63" t="n">
        <v>133.04</v>
      </c>
      <c r="H63" t="n">
        <v>1.77</v>
      </c>
      <c r="I63" t="n">
        <v>24</v>
      </c>
      <c r="J63" t="n">
        <v>163.11</v>
      </c>
      <c r="K63" t="n">
        <v>47.83</v>
      </c>
      <c r="L63" t="n">
        <v>16.25</v>
      </c>
      <c r="M63" t="n">
        <v>22</v>
      </c>
      <c r="N63" t="n">
        <v>29.03</v>
      </c>
      <c r="O63" t="n">
        <v>20350.97</v>
      </c>
      <c r="P63" t="n">
        <v>519.4400000000001</v>
      </c>
      <c r="Q63" t="n">
        <v>1367.2</v>
      </c>
      <c r="R63" t="n">
        <v>127.47</v>
      </c>
      <c r="S63" t="n">
        <v>104.26</v>
      </c>
      <c r="T63" t="n">
        <v>10671.48</v>
      </c>
      <c r="U63" t="n">
        <v>0.82</v>
      </c>
      <c r="V63" t="n">
        <v>0.9</v>
      </c>
      <c r="W63" t="n">
        <v>20.68</v>
      </c>
      <c r="X63" t="n">
        <v>0.64</v>
      </c>
      <c r="Y63" t="n">
        <v>1</v>
      </c>
      <c r="Z63" t="n">
        <v>10</v>
      </c>
      <c r="AA63" t="n">
        <v>1201.130567756374</v>
      </c>
      <c r="AB63" t="n">
        <v>1643.439832945065</v>
      </c>
      <c r="AC63" t="n">
        <v>1486.59224187108</v>
      </c>
      <c r="AD63" t="n">
        <v>1201130.567756374</v>
      </c>
      <c r="AE63" t="n">
        <v>1643439.832945065</v>
      </c>
      <c r="AF63" t="n">
        <v>9.867173714719003e-07</v>
      </c>
      <c r="AG63" t="n">
        <v>17</v>
      </c>
      <c r="AH63" t="n">
        <v>1486592.241871079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1.7804</v>
      </c>
      <c r="E64" t="n">
        <v>56.17</v>
      </c>
      <c r="F64" t="n">
        <v>53.24</v>
      </c>
      <c r="G64" t="n">
        <v>133.11</v>
      </c>
      <c r="H64" t="n">
        <v>1.79</v>
      </c>
      <c r="I64" t="n">
        <v>24</v>
      </c>
      <c r="J64" t="n">
        <v>163.47</v>
      </c>
      <c r="K64" t="n">
        <v>47.83</v>
      </c>
      <c r="L64" t="n">
        <v>16.5</v>
      </c>
      <c r="M64" t="n">
        <v>22</v>
      </c>
      <c r="N64" t="n">
        <v>29.14</v>
      </c>
      <c r="O64" t="n">
        <v>20395.14</v>
      </c>
      <c r="P64" t="n">
        <v>519.24</v>
      </c>
      <c r="Q64" t="n">
        <v>1367.32</v>
      </c>
      <c r="R64" t="n">
        <v>128.18</v>
      </c>
      <c r="S64" t="n">
        <v>104.26</v>
      </c>
      <c r="T64" t="n">
        <v>11025.52</v>
      </c>
      <c r="U64" t="n">
        <v>0.8100000000000001</v>
      </c>
      <c r="V64" t="n">
        <v>0.9</v>
      </c>
      <c r="W64" t="n">
        <v>20.68</v>
      </c>
      <c r="X64" t="n">
        <v>0.67</v>
      </c>
      <c r="Y64" t="n">
        <v>1</v>
      </c>
      <c r="Z64" t="n">
        <v>10</v>
      </c>
      <c r="AA64" t="n">
        <v>1201.477230207828</v>
      </c>
      <c r="AB64" t="n">
        <v>1643.914151804812</v>
      </c>
      <c r="AC64" t="n">
        <v>1487.021292404563</v>
      </c>
      <c r="AD64" t="n">
        <v>1201477.230207828</v>
      </c>
      <c r="AE64" t="n">
        <v>1643914.151804812</v>
      </c>
      <c r="AF64" t="n">
        <v>9.862188335308881e-07</v>
      </c>
      <c r="AG64" t="n">
        <v>17</v>
      </c>
      <c r="AH64" t="n">
        <v>1487021.292404563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1.7805</v>
      </c>
      <c r="E65" t="n">
        <v>56.16</v>
      </c>
      <c r="F65" t="n">
        <v>53.24</v>
      </c>
      <c r="G65" t="n">
        <v>133.1</v>
      </c>
      <c r="H65" t="n">
        <v>1.81</v>
      </c>
      <c r="I65" t="n">
        <v>24</v>
      </c>
      <c r="J65" t="n">
        <v>163.83</v>
      </c>
      <c r="K65" t="n">
        <v>47.83</v>
      </c>
      <c r="L65" t="n">
        <v>16.75</v>
      </c>
      <c r="M65" t="n">
        <v>22</v>
      </c>
      <c r="N65" t="n">
        <v>29.25</v>
      </c>
      <c r="O65" t="n">
        <v>20439.33</v>
      </c>
      <c r="P65" t="n">
        <v>516.55</v>
      </c>
      <c r="Q65" t="n">
        <v>1367.23</v>
      </c>
      <c r="R65" t="n">
        <v>128.12</v>
      </c>
      <c r="S65" t="n">
        <v>104.26</v>
      </c>
      <c r="T65" t="n">
        <v>10994.22</v>
      </c>
      <c r="U65" t="n">
        <v>0.8100000000000001</v>
      </c>
      <c r="V65" t="n">
        <v>0.9</v>
      </c>
      <c r="W65" t="n">
        <v>20.68</v>
      </c>
      <c r="X65" t="n">
        <v>0.67</v>
      </c>
      <c r="Y65" t="n">
        <v>1</v>
      </c>
      <c r="Z65" t="n">
        <v>10</v>
      </c>
      <c r="AA65" t="n">
        <v>1197.766794381864</v>
      </c>
      <c r="AB65" t="n">
        <v>1638.837369814851</v>
      </c>
      <c r="AC65" t="n">
        <v>1482.429031362416</v>
      </c>
      <c r="AD65" t="n">
        <v>1197766.794381863</v>
      </c>
      <c r="AE65" t="n">
        <v>1638837.369814851</v>
      </c>
      <c r="AF65" t="n">
        <v>9.862742266354451e-07</v>
      </c>
      <c r="AG65" t="n">
        <v>17</v>
      </c>
      <c r="AH65" t="n">
        <v>1482429.031362416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1.7822</v>
      </c>
      <c r="E66" t="n">
        <v>56.11</v>
      </c>
      <c r="F66" t="n">
        <v>53.22</v>
      </c>
      <c r="G66" t="n">
        <v>138.83</v>
      </c>
      <c r="H66" t="n">
        <v>1.83</v>
      </c>
      <c r="I66" t="n">
        <v>23</v>
      </c>
      <c r="J66" t="n">
        <v>164.19</v>
      </c>
      <c r="K66" t="n">
        <v>47.83</v>
      </c>
      <c r="L66" t="n">
        <v>17</v>
      </c>
      <c r="M66" t="n">
        <v>21</v>
      </c>
      <c r="N66" t="n">
        <v>29.36</v>
      </c>
      <c r="O66" t="n">
        <v>20483.57</v>
      </c>
      <c r="P66" t="n">
        <v>515.61</v>
      </c>
      <c r="Q66" t="n">
        <v>1367.28</v>
      </c>
      <c r="R66" t="n">
        <v>127.13</v>
      </c>
      <c r="S66" t="n">
        <v>104.26</v>
      </c>
      <c r="T66" t="n">
        <v>10505.46</v>
      </c>
      <c r="U66" t="n">
        <v>0.82</v>
      </c>
      <c r="V66" t="n">
        <v>0.9</v>
      </c>
      <c r="W66" t="n">
        <v>20.69</v>
      </c>
      <c r="X66" t="n">
        <v>0.64</v>
      </c>
      <c r="Y66" t="n">
        <v>1</v>
      </c>
      <c r="Z66" t="n">
        <v>10</v>
      </c>
      <c r="AA66" t="n">
        <v>1195.426653761552</v>
      </c>
      <c r="AB66" t="n">
        <v>1635.635486178423</v>
      </c>
      <c r="AC66" t="n">
        <v>1479.532731006376</v>
      </c>
      <c r="AD66" t="n">
        <v>1195426.653761551</v>
      </c>
      <c r="AE66" t="n">
        <v>1635635.486178423</v>
      </c>
      <c r="AF66" t="n">
        <v>9.872159094129121e-07</v>
      </c>
      <c r="AG66" t="n">
        <v>17</v>
      </c>
      <c r="AH66" t="n">
        <v>1479532.731006376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1.7816</v>
      </c>
      <c r="E67" t="n">
        <v>56.13</v>
      </c>
      <c r="F67" t="n">
        <v>53.24</v>
      </c>
      <c r="G67" t="n">
        <v>138.87</v>
      </c>
      <c r="H67" t="n">
        <v>1.86</v>
      </c>
      <c r="I67" t="n">
        <v>23</v>
      </c>
      <c r="J67" t="n">
        <v>164.54</v>
      </c>
      <c r="K67" t="n">
        <v>47.83</v>
      </c>
      <c r="L67" t="n">
        <v>17.25</v>
      </c>
      <c r="M67" t="n">
        <v>21</v>
      </c>
      <c r="N67" t="n">
        <v>29.47</v>
      </c>
      <c r="O67" t="n">
        <v>20527.85</v>
      </c>
      <c r="P67" t="n">
        <v>513.38</v>
      </c>
      <c r="Q67" t="n">
        <v>1367.22</v>
      </c>
      <c r="R67" t="n">
        <v>127.99</v>
      </c>
      <c r="S67" t="n">
        <v>104.26</v>
      </c>
      <c r="T67" t="n">
        <v>10938.13</v>
      </c>
      <c r="U67" t="n">
        <v>0.8100000000000001</v>
      </c>
      <c r="V67" t="n">
        <v>0.9</v>
      </c>
      <c r="W67" t="n">
        <v>20.68</v>
      </c>
      <c r="X67" t="n">
        <v>0.66</v>
      </c>
      <c r="Y67" t="n">
        <v>1</v>
      </c>
      <c r="Z67" t="n">
        <v>10</v>
      </c>
      <c r="AA67" t="n">
        <v>1192.846513413823</v>
      </c>
      <c r="AB67" t="n">
        <v>1632.105224326902</v>
      </c>
      <c r="AC67" t="n">
        <v>1476.339392391211</v>
      </c>
      <c r="AD67" t="n">
        <v>1192846.513413823</v>
      </c>
      <c r="AE67" t="n">
        <v>1632105.224326902</v>
      </c>
      <c r="AF67" t="n">
        <v>9.86883550785571e-07</v>
      </c>
      <c r="AG67" t="n">
        <v>17</v>
      </c>
      <c r="AH67" t="n">
        <v>1476339.392391211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1.7849</v>
      </c>
      <c r="E68" t="n">
        <v>56.03</v>
      </c>
      <c r="F68" t="n">
        <v>53.16</v>
      </c>
      <c r="G68" t="n">
        <v>144.99</v>
      </c>
      <c r="H68" t="n">
        <v>1.88</v>
      </c>
      <c r="I68" t="n">
        <v>22</v>
      </c>
      <c r="J68" t="n">
        <v>164.9</v>
      </c>
      <c r="K68" t="n">
        <v>47.83</v>
      </c>
      <c r="L68" t="n">
        <v>17.5</v>
      </c>
      <c r="M68" t="n">
        <v>20</v>
      </c>
      <c r="N68" t="n">
        <v>29.58</v>
      </c>
      <c r="O68" t="n">
        <v>20572.16</v>
      </c>
      <c r="P68" t="n">
        <v>510.6</v>
      </c>
      <c r="Q68" t="n">
        <v>1367.18</v>
      </c>
      <c r="R68" t="n">
        <v>125.65</v>
      </c>
      <c r="S68" t="n">
        <v>104.26</v>
      </c>
      <c r="T68" t="n">
        <v>9770.4</v>
      </c>
      <c r="U68" t="n">
        <v>0.83</v>
      </c>
      <c r="V68" t="n">
        <v>0.9</v>
      </c>
      <c r="W68" t="n">
        <v>20.68</v>
      </c>
      <c r="X68" t="n">
        <v>0.59</v>
      </c>
      <c r="Y68" t="n">
        <v>1</v>
      </c>
      <c r="Z68" t="n">
        <v>10</v>
      </c>
      <c r="AA68" t="n">
        <v>1186.796024812292</v>
      </c>
      <c r="AB68" t="n">
        <v>1623.826678893568</v>
      </c>
      <c r="AC68" t="n">
        <v>1468.850939715023</v>
      </c>
      <c r="AD68" t="n">
        <v>1186796.024812292</v>
      </c>
      <c r="AE68" t="n">
        <v>1623826.678893568</v>
      </c>
      <c r="AF68" t="n">
        <v>9.887115232359482e-07</v>
      </c>
      <c r="AG68" t="n">
        <v>17</v>
      </c>
      <c r="AH68" t="n">
        <v>1468850.939715023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1.7841</v>
      </c>
      <c r="E69" t="n">
        <v>56.05</v>
      </c>
      <c r="F69" t="n">
        <v>53.19</v>
      </c>
      <c r="G69" t="n">
        <v>145.05</v>
      </c>
      <c r="H69" t="n">
        <v>1.9</v>
      </c>
      <c r="I69" t="n">
        <v>22</v>
      </c>
      <c r="J69" t="n">
        <v>165.26</v>
      </c>
      <c r="K69" t="n">
        <v>47.83</v>
      </c>
      <c r="L69" t="n">
        <v>17.75</v>
      </c>
      <c r="M69" t="n">
        <v>17</v>
      </c>
      <c r="N69" t="n">
        <v>29.69</v>
      </c>
      <c r="O69" t="n">
        <v>20616.5</v>
      </c>
      <c r="P69" t="n">
        <v>510.22</v>
      </c>
      <c r="Q69" t="n">
        <v>1367.34</v>
      </c>
      <c r="R69" t="n">
        <v>126.07</v>
      </c>
      <c r="S69" t="n">
        <v>104.26</v>
      </c>
      <c r="T69" t="n">
        <v>9979.700000000001</v>
      </c>
      <c r="U69" t="n">
        <v>0.83</v>
      </c>
      <c r="V69" t="n">
        <v>0.9</v>
      </c>
      <c r="W69" t="n">
        <v>20.69</v>
      </c>
      <c r="X69" t="n">
        <v>0.61</v>
      </c>
      <c r="Y69" t="n">
        <v>1</v>
      </c>
      <c r="Z69" t="n">
        <v>10</v>
      </c>
      <c r="AA69" t="n">
        <v>1186.891063412169</v>
      </c>
      <c r="AB69" t="n">
        <v>1623.956714898728</v>
      </c>
      <c r="AC69" t="n">
        <v>1468.968565266357</v>
      </c>
      <c r="AD69" t="n">
        <v>1186891.063412169</v>
      </c>
      <c r="AE69" t="n">
        <v>1623956.714898728</v>
      </c>
      <c r="AF69" t="n">
        <v>9.882683783994931e-07</v>
      </c>
      <c r="AG69" t="n">
        <v>17</v>
      </c>
      <c r="AH69" t="n">
        <v>1468968.565266357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1.7843</v>
      </c>
      <c r="E70" t="n">
        <v>56.04</v>
      </c>
      <c r="F70" t="n">
        <v>53.18</v>
      </c>
      <c r="G70" t="n">
        <v>145.04</v>
      </c>
      <c r="H70" t="n">
        <v>1.93</v>
      </c>
      <c r="I70" t="n">
        <v>22</v>
      </c>
      <c r="J70" t="n">
        <v>165.62</v>
      </c>
      <c r="K70" t="n">
        <v>47.83</v>
      </c>
      <c r="L70" t="n">
        <v>18</v>
      </c>
      <c r="M70" t="n">
        <v>15</v>
      </c>
      <c r="N70" t="n">
        <v>29.8</v>
      </c>
      <c r="O70" t="n">
        <v>20660.89</v>
      </c>
      <c r="P70" t="n">
        <v>509.23</v>
      </c>
      <c r="Q70" t="n">
        <v>1367.21</v>
      </c>
      <c r="R70" t="n">
        <v>125.99</v>
      </c>
      <c r="S70" t="n">
        <v>104.26</v>
      </c>
      <c r="T70" t="n">
        <v>9943.700000000001</v>
      </c>
      <c r="U70" t="n">
        <v>0.83</v>
      </c>
      <c r="V70" t="n">
        <v>0.9</v>
      </c>
      <c r="W70" t="n">
        <v>20.68</v>
      </c>
      <c r="X70" t="n">
        <v>0.6</v>
      </c>
      <c r="Y70" t="n">
        <v>1</v>
      </c>
      <c r="Z70" t="n">
        <v>10</v>
      </c>
      <c r="AA70" t="n">
        <v>1185.382630806699</v>
      </c>
      <c r="AB70" t="n">
        <v>1621.892810860573</v>
      </c>
      <c r="AC70" t="n">
        <v>1467.101637332897</v>
      </c>
      <c r="AD70" t="n">
        <v>1185382.630806699</v>
      </c>
      <c r="AE70" t="n">
        <v>1621892.810860574</v>
      </c>
      <c r="AF70" t="n">
        <v>9.883791646086069e-07</v>
      </c>
      <c r="AG70" t="n">
        <v>17</v>
      </c>
      <c r="AH70" t="n">
        <v>1467101.637332897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1.784</v>
      </c>
      <c r="E71" t="n">
        <v>56.05</v>
      </c>
      <c r="F71" t="n">
        <v>53.19</v>
      </c>
      <c r="G71" t="n">
        <v>145.06</v>
      </c>
      <c r="H71" t="n">
        <v>1.95</v>
      </c>
      <c r="I71" t="n">
        <v>22</v>
      </c>
      <c r="J71" t="n">
        <v>165.98</v>
      </c>
      <c r="K71" t="n">
        <v>47.83</v>
      </c>
      <c r="L71" t="n">
        <v>18.25</v>
      </c>
      <c r="M71" t="n">
        <v>14</v>
      </c>
      <c r="N71" t="n">
        <v>29.91</v>
      </c>
      <c r="O71" t="n">
        <v>20705.31</v>
      </c>
      <c r="P71" t="n">
        <v>507.77</v>
      </c>
      <c r="Q71" t="n">
        <v>1367.18</v>
      </c>
      <c r="R71" t="n">
        <v>126.24</v>
      </c>
      <c r="S71" t="n">
        <v>104.26</v>
      </c>
      <c r="T71" t="n">
        <v>10068.01</v>
      </c>
      <c r="U71" t="n">
        <v>0.83</v>
      </c>
      <c r="V71" t="n">
        <v>0.9</v>
      </c>
      <c r="W71" t="n">
        <v>20.69</v>
      </c>
      <c r="X71" t="n">
        <v>0.61</v>
      </c>
      <c r="Y71" t="n">
        <v>1</v>
      </c>
      <c r="Z71" t="n">
        <v>10</v>
      </c>
      <c r="AA71" t="n">
        <v>1183.624875271062</v>
      </c>
      <c r="AB71" t="n">
        <v>1619.487772190014</v>
      </c>
      <c r="AC71" t="n">
        <v>1464.926132177562</v>
      </c>
      <c r="AD71" t="n">
        <v>1183624.875271062</v>
      </c>
      <c r="AE71" t="n">
        <v>1619487.772190014</v>
      </c>
      <c r="AF71" t="n">
        <v>9.882129852949364e-07</v>
      </c>
      <c r="AG71" t="n">
        <v>17</v>
      </c>
      <c r="AH71" t="n">
        <v>1464926.132177562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1.7857</v>
      </c>
      <c r="E72" t="n">
        <v>56</v>
      </c>
      <c r="F72" t="n">
        <v>53.17</v>
      </c>
      <c r="G72" t="n">
        <v>151.9</v>
      </c>
      <c r="H72" t="n">
        <v>1.97</v>
      </c>
      <c r="I72" t="n">
        <v>21</v>
      </c>
      <c r="J72" t="n">
        <v>166.34</v>
      </c>
      <c r="K72" t="n">
        <v>47.83</v>
      </c>
      <c r="L72" t="n">
        <v>18.5</v>
      </c>
      <c r="M72" t="n">
        <v>10</v>
      </c>
      <c r="N72" t="n">
        <v>30.02</v>
      </c>
      <c r="O72" t="n">
        <v>20749.77</v>
      </c>
      <c r="P72" t="n">
        <v>507.1</v>
      </c>
      <c r="Q72" t="n">
        <v>1367.22</v>
      </c>
      <c r="R72" t="n">
        <v>125.45</v>
      </c>
      <c r="S72" t="n">
        <v>104.26</v>
      </c>
      <c r="T72" t="n">
        <v>9678.43</v>
      </c>
      <c r="U72" t="n">
        <v>0.83</v>
      </c>
      <c r="V72" t="n">
        <v>0.9</v>
      </c>
      <c r="W72" t="n">
        <v>20.69</v>
      </c>
      <c r="X72" t="n">
        <v>0.59</v>
      </c>
      <c r="Y72" t="n">
        <v>1</v>
      </c>
      <c r="Z72" t="n">
        <v>10</v>
      </c>
      <c r="AA72" t="n">
        <v>1181.668487119079</v>
      </c>
      <c r="AB72" t="n">
        <v>1616.810955610716</v>
      </c>
      <c r="AC72" t="n">
        <v>1462.504787215657</v>
      </c>
      <c r="AD72" t="n">
        <v>1181668.487119079</v>
      </c>
      <c r="AE72" t="n">
        <v>1616810.955610716</v>
      </c>
      <c r="AF72" t="n">
        <v>9.891546680724034e-07</v>
      </c>
      <c r="AG72" t="n">
        <v>17</v>
      </c>
      <c r="AH72" t="n">
        <v>1462504.787215657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1.7863</v>
      </c>
      <c r="E73" t="n">
        <v>55.98</v>
      </c>
      <c r="F73" t="n">
        <v>53.15</v>
      </c>
      <c r="G73" t="n">
        <v>151.85</v>
      </c>
      <c r="H73" t="n">
        <v>1.99</v>
      </c>
      <c r="I73" t="n">
        <v>21</v>
      </c>
      <c r="J73" t="n">
        <v>166.7</v>
      </c>
      <c r="K73" t="n">
        <v>47.83</v>
      </c>
      <c r="L73" t="n">
        <v>18.75</v>
      </c>
      <c r="M73" t="n">
        <v>4</v>
      </c>
      <c r="N73" t="n">
        <v>30.13</v>
      </c>
      <c r="O73" t="n">
        <v>20794.27</v>
      </c>
      <c r="P73" t="n">
        <v>505.97</v>
      </c>
      <c r="Q73" t="n">
        <v>1367.31</v>
      </c>
      <c r="R73" t="n">
        <v>124.51</v>
      </c>
      <c r="S73" t="n">
        <v>104.26</v>
      </c>
      <c r="T73" t="n">
        <v>9205.940000000001</v>
      </c>
      <c r="U73" t="n">
        <v>0.84</v>
      </c>
      <c r="V73" t="n">
        <v>0.9</v>
      </c>
      <c r="W73" t="n">
        <v>20.69</v>
      </c>
      <c r="X73" t="n">
        <v>0.57</v>
      </c>
      <c r="Y73" t="n">
        <v>1</v>
      </c>
      <c r="Z73" t="n">
        <v>10</v>
      </c>
      <c r="AA73" t="n">
        <v>1179.697023656525</v>
      </c>
      <c r="AB73" t="n">
        <v>1614.113512326421</v>
      </c>
      <c r="AC73" t="n">
        <v>1460.064784132529</v>
      </c>
      <c r="AD73" t="n">
        <v>1179697.023656525</v>
      </c>
      <c r="AE73" t="n">
        <v>1614113.512326421</v>
      </c>
      <c r="AF73" t="n">
        <v>9.894870266997447e-07</v>
      </c>
      <c r="AG73" t="n">
        <v>17</v>
      </c>
      <c r="AH73" t="n">
        <v>1460064.784132529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1.7861</v>
      </c>
      <c r="E74" t="n">
        <v>55.99</v>
      </c>
      <c r="F74" t="n">
        <v>53.15</v>
      </c>
      <c r="G74" t="n">
        <v>151.86</v>
      </c>
      <c r="H74" t="n">
        <v>2.02</v>
      </c>
      <c r="I74" t="n">
        <v>21</v>
      </c>
      <c r="J74" t="n">
        <v>167.07</v>
      </c>
      <c r="K74" t="n">
        <v>47.83</v>
      </c>
      <c r="L74" t="n">
        <v>19</v>
      </c>
      <c r="M74" t="n">
        <v>2</v>
      </c>
      <c r="N74" t="n">
        <v>30.24</v>
      </c>
      <c r="O74" t="n">
        <v>20838.81</v>
      </c>
      <c r="P74" t="n">
        <v>507.05</v>
      </c>
      <c r="Q74" t="n">
        <v>1367.31</v>
      </c>
      <c r="R74" t="n">
        <v>124.55</v>
      </c>
      <c r="S74" t="n">
        <v>104.26</v>
      </c>
      <c r="T74" t="n">
        <v>9226.35</v>
      </c>
      <c r="U74" t="n">
        <v>0.84</v>
      </c>
      <c r="V74" t="n">
        <v>0.9</v>
      </c>
      <c r="W74" t="n">
        <v>20.7</v>
      </c>
      <c r="X74" t="n">
        <v>0.58</v>
      </c>
      <c r="Y74" t="n">
        <v>1</v>
      </c>
      <c r="Z74" t="n">
        <v>10</v>
      </c>
      <c r="AA74" t="n">
        <v>1181.269342368483</v>
      </c>
      <c r="AB74" t="n">
        <v>1616.264828153927</v>
      </c>
      <c r="AC74" t="n">
        <v>1462.010781396849</v>
      </c>
      <c r="AD74" t="n">
        <v>1181269.342368483</v>
      </c>
      <c r="AE74" t="n">
        <v>1616264.828153927</v>
      </c>
      <c r="AF74" t="n">
        <v>9.893762404906309e-07</v>
      </c>
      <c r="AG74" t="n">
        <v>17</v>
      </c>
      <c r="AH74" t="n">
        <v>1462010.781396849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1.7861</v>
      </c>
      <c r="E75" t="n">
        <v>55.99</v>
      </c>
      <c r="F75" t="n">
        <v>53.15</v>
      </c>
      <c r="G75" t="n">
        <v>151.86</v>
      </c>
      <c r="H75" t="n">
        <v>2.04</v>
      </c>
      <c r="I75" t="n">
        <v>21</v>
      </c>
      <c r="J75" t="n">
        <v>167.43</v>
      </c>
      <c r="K75" t="n">
        <v>47.83</v>
      </c>
      <c r="L75" t="n">
        <v>19.25</v>
      </c>
      <c r="M75" t="n">
        <v>1</v>
      </c>
      <c r="N75" t="n">
        <v>30.35</v>
      </c>
      <c r="O75" t="n">
        <v>20883.38</v>
      </c>
      <c r="P75" t="n">
        <v>507.65</v>
      </c>
      <c r="Q75" t="n">
        <v>1367.25</v>
      </c>
      <c r="R75" t="n">
        <v>124.37</v>
      </c>
      <c r="S75" t="n">
        <v>104.26</v>
      </c>
      <c r="T75" t="n">
        <v>9136.889999999999</v>
      </c>
      <c r="U75" t="n">
        <v>0.84</v>
      </c>
      <c r="V75" t="n">
        <v>0.9</v>
      </c>
      <c r="W75" t="n">
        <v>20.7</v>
      </c>
      <c r="X75" t="n">
        <v>0.58</v>
      </c>
      <c r="Y75" t="n">
        <v>1</v>
      </c>
      <c r="Z75" t="n">
        <v>10</v>
      </c>
      <c r="AA75" t="n">
        <v>1182.08183268324</v>
      </c>
      <c r="AB75" t="n">
        <v>1617.376513247122</v>
      </c>
      <c r="AC75" t="n">
        <v>1463.016368825009</v>
      </c>
      <c r="AD75" t="n">
        <v>1182081.83268324</v>
      </c>
      <c r="AE75" t="n">
        <v>1617376.513247122</v>
      </c>
      <c r="AF75" t="n">
        <v>9.893762404906309e-07</v>
      </c>
      <c r="AG75" t="n">
        <v>17</v>
      </c>
      <c r="AH75" t="n">
        <v>1463016.368825009</v>
      </c>
    </row>
    <row r="76">
      <c r="A76" t="n">
        <v>74</v>
      </c>
      <c r="B76" t="n">
        <v>70</v>
      </c>
      <c r="C76" t="inlineStr">
        <is>
          <t xml:space="preserve">CONCLUIDO	</t>
        </is>
      </c>
      <c r="D76" t="n">
        <v>1.786</v>
      </c>
      <c r="E76" t="n">
        <v>55.99</v>
      </c>
      <c r="F76" t="n">
        <v>53.16</v>
      </c>
      <c r="G76" t="n">
        <v>151.87</v>
      </c>
      <c r="H76" t="n">
        <v>2.06</v>
      </c>
      <c r="I76" t="n">
        <v>21</v>
      </c>
      <c r="J76" t="n">
        <v>167.79</v>
      </c>
      <c r="K76" t="n">
        <v>47.83</v>
      </c>
      <c r="L76" t="n">
        <v>19.5</v>
      </c>
      <c r="M76" t="n">
        <v>0</v>
      </c>
      <c r="N76" t="n">
        <v>30.46</v>
      </c>
      <c r="O76" t="n">
        <v>20928</v>
      </c>
      <c r="P76" t="n">
        <v>508.66</v>
      </c>
      <c r="Q76" t="n">
        <v>1367.3</v>
      </c>
      <c r="R76" t="n">
        <v>124.38</v>
      </c>
      <c r="S76" t="n">
        <v>104.26</v>
      </c>
      <c r="T76" t="n">
        <v>9141.870000000001</v>
      </c>
      <c r="U76" t="n">
        <v>0.84</v>
      </c>
      <c r="V76" t="n">
        <v>0.9</v>
      </c>
      <c r="W76" t="n">
        <v>20.7</v>
      </c>
      <c r="X76" t="n">
        <v>0.58</v>
      </c>
      <c r="Y76" t="n">
        <v>1</v>
      </c>
      <c r="Z76" t="n">
        <v>10</v>
      </c>
      <c r="AA76" t="n">
        <v>1183.560320794264</v>
      </c>
      <c r="AB76" t="n">
        <v>1619.399445906916</v>
      </c>
      <c r="AC76" t="n">
        <v>1464.846235630957</v>
      </c>
      <c r="AD76" t="n">
        <v>1183560.320794264</v>
      </c>
      <c r="AE76" t="n">
        <v>1619399.445906916</v>
      </c>
      <c r="AF76" t="n">
        <v>9.893208473860739e-07</v>
      </c>
      <c r="AG76" t="n">
        <v>17</v>
      </c>
      <c r="AH76" t="n">
        <v>1464846.235630957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73.73999999999999</v>
      </c>
      <c r="G2" t="n">
        <v>6.25</v>
      </c>
      <c r="H2" t="n">
        <v>0.1</v>
      </c>
      <c r="I2" t="n">
        <v>708</v>
      </c>
      <c r="J2" t="n">
        <v>176.73</v>
      </c>
      <c r="K2" t="n">
        <v>52.44</v>
      </c>
      <c r="L2" t="n">
        <v>1</v>
      </c>
      <c r="M2" t="n">
        <v>706</v>
      </c>
      <c r="N2" t="n">
        <v>33.29</v>
      </c>
      <c r="O2" t="n">
        <v>22031.19</v>
      </c>
      <c r="P2" t="n">
        <v>979.89</v>
      </c>
      <c r="Q2" t="n">
        <v>1370.23</v>
      </c>
      <c r="R2" t="n">
        <v>794.88</v>
      </c>
      <c r="S2" t="n">
        <v>104.26</v>
      </c>
      <c r="T2" t="n">
        <v>340956.98</v>
      </c>
      <c r="U2" t="n">
        <v>0.13</v>
      </c>
      <c r="V2" t="n">
        <v>0.65</v>
      </c>
      <c r="W2" t="n">
        <v>21.83</v>
      </c>
      <c r="X2" t="n">
        <v>21.09</v>
      </c>
      <c r="Y2" t="n">
        <v>1</v>
      </c>
      <c r="Z2" t="n">
        <v>10</v>
      </c>
      <c r="AA2" t="n">
        <v>3587.177298087654</v>
      </c>
      <c r="AB2" t="n">
        <v>4908.134234337115</v>
      </c>
      <c r="AC2" t="n">
        <v>4439.708791621459</v>
      </c>
      <c r="AD2" t="n">
        <v>3587177.298087654</v>
      </c>
      <c r="AE2" t="n">
        <v>4908134.234337116</v>
      </c>
      <c r="AF2" t="n">
        <v>5.267929913959125e-07</v>
      </c>
      <c r="AG2" t="n">
        <v>30</v>
      </c>
      <c r="AH2" t="n">
        <v>4439708.791621459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1.1251</v>
      </c>
      <c r="E3" t="n">
        <v>88.88</v>
      </c>
      <c r="F3" t="n">
        <v>67.93000000000001</v>
      </c>
      <c r="G3" t="n">
        <v>7.82</v>
      </c>
      <c r="H3" t="n">
        <v>0.13</v>
      </c>
      <c r="I3" t="n">
        <v>521</v>
      </c>
      <c r="J3" t="n">
        <v>177.1</v>
      </c>
      <c r="K3" t="n">
        <v>52.44</v>
      </c>
      <c r="L3" t="n">
        <v>1.25</v>
      </c>
      <c r="M3" t="n">
        <v>519</v>
      </c>
      <c r="N3" t="n">
        <v>33.41</v>
      </c>
      <c r="O3" t="n">
        <v>22076.81</v>
      </c>
      <c r="P3" t="n">
        <v>902.36</v>
      </c>
      <c r="Q3" t="n">
        <v>1369.82</v>
      </c>
      <c r="R3" t="n">
        <v>606.25</v>
      </c>
      <c r="S3" t="n">
        <v>104.26</v>
      </c>
      <c r="T3" t="n">
        <v>247575.41</v>
      </c>
      <c r="U3" t="n">
        <v>0.17</v>
      </c>
      <c r="V3" t="n">
        <v>0.71</v>
      </c>
      <c r="W3" t="n">
        <v>21.49</v>
      </c>
      <c r="X3" t="n">
        <v>15.31</v>
      </c>
      <c r="Y3" t="n">
        <v>1</v>
      </c>
      <c r="Z3" t="n">
        <v>10</v>
      </c>
      <c r="AA3" t="n">
        <v>2919.444721599752</v>
      </c>
      <c r="AB3" t="n">
        <v>3994.513064904103</v>
      </c>
      <c r="AC3" t="n">
        <v>3613.282344323803</v>
      </c>
      <c r="AD3" t="n">
        <v>2919444.721599752</v>
      </c>
      <c r="AE3" t="n">
        <v>3994513.064904103</v>
      </c>
      <c r="AF3" t="n">
        <v>6.005621589011461e-07</v>
      </c>
      <c r="AG3" t="n">
        <v>26</v>
      </c>
      <c r="AH3" t="n">
        <v>3613282.344323803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1.2228</v>
      </c>
      <c r="E4" t="n">
        <v>81.78</v>
      </c>
      <c r="F4" t="n">
        <v>64.68000000000001</v>
      </c>
      <c r="G4" t="n">
        <v>9.4</v>
      </c>
      <c r="H4" t="n">
        <v>0.15</v>
      </c>
      <c r="I4" t="n">
        <v>413</v>
      </c>
      <c r="J4" t="n">
        <v>177.47</v>
      </c>
      <c r="K4" t="n">
        <v>52.44</v>
      </c>
      <c r="L4" t="n">
        <v>1.5</v>
      </c>
      <c r="M4" t="n">
        <v>411</v>
      </c>
      <c r="N4" t="n">
        <v>33.53</v>
      </c>
      <c r="O4" t="n">
        <v>22122.46</v>
      </c>
      <c r="P4" t="n">
        <v>858.47</v>
      </c>
      <c r="Q4" t="n">
        <v>1368.91</v>
      </c>
      <c r="R4" t="n">
        <v>499.5</v>
      </c>
      <c r="S4" t="n">
        <v>104.26</v>
      </c>
      <c r="T4" t="n">
        <v>194741.76</v>
      </c>
      <c r="U4" t="n">
        <v>0.21</v>
      </c>
      <c r="V4" t="n">
        <v>0.74</v>
      </c>
      <c r="W4" t="n">
        <v>21.33</v>
      </c>
      <c r="X4" t="n">
        <v>12.06</v>
      </c>
      <c r="Y4" t="n">
        <v>1</v>
      </c>
      <c r="Z4" t="n">
        <v>10</v>
      </c>
      <c r="AA4" t="n">
        <v>2571.180758087241</v>
      </c>
      <c r="AB4" t="n">
        <v>3518.002945704548</v>
      </c>
      <c r="AC4" t="n">
        <v>3182.249682114519</v>
      </c>
      <c r="AD4" t="n">
        <v>2571180.758087242</v>
      </c>
      <c r="AE4" t="n">
        <v>3518002.945704549</v>
      </c>
      <c r="AF4" t="n">
        <v>6.527130103140357e-07</v>
      </c>
      <c r="AG4" t="n">
        <v>24</v>
      </c>
      <c r="AH4" t="n">
        <v>3182249.682114519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1.296</v>
      </c>
      <c r="E5" t="n">
        <v>77.16</v>
      </c>
      <c r="F5" t="n">
        <v>62.58</v>
      </c>
      <c r="G5" t="n">
        <v>10.98</v>
      </c>
      <c r="H5" t="n">
        <v>0.17</v>
      </c>
      <c r="I5" t="n">
        <v>342</v>
      </c>
      <c r="J5" t="n">
        <v>177.84</v>
      </c>
      <c r="K5" t="n">
        <v>52.44</v>
      </c>
      <c r="L5" t="n">
        <v>1.75</v>
      </c>
      <c r="M5" t="n">
        <v>340</v>
      </c>
      <c r="N5" t="n">
        <v>33.65</v>
      </c>
      <c r="O5" t="n">
        <v>22168.15</v>
      </c>
      <c r="P5" t="n">
        <v>829.77</v>
      </c>
      <c r="Q5" t="n">
        <v>1368.84</v>
      </c>
      <c r="R5" t="n">
        <v>430.52</v>
      </c>
      <c r="S5" t="n">
        <v>104.26</v>
      </c>
      <c r="T5" t="n">
        <v>160605.32</v>
      </c>
      <c r="U5" t="n">
        <v>0.24</v>
      </c>
      <c r="V5" t="n">
        <v>0.77</v>
      </c>
      <c r="W5" t="n">
        <v>21.24</v>
      </c>
      <c r="X5" t="n">
        <v>9.970000000000001</v>
      </c>
      <c r="Y5" t="n">
        <v>1</v>
      </c>
      <c r="Z5" t="n">
        <v>10</v>
      </c>
      <c r="AA5" t="n">
        <v>2358.942422855952</v>
      </c>
      <c r="AB5" t="n">
        <v>3227.60909214656</v>
      </c>
      <c r="AC5" t="n">
        <v>2919.570610369782</v>
      </c>
      <c r="AD5" t="n">
        <v>2358942.422855952</v>
      </c>
      <c r="AE5" t="n">
        <v>3227609.09214656</v>
      </c>
      <c r="AF5" t="n">
        <v>6.917861149550131e-07</v>
      </c>
      <c r="AG5" t="n">
        <v>23</v>
      </c>
      <c r="AH5" t="n">
        <v>2919570.610369782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1.3539</v>
      </c>
      <c r="E6" t="n">
        <v>73.86</v>
      </c>
      <c r="F6" t="n">
        <v>61.06</v>
      </c>
      <c r="G6" t="n">
        <v>12.55</v>
      </c>
      <c r="H6" t="n">
        <v>0.2</v>
      </c>
      <c r="I6" t="n">
        <v>292</v>
      </c>
      <c r="J6" t="n">
        <v>178.21</v>
      </c>
      <c r="K6" t="n">
        <v>52.44</v>
      </c>
      <c r="L6" t="n">
        <v>2</v>
      </c>
      <c r="M6" t="n">
        <v>290</v>
      </c>
      <c r="N6" t="n">
        <v>33.77</v>
      </c>
      <c r="O6" t="n">
        <v>22213.89</v>
      </c>
      <c r="P6" t="n">
        <v>808.6900000000001</v>
      </c>
      <c r="Q6" t="n">
        <v>1368.59</v>
      </c>
      <c r="R6" t="n">
        <v>381.92</v>
      </c>
      <c r="S6" t="n">
        <v>104.26</v>
      </c>
      <c r="T6" t="n">
        <v>136554.19</v>
      </c>
      <c r="U6" t="n">
        <v>0.27</v>
      </c>
      <c r="V6" t="n">
        <v>0.79</v>
      </c>
      <c r="W6" t="n">
        <v>21.13</v>
      </c>
      <c r="X6" t="n">
        <v>8.449999999999999</v>
      </c>
      <c r="Y6" t="n">
        <v>1</v>
      </c>
      <c r="Z6" t="n">
        <v>10</v>
      </c>
      <c r="AA6" t="n">
        <v>2207.915858226552</v>
      </c>
      <c r="AB6" t="n">
        <v>3020.967883598809</v>
      </c>
      <c r="AC6" t="n">
        <v>2732.650948743079</v>
      </c>
      <c r="AD6" t="n">
        <v>2207915.858226552</v>
      </c>
      <c r="AE6" t="n">
        <v>3020967.883598809</v>
      </c>
      <c r="AF6" t="n">
        <v>7.226923001833275e-07</v>
      </c>
      <c r="AG6" t="n">
        <v>22</v>
      </c>
      <c r="AH6" t="n">
        <v>2732650.948743078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1.401</v>
      </c>
      <c r="E7" t="n">
        <v>71.38</v>
      </c>
      <c r="F7" t="n">
        <v>59.92</v>
      </c>
      <c r="G7" t="n">
        <v>14.16</v>
      </c>
      <c r="H7" t="n">
        <v>0.22</v>
      </c>
      <c r="I7" t="n">
        <v>254</v>
      </c>
      <c r="J7" t="n">
        <v>178.59</v>
      </c>
      <c r="K7" t="n">
        <v>52.44</v>
      </c>
      <c r="L7" t="n">
        <v>2.25</v>
      </c>
      <c r="M7" t="n">
        <v>252</v>
      </c>
      <c r="N7" t="n">
        <v>33.89</v>
      </c>
      <c r="O7" t="n">
        <v>22259.66</v>
      </c>
      <c r="P7" t="n">
        <v>792.78</v>
      </c>
      <c r="Q7" t="n">
        <v>1368.09</v>
      </c>
      <c r="R7" t="n">
        <v>345.23</v>
      </c>
      <c r="S7" t="n">
        <v>104.26</v>
      </c>
      <c r="T7" t="n">
        <v>118399.58</v>
      </c>
      <c r="U7" t="n">
        <v>0.3</v>
      </c>
      <c r="V7" t="n">
        <v>0.8</v>
      </c>
      <c r="W7" t="n">
        <v>21.06</v>
      </c>
      <c r="X7" t="n">
        <v>7.33</v>
      </c>
      <c r="Y7" t="n">
        <v>1</v>
      </c>
      <c r="Z7" t="n">
        <v>10</v>
      </c>
      <c r="AA7" t="n">
        <v>2094.174768310064</v>
      </c>
      <c r="AB7" t="n">
        <v>2865.342306472156</v>
      </c>
      <c r="AC7" t="n">
        <v>2591.878058275637</v>
      </c>
      <c r="AD7" t="n">
        <v>2094174.768310064</v>
      </c>
      <c r="AE7" t="n">
        <v>2865342.306472156</v>
      </c>
      <c r="AF7" t="n">
        <v>7.4783360112035e-07</v>
      </c>
      <c r="AG7" t="n">
        <v>21</v>
      </c>
      <c r="AH7" t="n">
        <v>2591878.058275637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1.4391</v>
      </c>
      <c r="E8" t="n">
        <v>69.48999999999999</v>
      </c>
      <c r="F8" t="n">
        <v>59.07</v>
      </c>
      <c r="G8" t="n">
        <v>15.75</v>
      </c>
      <c r="H8" t="n">
        <v>0.25</v>
      </c>
      <c r="I8" t="n">
        <v>225</v>
      </c>
      <c r="J8" t="n">
        <v>178.96</v>
      </c>
      <c r="K8" t="n">
        <v>52.44</v>
      </c>
      <c r="L8" t="n">
        <v>2.5</v>
      </c>
      <c r="M8" t="n">
        <v>223</v>
      </c>
      <c r="N8" t="n">
        <v>34.02</v>
      </c>
      <c r="O8" t="n">
        <v>22305.48</v>
      </c>
      <c r="P8" t="n">
        <v>780.45</v>
      </c>
      <c r="Q8" t="n">
        <v>1368.28</v>
      </c>
      <c r="R8" t="n">
        <v>317.36</v>
      </c>
      <c r="S8" t="n">
        <v>104.26</v>
      </c>
      <c r="T8" t="n">
        <v>104610.2</v>
      </c>
      <c r="U8" t="n">
        <v>0.33</v>
      </c>
      <c r="V8" t="n">
        <v>0.8100000000000001</v>
      </c>
      <c r="W8" t="n">
        <v>21.01</v>
      </c>
      <c r="X8" t="n">
        <v>6.47</v>
      </c>
      <c r="Y8" t="n">
        <v>1</v>
      </c>
      <c r="Z8" t="n">
        <v>10</v>
      </c>
      <c r="AA8" t="n">
        <v>2018.260984829854</v>
      </c>
      <c r="AB8" t="n">
        <v>2761.473718834772</v>
      </c>
      <c r="AC8" t="n">
        <v>2497.922542861888</v>
      </c>
      <c r="AD8" t="n">
        <v>2018260.984829854</v>
      </c>
      <c r="AE8" t="n">
        <v>2761473.718834772</v>
      </c>
      <c r="AF8" t="n">
        <v>7.681708318146293e-07</v>
      </c>
      <c r="AG8" t="n">
        <v>21</v>
      </c>
      <c r="AH8" t="n">
        <v>2497922.542861888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1.4682</v>
      </c>
      <c r="E9" t="n">
        <v>68.11</v>
      </c>
      <c r="F9" t="n">
        <v>58.47</v>
      </c>
      <c r="G9" t="n">
        <v>17.28</v>
      </c>
      <c r="H9" t="n">
        <v>0.27</v>
      </c>
      <c r="I9" t="n">
        <v>203</v>
      </c>
      <c r="J9" t="n">
        <v>179.33</v>
      </c>
      <c r="K9" t="n">
        <v>52.44</v>
      </c>
      <c r="L9" t="n">
        <v>2.75</v>
      </c>
      <c r="M9" t="n">
        <v>201</v>
      </c>
      <c r="N9" t="n">
        <v>34.14</v>
      </c>
      <c r="O9" t="n">
        <v>22351.34</v>
      </c>
      <c r="P9" t="n">
        <v>771.62</v>
      </c>
      <c r="Q9" t="n">
        <v>1368.04</v>
      </c>
      <c r="R9" t="n">
        <v>297.29</v>
      </c>
      <c r="S9" t="n">
        <v>104.26</v>
      </c>
      <c r="T9" t="n">
        <v>94687.42</v>
      </c>
      <c r="U9" t="n">
        <v>0.35</v>
      </c>
      <c r="V9" t="n">
        <v>0.82</v>
      </c>
      <c r="W9" t="n">
        <v>21</v>
      </c>
      <c r="X9" t="n">
        <v>5.88</v>
      </c>
      <c r="Y9" t="n">
        <v>1</v>
      </c>
      <c r="Z9" t="n">
        <v>10</v>
      </c>
      <c r="AA9" t="n">
        <v>1952.197875466208</v>
      </c>
      <c r="AB9" t="n">
        <v>2671.083258104741</v>
      </c>
      <c r="AC9" t="n">
        <v>2416.158820840122</v>
      </c>
      <c r="AD9" t="n">
        <v>1952197.875466208</v>
      </c>
      <c r="AE9" t="n">
        <v>2671083.258104741</v>
      </c>
      <c r="AF9" t="n">
        <v>7.837039922661653e-07</v>
      </c>
      <c r="AG9" t="n">
        <v>20</v>
      </c>
      <c r="AH9" t="n">
        <v>2416158.820840122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1.4958</v>
      </c>
      <c r="E10" t="n">
        <v>66.84999999999999</v>
      </c>
      <c r="F10" t="n">
        <v>57.89</v>
      </c>
      <c r="G10" t="n">
        <v>18.88</v>
      </c>
      <c r="H10" t="n">
        <v>0.3</v>
      </c>
      <c r="I10" t="n">
        <v>184</v>
      </c>
      <c r="J10" t="n">
        <v>179.7</v>
      </c>
      <c r="K10" t="n">
        <v>52.44</v>
      </c>
      <c r="L10" t="n">
        <v>3</v>
      </c>
      <c r="M10" t="n">
        <v>182</v>
      </c>
      <c r="N10" t="n">
        <v>34.26</v>
      </c>
      <c r="O10" t="n">
        <v>22397.24</v>
      </c>
      <c r="P10" t="n">
        <v>762.79</v>
      </c>
      <c r="Q10" t="n">
        <v>1367.92</v>
      </c>
      <c r="R10" t="n">
        <v>278.55</v>
      </c>
      <c r="S10" t="n">
        <v>104.26</v>
      </c>
      <c r="T10" t="n">
        <v>85412.14</v>
      </c>
      <c r="U10" t="n">
        <v>0.37</v>
      </c>
      <c r="V10" t="n">
        <v>0.83</v>
      </c>
      <c r="W10" t="n">
        <v>20.95</v>
      </c>
      <c r="X10" t="n">
        <v>5.29</v>
      </c>
      <c r="Y10" t="n">
        <v>1</v>
      </c>
      <c r="Z10" t="n">
        <v>10</v>
      </c>
      <c r="AA10" t="n">
        <v>1902.114559267673</v>
      </c>
      <c r="AB10" t="n">
        <v>2602.557055361934</v>
      </c>
      <c r="AC10" t="n">
        <v>2354.172662709959</v>
      </c>
      <c r="AD10" t="n">
        <v>1902114.559267672</v>
      </c>
      <c r="AE10" t="n">
        <v>2602557.055361934</v>
      </c>
      <c r="AF10" t="n">
        <v>7.984364743439111e-07</v>
      </c>
      <c r="AG10" t="n">
        <v>20</v>
      </c>
      <c r="AH10" t="n">
        <v>2354172.662709959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1.5197</v>
      </c>
      <c r="E11" t="n">
        <v>65.8</v>
      </c>
      <c r="F11" t="n">
        <v>57.41</v>
      </c>
      <c r="G11" t="n">
        <v>20.5</v>
      </c>
      <c r="H11" t="n">
        <v>0.32</v>
      </c>
      <c r="I11" t="n">
        <v>168</v>
      </c>
      <c r="J11" t="n">
        <v>180.07</v>
      </c>
      <c r="K11" t="n">
        <v>52.44</v>
      </c>
      <c r="L11" t="n">
        <v>3.25</v>
      </c>
      <c r="M11" t="n">
        <v>166</v>
      </c>
      <c r="N11" t="n">
        <v>34.38</v>
      </c>
      <c r="O11" t="n">
        <v>22443.18</v>
      </c>
      <c r="P11" t="n">
        <v>755.59</v>
      </c>
      <c r="Q11" t="n">
        <v>1368</v>
      </c>
      <c r="R11" t="n">
        <v>263.3</v>
      </c>
      <c r="S11" t="n">
        <v>104.26</v>
      </c>
      <c r="T11" t="n">
        <v>77865.19</v>
      </c>
      <c r="U11" t="n">
        <v>0.4</v>
      </c>
      <c r="V11" t="n">
        <v>0.84</v>
      </c>
      <c r="W11" t="n">
        <v>20.92</v>
      </c>
      <c r="X11" t="n">
        <v>4.82</v>
      </c>
      <c r="Y11" t="n">
        <v>1</v>
      </c>
      <c r="Z11" t="n">
        <v>10</v>
      </c>
      <c r="AA11" t="n">
        <v>1861.086329169893</v>
      </c>
      <c r="AB11" t="n">
        <v>2546.420420904387</v>
      </c>
      <c r="AC11" t="n">
        <v>2303.393629856778</v>
      </c>
      <c r="AD11" t="n">
        <v>1861086.329169893</v>
      </c>
      <c r="AE11" t="n">
        <v>2546420.420904387</v>
      </c>
      <c r="AF11" t="n">
        <v>8.111939497663068e-07</v>
      </c>
      <c r="AG11" t="n">
        <v>20</v>
      </c>
      <c r="AH11" t="n">
        <v>2303393.629856778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1.5392</v>
      </c>
      <c r="E12" t="n">
        <v>64.97</v>
      </c>
      <c r="F12" t="n">
        <v>57.04</v>
      </c>
      <c r="G12" t="n">
        <v>22.08</v>
      </c>
      <c r="H12" t="n">
        <v>0.34</v>
      </c>
      <c r="I12" t="n">
        <v>155</v>
      </c>
      <c r="J12" t="n">
        <v>180.45</v>
      </c>
      <c r="K12" t="n">
        <v>52.44</v>
      </c>
      <c r="L12" t="n">
        <v>3.5</v>
      </c>
      <c r="M12" t="n">
        <v>153</v>
      </c>
      <c r="N12" t="n">
        <v>34.51</v>
      </c>
      <c r="O12" t="n">
        <v>22489.16</v>
      </c>
      <c r="P12" t="n">
        <v>749.4400000000001</v>
      </c>
      <c r="Q12" t="n">
        <v>1367.98</v>
      </c>
      <c r="R12" t="n">
        <v>251.07</v>
      </c>
      <c r="S12" t="n">
        <v>104.26</v>
      </c>
      <c r="T12" t="n">
        <v>71816.89</v>
      </c>
      <c r="U12" t="n">
        <v>0.42</v>
      </c>
      <c r="V12" t="n">
        <v>0.84</v>
      </c>
      <c r="W12" t="n">
        <v>20.9</v>
      </c>
      <c r="X12" t="n">
        <v>4.45</v>
      </c>
      <c r="Y12" t="n">
        <v>1</v>
      </c>
      <c r="Z12" t="n">
        <v>10</v>
      </c>
      <c r="AA12" t="n">
        <v>1816.204974360271</v>
      </c>
      <c r="AB12" t="n">
        <v>2485.01177122823</v>
      </c>
      <c r="AC12" t="n">
        <v>2247.845735518134</v>
      </c>
      <c r="AD12" t="n">
        <v>1816204.974360271</v>
      </c>
      <c r="AE12" t="n">
        <v>2485011.771228231</v>
      </c>
      <c r="AF12" t="n">
        <v>8.216027686255835e-07</v>
      </c>
      <c r="AG12" t="n">
        <v>19</v>
      </c>
      <c r="AH12" t="n">
        <v>2247845.735518134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1.5565</v>
      </c>
      <c r="E13" t="n">
        <v>64.25</v>
      </c>
      <c r="F13" t="n">
        <v>56.71</v>
      </c>
      <c r="G13" t="n">
        <v>23.63</v>
      </c>
      <c r="H13" t="n">
        <v>0.37</v>
      </c>
      <c r="I13" t="n">
        <v>144</v>
      </c>
      <c r="J13" t="n">
        <v>180.82</v>
      </c>
      <c r="K13" t="n">
        <v>52.44</v>
      </c>
      <c r="L13" t="n">
        <v>3.75</v>
      </c>
      <c r="M13" t="n">
        <v>142</v>
      </c>
      <c r="N13" t="n">
        <v>34.63</v>
      </c>
      <c r="O13" t="n">
        <v>22535.19</v>
      </c>
      <c r="P13" t="n">
        <v>744.25</v>
      </c>
      <c r="Q13" t="n">
        <v>1367.6</v>
      </c>
      <c r="R13" t="n">
        <v>240.83</v>
      </c>
      <c r="S13" t="n">
        <v>104.26</v>
      </c>
      <c r="T13" t="n">
        <v>66750.03</v>
      </c>
      <c r="U13" t="n">
        <v>0.43</v>
      </c>
      <c r="V13" t="n">
        <v>0.85</v>
      </c>
      <c r="W13" t="n">
        <v>20.88</v>
      </c>
      <c r="X13" t="n">
        <v>4.12</v>
      </c>
      <c r="Y13" t="n">
        <v>1</v>
      </c>
      <c r="Z13" t="n">
        <v>10</v>
      </c>
      <c r="AA13" t="n">
        <v>1788.186622633586</v>
      </c>
      <c r="AB13" t="n">
        <v>2446.67582631334</v>
      </c>
      <c r="AC13" t="n">
        <v>2213.168519381084</v>
      </c>
      <c r="AD13" t="n">
        <v>1788186.622633586</v>
      </c>
      <c r="AE13" t="n">
        <v>2446675.82631334</v>
      </c>
      <c r="AF13" t="n">
        <v>8.308372592033009e-07</v>
      </c>
      <c r="AG13" t="n">
        <v>19</v>
      </c>
      <c r="AH13" t="n">
        <v>2213168.519381084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1.5722</v>
      </c>
      <c r="E14" t="n">
        <v>63.61</v>
      </c>
      <c r="F14" t="n">
        <v>56.42</v>
      </c>
      <c r="G14" t="n">
        <v>25.26</v>
      </c>
      <c r="H14" t="n">
        <v>0.39</v>
      </c>
      <c r="I14" t="n">
        <v>134</v>
      </c>
      <c r="J14" t="n">
        <v>181.19</v>
      </c>
      <c r="K14" t="n">
        <v>52.44</v>
      </c>
      <c r="L14" t="n">
        <v>4</v>
      </c>
      <c r="M14" t="n">
        <v>132</v>
      </c>
      <c r="N14" t="n">
        <v>34.75</v>
      </c>
      <c r="O14" t="n">
        <v>22581.25</v>
      </c>
      <c r="P14" t="n">
        <v>739.4299999999999</v>
      </c>
      <c r="Q14" t="n">
        <v>1367.5</v>
      </c>
      <c r="R14" t="n">
        <v>230.88</v>
      </c>
      <c r="S14" t="n">
        <v>104.26</v>
      </c>
      <c r="T14" t="n">
        <v>61825.4</v>
      </c>
      <c r="U14" t="n">
        <v>0.45</v>
      </c>
      <c r="V14" t="n">
        <v>0.85</v>
      </c>
      <c r="W14" t="n">
        <v>20.88</v>
      </c>
      <c r="X14" t="n">
        <v>3.84</v>
      </c>
      <c r="Y14" t="n">
        <v>1</v>
      </c>
      <c r="Z14" t="n">
        <v>10</v>
      </c>
      <c r="AA14" t="n">
        <v>1763.190387821644</v>
      </c>
      <c r="AB14" t="n">
        <v>2412.47487508759</v>
      </c>
      <c r="AC14" t="n">
        <v>2182.231658938982</v>
      </c>
      <c r="AD14" t="n">
        <v>1763190.387821644</v>
      </c>
      <c r="AE14" t="n">
        <v>2412474.875087589</v>
      </c>
      <c r="AF14" t="n">
        <v>8.39217692848975e-07</v>
      </c>
      <c r="AG14" t="n">
        <v>19</v>
      </c>
      <c r="AH14" t="n">
        <v>2182231.658938983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1.5873</v>
      </c>
      <c r="E15" t="n">
        <v>63</v>
      </c>
      <c r="F15" t="n">
        <v>56.14</v>
      </c>
      <c r="G15" t="n">
        <v>26.95</v>
      </c>
      <c r="H15" t="n">
        <v>0.42</v>
      </c>
      <c r="I15" t="n">
        <v>125</v>
      </c>
      <c r="J15" t="n">
        <v>181.57</v>
      </c>
      <c r="K15" t="n">
        <v>52.44</v>
      </c>
      <c r="L15" t="n">
        <v>4.25</v>
      </c>
      <c r="M15" t="n">
        <v>123</v>
      </c>
      <c r="N15" t="n">
        <v>34.88</v>
      </c>
      <c r="O15" t="n">
        <v>22627.36</v>
      </c>
      <c r="P15" t="n">
        <v>734.6</v>
      </c>
      <c r="Q15" t="n">
        <v>1367.51</v>
      </c>
      <c r="R15" t="n">
        <v>222.21</v>
      </c>
      <c r="S15" t="n">
        <v>104.26</v>
      </c>
      <c r="T15" t="n">
        <v>57538.43</v>
      </c>
      <c r="U15" t="n">
        <v>0.47</v>
      </c>
      <c r="V15" t="n">
        <v>0.85</v>
      </c>
      <c r="W15" t="n">
        <v>20.84</v>
      </c>
      <c r="X15" t="n">
        <v>3.55</v>
      </c>
      <c r="Y15" t="n">
        <v>1</v>
      </c>
      <c r="Z15" t="n">
        <v>10</v>
      </c>
      <c r="AA15" t="n">
        <v>1739.312490945935</v>
      </c>
      <c r="AB15" t="n">
        <v>2379.804083163782</v>
      </c>
      <c r="AC15" t="n">
        <v>2152.678921542638</v>
      </c>
      <c r="AD15" t="n">
        <v>1739312.490945935</v>
      </c>
      <c r="AE15" t="n">
        <v>2379804.083163782</v>
      </c>
      <c r="AF15" t="n">
        <v>8.47277855145133e-07</v>
      </c>
      <c r="AG15" t="n">
        <v>19</v>
      </c>
      <c r="AH15" t="n">
        <v>2152678.921542638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1.5985</v>
      </c>
      <c r="E16" t="n">
        <v>62.56</v>
      </c>
      <c r="F16" t="n">
        <v>55.94</v>
      </c>
      <c r="G16" t="n">
        <v>28.44</v>
      </c>
      <c r="H16" t="n">
        <v>0.44</v>
      </c>
      <c r="I16" t="n">
        <v>118</v>
      </c>
      <c r="J16" t="n">
        <v>181.94</v>
      </c>
      <c r="K16" t="n">
        <v>52.44</v>
      </c>
      <c r="L16" t="n">
        <v>4.5</v>
      </c>
      <c r="M16" t="n">
        <v>116</v>
      </c>
      <c r="N16" t="n">
        <v>35</v>
      </c>
      <c r="O16" t="n">
        <v>22673.63</v>
      </c>
      <c r="P16" t="n">
        <v>731.1900000000001</v>
      </c>
      <c r="Q16" t="n">
        <v>1367.78</v>
      </c>
      <c r="R16" t="n">
        <v>215.72</v>
      </c>
      <c r="S16" t="n">
        <v>104.26</v>
      </c>
      <c r="T16" t="n">
        <v>54327.73</v>
      </c>
      <c r="U16" t="n">
        <v>0.48</v>
      </c>
      <c r="V16" t="n">
        <v>0.86</v>
      </c>
      <c r="W16" t="n">
        <v>20.84</v>
      </c>
      <c r="X16" t="n">
        <v>3.36</v>
      </c>
      <c r="Y16" t="n">
        <v>1</v>
      </c>
      <c r="Z16" t="n">
        <v>10</v>
      </c>
      <c r="AA16" t="n">
        <v>1722.207032719081</v>
      </c>
      <c r="AB16" t="n">
        <v>2356.399640578242</v>
      </c>
      <c r="AC16" t="n">
        <v>2131.508166109121</v>
      </c>
      <c r="AD16" t="n">
        <v>1722207.032719081</v>
      </c>
      <c r="AE16" t="n">
        <v>2356399.640578242</v>
      </c>
      <c r="AF16" t="n">
        <v>8.532562536694356e-07</v>
      </c>
      <c r="AG16" t="n">
        <v>19</v>
      </c>
      <c r="AH16" t="n">
        <v>2131508.166109121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1.6097</v>
      </c>
      <c r="E17" t="n">
        <v>62.12</v>
      </c>
      <c r="F17" t="n">
        <v>55.76</v>
      </c>
      <c r="G17" t="n">
        <v>30.14</v>
      </c>
      <c r="H17" t="n">
        <v>0.46</v>
      </c>
      <c r="I17" t="n">
        <v>111</v>
      </c>
      <c r="J17" t="n">
        <v>182.32</v>
      </c>
      <c r="K17" t="n">
        <v>52.44</v>
      </c>
      <c r="L17" t="n">
        <v>4.75</v>
      </c>
      <c r="M17" t="n">
        <v>109</v>
      </c>
      <c r="N17" t="n">
        <v>35.12</v>
      </c>
      <c r="O17" t="n">
        <v>22719.83</v>
      </c>
      <c r="P17" t="n">
        <v>727.6</v>
      </c>
      <c r="Q17" t="n">
        <v>1367.64</v>
      </c>
      <c r="R17" t="n">
        <v>209.82</v>
      </c>
      <c r="S17" t="n">
        <v>104.26</v>
      </c>
      <c r="T17" t="n">
        <v>51412.7</v>
      </c>
      <c r="U17" t="n">
        <v>0.5</v>
      </c>
      <c r="V17" t="n">
        <v>0.86</v>
      </c>
      <c r="W17" t="n">
        <v>20.83</v>
      </c>
      <c r="X17" t="n">
        <v>3.17</v>
      </c>
      <c r="Y17" t="n">
        <v>1</v>
      </c>
      <c r="Z17" t="n">
        <v>10</v>
      </c>
      <c r="AA17" t="n">
        <v>1693.13385834941</v>
      </c>
      <c r="AB17" t="n">
        <v>2316.620440787729</v>
      </c>
      <c r="AC17" t="n">
        <v>2095.525437316157</v>
      </c>
      <c r="AD17" t="n">
        <v>1693133.85834941</v>
      </c>
      <c r="AE17" t="n">
        <v>2316620.440787728</v>
      </c>
      <c r="AF17" t="n">
        <v>8.592346521937381e-07</v>
      </c>
      <c r="AG17" t="n">
        <v>18</v>
      </c>
      <c r="AH17" t="n">
        <v>2095525.437316157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1.6203</v>
      </c>
      <c r="E18" t="n">
        <v>61.72</v>
      </c>
      <c r="F18" t="n">
        <v>55.56</v>
      </c>
      <c r="G18" t="n">
        <v>31.75</v>
      </c>
      <c r="H18" t="n">
        <v>0.49</v>
      </c>
      <c r="I18" t="n">
        <v>105</v>
      </c>
      <c r="J18" t="n">
        <v>182.69</v>
      </c>
      <c r="K18" t="n">
        <v>52.44</v>
      </c>
      <c r="L18" t="n">
        <v>5</v>
      </c>
      <c r="M18" t="n">
        <v>103</v>
      </c>
      <c r="N18" t="n">
        <v>35.25</v>
      </c>
      <c r="O18" t="n">
        <v>22766.06</v>
      </c>
      <c r="P18" t="n">
        <v>723.99</v>
      </c>
      <c r="Q18" t="n">
        <v>1367.64</v>
      </c>
      <c r="R18" t="n">
        <v>203.48</v>
      </c>
      <c r="S18" t="n">
        <v>104.26</v>
      </c>
      <c r="T18" t="n">
        <v>48270.93</v>
      </c>
      <c r="U18" t="n">
        <v>0.51</v>
      </c>
      <c r="V18" t="n">
        <v>0.86</v>
      </c>
      <c r="W18" t="n">
        <v>20.81</v>
      </c>
      <c r="X18" t="n">
        <v>2.98</v>
      </c>
      <c r="Y18" t="n">
        <v>1</v>
      </c>
      <c r="Z18" t="n">
        <v>10</v>
      </c>
      <c r="AA18" t="n">
        <v>1676.741718132682</v>
      </c>
      <c r="AB18" t="n">
        <v>2294.191991373013</v>
      </c>
      <c r="AC18" t="n">
        <v>2075.237527635055</v>
      </c>
      <c r="AD18" t="n">
        <v>1676741.718132682</v>
      </c>
      <c r="AE18" t="n">
        <v>2294191.991373013</v>
      </c>
      <c r="AF18" t="n">
        <v>8.648927793685247e-07</v>
      </c>
      <c r="AG18" t="n">
        <v>18</v>
      </c>
      <c r="AH18" t="n">
        <v>2075237.527635055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1.6283</v>
      </c>
      <c r="E19" t="n">
        <v>61.41</v>
      </c>
      <c r="F19" t="n">
        <v>55.44</v>
      </c>
      <c r="G19" t="n">
        <v>33.26</v>
      </c>
      <c r="H19" t="n">
        <v>0.51</v>
      </c>
      <c r="I19" t="n">
        <v>100</v>
      </c>
      <c r="J19" t="n">
        <v>183.07</v>
      </c>
      <c r="K19" t="n">
        <v>52.44</v>
      </c>
      <c r="L19" t="n">
        <v>5.25</v>
      </c>
      <c r="M19" t="n">
        <v>98</v>
      </c>
      <c r="N19" t="n">
        <v>35.37</v>
      </c>
      <c r="O19" t="n">
        <v>22812.34</v>
      </c>
      <c r="P19" t="n">
        <v>721.41</v>
      </c>
      <c r="Q19" t="n">
        <v>1367.51</v>
      </c>
      <c r="R19" t="n">
        <v>199.32</v>
      </c>
      <c r="S19" t="n">
        <v>104.26</v>
      </c>
      <c r="T19" t="n">
        <v>46214.39</v>
      </c>
      <c r="U19" t="n">
        <v>0.52</v>
      </c>
      <c r="V19" t="n">
        <v>0.86</v>
      </c>
      <c r="W19" t="n">
        <v>20.81</v>
      </c>
      <c r="X19" t="n">
        <v>2.85</v>
      </c>
      <c r="Y19" t="n">
        <v>1</v>
      </c>
      <c r="Z19" t="n">
        <v>10</v>
      </c>
      <c r="AA19" t="n">
        <v>1664.935373847589</v>
      </c>
      <c r="AB19" t="n">
        <v>2278.038030262999</v>
      </c>
      <c r="AC19" t="n">
        <v>2060.625277901154</v>
      </c>
      <c r="AD19" t="n">
        <v>1664935.373847589</v>
      </c>
      <c r="AE19" t="n">
        <v>2278038.030262999</v>
      </c>
      <c r="AF19" t="n">
        <v>8.691630640287408e-07</v>
      </c>
      <c r="AG19" t="n">
        <v>18</v>
      </c>
      <c r="AH19" t="n">
        <v>2060625.277901154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1.6377</v>
      </c>
      <c r="E20" t="n">
        <v>61.06</v>
      </c>
      <c r="F20" t="n">
        <v>55.26</v>
      </c>
      <c r="G20" t="n">
        <v>34.9</v>
      </c>
      <c r="H20" t="n">
        <v>0.53</v>
      </c>
      <c r="I20" t="n">
        <v>95</v>
      </c>
      <c r="J20" t="n">
        <v>183.44</v>
      </c>
      <c r="K20" t="n">
        <v>52.44</v>
      </c>
      <c r="L20" t="n">
        <v>5.5</v>
      </c>
      <c r="M20" t="n">
        <v>93</v>
      </c>
      <c r="N20" t="n">
        <v>35.5</v>
      </c>
      <c r="O20" t="n">
        <v>22858.66</v>
      </c>
      <c r="P20" t="n">
        <v>718.3</v>
      </c>
      <c r="Q20" t="n">
        <v>1367.49</v>
      </c>
      <c r="R20" t="n">
        <v>194</v>
      </c>
      <c r="S20" t="n">
        <v>104.26</v>
      </c>
      <c r="T20" t="n">
        <v>43580.09</v>
      </c>
      <c r="U20" t="n">
        <v>0.54</v>
      </c>
      <c r="V20" t="n">
        <v>0.87</v>
      </c>
      <c r="W20" t="n">
        <v>20.79</v>
      </c>
      <c r="X20" t="n">
        <v>2.68</v>
      </c>
      <c r="Y20" t="n">
        <v>1</v>
      </c>
      <c r="Z20" t="n">
        <v>10</v>
      </c>
      <c r="AA20" t="n">
        <v>1650.832366065833</v>
      </c>
      <c r="AB20" t="n">
        <v>2258.741672835209</v>
      </c>
      <c r="AC20" t="n">
        <v>2043.170537743664</v>
      </c>
      <c r="AD20" t="n">
        <v>1650832.366065833</v>
      </c>
      <c r="AE20" t="n">
        <v>2258741.672835209</v>
      </c>
      <c r="AF20" t="n">
        <v>8.741806485044947e-07</v>
      </c>
      <c r="AG20" t="n">
        <v>18</v>
      </c>
      <c r="AH20" t="n">
        <v>2043170.537743664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1.6439</v>
      </c>
      <c r="E21" t="n">
        <v>60.83</v>
      </c>
      <c r="F21" t="n">
        <v>55.18</v>
      </c>
      <c r="G21" t="n">
        <v>36.38</v>
      </c>
      <c r="H21" t="n">
        <v>0.55</v>
      </c>
      <c r="I21" t="n">
        <v>91</v>
      </c>
      <c r="J21" t="n">
        <v>183.82</v>
      </c>
      <c r="K21" t="n">
        <v>52.44</v>
      </c>
      <c r="L21" t="n">
        <v>5.75</v>
      </c>
      <c r="M21" t="n">
        <v>89</v>
      </c>
      <c r="N21" t="n">
        <v>35.63</v>
      </c>
      <c r="O21" t="n">
        <v>22905.03</v>
      </c>
      <c r="P21" t="n">
        <v>715.89</v>
      </c>
      <c r="Q21" t="n">
        <v>1367.58</v>
      </c>
      <c r="R21" t="n">
        <v>190.98</v>
      </c>
      <c r="S21" t="n">
        <v>104.26</v>
      </c>
      <c r="T21" t="n">
        <v>42089.03</v>
      </c>
      <c r="U21" t="n">
        <v>0.55</v>
      </c>
      <c r="V21" t="n">
        <v>0.87</v>
      </c>
      <c r="W21" t="n">
        <v>20.79</v>
      </c>
      <c r="X21" t="n">
        <v>2.59</v>
      </c>
      <c r="Y21" t="n">
        <v>1</v>
      </c>
      <c r="Z21" t="n">
        <v>10</v>
      </c>
      <c r="AA21" t="n">
        <v>1641.350040259488</v>
      </c>
      <c r="AB21" t="n">
        <v>2245.767536336278</v>
      </c>
      <c r="AC21" t="n">
        <v>2031.434634622877</v>
      </c>
      <c r="AD21" t="n">
        <v>1641350.040259488</v>
      </c>
      <c r="AE21" t="n">
        <v>2245767.536336278</v>
      </c>
      <c r="AF21" t="n">
        <v>8.774901191161622e-07</v>
      </c>
      <c r="AG21" t="n">
        <v>18</v>
      </c>
      <c r="AH21" t="n">
        <v>2031434.634622877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1.6509</v>
      </c>
      <c r="E22" t="n">
        <v>60.57</v>
      </c>
      <c r="F22" t="n">
        <v>55.06</v>
      </c>
      <c r="G22" t="n">
        <v>37.97</v>
      </c>
      <c r="H22" t="n">
        <v>0.58</v>
      </c>
      <c r="I22" t="n">
        <v>87</v>
      </c>
      <c r="J22" t="n">
        <v>184.19</v>
      </c>
      <c r="K22" t="n">
        <v>52.44</v>
      </c>
      <c r="L22" t="n">
        <v>6</v>
      </c>
      <c r="M22" t="n">
        <v>85</v>
      </c>
      <c r="N22" t="n">
        <v>35.75</v>
      </c>
      <c r="O22" t="n">
        <v>22951.43</v>
      </c>
      <c r="P22" t="n">
        <v>713.28</v>
      </c>
      <c r="Q22" t="n">
        <v>1367.52</v>
      </c>
      <c r="R22" t="n">
        <v>187.19</v>
      </c>
      <c r="S22" t="n">
        <v>104.26</v>
      </c>
      <c r="T22" t="n">
        <v>40216.19</v>
      </c>
      <c r="U22" t="n">
        <v>0.5600000000000001</v>
      </c>
      <c r="V22" t="n">
        <v>0.87</v>
      </c>
      <c r="W22" t="n">
        <v>20.78</v>
      </c>
      <c r="X22" t="n">
        <v>2.48</v>
      </c>
      <c r="Y22" t="n">
        <v>1</v>
      </c>
      <c r="Z22" t="n">
        <v>10</v>
      </c>
      <c r="AA22" t="n">
        <v>1630.694576895056</v>
      </c>
      <c r="AB22" t="n">
        <v>2231.188261275195</v>
      </c>
      <c r="AC22" t="n">
        <v>2018.246785111482</v>
      </c>
      <c r="AD22" t="n">
        <v>1630694.576895056</v>
      </c>
      <c r="AE22" t="n">
        <v>2231188.261275195</v>
      </c>
      <c r="AF22" t="n">
        <v>8.812266181938512e-07</v>
      </c>
      <c r="AG22" t="n">
        <v>18</v>
      </c>
      <c r="AH22" t="n">
        <v>2018246.785111482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1.6582</v>
      </c>
      <c r="E23" t="n">
        <v>60.31</v>
      </c>
      <c r="F23" t="n">
        <v>54.93</v>
      </c>
      <c r="G23" t="n">
        <v>39.71</v>
      </c>
      <c r="H23" t="n">
        <v>0.6</v>
      </c>
      <c r="I23" t="n">
        <v>83</v>
      </c>
      <c r="J23" t="n">
        <v>184.57</v>
      </c>
      <c r="K23" t="n">
        <v>52.44</v>
      </c>
      <c r="L23" t="n">
        <v>6.25</v>
      </c>
      <c r="M23" t="n">
        <v>81</v>
      </c>
      <c r="N23" t="n">
        <v>35.88</v>
      </c>
      <c r="O23" t="n">
        <v>22997.88</v>
      </c>
      <c r="P23" t="n">
        <v>710.6</v>
      </c>
      <c r="Q23" t="n">
        <v>1367.46</v>
      </c>
      <c r="R23" t="n">
        <v>183.19</v>
      </c>
      <c r="S23" t="n">
        <v>104.26</v>
      </c>
      <c r="T23" t="n">
        <v>38236.78</v>
      </c>
      <c r="U23" t="n">
        <v>0.57</v>
      </c>
      <c r="V23" t="n">
        <v>0.87</v>
      </c>
      <c r="W23" t="n">
        <v>20.78</v>
      </c>
      <c r="X23" t="n">
        <v>2.35</v>
      </c>
      <c r="Y23" t="n">
        <v>1</v>
      </c>
      <c r="Z23" t="n">
        <v>10</v>
      </c>
      <c r="AA23" t="n">
        <v>1619.707104563486</v>
      </c>
      <c r="AB23" t="n">
        <v>2216.154716898072</v>
      </c>
      <c r="AC23" t="n">
        <v>2004.64802111</v>
      </c>
      <c r="AD23" t="n">
        <v>1619707.104563486</v>
      </c>
      <c r="AE23" t="n">
        <v>2216154.716898073</v>
      </c>
      <c r="AF23" t="n">
        <v>8.851232529462984e-07</v>
      </c>
      <c r="AG23" t="n">
        <v>18</v>
      </c>
      <c r="AH23" t="n">
        <v>2004648.02111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1.6656</v>
      </c>
      <c r="E24" t="n">
        <v>60.04</v>
      </c>
      <c r="F24" t="n">
        <v>54.81</v>
      </c>
      <c r="G24" t="n">
        <v>41.63</v>
      </c>
      <c r="H24" t="n">
        <v>0.62</v>
      </c>
      <c r="I24" t="n">
        <v>79</v>
      </c>
      <c r="J24" t="n">
        <v>184.95</v>
      </c>
      <c r="K24" t="n">
        <v>52.44</v>
      </c>
      <c r="L24" t="n">
        <v>6.5</v>
      </c>
      <c r="M24" t="n">
        <v>77</v>
      </c>
      <c r="N24" t="n">
        <v>36.01</v>
      </c>
      <c r="O24" t="n">
        <v>23044.38</v>
      </c>
      <c r="P24" t="n">
        <v>707.9400000000001</v>
      </c>
      <c r="Q24" t="n">
        <v>1367.45</v>
      </c>
      <c r="R24" t="n">
        <v>178.63</v>
      </c>
      <c r="S24" t="n">
        <v>104.26</v>
      </c>
      <c r="T24" t="n">
        <v>35976.41</v>
      </c>
      <c r="U24" t="n">
        <v>0.58</v>
      </c>
      <c r="V24" t="n">
        <v>0.87</v>
      </c>
      <c r="W24" t="n">
        <v>20.78</v>
      </c>
      <c r="X24" t="n">
        <v>2.23</v>
      </c>
      <c r="Y24" t="n">
        <v>1</v>
      </c>
      <c r="Z24" t="n">
        <v>10</v>
      </c>
      <c r="AA24" t="n">
        <v>1608.827592112087</v>
      </c>
      <c r="AB24" t="n">
        <v>2201.268887991854</v>
      </c>
      <c r="AC24" t="n">
        <v>1991.182874822199</v>
      </c>
      <c r="AD24" t="n">
        <v>1608827.592112087</v>
      </c>
      <c r="AE24" t="n">
        <v>2201268.887991854</v>
      </c>
      <c r="AF24" t="n">
        <v>8.890732662569984e-07</v>
      </c>
      <c r="AG24" t="n">
        <v>18</v>
      </c>
      <c r="AH24" t="n">
        <v>1991182.874822199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1.6703</v>
      </c>
      <c r="E25" t="n">
        <v>59.87</v>
      </c>
      <c r="F25" t="n">
        <v>54.75</v>
      </c>
      <c r="G25" t="n">
        <v>43.22</v>
      </c>
      <c r="H25" t="n">
        <v>0.65</v>
      </c>
      <c r="I25" t="n">
        <v>76</v>
      </c>
      <c r="J25" t="n">
        <v>185.33</v>
      </c>
      <c r="K25" t="n">
        <v>52.44</v>
      </c>
      <c r="L25" t="n">
        <v>6.75</v>
      </c>
      <c r="M25" t="n">
        <v>74</v>
      </c>
      <c r="N25" t="n">
        <v>36.13</v>
      </c>
      <c r="O25" t="n">
        <v>23090.91</v>
      </c>
      <c r="P25" t="n">
        <v>705.99</v>
      </c>
      <c r="Q25" t="n">
        <v>1367.59</v>
      </c>
      <c r="R25" t="n">
        <v>177.17</v>
      </c>
      <c r="S25" t="n">
        <v>104.26</v>
      </c>
      <c r="T25" t="n">
        <v>35262.09</v>
      </c>
      <c r="U25" t="n">
        <v>0.59</v>
      </c>
      <c r="V25" t="n">
        <v>0.88</v>
      </c>
      <c r="W25" t="n">
        <v>20.76</v>
      </c>
      <c r="X25" t="n">
        <v>2.17</v>
      </c>
      <c r="Y25" t="n">
        <v>1</v>
      </c>
      <c r="Z25" t="n">
        <v>10</v>
      </c>
      <c r="AA25" t="n">
        <v>1601.697235171906</v>
      </c>
      <c r="AB25" t="n">
        <v>2191.512819057151</v>
      </c>
      <c r="AC25" t="n">
        <v>1982.357911413895</v>
      </c>
      <c r="AD25" t="n">
        <v>1601697.235171906</v>
      </c>
      <c r="AE25" t="n">
        <v>2191512.819057151</v>
      </c>
      <c r="AF25" t="n">
        <v>8.915820584948754e-07</v>
      </c>
      <c r="AG25" t="n">
        <v>18</v>
      </c>
      <c r="AH25" t="n">
        <v>1982357.911413895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1.6761</v>
      </c>
      <c r="E26" t="n">
        <v>59.66</v>
      </c>
      <c r="F26" t="n">
        <v>54.65</v>
      </c>
      <c r="G26" t="n">
        <v>44.91</v>
      </c>
      <c r="H26" t="n">
        <v>0.67</v>
      </c>
      <c r="I26" t="n">
        <v>73</v>
      </c>
      <c r="J26" t="n">
        <v>185.7</v>
      </c>
      <c r="K26" t="n">
        <v>52.44</v>
      </c>
      <c r="L26" t="n">
        <v>7</v>
      </c>
      <c r="M26" t="n">
        <v>71</v>
      </c>
      <c r="N26" t="n">
        <v>36.26</v>
      </c>
      <c r="O26" t="n">
        <v>23137.49</v>
      </c>
      <c r="P26" t="n">
        <v>703.41</v>
      </c>
      <c r="Q26" t="n">
        <v>1367.45</v>
      </c>
      <c r="R26" t="n">
        <v>173.39</v>
      </c>
      <c r="S26" t="n">
        <v>104.26</v>
      </c>
      <c r="T26" t="n">
        <v>33383.83</v>
      </c>
      <c r="U26" t="n">
        <v>0.6</v>
      </c>
      <c r="V26" t="n">
        <v>0.88</v>
      </c>
      <c r="W26" t="n">
        <v>20.77</v>
      </c>
      <c r="X26" t="n">
        <v>2.06</v>
      </c>
      <c r="Y26" t="n">
        <v>1</v>
      </c>
      <c r="Z26" t="n">
        <v>10</v>
      </c>
      <c r="AA26" t="n">
        <v>1592.53226872342</v>
      </c>
      <c r="AB26" t="n">
        <v>2178.972907632549</v>
      </c>
      <c r="AC26" t="n">
        <v>1971.014791535781</v>
      </c>
      <c r="AD26" t="n">
        <v>1592532.26872342</v>
      </c>
      <c r="AE26" t="n">
        <v>2178972.907632549</v>
      </c>
      <c r="AF26" t="n">
        <v>8.94678014873532e-07</v>
      </c>
      <c r="AG26" t="n">
        <v>18</v>
      </c>
      <c r="AH26" t="n">
        <v>1971014.791535781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1.6798</v>
      </c>
      <c r="E27" t="n">
        <v>59.53</v>
      </c>
      <c r="F27" t="n">
        <v>54.59</v>
      </c>
      <c r="G27" t="n">
        <v>46.13</v>
      </c>
      <c r="H27" t="n">
        <v>0.6899999999999999</v>
      </c>
      <c r="I27" t="n">
        <v>71</v>
      </c>
      <c r="J27" t="n">
        <v>186.08</v>
      </c>
      <c r="K27" t="n">
        <v>52.44</v>
      </c>
      <c r="L27" t="n">
        <v>7.25</v>
      </c>
      <c r="M27" t="n">
        <v>69</v>
      </c>
      <c r="N27" t="n">
        <v>36.39</v>
      </c>
      <c r="O27" t="n">
        <v>23184.11</v>
      </c>
      <c r="P27" t="n">
        <v>702.09</v>
      </c>
      <c r="Q27" t="n">
        <v>1367.33</v>
      </c>
      <c r="R27" t="n">
        <v>171.76</v>
      </c>
      <c r="S27" t="n">
        <v>104.26</v>
      </c>
      <c r="T27" t="n">
        <v>32580.58</v>
      </c>
      <c r="U27" t="n">
        <v>0.61</v>
      </c>
      <c r="V27" t="n">
        <v>0.88</v>
      </c>
      <c r="W27" t="n">
        <v>20.76</v>
      </c>
      <c r="X27" t="n">
        <v>2.01</v>
      </c>
      <c r="Y27" t="n">
        <v>1</v>
      </c>
      <c r="Z27" t="n">
        <v>10</v>
      </c>
      <c r="AA27" t="n">
        <v>1587.21275176045</v>
      </c>
      <c r="AB27" t="n">
        <v>2171.694509843288</v>
      </c>
      <c r="AC27" t="n">
        <v>1964.431033816232</v>
      </c>
      <c r="AD27" t="n">
        <v>1587212.75176045</v>
      </c>
      <c r="AE27" t="n">
        <v>2171694.509843288</v>
      </c>
      <c r="AF27" t="n">
        <v>8.966530215288821e-07</v>
      </c>
      <c r="AG27" t="n">
        <v>18</v>
      </c>
      <c r="AH27" t="n">
        <v>1964431.033816232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1.6848</v>
      </c>
      <c r="E28" t="n">
        <v>59.35</v>
      </c>
      <c r="F28" t="n">
        <v>54.52</v>
      </c>
      <c r="G28" t="n">
        <v>48.1</v>
      </c>
      <c r="H28" t="n">
        <v>0.71</v>
      </c>
      <c r="I28" t="n">
        <v>68</v>
      </c>
      <c r="J28" t="n">
        <v>186.46</v>
      </c>
      <c r="K28" t="n">
        <v>52.44</v>
      </c>
      <c r="L28" t="n">
        <v>7.5</v>
      </c>
      <c r="M28" t="n">
        <v>66</v>
      </c>
      <c r="N28" t="n">
        <v>36.52</v>
      </c>
      <c r="O28" t="n">
        <v>23230.78</v>
      </c>
      <c r="P28" t="n">
        <v>699.76</v>
      </c>
      <c r="Q28" t="n">
        <v>1367.41</v>
      </c>
      <c r="R28" t="n">
        <v>169.33</v>
      </c>
      <c r="S28" t="n">
        <v>104.26</v>
      </c>
      <c r="T28" t="n">
        <v>31382.49</v>
      </c>
      <c r="U28" t="n">
        <v>0.62</v>
      </c>
      <c r="V28" t="n">
        <v>0.88</v>
      </c>
      <c r="W28" t="n">
        <v>20.76</v>
      </c>
      <c r="X28" t="n">
        <v>1.93</v>
      </c>
      <c r="Y28" t="n">
        <v>1</v>
      </c>
      <c r="Z28" t="n">
        <v>10</v>
      </c>
      <c r="AA28" t="n">
        <v>1579.349567849289</v>
      </c>
      <c r="AB28" t="n">
        <v>2160.935754716846</v>
      </c>
      <c r="AC28" t="n">
        <v>1954.69907917905</v>
      </c>
      <c r="AD28" t="n">
        <v>1579349.567849289</v>
      </c>
      <c r="AE28" t="n">
        <v>2160935.754716846</v>
      </c>
      <c r="AF28" t="n">
        <v>8.993219494415171e-07</v>
      </c>
      <c r="AG28" t="n">
        <v>18</v>
      </c>
      <c r="AH28" t="n">
        <v>1954699.07917905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1.6889</v>
      </c>
      <c r="E29" t="n">
        <v>59.21</v>
      </c>
      <c r="F29" t="n">
        <v>54.44</v>
      </c>
      <c r="G29" t="n">
        <v>49.49</v>
      </c>
      <c r="H29" t="n">
        <v>0.74</v>
      </c>
      <c r="I29" t="n">
        <v>66</v>
      </c>
      <c r="J29" t="n">
        <v>186.84</v>
      </c>
      <c r="K29" t="n">
        <v>52.44</v>
      </c>
      <c r="L29" t="n">
        <v>7.75</v>
      </c>
      <c r="M29" t="n">
        <v>64</v>
      </c>
      <c r="N29" t="n">
        <v>36.65</v>
      </c>
      <c r="O29" t="n">
        <v>23277.49</v>
      </c>
      <c r="P29" t="n">
        <v>697.9</v>
      </c>
      <c r="Q29" t="n">
        <v>1367.58</v>
      </c>
      <c r="R29" t="n">
        <v>167.15</v>
      </c>
      <c r="S29" t="n">
        <v>104.26</v>
      </c>
      <c r="T29" t="n">
        <v>30303.01</v>
      </c>
      <c r="U29" t="n">
        <v>0.62</v>
      </c>
      <c r="V29" t="n">
        <v>0.88</v>
      </c>
      <c r="W29" t="n">
        <v>20.75</v>
      </c>
      <c r="X29" t="n">
        <v>1.86</v>
      </c>
      <c r="Y29" t="n">
        <v>1</v>
      </c>
      <c r="Z29" t="n">
        <v>10</v>
      </c>
      <c r="AA29" t="n">
        <v>1572.861733524748</v>
      </c>
      <c r="AB29" t="n">
        <v>2152.05881357096</v>
      </c>
      <c r="AC29" t="n">
        <v>1946.669340837262</v>
      </c>
      <c r="AD29" t="n">
        <v>1572861.733524748</v>
      </c>
      <c r="AE29" t="n">
        <v>2152058.81357096</v>
      </c>
      <c r="AF29" t="n">
        <v>9.01510470329878e-07</v>
      </c>
      <c r="AG29" t="n">
        <v>18</v>
      </c>
      <c r="AH29" t="n">
        <v>1946669.340837262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1.6934</v>
      </c>
      <c r="E30" t="n">
        <v>59.05</v>
      </c>
      <c r="F30" t="n">
        <v>54.36</v>
      </c>
      <c r="G30" t="n">
        <v>50.96</v>
      </c>
      <c r="H30" t="n">
        <v>0.76</v>
      </c>
      <c r="I30" t="n">
        <v>64</v>
      </c>
      <c r="J30" t="n">
        <v>187.22</v>
      </c>
      <c r="K30" t="n">
        <v>52.44</v>
      </c>
      <c r="L30" t="n">
        <v>8</v>
      </c>
      <c r="M30" t="n">
        <v>62</v>
      </c>
      <c r="N30" t="n">
        <v>36.78</v>
      </c>
      <c r="O30" t="n">
        <v>23324.24</v>
      </c>
      <c r="P30" t="n">
        <v>695.73</v>
      </c>
      <c r="Q30" t="n">
        <v>1367.3</v>
      </c>
      <c r="R30" t="n">
        <v>164.28</v>
      </c>
      <c r="S30" t="n">
        <v>104.26</v>
      </c>
      <c r="T30" t="n">
        <v>28878</v>
      </c>
      <c r="U30" t="n">
        <v>0.63</v>
      </c>
      <c r="V30" t="n">
        <v>0.88</v>
      </c>
      <c r="W30" t="n">
        <v>20.75</v>
      </c>
      <c r="X30" t="n">
        <v>1.78</v>
      </c>
      <c r="Y30" t="n">
        <v>1</v>
      </c>
      <c r="Z30" t="n">
        <v>10</v>
      </c>
      <c r="AA30" t="n">
        <v>1565.644226918119</v>
      </c>
      <c r="AB30" t="n">
        <v>2142.183502617851</v>
      </c>
      <c r="AC30" t="n">
        <v>1937.736515701432</v>
      </c>
      <c r="AD30" t="n">
        <v>1565644.226918119</v>
      </c>
      <c r="AE30" t="n">
        <v>2142183.502617851</v>
      </c>
      <c r="AF30" t="n">
        <v>9.039125054512495e-07</v>
      </c>
      <c r="AG30" t="n">
        <v>18</v>
      </c>
      <c r="AH30" t="n">
        <v>1937736.515701432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1.6958</v>
      </c>
      <c r="E31" t="n">
        <v>58.97</v>
      </c>
      <c r="F31" t="n">
        <v>54.34</v>
      </c>
      <c r="G31" t="n">
        <v>52.59</v>
      </c>
      <c r="H31" t="n">
        <v>0.78</v>
      </c>
      <c r="I31" t="n">
        <v>62</v>
      </c>
      <c r="J31" t="n">
        <v>187.6</v>
      </c>
      <c r="K31" t="n">
        <v>52.44</v>
      </c>
      <c r="L31" t="n">
        <v>8.25</v>
      </c>
      <c r="M31" t="n">
        <v>60</v>
      </c>
      <c r="N31" t="n">
        <v>36.9</v>
      </c>
      <c r="O31" t="n">
        <v>23371.04</v>
      </c>
      <c r="P31" t="n">
        <v>694.51</v>
      </c>
      <c r="Q31" t="n">
        <v>1367.4</v>
      </c>
      <c r="R31" t="n">
        <v>163.59</v>
      </c>
      <c r="S31" t="n">
        <v>104.26</v>
      </c>
      <c r="T31" t="n">
        <v>28542.19</v>
      </c>
      <c r="U31" t="n">
        <v>0.64</v>
      </c>
      <c r="V31" t="n">
        <v>0.88</v>
      </c>
      <c r="W31" t="n">
        <v>20.76</v>
      </c>
      <c r="X31" t="n">
        <v>1.76</v>
      </c>
      <c r="Y31" t="n">
        <v>1</v>
      </c>
      <c r="Z31" t="n">
        <v>10</v>
      </c>
      <c r="AA31" t="n">
        <v>1561.868235793491</v>
      </c>
      <c r="AB31" t="n">
        <v>2137.017024976165</v>
      </c>
      <c r="AC31" t="n">
        <v>1933.063119434671</v>
      </c>
      <c r="AD31" t="n">
        <v>1561868.235793491</v>
      </c>
      <c r="AE31" t="n">
        <v>2137017.024976165</v>
      </c>
      <c r="AF31" t="n">
        <v>9.051935908493143e-07</v>
      </c>
      <c r="AG31" t="n">
        <v>18</v>
      </c>
      <c r="AH31" t="n">
        <v>1933063.119434671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1.7001</v>
      </c>
      <c r="E32" t="n">
        <v>58.82</v>
      </c>
      <c r="F32" t="n">
        <v>54.27</v>
      </c>
      <c r="G32" t="n">
        <v>54.27</v>
      </c>
      <c r="H32" t="n">
        <v>0.8</v>
      </c>
      <c r="I32" t="n">
        <v>60</v>
      </c>
      <c r="J32" t="n">
        <v>187.98</v>
      </c>
      <c r="K32" t="n">
        <v>52.44</v>
      </c>
      <c r="L32" t="n">
        <v>8.5</v>
      </c>
      <c r="M32" t="n">
        <v>58</v>
      </c>
      <c r="N32" t="n">
        <v>37.03</v>
      </c>
      <c r="O32" t="n">
        <v>23417.88</v>
      </c>
      <c r="P32" t="n">
        <v>692.3200000000001</v>
      </c>
      <c r="Q32" t="n">
        <v>1367.41</v>
      </c>
      <c r="R32" t="n">
        <v>161.37</v>
      </c>
      <c r="S32" t="n">
        <v>104.26</v>
      </c>
      <c r="T32" t="n">
        <v>27442.19</v>
      </c>
      <c r="U32" t="n">
        <v>0.65</v>
      </c>
      <c r="V32" t="n">
        <v>0.88</v>
      </c>
      <c r="W32" t="n">
        <v>20.74</v>
      </c>
      <c r="X32" t="n">
        <v>1.69</v>
      </c>
      <c r="Y32" t="n">
        <v>1</v>
      </c>
      <c r="Z32" t="n">
        <v>10</v>
      </c>
      <c r="AA32" t="n">
        <v>1554.902538591807</v>
      </c>
      <c r="AB32" t="n">
        <v>2127.486250759948</v>
      </c>
      <c r="AC32" t="n">
        <v>1924.441948933124</v>
      </c>
      <c r="AD32" t="n">
        <v>1554902.538591807</v>
      </c>
      <c r="AE32" t="n">
        <v>2127486.250759948</v>
      </c>
      <c r="AF32" t="n">
        <v>9.074888688541804e-07</v>
      </c>
      <c r="AG32" t="n">
        <v>18</v>
      </c>
      <c r="AH32" t="n">
        <v>1924441.948933124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1.7033</v>
      </c>
      <c r="E33" t="n">
        <v>58.71</v>
      </c>
      <c r="F33" t="n">
        <v>54.23</v>
      </c>
      <c r="G33" t="n">
        <v>56.1</v>
      </c>
      <c r="H33" t="n">
        <v>0.82</v>
      </c>
      <c r="I33" t="n">
        <v>58</v>
      </c>
      <c r="J33" t="n">
        <v>188.36</v>
      </c>
      <c r="K33" t="n">
        <v>52.44</v>
      </c>
      <c r="L33" t="n">
        <v>8.75</v>
      </c>
      <c r="M33" t="n">
        <v>56</v>
      </c>
      <c r="N33" t="n">
        <v>37.16</v>
      </c>
      <c r="O33" t="n">
        <v>23464.76</v>
      </c>
      <c r="P33" t="n">
        <v>691.37</v>
      </c>
      <c r="Q33" t="n">
        <v>1367.42</v>
      </c>
      <c r="R33" t="n">
        <v>160.21</v>
      </c>
      <c r="S33" t="n">
        <v>104.26</v>
      </c>
      <c r="T33" t="n">
        <v>26870.1</v>
      </c>
      <c r="U33" t="n">
        <v>0.65</v>
      </c>
      <c r="V33" t="n">
        <v>0.88</v>
      </c>
      <c r="W33" t="n">
        <v>20.73</v>
      </c>
      <c r="X33" t="n">
        <v>1.65</v>
      </c>
      <c r="Y33" t="n">
        <v>1</v>
      </c>
      <c r="Z33" t="n">
        <v>10</v>
      </c>
      <c r="AA33" t="n">
        <v>1538.712965839741</v>
      </c>
      <c r="AB33" t="n">
        <v>2105.334963087029</v>
      </c>
      <c r="AC33" t="n">
        <v>1904.404749066181</v>
      </c>
      <c r="AD33" t="n">
        <v>1538712.965839741</v>
      </c>
      <c r="AE33" t="n">
        <v>2105334.963087029</v>
      </c>
      <c r="AF33" t="n">
        <v>9.09196982718267e-07</v>
      </c>
      <c r="AG33" t="n">
        <v>17</v>
      </c>
      <c r="AH33" t="n">
        <v>1904404.749066181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1.7077</v>
      </c>
      <c r="E34" t="n">
        <v>58.56</v>
      </c>
      <c r="F34" t="n">
        <v>54.15</v>
      </c>
      <c r="G34" t="n">
        <v>58.02</v>
      </c>
      <c r="H34" t="n">
        <v>0.85</v>
      </c>
      <c r="I34" t="n">
        <v>56</v>
      </c>
      <c r="J34" t="n">
        <v>188.74</v>
      </c>
      <c r="K34" t="n">
        <v>52.44</v>
      </c>
      <c r="L34" t="n">
        <v>9</v>
      </c>
      <c r="M34" t="n">
        <v>54</v>
      </c>
      <c r="N34" t="n">
        <v>37.3</v>
      </c>
      <c r="O34" t="n">
        <v>23511.69</v>
      </c>
      <c r="P34" t="n">
        <v>688.92</v>
      </c>
      <c r="Q34" t="n">
        <v>1367.27</v>
      </c>
      <c r="R34" t="n">
        <v>157.64</v>
      </c>
      <c r="S34" t="n">
        <v>104.26</v>
      </c>
      <c r="T34" t="n">
        <v>25596.09</v>
      </c>
      <c r="U34" t="n">
        <v>0.66</v>
      </c>
      <c r="V34" t="n">
        <v>0.89</v>
      </c>
      <c r="W34" t="n">
        <v>20.73</v>
      </c>
      <c r="X34" t="n">
        <v>1.57</v>
      </c>
      <c r="Y34" t="n">
        <v>1</v>
      </c>
      <c r="Z34" t="n">
        <v>10</v>
      </c>
      <c r="AA34" t="n">
        <v>1531.295504328528</v>
      </c>
      <c r="AB34" t="n">
        <v>2095.18606501208</v>
      </c>
      <c r="AC34" t="n">
        <v>1895.224447579438</v>
      </c>
      <c r="AD34" t="n">
        <v>1531295.504328528</v>
      </c>
      <c r="AE34" t="n">
        <v>2095186.06501208</v>
      </c>
      <c r="AF34" t="n">
        <v>9.115456392813859e-07</v>
      </c>
      <c r="AG34" t="n">
        <v>17</v>
      </c>
      <c r="AH34" t="n">
        <v>1895224.447579438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1.7093</v>
      </c>
      <c r="E35" t="n">
        <v>58.5</v>
      </c>
      <c r="F35" t="n">
        <v>54.13</v>
      </c>
      <c r="G35" t="n">
        <v>59.05</v>
      </c>
      <c r="H35" t="n">
        <v>0.87</v>
      </c>
      <c r="I35" t="n">
        <v>55</v>
      </c>
      <c r="J35" t="n">
        <v>189.12</v>
      </c>
      <c r="K35" t="n">
        <v>52.44</v>
      </c>
      <c r="L35" t="n">
        <v>9.25</v>
      </c>
      <c r="M35" t="n">
        <v>53</v>
      </c>
      <c r="N35" t="n">
        <v>37.43</v>
      </c>
      <c r="O35" t="n">
        <v>23558.67</v>
      </c>
      <c r="P35" t="n">
        <v>687.5700000000001</v>
      </c>
      <c r="Q35" t="n">
        <v>1367.36</v>
      </c>
      <c r="R35" t="n">
        <v>156.78</v>
      </c>
      <c r="S35" t="n">
        <v>104.26</v>
      </c>
      <c r="T35" t="n">
        <v>25170.25</v>
      </c>
      <c r="U35" t="n">
        <v>0.67</v>
      </c>
      <c r="V35" t="n">
        <v>0.89</v>
      </c>
      <c r="W35" t="n">
        <v>20.74</v>
      </c>
      <c r="X35" t="n">
        <v>1.55</v>
      </c>
      <c r="Y35" t="n">
        <v>1</v>
      </c>
      <c r="Z35" t="n">
        <v>10</v>
      </c>
      <c r="AA35" t="n">
        <v>1528.016619205976</v>
      </c>
      <c r="AB35" t="n">
        <v>2090.699749733202</v>
      </c>
      <c r="AC35" t="n">
        <v>1891.166299934193</v>
      </c>
      <c r="AD35" t="n">
        <v>1528016.619205976</v>
      </c>
      <c r="AE35" t="n">
        <v>2090699.749733202</v>
      </c>
      <c r="AF35" t="n">
        <v>9.123996962134291e-07</v>
      </c>
      <c r="AG35" t="n">
        <v>17</v>
      </c>
      <c r="AH35" t="n">
        <v>1891166.299934193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1.7129</v>
      </c>
      <c r="E36" t="n">
        <v>58.38</v>
      </c>
      <c r="F36" t="n">
        <v>54.07</v>
      </c>
      <c r="G36" t="n">
        <v>61.22</v>
      </c>
      <c r="H36" t="n">
        <v>0.89</v>
      </c>
      <c r="I36" t="n">
        <v>53</v>
      </c>
      <c r="J36" t="n">
        <v>189.5</v>
      </c>
      <c r="K36" t="n">
        <v>52.44</v>
      </c>
      <c r="L36" t="n">
        <v>9.5</v>
      </c>
      <c r="M36" t="n">
        <v>51</v>
      </c>
      <c r="N36" t="n">
        <v>37.56</v>
      </c>
      <c r="O36" t="n">
        <v>23605.68</v>
      </c>
      <c r="P36" t="n">
        <v>686.04</v>
      </c>
      <c r="Q36" t="n">
        <v>1367.27</v>
      </c>
      <c r="R36" t="n">
        <v>155.18</v>
      </c>
      <c r="S36" t="n">
        <v>104.26</v>
      </c>
      <c r="T36" t="n">
        <v>24382.77</v>
      </c>
      <c r="U36" t="n">
        <v>0.67</v>
      </c>
      <c r="V36" t="n">
        <v>0.89</v>
      </c>
      <c r="W36" t="n">
        <v>20.73</v>
      </c>
      <c r="X36" t="n">
        <v>1.5</v>
      </c>
      <c r="Y36" t="n">
        <v>1</v>
      </c>
      <c r="Z36" t="n">
        <v>10</v>
      </c>
      <c r="AA36" t="n">
        <v>1522.693794672268</v>
      </c>
      <c r="AB36" t="n">
        <v>2083.416826379737</v>
      </c>
      <c r="AC36" t="n">
        <v>1884.578448563936</v>
      </c>
      <c r="AD36" t="n">
        <v>1522693.794672268</v>
      </c>
      <c r="AE36" t="n">
        <v>2083416.826379737</v>
      </c>
      <c r="AF36" t="n">
        <v>9.143213243105263e-07</v>
      </c>
      <c r="AG36" t="n">
        <v>17</v>
      </c>
      <c r="AH36" t="n">
        <v>1884578.448563935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1.7148</v>
      </c>
      <c r="E37" t="n">
        <v>58.31</v>
      </c>
      <c r="F37" t="n">
        <v>54.05</v>
      </c>
      <c r="G37" t="n">
        <v>62.36</v>
      </c>
      <c r="H37" t="n">
        <v>0.91</v>
      </c>
      <c r="I37" t="n">
        <v>52</v>
      </c>
      <c r="J37" t="n">
        <v>189.88</v>
      </c>
      <c r="K37" t="n">
        <v>52.44</v>
      </c>
      <c r="L37" t="n">
        <v>9.75</v>
      </c>
      <c r="M37" t="n">
        <v>50</v>
      </c>
      <c r="N37" t="n">
        <v>37.69</v>
      </c>
      <c r="O37" t="n">
        <v>23652.75</v>
      </c>
      <c r="P37" t="n">
        <v>684.11</v>
      </c>
      <c r="Q37" t="n">
        <v>1367.33</v>
      </c>
      <c r="R37" t="n">
        <v>154.05</v>
      </c>
      <c r="S37" t="n">
        <v>104.26</v>
      </c>
      <c r="T37" t="n">
        <v>23822.41</v>
      </c>
      <c r="U37" t="n">
        <v>0.68</v>
      </c>
      <c r="V37" t="n">
        <v>0.89</v>
      </c>
      <c r="W37" t="n">
        <v>20.73</v>
      </c>
      <c r="X37" t="n">
        <v>1.47</v>
      </c>
      <c r="Y37" t="n">
        <v>1</v>
      </c>
      <c r="Z37" t="n">
        <v>10</v>
      </c>
      <c r="AA37" t="n">
        <v>1518.385155821405</v>
      </c>
      <c r="AB37" t="n">
        <v>2077.521556620257</v>
      </c>
      <c r="AC37" t="n">
        <v>1879.245815076237</v>
      </c>
      <c r="AD37" t="n">
        <v>1518385.155821405</v>
      </c>
      <c r="AE37" t="n">
        <v>2077521.556620257</v>
      </c>
      <c r="AF37" t="n">
        <v>9.153355169173276e-07</v>
      </c>
      <c r="AG37" t="n">
        <v>17</v>
      </c>
      <c r="AH37" t="n">
        <v>1879245.815076237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1.7193</v>
      </c>
      <c r="E38" t="n">
        <v>58.16</v>
      </c>
      <c r="F38" t="n">
        <v>53.96</v>
      </c>
      <c r="G38" t="n">
        <v>64.76000000000001</v>
      </c>
      <c r="H38" t="n">
        <v>0.93</v>
      </c>
      <c r="I38" t="n">
        <v>50</v>
      </c>
      <c r="J38" t="n">
        <v>190.26</v>
      </c>
      <c r="K38" t="n">
        <v>52.44</v>
      </c>
      <c r="L38" t="n">
        <v>10</v>
      </c>
      <c r="M38" t="n">
        <v>48</v>
      </c>
      <c r="N38" t="n">
        <v>37.82</v>
      </c>
      <c r="O38" t="n">
        <v>23699.85</v>
      </c>
      <c r="P38" t="n">
        <v>682.26</v>
      </c>
      <c r="Q38" t="n">
        <v>1367.44</v>
      </c>
      <c r="R38" t="n">
        <v>151.58</v>
      </c>
      <c r="S38" t="n">
        <v>104.26</v>
      </c>
      <c r="T38" t="n">
        <v>22595.16</v>
      </c>
      <c r="U38" t="n">
        <v>0.6899999999999999</v>
      </c>
      <c r="V38" t="n">
        <v>0.89</v>
      </c>
      <c r="W38" t="n">
        <v>20.72</v>
      </c>
      <c r="X38" t="n">
        <v>1.38</v>
      </c>
      <c r="Y38" t="n">
        <v>1</v>
      </c>
      <c r="Z38" t="n">
        <v>10</v>
      </c>
      <c r="AA38" t="n">
        <v>1511.773533833446</v>
      </c>
      <c r="AB38" t="n">
        <v>2068.475243732156</v>
      </c>
      <c r="AC38" t="n">
        <v>1871.062869593596</v>
      </c>
      <c r="AD38" t="n">
        <v>1511773.533833446</v>
      </c>
      <c r="AE38" t="n">
        <v>2068475.243732156</v>
      </c>
      <c r="AF38" t="n">
        <v>9.177375520386992e-07</v>
      </c>
      <c r="AG38" t="n">
        <v>17</v>
      </c>
      <c r="AH38" t="n">
        <v>1871062.869593596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1.721</v>
      </c>
      <c r="E39" t="n">
        <v>58.1</v>
      </c>
      <c r="F39" t="n">
        <v>53.94</v>
      </c>
      <c r="G39" t="n">
        <v>66.05</v>
      </c>
      <c r="H39" t="n">
        <v>0.95</v>
      </c>
      <c r="I39" t="n">
        <v>49</v>
      </c>
      <c r="J39" t="n">
        <v>190.65</v>
      </c>
      <c r="K39" t="n">
        <v>52.44</v>
      </c>
      <c r="L39" t="n">
        <v>10.25</v>
      </c>
      <c r="M39" t="n">
        <v>47</v>
      </c>
      <c r="N39" t="n">
        <v>37.95</v>
      </c>
      <c r="O39" t="n">
        <v>23747</v>
      </c>
      <c r="P39" t="n">
        <v>681</v>
      </c>
      <c r="Q39" t="n">
        <v>1367.28</v>
      </c>
      <c r="R39" t="n">
        <v>151.05</v>
      </c>
      <c r="S39" t="n">
        <v>104.26</v>
      </c>
      <c r="T39" t="n">
        <v>22336.88</v>
      </c>
      <c r="U39" t="n">
        <v>0.6899999999999999</v>
      </c>
      <c r="V39" t="n">
        <v>0.89</v>
      </c>
      <c r="W39" t="n">
        <v>20.72</v>
      </c>
      <c r="X39" t="n">
        <v>1.36</v>
      </c>
      <c r="Y39" t="n">
        <v>1</v>
      </c>
      <c r="Z39" t="n">
        <v>10</v>
      </c>
      <c r="AA39" t="n">
        <v>1508.585739766808</v>
      </c>
      <c r="AB39" t="n">
        <v>2064.113563254632</v>
      </c>
      <c r="AC39" t="n">
        <v>1867.117461779191</v>
      </c>
      <c r="AD39" t="n">
        <v>1508585.739766808</v>
      </c>
      <c r="AE39" t="n">
        <v>2064113.563254633</v>
      </c>
      <c r="AF39" t="n">
        <v>9.186449875289952e-07</v>
      </c>
      <c r="AG39" t="n">
        <v>17</v>
      </c>
      <c r="AH39" t="n">
        <v>1867117.461779191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1.7224</v>
      </c>
      <c r="E40" t="n">
        <v>58.06</v>
      </c>
      <c r="F40" t="n">
        <v>53.93</v>
      </c>
      <c r="G40" t="n">
        <v>67.41</v>
      </c>
      <c r="H40" t="n">
        <v>0.98</v>
      </c>
      <c r="I40" t="n">
        <v>48</v>
      </c>
      <c r="J40" t="n">
        <v>191.03</v>
      </c>
      <c r="K40" t="n">
        <v>52.44</v>
      </c>
      <c r="L40" t="n">
        <v>10.5</v>
      </c>
      <c r="M40" t="n">
        <v>46</v>
      </c>
      <c r="N40" t="n">
        <v>38.09</v>
      </c>
      <c r="O40" t="n">
        <v>23794.2</v>
      </c>
      <c r="P40" t="n">
        <v>679.4299999999999</v>
      </c>
      <c r="Q40" t="n">
        <v>1367.42</v>
      </c>
      <c r="R40" t="n">
        <v>150.49</v>
      </c>
      <c r="S40" t="n">
        <v>104.26</v>
      </c>
      <c r="T40" t="n">
        <v>22059.15</v>
      </c>
      <c r="U40" t="n">
        <v>0.6899999999999999</v>
      </c>
      <c r="V40" t="n">
        <v>0.89</v>
      </c>
      <c r="W40" t="n">
        <v>20.72</v>
      </c>
      <c r="X40" t="n">
        <v>1.35</v>
      </c>
      <c r="Y40" t="n">
        <v>1</v>
      </c>
      <c r="Z40" t="n">
        <v>10</v>
      </c>
      <c r="AA40" t="n">
        <v>1505.259008849204</v>
      </c>
      <c r="AB40" t="n">
        <v>2059.561783248156</v>
      </c>
      <c r="AC40" t="n">
        <v>1863.000097268069</v>
      </c>
      <c r="AD40" t="n">
        <v>1505259.008849204</v>
      </c>
      <c r="AE40" t="n">
        <v>2059561.783248156</v>
      </c>
      <c r="AF40" t="n">
        <v>9.193922873445329e-07</v>
      </c>
      <c r="AG40" t="n">
        <v>17</v>
      </c>
      <c r="AH40" t="n">
        <v>1863000.097268069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1.724</v>
      </c>
      <c r="E41" t="n">
        <v>58</v>
      </c>
      <c r="F41" t="n">
        <v>53.91</v>
      </c>
      <c r="G41" t="n">
        <v>68.81999999999999</v>
      </c>
      <c r="H41" t="n">
        <v>1</v>
      </c>
      <c r="I41" t="n">
        <v>47</v>
      </c>
      <c r="J41" t="n">
        <v>191.41</v>
      </c>
      <c r="K41" t="n">
        <v>52.44</v>
      </c>
      <c r="L41" t="n">
        <v>10.75</v>
      </c>
      <c r="M41" t="n">
        <v>45</v>
      </c>
      <c r="N41" t="n">
        <v>38.22</v>
      </c>
      <c r="O41" t="n">
        <v>23841.44</v>
      </c>
      <c r="P41" t="n">
        <v>677.88</v>
      </c>
      <c r="Q41" t="n">
        <v>1367.42</v>
      </c>
      <c r="R41" t="n">
        <v>149.81</v>
      </c>
      <c r="S41" t="n">
        <v>104.26</v>
      </c>
      <c r="T41" t="n">
        <v>21724.45</v>
      </c>
      <c r="U41" t="n">
        <v>0.7</v>
      </c>
      <c r="V41" t="n">
        <v>0.89</v>
      </c>
      <c r="W41" t="n">
        <v>20.72</v>
      </c>
      <c r="X41" t="n">
        <v>1.33</v>
      </c>
      <c r="Y41" t="n">
        <v>1</v>
      </c>
      <c r="Z41" t="n">
        <v>10</v>
      </c>
      <c r="AA41" t="n">
        <v>1501.751659894675</v>
      </c>
      <c r="AB41" t="n">
        <v>2054.762873675254</v>
      </c>
      <c r="AC41" t="n">
        <v>1858.659188889494</v>
      </c>
      <c r="AD41" t="n">
        <v>1501751.659894675</v>
      </c>
      <c r="AE41" t="n">
        <v>2054762.873675255</v>
      </c>
      <c r="AF41" t="n">
        <v>9.202463442765761e-07</v>
      </c>
      <c r="AG41" t="n">
        <v>17</v>
      </c>
      <c r="AH41" t="n">
        <v>1858659.188889494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1.7292</v>
      </c>
      <c r="E42" t="n">
        <v>57.83</v>
      </c>
      <c r="F42" t="n">
        <v>53.81</v>
      </c>
      <c r="G42" t="n">
        <v>71.75</v>
      </c>
      <c r="H42" t="n">
        <v>1.02</v>
      </c>
      <c r="I42" t="n">
        <v>45</v>
      </c>
      <c r="J42" t="n">
        <v>191.79</v>
      </c>
      <c r="K42" t="n">
        <v>52.44</v>
      </c>
      <c r="L42" t="n">
        <v>11</v>
      </c>
      <c r="M42" t="n">
        <v>43</v>
      </c>
      <c r="N42" t="n">
        <v>38.35</v>
      </c>
      <c r="O42" t="n">
        <v>23888.73</v>
      </c>
      <c r="P42" t="n">
        <v>675.83</v>
      </c>
      <c r="Q42" t="n">
        <v>1367.25</v>
      </c>
      <c r="R42" t="n">
        <v>146.97</v>
      </c>
      <c r="S42" t="n">
        <v>104.26</v>
      </c>
      <c r="T42" t="n">
        <v>20315.03</v>
      </c>
      <c r="U42" t="n">
        <v>0.71</v>
      </c>
      <c r="V42" t="n">
        <v>0.89</v>
      </c>
      <c r="W42" t="n">
        <v>20.7</v>
      </c>
      <c r="X42" t="n">
        <v>1.23</v>
      </c>
      <c r="Y42" t="n">
        <v>1</v>
      </c>
      <c r="Z42" t="n">
        <v>10</v>
      </c>
      <c r="AA42" t="n">
        <v>1494.353550612813</v>
      </c>
      <c r="AB42" t="n">
        <v>2044.640454174265</v>
      </c>
      <c r="AC42" t="n">
        <v>1849.502838898773</v>
      </c>
      <c r="AD42" t="n">
        <v>1494353.550612813</v>
      </c>
      <c r="AE42" t="n">
        <v>2044640.454174265</v>
      </c>
      <c r="AF42" t="n">
        <v>9.230220293057166e-07</v>
      </c>
      <c r="AG42" t="n">
        <v>17</v>
      </c>
      <c r="AH42" t="n">
        <v>1849502.838898773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1.7305</v>
      </c>
      <c r="E43" t="n">
        <v>57.79</v>
      </c>
      <c r="F43" t="n">
        <v>53.8</v>
      </c>
      <c r="G43" t="n">
        <v>73.37</v>
      </c>
      <c r="H43" t="n">
        <v>1.04</v>
      </c>
      <c r="I43" t="n">
        <v>44</v>
      </c>
      <c r="J43" t="n">
        <v>192.18</v>
      </c>
      <c r="K43" t="n">
        <v>52.44</v>
      </c>
      <c r="L43" t="n">
        <v>11.25</v>
      </c>
      <c r="M43" t="n">
        <v>42</v>
      </c>
      <c r="N43" t="n">
        <v>38.49</v>
      </c>
      <c r="O43" t="n">
        <v>23936.06</v>
      </c>
      <c r="P43" t="n">
        <v>674.3</v>
      </c>
      <c r="Q43" t="n">
        <v>1367.35</v>
      </c>
      <c r="R43" t="n">
        <v>146.16</v>
      </c>
      <c r="S43" t="n">
        <v>104.26</v>
      </c>
      <c r="T43" t="n">
        <v>19915.12</v>
      </c>
      <c r="U43" t="n">
        <v>0.71</v>
      </c>
      <c r="V43" t="n">
        <v>0.89</v>
      </c>
      <c r="W43" t="n">
        <v>20.72</v>
      </c>
      <c r="X43" t="n">
        <v>1.22</v>
      </c>
      <c r="Y43" t="n">
        <v>1</v>
      </c>
      <c r="Z43" t="n">
        <v>10</v>
      </c>
      <c r="AA43" t="n">
        <v>1491.184221753101</v>
      </c>
      <c r="AB43" t="n">
        <v>2040.304038607484</v>
      </c>
      <c r="AC43" t="n">
        <v>1845.580284747489</v>
      </c>
      <c r="AD43" t="n">
        <v>1491184.221753101</v>
      </c>
      <c r="AE43" t="n">
        <v>2040304.038607484</v>
      </c>
      <c r="AF43" t="n">
        <v>9.237159505630018e-07</v>
      </c>
      <c r="AG43" t="n">
        <v>17</v>
      </c>
      <c r="AH43" t="n">
        <v>1845580.284747489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1.7325</v>
      </c>
      <c r="E44" t="n">
        <v>57.72</v>
      </c>
      <c r="F44" t="n">
        <v>53.77</v>
      </c>
      <c r="G44" t="n">
        <v>75.03</v>
      </c>
      <c r="H44" t="n">
        <v>1.06</v>
      </c>
      <c r="I44" t="n">
        <v>43</v>
      </c>
      <c r="J44" t="n">
        <v>192.56</v>
      </c>
      <c r="K44" t="n">
        <v>52.44</v>
      </c>
      <c r="L44" t="n">
        <v>11.5</v>
      </c>
      <c r="M44" t="n">
        <v>41</v>
      </c>
      <c r="N44" t="n">
        <v>38.62</v>
      </c>
      <c r="O44" t="n">
        <v>23983.44</v>
      </c>
      <c r="P44" t="n">
        <v>673.59</v>
      </c>
      <c r="Q44" t="n">
        <v>1367.28</v>
      </c>
      <c r="R44" t="n">
        <v>145.28</v>
      </c>
      <c r="S44" t="n">
        <v>104.26</v>
      </c>
      <c r="T44" t="n">
        <v>19480.73</v>
      </c>
      <c r="U44" t="n">
        <v>0.72</v>
      </c>
      <c r="V44" t="n">
        <v>0.89</v>
      </c>
      <c r="W44" t="n">
        <v>20.71</v>
      </c>
      <c r="X44" t="n">
        <v>1.19</v>
      </c>
      <c r="Y44" t="n">
        <v>1</v>
      </c>
      <c r="Z44" t="n">
        <v>10</v>
      </c>
      <c r="AA44" t="n">
        <v>1488.519685690442</v>
      </c>
      <c r="AB44" t="n">
        <v>2036.65830281552</v>
      </c>
      <c r="AC44" t="n">
        <v>1842.282492862687</v>
      </c>
      <c r="AD44" t="n">
        <v>1488519.685690442</v>
      </c>
      <c r="AE44" t="n">
        <v>2036658.30281552</v>
      </c>
      <c r="AF44" t="n">
        <v>9.247835217280558e-07</v>
      </c>
      <c r="AG44" t="n">
        <v>17</v>
      </c>
      <c r="AH44" t="n">
        <v>1842282.492862687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1.7341</v>
      </c>
      <c r="E45" t="n">
        <v>57.67</v>
      </c>
      <c r="F45" t="n">
        <v>53.75</v>
      </c>
      <c r="G45" t="n">
        <v>76.79000000000001</v>
      </c>
      <c r="H45" t="n">
        <v>1.08</v>
      </c>
      <c r="I45" t="n">
        <v>42</v>
      </c>
      <c r="J45" t="n">
        <v>192.95</v>
      </c>
      <c r="K45" t="n">
        <v>52.44</v>
      </c>
      <c r="L45" t="n">
        <v>11.75</v>
      </c>
      <c r="M45" t="n">
        <v>40</v>
      </c>
      <c r="N45" t="n">
        <v>38.75</v>
      </c>
      <c r="O45" t="n">
        <v>24030.86</v>
      </c>
      <c r="P45" t="n">
        <v>671.77</v>
      </c>
      <c r="Q45" t="n">
        <v>1367.29</v>
      </c>
      <c r="R45" t="n">
        <v>144.37</v>
      </c>
      <c r="S45" t="n">
        <v>104.26</v>
      </c>
      <c r="T45" t="n">
        <v>19031.3</v>
      </c>
      <c r="U45" t="n">
        <v>0.72</v>
      </c>
      <c r="V45" t="n">
        <v>0.89</v>
      </c>
      <c r="W45" t="n">
        <v>20.72</v>
      </c>
      <c r="X45" t="n">
        <v>1.18</v>
      </c>
      <c r="Y45" t="n">
        <v>1</v>
      </c>
      <c r="Z45" t="n">
        <v>10</v>
      </c>
      <c r="AA45" t="n">
        <v>1484.671625193014</v>
      </c>
      <c r="AB45" t="n">
        <v>2031.393216678492</v>
      </c>
      <c r="AC45" t="n">
        <v>1837.519899156982</v>
      </c>
      <c r="AD45" t="n">
        <v>1484671.625193014</v>
      </c>
      <c r="AE45" t="n">
        <v>2031393.216678492</v>
      </c>
      <c r="AF45" t="n">
        <v>9.25637578660099e-07</v>
      </c>
      <c r="AG45" t="n">
        <v>17</v>
      </c>
      <c r="AH45" t="n">
        <v>1837519.899156982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1.7361</v>
      </c>
      <c r="E46" t="n">
        <v>57.6</v>
      </c>
      <c r="F46" t="n">
        <v>53.72</v>
      </c>
      <c r="G46" t="n">
        <v>78.62</v>
      </c>
      <c r="H46" t="n">
        <v>1.1</v>
      </c>
      <c r="I46" t="n">
        <v>41</v>
      </c>
      <c r="J46" t="n">
        <v>193.33</v>
      </c>
      <c r="K46" t="n">
        <v>52.44</v>
      </c>
      <c r="L46" t="n">
        <v>12</v>
      </c>
      <c r="M46" t="n">
        <v>39</v>
      </c>
      <c r="N46" t="n">
        <v>38.89</v>
      </c>
      <c r="O46" t="n">
        <v>24078.33</v>
      </c>
      <c r="P46" t="n">
        <v>670.13</v>
      </c>
      <c r="Q46" t="n">
        <v>1367.34</v>
      </c>
      <c r="R46" t="n">
        <v>143.58</v>
      </c>
      <c r="S46" t="n">
        <v>104.26</v>
      </c>
      <c r="T46" t="n">
        <v>18639.6</v>
      </c>
      <c r="U46" t="n">
        <v>0.73</v>
      </c>
      <c r="V46" t="n">
        <v>0.89</v>
      </c>
      <c r="W46" t="n">
        <v>20.71</v>
      </c>
      <c r="X46" t="n">
        <v>1.14</v>
      </c>
      <c r="Y46" t="n">
        <v>1</v>
      </c>
      <c r="Z46" t="n">
        <v>10</v>
      </c>
      <c r="AA46" t="n">
        <v>1480.724487119297</v>
      </c>
      <c r="AB46" t="n">
        <v>2025.99256823059</v>
      </c>
      <c r="AC46" t="n">
        <v>1832.634681017091</v>
      </c>
      <c r="AD46" t="n">
        <v>1480724.487119297</v>
      </c>
      <c r="AE46" t="n">
        <v>2025992.56823059</v>
      </c>
      <c r="AF46" t="n">
        <v>9.267051498251531e-07</v>
      </c>
      <c r="AG46" t="n">
        <v>17</v>
      </c>
      <c r="AH46" t="n">
        <v>1832634.681017091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1.7363</v>
      </c>
      <c r="E47" t="n">
        <v>57.59</v>
      </c>
      <c r="F47" t="n">
        <v>53.72</v>
      </c>
      <c r="G47" t="n">
        <v>78.61</v>
      </c>
      <c r="H47" t="n">
        <v>1.12</v>
      </c>
      <c r="I47" t="n">
        <v>41</v>
      </c>
      <c r="J47" t="n">
        <v>193.72</v>
      </c>
      <c r="K47" t="n">
        <v>52.44</v>
      </c>
      <c r="L47" t="n">
        <v>12.25</v>
      </c>
      <c r="M47" t="n">
        <v>39</v>
      </c>
      <c r="N47" t="n">
        <v>39.02</v>
      </c>
      <c r="O47" t="n">
        <v>24125.85</v>
      </c>
      <c r="P47" t="n">
        <v>669.4400000000001</v>
      </c>
      <c r="Q47" t="n">
        <v>1367.3</v>
      </c>
      <c r="R47" t="n">
        <v>143.23</v>
      </c>
      <c r="S47" t="n">
        <v>104.26</v>
      </c>
      <c r="T47" t="n">
        <v>18465.81</v>
      </c>
      <c r="U47" t="n">
        <v>0.73</v>
      </c>
      <c r="V47" t="n">
        <v>0.89</v>
      </c>
      <c r="W47" t="n">
        <v>20.72</v>
      </c>
      <c r="X47" t="n">
        <v>1.14</v>
      </c>
      <c r="Y47" t="n">
        <v>1</v>
      </c>
      <c r="Z47" t="n">
        <v>10</v>
      </c>
      <c r="AA47" t="n">
        <v>1479.616570876207</v>
      </c>
      <c r="AB47" t="n">
        <v>2024.47666834898</v>
      </c>
      <c r="AC47" t="n">
        <v>1831.263456492602</v>
      </c>
      <c r="AD47" t="n">
        <v>1479616.570876207</v>
      </c>
      <c r="AE47" t="n">
        <v>2024476.66834898</v>
      </c>
      <c r="AF47" t="n">
        <v>9.268119069416584e-07</v>
      </c>
      <c r="AG47" t="n">
        <v>17</v>
      </c>
      <c r="AH47" t="n">
        <v>1831263.456492602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1.7378</v>
      </c>
      <c r="E48" t="n">
        <v>57.54</v>
      </c>
      <c r="F48" t="n">
        <v>53.7</v>
      </c>
      <c r="G48" t="n">
        <v>80.55</v>
      </c>
      <c r="H48" t="n">
        <v>1.14</v>
      </c>
      <c r="I48" t="n">
        <v>40</v>
      </c>
      <c r="J48" t="n">
        <v>194.1</v>
      </c>
      <c r="K48" t="n">
        <v>52.44</v>
      </c>
      <c r="L48" t="n">
        <v>12.5</v>
      </c>
      <c r="M48" t="n">
        <v>38</v>
      </c>
      <c r="N48" t="n">
        <v>39.16</v>
      </c>
      <c r="O48" t="n">
        <v>24173.41</v>
      </c>
      <c r="P48" t="n">
        <v>668.51</v>
      </c>
      <c r="Q48" t="n">
        <v>1367.26</v>
      </c>
      <c r="R48" t="n">
        <v>142.85</v>
      </c>
      <c r="S48" t="n">
        <v>104.26</v>
      </c>
      <c r="T48" t="n">
        <v>18282.95</v>
      </c>
      <c r="U48" t="n">
        <v>0.73</v>
      </c>
      <c r="V48" t="n">
        <v>0.89</v>
      </c>
      <c r="W48" t="n">
        <v>20.71</v>
      </c>
      <c r="X48" t="n">
        <v>1.12</v>
      </c>
      <c r="Y48" t="n">
        <v>1</v>
      </c>
      <c r="Z48" t="n">
        <v>10</v>
      </c>
      <c r="AA48" t="n">
        <v>1477.096840911458</v>
      </c>
      <c r="AB48" t="n">
        <v>2021.029062648569</v>
      </c>
      <c r="AC48" t="n">
        <v>1828.144885441494</v>
      </c>
      <c r="AD48" t="n">
        <v>1477096.840911458</v>
      </c>
      <c r="AE48" t="n">
        <v>2021029.062648569</v>
      </c>
      <c r="AF48" t="n">
        <v>9.27612585315449e-07</v>
      </c>
      <c r="AG48" t="n">
        <v>17</v>
      </c>
      <c r="AH48" t="n">
        <v>1828144.885441494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1.7394</v>
      </c>
      <c r="E49" t="n">
        <v>57.49</v>
      </c>
      <c r="F49" t="n">
        <v>53.68</v>
      </c>
      <c r="G49" t="n">
        <v>82.59</v>
      </c>
      <c r="H49" t="n">
        <v>1.16</v>
      </c>
      <c r="I49" t="n">
        <v>39</v>
      </c>
      <c r="J49" t="n">
        <v>194.49</v>
      </c>
      <c r="K49" t="n">
        <v>52.44</v>
      </c>
      <c r="L49" t="n">
        <v>12.75</v>
      </c>
      <c r="M49" t="n">
        <v>37</v>
      </c>
      <c r="N49" t="n">
        <v>39.3</v>
      </c>
      <c r="O49" t="n">
        <v>24221.02</v>
      </c>
      <c r="P49" t="n">
        <v>667.3099999999999</v>
      </c>
      <c r="Q49" t="n">
        <v>1367.32</v>
      </c>
      <c r="R49" t="n">
        <v>142.49</v>
      </c>
      <c r="S49" t="n">
        <v>104.26</v>
      </c>
      <c r="T49" t="n">
        <v>18108.09</v>
      </c>
      <c r="U49" t="n">
        <v>0.73</v>
      </c>
      <c r="V49" t="n">
        <v>0.89</v>
      </c>
      <c r="W49" t="n">
        <v>20.71</v>
      </c>
      <c r="X49" t="n">
        <v>1.1</v>
      </c>
      <c r="Y49" t="n">
        <v>1</v>
      </c>
      <c r="Z49" t="n">
        <v>10</v>
      </c>
      <c r="AA49" t="n">
        <v>1474.133127423638</v>
      </c>
      <c r="AB49" t="n">
        <v>2016.973979104722</v>
      </c>
      <c r="AC49" t="n">
        <v>1824.476813379727</v>
      </c>
      <c r="AD49" t="n">
        <v>1474133.127423638</v>
      </c>
      <c r="AE49" t="n">
        <v>2016973.979104722</v>
      </c>
      <c r="AF49" t="n">
        <v>9.284666422474922e-07</v>
      </c>
      <c r="AG49" t="n">
        <v>17</v>
      </c>
      <c r="AH49" t="n">
        <v>1824476.813379727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1.7425</v>
      </c>
      <c r="E50" t="n">
        <v>57.39</v>
      </c>
      <c r="F50" t="n">
        <v>53.62</v>
      </c>
      <c r="G50" t="n">
        <v>84.66</v>
      </c>
      <c r="H50" t="n">
        <v>1.18</v>
      </c>
      <c r="I50" t="n">
        <v>38</v>
      </c>
      <c r="J50" t="n">
        <v>194.88</v>
      </c>
      <c r="K50" t="n">
        <v>52.44</v>
      </c>
      <c r="L50" t="n">
        <v>13</v>
      </c>
      <c r="M50" t="n">
        <v>36</v>
      </c>
      <c r="N50" t="n">
        <v>39.43</v>
      </c>
      <c r="O50" t="n">
        <v>24268.67</v>
      </c>
      <c r="P50" t="n">
        <v>665.04</v>
      </c>
      <c r="Q50" t="n">
        <v>1367.25</v>
      </c>
      <c r="R50" t="n">
        <v>140.28</v>
      </c>
      <c r="S50" t="n">
        <v>104.26</v>
      </c>
      <c r="T50" t="n">
        <v>17005.22</v>
      </c>
      <c r="U50" t="n">
        <v>0.74</v>
      </c>
      <c r="V50" t="n">
        <v>0.89</v>
      </c>
      <c r="W50" t="n">
        <v>20.7</v>
      </c>
      <c r="X50" t="n">
        <v>1.04</v>
      </c>
      <c r="Y50" t="n">
        <v>1</v>
      </c>
      <c r="Z50" t="n">
        <v>10</v>
      </c>
      <c r="AA50" t="n">
        <v>1468.348586957548</v>
      </c>
      <c r="AB50" t="n">
        <v>2009.059315643104</v>
      </c>
      <c r="AC50" t="n">
        <v>1817.317514290585</v>
      </c>
      <c r="AD50" t="n">
        <v>1468348.586957548</v>
      </c>
      <c r="AE50" t="n">
        <v>2009059.315643104</v>
      </c>
      <c r="AF50" t="n">
        <v>9.30121377553326e-07</v>
      </c>
      <c r="AG50" t="n">
        <v>17</v>
      </c>
      <c r="AH50" t="n">
        <v>1817317.514290585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1.7444</v>
      </c>
      <c r="E51" t="n">
        <v>57.33</v>
      </c>
      <c r="F51" t="n">
        <v>53.59</v>
      </c>
      <c r="G51" t="n">
        <v>86.90000000000001</v>
      </c>
      <c r="H51" t="n">
        <v>1.2</v>
      </c>
      <c r="I51" t="n">
        <v>37</v>
      </c>
      <c r="J51" t="n">
        <v>195.26</v>
      </c>
      <c r="K51" t="n">
        <v>52.44</v>
      </c>
      <c r="L51" t="n">
        <v>13.25</v>
      </c>
      <c r="M51" t="n">
        <v>35</v>
      </c>
      <c r="N51" t="n">
        <v>39.57</v>
      </c>
      <c r="O51" t="n">
        <v>24316.37</v>
      </c>
      <c r="P51" t="n">
        <v>663.4400000000001</v>
      </c>
      <c r="Q51" t="n">
        <v>1367.3</v>
      </c>
      <c r="R51" t="n">
        <v>139.51</v>
      </c>
      <c r="S51" t="n">
        <v>104.26</v>
      </c>
      <c r="T51" t="n">
        <v>16624.87</v>
      </c>
      <c r="U51" t="n">
        <v>0.75</v>
      </c>
      <c r="V51" t="n">
        <v>0.89</v>
      </c>
      <c r="W51" t="n">
        <v>20.7</v>
      </c>
      <c r="X51" t="n">
        <v>1.01</v>
      </c>
      <c r="Y51" t="n">
        <v>1</v>
      </c>
      <c r="Z51" t="n">
        <v>10</v>
      </c>
      <c r="AA51" t="n">
        <v>1464.566731790304</v>
      </c>
      <c r="AB51" t="n">
        <v>2003.884814559606</v>
      </c>
      <c r="AC51" t="n">
        <v>1812.636860328038</v>
      </c>
      <c r="AD51" t="n">
        <v>1464566.731790304</v>
      </c>
      <c r="AE51" t="n">
        <v>2003884.814559606</v>
      </c>
      <c r="AF51" t="n">
        <v>9.311355701601274e-07</v>
      </c>
      <c r="AG51" t="n">
        <v>17</v>
      </c>
      <c r="AH51" t="n">
        <v>1812636.860328038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1.7432</v>
      </c>
      <c r="E52" t="n">
        <v>57.36</v>
      </c>
      <c r="F52" t="n">
        <v>53.63</v>
      </c>
      <c r="G52" t="n">
        <v>86.97</v>
      </c>
      <c r="H52" t="n">
        <v>1.22</v>
      </c>
      <c r="I52" t="n">
        <v>37</v>
      </c>
      <c r="J52" t="n">
        <v>195.65</v>
      </c>
      <c r="K52" t="n">
        <v>52.44</v>
      </c>
      <c r="L52" t="n">
        <v>13.5</v>
      </c>
      <c r="M52" t="n">
        <v>35</v>
      </c>
      <c r="N52" t="n">
        <v>39.71</v>
      </c>
      <c r="O52" t="n">
        <v>24364.12</v>
      </c>
      <c r="P52" t="n">
        <v>663.01</v>
      </c>
      <c r="Q52" t="n">
        <v>1367.27</v>
      </c>
      <c r="R52" t="n">
        <v>140.66</v>
      </c>
      <c r="S52" t="n">
        <v>104.26</v>
      </c>
      <c r="T52" t="n">
        <v>17201.32</v>
      </c>
      <c r="U52" t="n">
        <v>0.74</v>
      </c>
      <c r="V52" t="n">
        <v>0.89</v>
      </c>
      <c r="W52" t="n">
        <v>20.71</v>
      </c>
      <c r="X52" t="n">
        <v>1.05</v>
      </c>
      <c r="Y52" t="n">
        <v>1</v>
      </c>
      <c r="Z52" t="n">
        <v>10</v>
      </c>
      <c r="AA52" t="n">
        <v>1465.088493091182</v>
      </c>
      <c r="AB52" t="n">
        <v>2004.59871138995</v>
      </c>
      <c r="AC52" t="n">
        <v>1813.282623846855</v>
      </c>
      <c r="AD52" t="n">
        <v>1465088.493091182</v>
      </c>
      <c r="AE52" t="n">
        <v>2004598.71138995</v>
      </c>
      <c r="AF52" t="n">
        <v>9.30495027461095e-07</v>
      </c>
      <c r="AG52" t="n">
        <v>17</v>
      </c>
      <c r="AH52" t="n">
        <v>1813282.623846855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1.7461</v>
      </c>
      <c r="E53" t="n">
        <v>57.27</v>
      </c>
      <c r="F53" t="n">
        <v>53.57</v>
      </c>
      <c r="G53" t="n">
        <v>89.28</v>
      </c>
      <c r="H53" t="n">
        <v>1.25</v>
      </c>
      <c r="I53" t="n">
        <v>36</v>
      </c>
      <c r="J53" t="n">
        <v>196.04</v>
      </c>
      <c r="K53" t="n">
        <v>52.44</v>
      </c>
      <c r="L53" t="n">
        <v>13.75</v>
      </c>
      <c r="M53" t="n">
        <v>34</v>
      </c>
      <c r="N53" t="n">
        <v>39.84</v>
      </c>
      <c r="O53" t="n">
        <v>24411.91</v>
      </c>
      <c r="P53" t="n">
        <v>660.9299999999999</v>
      </c>
      <c r="Q53" t="n">
        <v>1367.19</v>
      </c>
      <c r="R53" t="n">
        <v>138.83</v>
      </c>
      <c r="S53" t="n">
        <v>104.26</v>
      </c>
      <c r="T53" t="n">
        <v>16292.8</v>
      </c>
      <c r="U53" t="n">
        <v>0.75</v>
      </c>
      <c r="V53" t="n">
        <v>0.89</v>
      </c>
      <c r="W53" t="n">
        <v>20.7</v>
      </c>
      <c r="X53" t="n">
        <v>0.99</v>
      </c>
      <c r="Y53" t="n">
        <v>1</v>
      </c>
      <c r="Z53" t="n">
        <v>10</v>
      </c>
      <c r="AA53" t="n">
        <v>1459.739257796725</v>
      </c>
      <c r="AB53" t="n">
        <v>1997.27965166847</v>
      </c>
      <c r="AC53" t="n">
        <v>1806.662084912828</v>
      </c>
      <c r="AD53" t="n">
        <v>1459739.257796725</v>
      </c>
      <c r="AE53" t="n">
        <v>1997279.65166847</v>
      </c>
      <c r="AF53" t="n">
        <v>9.320430056504232e-07</v>
      </c>
      <c r="AG53" t="n">
        <v>17</v>
      </c>
      <c r="AH53" t="n">
        <v>1806662.084912828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1.7475</v>
      </c>
      <c r="E54" t="n">
        <v>57.22</v>
      </c>
      <c r="F54" t="n">
        <v>53.56</v>
      </c>
      <c r="G54" t="n">
        <v>91.81999999999999</v>
      </c>
      <c r="H54" t="n">
        <v>1.27</v>
      </c>
      <c r="I54" t="n">
        <v>35</v>
      </c>
      <c r="J54" t="n">
        <v>196.42</v>
      </c>
      <c r="K54" t="n">
        <v>52.44</v>
      </c>
      <c r="L54" t="n">
        <v>14</v>
      </c>
      <c r="M54" t="n">
        <v>33</v>
      </c>
      <c r="N54" t="n">
        <v>39.98</v>
      </c>
      <c r="O54" t="n">
        <v>24459.75</v>
      </c>
      <c r="P54" t="n">
        <v>659.37</v>
      </c>
      <c r="Q54" t="n">
        <v>1367.28</v>
      </c>
      <c r="R54" t="n">
        <v>138.55</v>
      </c>
      <c r="S54" t="n">
        <v>104.26</v>
      </c>
      <c r="T54" t="n">
        <v>16157.91</v>
      </c>
      <c r="U54" t="n">
        <v>0.75</v>
      </c>
      <c r="V54" t="n">
        <v>0.89</v>
      </c>
      <c r="W54" t="n">
        <v>20.7</v>
      </c>
      <c r="X54" t="n">
        <v>0.98</v>
      </c>
      <c r="Y54" t="n">
        <v>1</v>
      </c>
      <c r="Z54" t="n">
        <v>10</v>
      </c>
      <c r="AA54" t="n">
        <v>1456.513283676437</v>
      </c>
      <c r="AB54" t="n">
        <v>1992.865731557157</v>
      </c>
      <c r="AC54" t="n">
        <v>1802.669423141963</v>
      </c>
      <c r="AD54" t="n">
        <v>1456513.283676437</v>
      </c>
      <c r="AE54" t="n">
        <v>1992865.731557157</v>
      </c>
      <c r="AF54" t="n">
        <v>9.327903054659611e-07</v>
      </c>
      <c r="AG54" t="n">
        <v>17</v>
      </c>
      <c r="AH54" t="n">
        <v>1802669.423141963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1.7473</v>
      </c>
      <c r="E55" t="n">
        <v>57.23</v>
      </c>
      <c r="F55" t="n">
        <v>53.57</v>
      </c>
      <c r="G55" t="n">
        <v>91.83</v>
      </c>
      <c r="H55" t="n">
        <v>1.29</v>
      </c>
      <c r="I55" t="n">
        <v>35</v>
      </c>
      <c r="J55" t="n">
        <v>196.81</v>
      </c>
      <c r="K55" t="n">
        <v>52.44</v>
      </c>
      <c r="L55" t="n">
        <v>14.25</v>
      </c>
      <c r="M55" t="n">
        <v>33</v>
      </c>
      <c r="N55" t="n">
        <v>40.12</v>
      </c>
      <c r="O55" t="n">
        <v>24507.64</v>
      </c>
      <c r="P55" t="n">
        <v>658.11</v>
      </c>
      <c r="Q55" t="n">
        <v>1367.25</v>
      </c>
      <c r="R55" t="n">
        <v>138.77</v>
      </c>
      <c r="S55" t="n">
        <v>104.26</v>
      </c>
      <c r="T55" t="n">
        <v>16268.54</v>
      </c>
      <c r="U55" t="n">
        <v>0.75</v>
      </c>
      <c r="V55" t="n">
        <v>0.89</v>
      </c>
      <c r="W55" t="n">
        <v>20.7</v>
      </c>
      <c r="X55" t="n">
        <v>0.99</v>
      </c>
      <c r="Y55" t="n">
        <v>1</v>
      </c>
      <c r="Z55" t="n">
        <v>10</v>
      </c>
      <c r="AA55" t="n">
        <v>1454.975192170067</v>
      </c>
      <c r="AB55" t="n">
        <v>1990.761246902333</v>
      </c>
      <c r="AC55" t="n">
        <v>1800.765787548932</v>
      </c>
      <c r="AD55" t="n">
        <v>1454975.192170067</v>
      </c>
      <c r="AE55" t="n">
        <v>1990761.246902333</v>
      </c>
      <c r="AF55" t="n">
        <v>9.326835483494557e-07</v>
      </c>
      <c r="AG55" t="n">
        <v>17</v>
      </c>
      <c r="AH55" t="n">
        <v>1800765.787548932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1.7494</v>
      </c>
      <c r="E56" t="n">
        <v>57.16</v>
      </c>
      <c r="F56" t="n">
        <v>53.53</v>
      </c>
      <c r="G56" t="n">
        <v>94.47</v>
      </c>
      <c r="H56" t="n">
        <v>1.31</v>
      </c>
      <c r="I56" t="n">
        <v>34</v>
      </c>
      <c r="J56" t="n">
        <v>197.2</v>
      </c>
      <c r="K56" t="n">
        <v>52.44</v>
      </c>
      <c r="L56" t="n">
        <v>14.5</v>
      </c>
      <c r="M56" t="n">
        <v>32</v>
      </c>
      <c r="N56" t="n">
        <v>40.26</v>
      </c>
      <c r="O56" t="n">
        <v>24555.57</v>
      </c>
      <c r="P56" t="n">
        <v>656.92</v>
      </c>
      <c r="Q56" t="n">
        <v>1367.2</v>
      </c>
      <c r="R56" t="n">
        <v>137.59</v>
      </c>
      <c r="S56" t="n">
        <v>104.26</v>
      </c>
      <c r="T56" t="n">
        <v>15680.66</v>
      </c>
      <c r="U56" t="n">
        <v>0.76</v>
      </c>
      <c r="V56" t="n">
        <v>0.9</v>
      </c>
      <c r="W56" t="n">
        <v>20.7</v>
      </c>
      <c r="X56" t="n">
        <v>0.96</v>
      </c>
      <c r="Y56" t="n">
        <v>1</v>
      </c>
      <c r="Z56" t="n">
        <v>10</v>
      </c>
      <c r="AA56" t="n">
        <v>1451.579916755384</v>
      </c>
      <c r="AB56" t="n">
        <v>1986.115681290984</v>
      </c>
      <c r="AC56" t="n">
        <v>1796.563588199438</v>
      </c>
      <c r="AD56" t="n">
        <v>1451579.916755384</v>
      </c>
      <c r="AE56" t="n">
        <v>1986115.681290984</v>
      </c>
      <c r="AF56" t="n">
        <v>9.338044980727624e-07</v>
      </c>
      <c r="AG56" t="n">
        <v>17</v>
      </c>
      <c r="AH56" t="n">
        <v>1796563.588199438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1.7517</v>
      </c>
      <c r="E57" t="n">
        <v>57.09</v>
      </c>
      <c r="F57" t="n">
        <v>53.49</v>
      </c>
      <c r="G57" t="n">
        <v>97.26000000000001</v>
      </c>
      <c r="H57" t="n">
        <v>1.33</v>
      </c>
      <c r="I57" t="n">
        <v>33</v>
      </c>
      <c r="J57" t="n">
        <v>197.59</v>
      </c>
      <c r="K57" t="n">
        <v>52.44</v>
      </c>
      <c r="L57" t="n">
        <v>14.75</v>
      </c>
      <c r="M57" t="n">
        <v>31</v>
      </c>
      <c r="N57" t="n">
        <v>40.4</v>
      </c>
      <c r="O57" t="n">
        <v>24603.55</v>
      </c>
      <c r="P57" t="n">
        <v>655.51</v>
      </c>
      <c r="Q57" t="n">
        <v>1367.3</v>
      </c>
      <c r="R57" t="n">
        <v>136.4</v>
      </c>
      <c r="S57" t="n">
        <v>104.26</v>
      </c>
      <c r="T57" t="n">
        <v>15091.51</v>
      </c>
      <c r="U57" t="n">
        <v>0.76</v>
      </c>
      <c r="V57" t="n">
        <v>0.9</v>
      </c>
      <c r="W57" t="n">
        <v>20.7</v>
      </c>
      <c r="X57" t="n">
        <v>0.92</v>
      </c>
      <c r="Y57" t="n">
        <v>1</v>
      </c>
      <c r="Z57" t="n">
        <v>10</v>
      </c>
      <c r="AA57" t="n">
        <v>1447.747270690162</v>
      </c>
      <c r="AB57" t="n">
        <v>1980.871685860137</v>
      </c>
      <c r="AC57" t="n">
        <v>1791.820072332518</v>
      </c>
      <c r="AD57" t="n">
        <v>1447747.270690162</v>
      </c>
      <c r="AE57" t="n">
        <v>1980871.685860137</v>
      </c>
      <c r="AF57" t="n">
        <v>9.350322049125745e-07</v>
      </c>
      <c r="AG57" t="n">
        <v>17</v>
      </c>
      <c r="AH57" t="n">
        <v>1791820.072332518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1.752</v>
      </c>
      <c r="E58" t="n">
        <v>57.08</v>
      </c>
      <c r="F58" t="n">
        <v>53.49</v>
      </c>
      <c r="G58" t="n">
        <v>97.25</v>
      </c>
      <c r="H58" t="n">
        <v>1.35</v>
      </c>
      <c r="I58" t="n">
        <v>33</v>
      </c>
      <c r="J58" t="n">
        <v>197.98</v>
      </c>
      <c r="K58" t="n">
        <v>52.44</v>
      </c>
      <c r="L58" t="n">
        <v>15</v>
      </c>
      <c r="M58" t="n">
        <v>31</v>
      </c>
      <c r="N58" t="n">
        <v>40.54</v>
      </c>
      <c r="O58" t="n">
        <v>24651.58</v>
      </c>
      <c r="P58" t="n">
        <v>654.97</v>
      </c>
      <c r="Q58" t="n">
        <v>1367.34</v>
      </c>
      <c r="R58" t="n">
        <v>135.92</v>
      </c>
      <c r="S58" t="n">
        <v>104.26</v>
      </c>
      <c r="T58" t="n">
        <v>14850.29</v>
      </c>
      <c r="U58" t="n">
        <v>0.77</v>
      </c>
      <c r="V58" t="n">
        <v>0.9</v>
      </c>
      <c r="W58" t="n">
        <v>20.7</v>
      </c>
      <c r="X58" t="n">
        <v>0.91</v>
      </c>
      <c r="Y58" t="n">
        <v>1</v>
      </c>
      <c r="Z58" t="n">
        <v>10</v>
      </c>
      <c r="AA58" t="n">
        <v>1446.789286438075</v>
      </c>
      <c r="AB58" t="n">
        <v>1979.56092954315</v>
      </c>
      <c r="AC58" t="n">
        <v>1790.634412758765</v>
      </c>
      <c r="AD58" t="n">
        <v>1446789.286438075</v>
      </c>
      <c r="AE58" t="n">
        <v>1979560.92954315</v>
      </c>
      <c r="AF58" t="n">
        <v>9.351923405873326e-07</v>
      </c>
      <c r="AG58" t="n">
        <v>17</v>
      </c>
      <c r="AH58" t="n">
        <v>1790634.412758765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1.7539</v>
      </c>
      <c r="E59" t="n">
        <v>57.02</v>
      </c>
      <c r="F59" t="n">
        <v>53.46</v>
      </c>
      <c r="G59" t="n">
        <v>100.23</v>
      </c>
      <c r="H59" t="n">
        <v>1.36</v>
      </c>
      <c r="I59" t="n">
        <v>32</v>
      </c>
      <c r="J59" t="n">
        <v>198.37</v>
      </c>
      <c r="K59" t="n">
        <v>52.44</v>
      </c>
      <c r="L59" t="n">
        <v>15.25</v>
      </c>
      <c r="M59" t="n">
        <v>30</v>
      </c>
      <c r="N59" t="n">
        <v>40.68</v>
      </c>
      <c r="O59" t="n">
        <v>24699.65</v>
      </c>
      <c r="P59" t="n">
        <v>653.3200000000001</v>
      </c>
      <c r="Q59" t="n">
        <v>1367.28</v>
      </c>
      <c r="R59" t="n">
        <v>135.11</v>
      </c>
      <c r="S59" t="n">
        <v>104.26</v>
      </c>
      <c r="T59" t="n">
        <v>14449.9</v>
      </c>
      <c r="U59" t="n">
        <v>0.77</v>
      </c>
      <c r="V59" t="n">
        <v>0.9</v>
      </c>
      <c r="W59" t="n">
        <v>20.7</v>
      </c>
      <c r="X59" t="n">
        <v>0.88</v>
      </c>
      <c r="Y59" t="n">
        <v>1</v>
      </c>
      <c r="Z59" t="n">
        <v>10</v>
      </c>
      <c r="AA59" t="n">
        <v>1442.982320308106</v>
      </c>
      <c r="AB59" t="n">
        <v>1974.352070532634</v>
      </c>
      <c r="AC59" t="n">
        <v>1785.922679941533</v>
      </c>
      <c r="AD59" t="n">
        <v>1442982.320308106</v>
      </c>
      <c r="AE59" t="n">
        <v>1974352.070532634</v>
      </c>
      <c r="AF59" t="n">
        <v>9.362065331941339e-07</v>
      </c>
      <c r="AG59" t="n">
        <v>17</v>
      </c>
      <c r="AH59" t="n">
        <v>1785922.679941533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1.7537</v>
      </c>
      <c r="E60" t="n">
        <v>57.02</v>
      </c>
      <c r="F60" t="n">
        <v>53.47</v>
      </c>
      <c r="G60" t="n">
        <v>100.25</v>
      </c>
      <c r="H60" t="n">
        <v>1.38</v>
      </c>
      <c r="I60" t="n">
        <v>32</v>
      </c>
      <c r="J60" t="n">
        <v>198.76</v>
      </c>
      <c r="K60" t="n">
        <v>52.44</v>
      </c>
      <c r="L60" t="n">
        <v>15.5</v>
      </c>
      <c r="M60" t="n">
        <v>30</v>
      </c>
      <c r="N60" t="n">
        <v>40.82</v>
      </c>
      <c r="O60" t="n">
        <v>24747.78</v>
      </c>
      <c r="P60" t="n">
        <v>651.26</v>
      </c>
      <c r="Q60" t="n">
        <v>1367.37</v>
      </c>
      <c r="R60" t="n">
        <v>135.47</v>
      </c>
      <c r="S60" t="n">
        <v>104.26</v>
      </c>
      <c r="T60" t="n">
        <v>14628.95</v>
      </c>
      <c r="U60" t="n">
        <v>0.77</v>
      </c>
      <c r="V60" t="n">
        <v>0.9</v>
      </c>
      <c r="W60" t="n">
        <v>20.69</v>
      </c>
      <c r="X60" t="n">
        <v>0.89</v>
      </c>
      <c r="Y60" t="n">
        <v>1</v>
      </c>
      <c r="Z60" t="n">
        <v>10</v>
      </c>
      <c r="AA60" t="n">
        <v>1440.344963814213</v>
      </c>
      <c r="AB60" t="n">
        <v>1970.743523025732</v>
      </c>
      <c r="AC60" t="n">
        <v>1782.658527144063</v>
      </c>
      <c r="AD60" t="n">
        <v>1440344.963814213</v>
      </c>
      <c r="AE60" t="n">
        <v>1970743.523025732</v>
      </c>
      <c r="AF60" t="n">
        <v>9.360997760776286e-07</v>
      </c>
      <c r="AG60" t="n">
        <v>17</v>
      </c>
      <c r="AH60" t="n">
        <v>1782658.527144063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1.756</v>
      </c>
      <c r="E61" t="n">
        <v>56.95</v>
      </c>
      <c r="F61" t="n">
        <v>53.42</v>
      </c>
      <c r="G61" t="n">
        <v>103.4</v>
      </c>
      <c r="H61" t="n">
        <v>1.4</v>
      </c>
      <c r="I61" t="n">
        <v>31</v>
      </c>
      <c r="J61" t="n">
        <v>199.15</v>
      </c>
      <c r="K61" t="n">
        <v>52.44</v>
      </c>
      <c r="L61" t="n">
        <v>15.75</v>
      </c>
      <c r="M61" t="n">
        <v>29</v>
      </c>
      <c r="N61" t="n">
        <v>40.96</v>
      </c>
      <c r="O61" t="n">
        <v>24795.95</v>
      </c>
      <c r="P61" t="n">
        <v>650.9299999999999</v>
      </c>
      <c r="Q61" t="n">
        <v>1367.26</v>
      </c>
      <c r="R61" t="n">
        <v>134.27</v>
      </c>
      <c r="S61" t="n">
        <v>104.26</v>
      </c>
      <c r="T61" t="n">
        <v>14037.5</v>
      </c>
      <c r="U61" t="n">
        <v>0.78</v>
      </c>
      <c r="V61" t="n">
        <v>0.9</v>
      </c>
      <c r="W61" t="n">
        <v>20.69</v>
      </c>
      <c r="X61" t="n">
        <v>0.85</v>
      </c>
      <c r="Y61" t="n">
        <v>1</v>
      </c>
      <c r="Z61" t="n">
        <v>10</v>
      </c>
      <c r="AA61" t="n">
        <v>1437.961313655535</v>
      </c>
      <c r="AB61" t="n">
        <v>1967.482107719406</v>
      </c>
      <c r="AC61" t="n">
        <v>1779.708376737147</v>
      </c>
      <c r="AD61" t="n">
        <v>1437961.313655535</v>
      </c>
      <c r="AE61" t="n">
        <v>1967482.107719406</v>
      </c>
      <c r="AF61" t="n">
        <v>9.373274829174406e-07</v>
      </c>
      <c r="AG61" t="n">
        <v>17</v>
      </c>
      <c r="AH61" t="n">
        <v>1779708.376737147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1.7576</v>
      </c>
      <c r="E62" t="n">
        <v>56.9</v>
      </c>
      <c r="F62" t="n">
        <v>53.41</v>
      </c>
      <c r="G62" t="n">
        <v>106.82</v>
      </c>
      <c r="H62" t="n">
        <v>1.42</v>
      </c>
      <c r="I62" t="n">
        <v>30</v>
      </c>
      <c r="J62" t="n">
        <v>199.54</v>
      </c>
      <c r="K62" t="n">
        <v>52.44</v>
      </c>
      <c r="L62" t="n">
        <v>16</v>
      </c>
      <c r="M62" t="n">
        <v>28</v>
      </c>
      <c r="N62" t="n">
        <v>41.1</v>
      </c>
      <c r="O62" t="n">
        <v>24844.17</v>
      </c>
      <c r="P62" t="n">
        <v>648.15</v>
      </c>
      <c r="Q62" t="n">
        <v>1367.26</v>
      </c>
      <c r="R62" t="n">
        <v>133.33</v>
      </c>
      <c r="S62" t="n">
        <v>104.26</v>
      </c>
      <c r="T62" t="n">
        <v>13572.49</v>
      </c>
      <c r="U62" t="n">
        <v>0.78</v>
      </c>
      <c r="V62" t="n">
        <v>0.9</v>
      </c>
      <c r="W62" t="n">
        <v>20.7</v>
      </c>
      <c r="X62" t="n">
        <v>0.83</v>
      </c>
      <c r="Y62" t="n">
        <v>1</v>
      </c>
      <c r="Z62" t="n">
        <v>10</v>
      </c>
      <c r="AA62" t="n">
        <v>1432.952263493302</v>
      </c>
      <c r="AB62" t="n">
        <v>1960.628504303742</v>
      </c>
      <c r="AC62" t="n">
        <v>1773.508871612381</v>
      </c>
      <c r="AD62" t="n">
        <v>1432952.263493302</v>
      </c>
      <c r="AE62" t="n">
        <v>1960628.504303742</v>
      </c>
      <c r="AF62" t="n">
        <v>9.38181539849484e-07</v>
      </c>
      <c r="AG62" t="n">
        <v>17</v>
      </c>
      <c r="AH62" t="n">
        <v>1773508.871612381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1.7579</v>
      </c>
      <c r="E63" t="n">
        <v>56.89</v>
      </c>
      <c r="F63" t="n">
        <v>53.4</v>
      </c>
      <c r="G63" t="n">
        <v>106.8</v>
      </c>
      <c r="H63" t="n">
        <v>1.44</v>
      </c>
      <c r="I63" t="n">
        <v>30</v>
      </c>
      <c r="J63" t="n">
        <v>199.93</v>
      </c>
      <c r="K63" t="n">
        <v>52.44</v>
      </c>
      <c r="L63" t="n">
        <v>16.25</v>
      </c>
      <c r="M63" t="n">
        <v>28</v>
      </c>
      <c r="N63" t="n">
        <v>41.24</v>
      </c>
      <c r="O63" t="n">
        <v>24892.44</v>
      </c>
      <c r="P63" t="n">
        <v>648.29</v>
      </c>
      <c r="Q63" t="n">
        <v>1367.3</v>
      </c>
      <c r="R63" t="n">
        <v>133.06</v>
      </c>
      <c r="S63" t="n">
        <v>104.26</v>
      </c>
      <c r="T63" t="n">
        <v>13434.99</v>
      </c>
      <c r="U63" t="n">
        <v>0.78</v>
      </c>
      <c r="V63" t="n">
        <v>0.9</v>
      </c>
      <c r="W63" t="n">
        <v>20.7</v>
      </c>
      <c r="X63" t="n">
        <v>0.82</v>
      </c>
      <c r="Y63" t="n">
        <v>1</v>
      </c>
      <c r="Z63" t="n">
        <v>10</v>
      </c>
      <c r="AA63" t="n">
        <v>1432.873025103039</v>
      </c>
      <c r="AB63" t="n">
        <v>1960.520086842433</v>
      </c>
      <c r="AC63" t="n">
        <v>1773.410801361414</v>
      </c>
      <c r="AD63" t="n">
        <v>1432873.025103039</v>
      </c>
      <c r="AE63" t="n">
        <v>1960520.086842433</v>
      </c>
      <c r="AF63" t="n">
        <v>9.38341675524242e-07</v>
      </c>
      <c r="AG63" t="n">
        <v>17</v>
      </c>
      <c r="AH63" t="n">
        <v>1773410.801361414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1.7602</v>
      </c>
      <c r="E64" t="n">
        <v>56.81</v>
      </c>
      <c r="F64" t="n">
        <v>53.36</v>
      </c>
      <c r="G64" t="n">
        <v>110.4</v>
      </c>
      <c r="H64" t="n">
        <v>1.46</v>
      </c>
      <c r="I64" t="n">
        <v>29</v>
      </c>
      <c r="J64" t="n">
        <v>200.32</v>
      </c>
      <c r="K64" t="n">
        <v>52.44</v>
      </c>
      <c r="L64" t="n">
        <v>16.5</v>
      </c>
      <c r="M64" t="n">
        <v>27</v>
      </c>
      <c r="N64" t="n">
        <v>41.38</v>
      </c>
      <c r="O64" t="n">
        <v>24940.75</v>
      </c>
      <c r="P64" t="n">
        <v>645.6900000000001</v>
      </c>
      <c r="Q64" t="n">
        <v>1367.28</v>
      </c>
      <c r="R64" t="n">
        <v>132</v>
      </c>
      <c r="S64" t="n">
        <v>104.26</v>
      </c>
      <c r="T64" t="n">
        <v>12909.13</v>
      </c>
      <c r="U64" t="n">
        <v>0.79</v>
      </c>
      <c r="V64" t="n">
        <v>0.9</v>
      </c>
      <c r="W64" t="n">
        <v>20.69</v>
      </c>
      <c r="X64" t="n">
        <v>0.78</v>
      </c>
      <c r="Y64" t="n">
        <v>1</v>
      </c>
      <c r="Z64" t="n">
        <v>10</v>
      </c>
      <c r="AA64" t="n">
        <v>1427.448180379993</v>
      </c>
      <c r="AB64" t="n">
        <v>1953.097574965102</v>
      </c>
      <c r="AC64" t="n">
        <v>1766.696683600095</v>
      </c>
      <c r="AD64" t="n">
        <v>1427448.180379993</v>
      </c>
      <c r="AE64" t="n">
        <v>1953097.574965102</v>
      </c>
      <c r="AF64" t="n">
        <v>9.395693823640542e-07</v>
      </c>
      <c r="AG64" t="n">
        <v>17</v>
      </c>
      <c r="AH64" t="n">
        <v>1766696.683600095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1.7598</v>
      </c>
      <c r="E65" t="n">
        <v>56.82</v>
      </c>
      <c r="F65" t="n">
        <v>53.37</v>
      </c>
      <c r="G65" t="n">
        <v>110.43</v>
      </c>
      <c r="H65" t="n">
        <v>1.48</v>
      </c>
      <c r="I65" t="n">
        <v>29</v>
      </c>
      <c r="J65" t="n">
        <v>200.72</v>
      </c>
      <c r="K65" t="n">
        <v>52.44</v>
      </c>
      <c r="L65" t="n">
        <v>16.75</v>
      </c>
      <c r="M65" t="n">
        <v>27</v>
      </c>
      <c r="N65" t="n">
        <v>41.52</v>
      </c>
      <c r="O65" t="n">
        <v>24989.11</v>
      </c>
      <c r="P65" t="n">
        <v>645.86</v>
      </c>
      <c r="Q65" t="n">
        <v>1367.17</v>
      </c>
      <c r="R65" t="n">
        <v>132.4</v>
      </c>
      <c r="S65" t="n">
        <v>104.26</v>
      </c>
      <c r="T65" t="n">
        <v>13108.8</v>
      </c>
      <c r="U65" t="n">
        <v>0.79</v>
      </c>
      <c r="V65" t="n">
        <v>0.9</v>
      </c>
      <c r="W65" t="n">
        <v>20.69</v>
      </c>
      <c r="X65" t="n">
        <v>0.8</v>
      </c>
      <c r="Y65" t="n">
        <v>1</v>
      </c>
      <c r="Z65" t="n">
        <v>10</v>
      </c>
      <c r="AA65" t="n">
        <v>1428.021824605618</v>
      </c>
      <c r="AB65" t="n">
        <v>1953.882460302</v>
      </c>
      <c r="AC65" t="n">
        <v>1767.406660582033</v>
      </c>
      <c r="AD65" t="n">
        <v>1428021.824605618</v>
      </c>
      <c r="AE65" t="n">
        <v>1953882.460302</v>
      </c>
      <c r="AF65" t="n">
        <v>9.393558681310434e-07</v>
      </c>
      <c r="AG65" t="n">
        <v>17</v>
      </c>
      <c r="AH65" t="n">
        <v>1767406.660582033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1.7593</v>
      </c>
      <c r="E66" t="n">
        <v>56.84</v>
      </c>
      <c r="F66" t="n">
        <v>53.39</v>
      </c>
      <c r="G66" t="n">
        <v>110.46</v>
      </c>
      <c r="H66" t="n">
        <v>1.5</v>
      </c>
      <c r="I66" t="n">
        <v>29</v>
      </c>
      <c r="J66" t="n">
        <v>201.11</v>
      </c>
      <c r="K66" t="n">
        <v>52.44</v>
      </c>
      <c r="L66" t="n">
        <v>17</v>
      </c>
      <c r="M66" t="n">
        <v>27</v>
      </c>
      <c r="N66" t="n">
        <v>41.67</v>
      </c>
      <c r="O66" t="n">
        <v>25037.53</v>
      </c>
      <c r="P66" t="n">
        <v>643.88</v>
      </c>
      <c r="Q66" t="n">
        <v>1367.25</v>
      </c>
      <c r="R66" t="n">
        <v>133.04</v>
      </c>
      <c r="S66" t="n">
        <v>104.26</v>
      </c>
      <c r="T66" t="n">
        <v>13430.43</v>
      </c>
      <c r="U66" t="n">
        <v>0.78</v>
      </c>
      <c r="V66" t="n">
        <v>0.9</v>
      </c>
      <c r="W66" t="n">
        <v>20.69</v>
      </c>
      <c r="X66" t="n">
        <v>0.8100000000000001</v>
      </c>
      <c r="Y66" t="n">
        <v>1</v>
      </c>
      <c r="Z66" t="n">
        <v>10</v>
      </c>
      <c r="AA66" t="n">
        <v>1425.771948215879</v>
      </c>
      <c r="AB66" t="n">
        <v>1950.804080168018</v>
      </c>
      <c r="AC66" t="n">
        <v>1764.622076727505</v>
      </c>
      <c r="AD66" t="n">
        <v>1425771.948215879</v>
      </c>
      <c r="AE66" t="n">
        <v>1950804.080168018</v>
      </c>
      <c r="AF66" t="n">
        <v>9.390889753397799e-07</v>
      </c>
      <c r="AG66" t="n">
        <v>17</v>
      </c>
      <c r="AH66" t="n">
        <v>1764622.076727505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1.7616</v>
      </c>
      <c r="E67" t="n">
        <v>56.77</v>
      </c>
      <c r="F67" t="n">
        <v>53.35</v>
      </c>
      <c r="G67" t="n">
        <v>114.32</v>
      </c>
      <c r="H67" t="n">
        <v>1.52</v>
      </c>
      <c r="I67" t="n">
        <v>28</v>
      </c>
      <c r="J67" t="n">
        <v>201.5</v>
      </c>
      <c r="K67" t="n">
        <v>52.44</v>
      </c>
      <c r="L67" t="n">
        <v>17.25</v>
      </c>
      <c r="M67" t="n">
        <v>26</v>
      </c>
      <c r="N67" t="n">
        <v>41.81</v>
      </c>
      <c r="O67" t="n">
        <v>25085.99</v>
      </c>
      <c r="P67" t="n">
        <v>642.59</v>
      </c>
      <c r="Q67" t="n">
        <v>1367.25</v>
      </c>
      <c r="R67" t="n">
        <v>131.88</v>
      </c>
      <c r="S67" t="n">
        <v>104.26</v>
      </c>
      <c r="T67" t="n">
        <v>12854.53</v>
      </c>
      <c r="U67" t="n">
        <v>0.79</v>
      </c>
      <c r="V67" t="n">
        <v>0.9</v>
      </c>
      <c r="W67" t="n">
        <v>20.68</v>
      </c>
      <c r="X67" t="n">
        <v>0.77</v>
      </c>
      <c r="Y67" t="n">
        <v>1</v>
      </c>
      <c r="Z67" t="n">
        <v>10</v>
      </c>
      <c r="AA67" t="n">
        <v>1422.159294949207</v>
      </c>
      <c r="AB67" t="n">
        <v>1945.861088589544</v>
      </c>
      <c r="AC67" t="n">
        <v>1760.150837327748</v>
      </c>
      <c r="AD67" t="n">
        <v>1422159.294949207</v>
      </c>
      <c r="AE67" t="n">
        <v>1945861.088589544</v>
      </c>
      <c r="AF67" t="n">
        <v>9.40316682179592e-07</v>
      </c>
      <c r="AG67" t="n">
        <v>17</v>
      </c>
      <c r="AH67" t="n">
        <v>1760150.837327748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1.7619</v>
      </c>
      <c r="E68" t="n">
        <v>56.76</v>
      </c>
      <c r="F68" t="n">
        <v>53.34</v>
      </c>
      <c r="G68" t="n">
        <v>114.3</v>
      </c>
      <c r="H68" t="n">
        <v>1.54</v>
      </c>
      <c r="I68" t="n">
        <v>28</v>
      </c>
      <c r="J68" t="n">
        <v>201.9</v>
      </c>
      <c r="K68" t="n">
        <v>52.44</v>
      </c>
      <c r="L68" t="n">
        <v>17.5</v>
      </c>
      <c r="M68" t="n">
        <v>26</v>
      </c>
      <c r="N68" t="n">
        <v>41.95</v>
      </c>
      <c r="O68" t="n">
        <v>25134.5</v>
      </c>
      <c r="P68" t="n">
        <v>641.47</v>
      </c>
      <c r="Q68" t="n">
        <v>1367.19</v>
      </c>
      <c r="R68" t="n">
        <v>131.28</v>
      </c>
      <c r="S68" t="n">
        <v>104.26</v>
      </c>
      <c r="T68" t="n">
        <v>12555.15</v>
      </c>
      <c r="U68" t="n">
        <v>0.79</v>
      </c>
      <c r="V68" t="n">
        <v>0.9</v>
      </c>
      <c r="W68" t="n">
        <v>20.69</v>
      </c>
      <c r="X68" t="n">
        <v>0.76</v>
      </c>
      <c r="Y68" t="n">
        <v>1</v>
      </c>
      <c r="Z68" t="n">
        <v>10</v>
      </c>
      <c r="AA68" t="n">
        <v>1420.352409159334</v>
      </c>
      <c r="AB68" t="n">
        <v>1943.388827737664</v>
      </c>
      <c r="AC68" t="n">
        <v>1757.914525581731</v>
      </c>
      <c r="AD68" t="n">
        <v>1420352.409159334</v>
      </c>
      <c r="AE68" t="n">
        <v>1943388.827737664</v>
      </c>
      <c r="AF68" t="n">
        <v>9.404768178543501e-07</v>
      </c>
      <c r="AG68" t="n">
        <v>17</v>
      </c>
      <c r="AH68" t="n">
        <v>1757914.525581731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1.7632</v>
      </c>
      <c r="E69" t="n">
        <v>56.71</v>
      </c>
      <c r="F69" t="n">
        <v>53.33</v>
      </c>
      <c r="G69" t="n">
        <v>118.52</v>
      </c>
      <c r="H69" t="n">
        <v>1.56</v>
      </c>
      <c r="I69" t="n">
        <v>27</v>
      </c>
      <c r="J69" t="n">
        <v>202.29</v>
      </c>
      <c r="K69" t="n">
        <v>52.44</v>
      </c>
      <c r="L69" t="n">
        <v>17.75</v>
      </c>
      <c r="M69" t="n">
        <v>25</v>
      </c>
      <c r="N69" t="n">
        <v>42.1</v>
      </c>
      <c r="O69" t="n">
        <v>25183.06</v>
      </c>
      <c r="P69" t="n">
        <v>640.65</v>
      </c>
      <c r="Q69" t="n">
        <v>1367.21</v>
      </c>
      <c r="R69" t="n">
        <v>131.07</v>
      </c>
      <c r="S69" t="n">
        <v>104.26</v>
      </c>
      <c r="T69" t="n">
        <v>12458.66</v>
      </c>
      <c r="U69" t="n">
        <v>0.8</v>
      </c>
      <c r="V69" t="n">
        <v>0.9</v>
      </c>
      <c r="W69" t="n">
        <v>20.69</v>
      </c>
      <c r="X69" t="n">
        <v>0.76</v>
      </c>
      <c r="Y69" t="n">
        <v>1</v>
      </c>
      <c r="Z69" t="n">
        <v>10</v>
      </c>
      <c r="AA69" t="n">
        <v>1418.270352756807</v>
      </c>
      <c r="AB69" t="n">
        <v>1940.540066313881</v>
      </c>
      <c r="AC69" t="n">
        <v>1755.337645949972</v>
      </c>
      <c r="AD69" t="n">
        <v>1418270.352756807</v>
      </c>
      <c r="AE69" t="n">
        <v>1940540.06631388</v>
      </c>
      <c r="AF69" t="n">
        <v>9.411707391116353e-07</v>
      </c>
      <c r="AG69" t="n">
        <v>17</v>
      </c>
      <c r="AH69" t="n">
        <v>1755337.645949972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1.7634</v>
      </c>
      <c r="E70" t="n">
        <v>56.71</v>
      </c>
      <c r="F70" t="n">
        <v>53.33</v>
      </c>
      <c r="G70" t="n">
        <v>118.51</v>
      </c>
      <c r="H70" t="n">
        <v>1.58</v>
      </c>
      <c r="I70" t="n">
        <v>27</v>
      </c>
      <c r="J70" t="n">
        <v>202.68</v>
      </c>
      <c r="K70" t="n">
        <v>52.44</v>
      </c>
      <c r="L70" t="n">
        <v>18</v>
      </c>
      <c r="M70" t="n">
        <v>25</v>
      </c>
      <c r="N70" t="n">
        <v>42.24</v>
      </c>
      <c r="O70" t="n">
        <v>25231.66</v>
      </c>
      <c r="P70" t="n">
        <v>637.91</v>
      </c>
      <c r="Q70" t="n">
        <v>1367.23</v>
      </c>
      <c r="R70" t="n">
        <v>130.91</v>
      </c>
      <c r="S70" t="n">
        <v>104.26</v>
      </c>
      <c r="T70" t="n">
        <v>12374.32</v>
      </c>
      <c r="U70" t="n">
        <v>0.8</v>
      </c>
      <c r="V70" t="n">
        <v>0.9</v>
      </c>
      <c r="W70" t="n">
        <v>20.69</v>
      </c>
      <c r="X70" t="n">
        <v>0.75</v>
      </c>
      <c r="Y70" t="n">
        <v>1</v>
      </c>
      <c r="Z70" t="n">
        <v>10</v>
      </c>
      <c r="AA70" t="n">
        <v>1414.374802647604</v>
      </c>
      <c r="AB70" t="n">
        <v>1935.210002794928</v>
      </c>
      <c r="AC70" t="n">
        <v>1750.516276212478</v>
      </c>
      <c r="AD70" t="n">
        <v>1414374.802647604</v>
      </c>
      <c r="AE70" t="n">
        <v>1935210.002794928</v>
      </c>
      <c r="AF70" t="n">
        <v>9.412774962281408e-07</v>
      </c>
      <c r="AG70" t="n">
        <v>17</v>
      </c>
      <c r="AH70" t="n">
        <v>1750516.276212478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1.7657</v>
      </c>
      <c r="E71" t="n">
        <v>56.64</v>
      </c>
      <c r="F71" t="n">
        <v>53.29</v>
      </c>
      <c r="G71" t="n">
        <v>122.98</v>
      </c>
      <c r="H71" t="n">
        <v>1.6</v>
      </c>
      <c r="I71" t="n">
        <v>26</v>
      </c>
      <c r="J71" t="n">
        <v>203.08</v>
      </c>
      <c r="K71" t="n">
        <v>52.44</v>
      </c>
      <c r="L71" t="n">
        <v>18.25</v>
      </c>
      <c r="M71" t="n">
        <v>24</v>
      </c>
      <c r="N71" t="n">
        <v>42.39</v>
      </c>
      <c r="O71" t="n">
        <v>25280.45</v>
      </c>
      <c r="P71" t="n">
        <v>635.92</v>
      </c>
      <c r="Q71" t="n">
        <v>1367.2</v>
      </c>
      <c r="R71" t="n">
        <v>129.8</v>
      </c>
      <c r="S71" t="n">
        <v>104.26</v>
      </c>
      <c r="T71" t="n">
        <v>11825.79</v>
      </c>
      <c r="U71" t="n">
        <v>0.8</v>
      </c>
      <c r="V71" t="n">
        <v>0.9</v>
      </c>
      <c r="W71" t="n">
        <v>20.68</v>
      </c>
      <c r="X71" t="n">
        <v>0.71</v>
      </c>
      <c r="Y71" t="n">
        <v>1</v>
      </c>
      <c r="Z71" t="n">
        <v>10</v>
      </c>
      <c r="AA71" t="n">
        <v>1409.826526985742</v>
      </c>
      <c r="AB71" t="n">
        <v>1928.986851378608</v>
      </c>
      <c r="AC71" t="n">
        <v>1744.887053633083</v>
      </c>
      <c r="AD71" t="n">
        <v>1409826.526985742</v>
      </c>
      <c r="AE71" t="n">
        <v>1928986.851378608</v>
      </c>
      <c r="AF71" t="n">
        <v>9.425052030679528e-07</v>
      </c>
      <c r="AG71" t="n">
        <v>17</v>
      </c>
      <c r="AH71" t="n">
        <v>1744887.053633083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1.766</v>
      </c>
      <c r="E72" t="n">
        <v>56.62</v>
      </c>
      <c r="F72" t="n">
        <v>53.28</v>
      </c>
      <c r="G72" t="n">
        <v>122.95</v>
      </c>
      <c r="H72" t="n">
        <v>1.61</v>
      </c>
      <c r="I72" t="n">
        <v>26</v>
      </c>
      <c r="J72" t="n">
        <v>203.47</v>
      </c>
      <c r="K72" t="n">
        <v>52.44</v>
      </c>
      <c r="L72" t="n">
        <v>18.5</v>
      </c>
      <c r="M72" t="n">
        <v>24</v>
      </c>
      <c r="N72" t="n">
        <v>42.53</v>
      </c>
      <c r="O72" t="n">
        <v>25329.15</v>
      </c>
      <c r="P72" t="n">
        <v>636.6799999999999</v>
      </c>
      <c r="Q72" t="n">
        <v>1367.23</v>
      </c>
      <c r="R72" t="n">
        <v>129.59</v>
      </c>
      <c r="S72" t="n">
        <v>104.26</v>
      </c>
      <c r="T72" t="n">
        <v>11719.4</v>
      </c>
      <c r="U72" t="n">
        <v>0.8</v>
      </c>
      <c r="V72" t="n">
        <v>0.9</v>
      </c>
      <c r="W72" t="n">
        <v>20.68</v>
      </c>
      <c r="X72" t="n">
        <v>0.7</v>
      </c>
      <c r="Y72" t="n">
        <v>1</v>
      </c>
      <c r="Z72" t="n">
        <v>10</v>
      </c>
      <c r="AA72" t="n">
        <v>1410.600709585367</v>
      </c>
      <c r="AB72" t="n">
        <v>1930.04612216594</v>
      </c>
      <c r="AC72" t="n">
        <v>1745.845229103168</v>
      </c>
      <c r="AD72" t="n">
        <v>1410600.709585367</v>
      </c>
      <c r="AE72" t="n">
        <v>1930046.12216594</v>
      </c>
      <c r="AF72" t="n">
        <v>9.426653387427109e-07</v>
      </c>
      <c r="AG72" t="n">
        <v>17</v>
      </c>
      <c r="AH72" t="n">
        <v>1745845.229103168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1.7652</v>
      </c>
      <c r="E73" t="n">
        <v>56.65</v>
      </c>
      <c r="F73" t="n">
        <v>53.3</v>
      </c>
      <c r="G73" t="n">
        <v>123.01</v>
      </c>
      <c r="H73" t="n">
        <v>1.63</v>
      </c>
      <c r="I73" t="n">
        <v>26</v>
      </c>
      <c r="J73" t="n">
        <v>203.87</v>
      </c>
      <c r="K73" t="n">
        <v>52.44</v>
      </c>
      <c r="L73" t="n">
        <v>18.75</v>
      </c>
      <c r="M73" t="n">
        <v>24</v>
      </c>
      <c r="N73" t="n">
        <v>42.68</v>
      </c>
      <c r="O73" t="n">
        <v>25377.91</v>
      </c>
      <c r="P73" t="n">
        <v>635.13</v>
      </c>
      <c r="Q73" t="n">
        <v>1367.22</v>
      </c>
      <c r="R73" t="n">
        <v>130.16</v>
      </c>
      <c r="S73" t="n">
        <v>104.26</v>
      </c>
      <c r="T73" t="n">
        <v>12008.3</v>
      </c>
      <c r="U73" t="n">
        <v>0.8</v>
      </c>
      <c r="V73" t="n">
        <v>0.9</v>
      </c>
      <c r="W73" t="n">
        <v>20.69</v>
      </c>
      <c r="X73" t="n">
        <v>0.73</v>
      </c>
      <c r="Y73" t="n">
        <v>1</v>
      </c>
      <c r="Z73" t="n">
        <v>10</v>
      </c>
      <c r="AA73" t="n">
        <v>1409.147205757828</v>
      </c>
      <c r="AB73" t="n">
        <v>1928.057374105039</v>
      </c>
      <c r="AC73" t="n">
        <v>1744.046284365974</v>
      </c>
      <c r="AD73" t="n">
        <v>1409147.205757828</v>
      </c>
      <c r="AE73" t="n">
        <v>1928057.374105039</v>
      </c>
      <c r="AF73" t="n">
        <v>9.422383102766894e-07</v>
      </c>
      <c r="AG73" t="n">
        <v>17</v>
      </c>
      <c r="AH73" t="n">
        <v>1744046.284365974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1.7672</v>
      </c>
      <c r="E74" t="n">
        <v>56.59</v>
      </c>
      <c r="F74" t="n">
        <v>53.28</v>
      </c>
      <c r="G74" t="n">
        <v>127.86</v>
      </c>
      <c r="H74" t="n">
        <v>1.65</v>
      </c>
      <c r="I74" t="n">
        <v>25</v>
      </c>
      <c r="J74" t="n">
        <v>204.26</v>
      </c>
      <c r="K74" t="n">
        <v>52.44</v>
      </c>
      <c r="L74" t="n">
        <v>19</v>
      </c>
      <c r="M74" t="n">
        <v>23</v>
      </c>
      <c r="N74" t="n">
        <v>42.82</v>
      </c>
      <c r="O74" t="n">
        <v>25426.72</v>
      </c>
      <c r="P74" t="n">
        <v>633.55</v>
      </c>
      <c r="Q74" t="n">
        <v>1367.27</v>
      </c>
      <c r="R74" t="n">
        <v>129.13</v>
      </c>
      <c r="S74" t="n">
        <v>104.26</v>
      </c>
      <c r="T74" t="n">
        <v>11496.4</v>
      </c>
      <c r="U74" t="n">
        <v>0.8100000000000001</v>
      </c>
      <c r="V74" t="n">
        <v>0.9</v>
      </c>
      <c r="W74" t="n">
        <v>20.69</v>
      </c>
      <c r="X74" t="n">
        <v>0.7</v>
      </c>
      <c r="Y74" t="n">
        <v>1</v>
      </c>
      <c r="Z74" t="n">
        <v>10</v>
      </c>
      <c r="AA74" t="n">
        <v>1405.499381739213</v>
      </c>
      <c r="AB74" t="n">
        <v>1923.066260352132</v>
      </c>
      <c r="AC74" t="n">
        <v>1739.531515504573</v>
      </c>
      <c r="AD74" t="n">
        <v>1405499.381739213</v>
      </c>
      <c r="AE74" t="n">
        <v>1923066.260352132</v>
      </c>
      <c r="AF74" t="n">
        <v>9.433058814417433e-07</v>
      </c>
      <c r="AG74" t="n">
        <v>17</v>
      </c>
      <c r="AH74" t="n">
        <v>1739531.515504573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1.7676</v>
      </c>
      <c r="E75" t="n">
        <v>56.57</v>
      </c>
      <c r="F75" t="n">
        <v>53.26</v>
      </c>
      <c r="G75" t="n">
        <v>127.83</v>
      </c>
      <c r="H75" t="n">
        <v>1.67</v>
      </c>
      <c r="I75" t="n">
        <v>25</v>
      </c>
      <c r="J75" t="n">
        <v>204.66</v>
      </c>
      <c r="K75" t="n">
        <v>52.44</v>
      </c>
      <c r="L75" t="n">
        <v>19.25</v>
      </c>
      <c r="M75" t="n">
        <v>23</v>
      </c>
      <c r="N75" t="n">
        <v>42.97</v>
      </c>
      <c r="O75" t="n">
        <v>25475.58</v>
      </c>
      <c r="P75" t="n">
        <v>633.7</v>
      </c>
      <c r="Q75" t="n">
        <v>1367.26</v>
      </c>
      <c r="R75" t="n">
        <v>128.91</v>
      </c>
      <c r="S75" t="n">
        <v>104.26</v>
      </c>
      <c r="T75" t="n">
        <v>11387.86</v>
      </c>
      <c r="U75" t="n">
        <v>0.8100000000000001</v>
      </c>
      <c r="V75" t="n">
        <v>0.9</v>
      </c>
      <c r="W75" t="n">
        <v>20.68</v>
      </c>
      <c r="X75" t="n">
        <v>0.6899999999999999</v>
      </c>
      <c r="Y75" t="n">
        <v>1</v>
      </c>
      <c r="Z75" t="n">
        <v>10</v>
      </c>
      <c r="AA75" t="n">
        <v>1405.308854347123</v>
      </c>
      <c r="AB75" t="n">
        <v>1922.805572368799</v>
      </c>
      <c r="AC75" t="n">
        <v>1739.295707216491</v>
      </c>
      <c r="AD75" t="n">
        <v>1405308.854347123</v>
      </c>
      <c r="AE75" t="n">
        <v>1922805.572368799</v>
      </c>
      <c r="AF75" t="n">
        <v>9.435193956747542e-07</v>
      </c>
      <c r="AG75" t="n">
        <v>17</v>
      </c>
      <c r="AH75" t="n">
        <v>1739295.707216491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1.7673</v>
      </c>
      <c r="E76" t="n">
        <v>56.58</v>
      </c>
      <c r="F76" t="n">
        <v>53.27</v>
      </c>
      <c r="G76" t="n">
        <v>127.86</v>
      </c>
      <c r="H76" t="n">
        <v>1.69</v>
      </c>
      <c r="I76" t="n">
        <v>25</v>
      </c>
      <c r="J76" t="n">
        <v>205.06</v>
      </c>
      <c r="K76" t="n">
        <v>52.44</v>
      </c>
      <c r="L76" t="n">
        <v>19.5</v>
      </c>
      <c r="M76" t="n">
        <v>23</v>
      </c>
      <c r="N76" t="n">
        <v>43.11</v>
      </c>
      <c r="O76" t="n">
        <v>25524.49</v>
      </c>
      <c r="P76" t="n">
        <v>630.0599999999999</v>
      </c>
      <c r="Q76" t="n">
        <v>1367.2</v>
      </c>
      <c r="R76" t="n">
        <v>129.26</v>
      </c>
      <c r="S76" t="n">
        <v>104.26</v>
      </c>
      <c r="T76" t="n">
        <v>11560.14</v>
      </c>
      <c r="U76" t="n">
        <v>0.8100000000000001</v>
      </c>
      <c r="V76" t="n">
        <v>0.9</v>
      </c>
      <c r="W76" t="n">
        <v>20.68</v>
      </c>
      <c r="X76" t="n">
        <v>0.7</v>
      </c>
      <c r="Y76" t="n">
        <v>1</v>
      </c>
      <c r="Z76" t="n">
        <v>10</v>
      </c>
      <c r="AA76" t="n">
        <v>1400.593034317453</v>
      </c>
      <c r="AB76" t="n">
        <v>1916.353179356908</v>
      </c>
      <c r="AC76" t="n">
        <v>1733.459121537664</v>
      </c>
      <c r="AD76" t="n">
        <v>1400593.034317453</v>
      </c>
      <c r="AE76" t="n">
        <v>1916353.179356908</v>
      </c>
      <c r="AF76" t="n">
        <v>9.43359259999996e-07</v>
      </c>
      <c r="AG76" t="n">
        <v>17</v>
      </c>
      <c r="AH76" t="n">
        <v>1733459.121537664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1.7701</v>
      </c>
      <c r="E77" t="n">
        <v>56.49</v>
      </c>
      <c r="F77" t="n">
        <v>53.22</v>
      </c>
      <c r="G77" t="n">
        <v>133.05</v>
      </c>
      <c r="H77" t="n">
        <v>1.71</v>
      </c>
      <c r="I77" t="n">
        <v>24</v>
      </c>
      <c r="J77" t="n">
        <v>205.45</v>
      </c>
      <c r="K77" t="n">
        <v>52.44</v>
      </c>
      <c r="L77" t="n">
        <v>19.75</v>
      </c>
      <c r="M77" t="n">
        <v>22</v>
      </c>
      <c r="N77" t="n">
        <v>43.26</v>
      </c>
      <c r="O77" t="n">
        <v>25573.44</v>
      </c>
      <c r="P77" t="n">
        <v>629.45</v>
      </c>
      <c r="Q77" t="n">
        <v>1367.22</v>
      </c>
      <c r="R77" t="n">
        <v>127.3</v>
      </c>
      <c r="S77" t="n">
        <v>104.26</v>
      </c>
      <c r="T77" t="n">
        <v>10584.28</v>
      </c>
      <c r="U77" t="n">
        <v>0.82</v>
      </c>
      <c r="V77" t="n">
        <v>0.9</v>
      </c>
      <c r="W77" t="n">
        <v>20.68</v>
      </c>
      <c r="X77" t="n">
        <v>0.64</v>
      </c>
      <c r="Y77" t="n">
        <v>1</v>
      </c>
      <c r="Z77" t="n">
        <v>10</v>
      </c>
      <c r="AA77" t="n">
        <v>1397.560191414525</v>
      </c>
      <c r="AB77" t="n">
        <v>1912.203509897535</v>
      </c>
      <c r="AC77" t="n">
        <v>1729.705490707396</v>
      </c>
      <c r="AD77" t="n">
        <v>1397560.191414525</v>
      </c>
      <c r="AE77" t="n">
        <v>1912203.509897535</v>
      </c>
      <c r="AF77" t="n">
        <v>9.448538596310717e-07</v>
      </c>
      <c r="AG77" t="n">
        <v>17</v>
      </c>
      <c r="AH77" t="n">
        <v>1729705.490707396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1.7694</v>
      </c>
      <c r="E78" t="n">
        <v>56.52</v>
      </c>
      <c r="F78" t="n">
        <v>53.24</v>
      </c>
      <c r="G78" t="n">
        <v>133.11</v>
      </c>
      <c r="H78" t="n">
        <v>1.73</v>
      </c>
      <c r="I78" t="n">
        <v>24</v>
      </c>
      <c r="J78" t="n">
        <v>205.85</v>
      </c>
      <c r="K78" t="n">
        <v>52.44</v>
      </c>
      <c r="L78" t="n">
        <v>20</v>
      </c>
      <c r="M78" t="n">
        <v>22</v>
      </c>
      <c r="N78" t="n">
        <v>43.41</v>
      </c>
      <c r="O78" t="n">
        <v>25622.45</v>
      </c>
      <c r="P78" t="n">
        <v>629.2</v>
      </c>
      <c r="Q78" t="n">
        <v>1367.22</v>
      </c>
      <c r="R78" t="n">
        <v>128.26</v>
      </c>
      <c r="S78" t="n">
        <v>104.26</v>
      </c>
      <c r="T78" t="n">
        <v>11064.66</v>
      </c>
      <c r="U78" t="n">
        <v>0.8100000000000001</v>
      </c>
      <c r="V78" t="n">
        <v>0.9</v>
      </c>
      <c r="W78" t="n">
        <v>20.68</v>
      </c>
      <c r="X78" t="n">
        <v>0.67</v>
      </c>
      <c r="Y78" t="n">
        <v>1</v>
      </c>
      <c r="Z78" t="n">
        <v>10</v>
      </c>
      <c r="AA78" t="n">
        <v>1397.813948590253</v>
      </c>
      <c r="AB78" t="n">
        <v>1912.550711660344</v>
      </c>
      <c r="AC78" t="n">
        <v>1730.019556021263</v>
      </c>
      <c r="AD78" t="n">
        <v>1397813.948590253</v>
      </c>
      <c r="AE78" t="n">
        <v>1912550.711660344</v>
      </c>
      <c r="AF78" t="n">
        <v>9.444802097233027e-07</v>
      </c>
      <c r="AG78" t="n">
        <v>17</v>
      </c>
      <c r="AH78" t="n">
        <v>1730019.556021263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1.7694</v>
      </c>
      <c r="E79" t="n">
        <v>56.52</v>
      </c>
      <c r="F79" t="n">
        <v>53.24</v>
      </c>
      <c r="G79" t="n">
        <v>133.11</v>
      </c>
      <c r="H79" t="n">
        <v>1.74</v>
      </c>
      <c r="I79" t="n">
        <v>24</v>
      </c>
      <c r="J79" t="n">
        <v>206.25</v>
      </c>
      <c r="K79" t="n">
        <v>52.44</v>
      </c>
      <c r="L79" t="n">
        <v>20.25</v>
      </c>
      <c r="M79" t="n">
        <v>22</v>
      </c>
      <c r="N79" t="n">
        <v>43.56</v>
      </c>
      <c r="O79" t="n">
        <v>25671.51</v>
      </c>
      <c r="P79" t="n">
        <v>627.74</v>
      </c>
      <c r="Q79" t="n">
        <v>1367.23</v>
      </c>
      <c r="R79" t="n">
        <v>128.28</v>
      </c>
      <c r="S79" t="n">
        <v>104.26</v>
      </c>
      <c r="T79" t="n">
        <v>11076.76</v>
      </c>
      <c r="U79" t="n">
        <v>0.8100000000000001</v>
      </c>
      <c r="V79" t="n">
        <v>0.9</v>
      </c>
      <c r="W79" t="n">
        <v>20.68</v>
      </c>
      <c r="X79" t="n">
        <v>0.67</v>
      </c>
      <c r="Y79" t="n">
        <v>1</v>
      </c>
      <c r="Z79" t="n">
        <v>10</v>
      </c>
      <c r="AA79" t="n">
        <v>1395.818228884199</v>
      </c>
      <c r="AB79" t="n">
        <v>1909.820079913581</v>
      </c>
      <c r="AC79" t="n">
        <v>1727.549531935945</v>
      </c>
      <c r="AD79" t="n">
        <v>1395818.228884199</v>
      </c>
      <c r="AE79" t="n">
        <v>1909820.079913581</v>
      </c>
      <c r="AF79" t="n">
        <v>9.444802097233027e-07</v>
      </c>
      <c r="AG79" t="n">
        <v>17</v>
      </c>
      <c r="AH79" t="n">
        <v>1727549.531935945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1.772</v>
      </c>
      <c r="E80" t="n">
        <v>56.43</v>
      </c>
      <c r="F80" t="n">
        <v>53.2</v>
      </c>
      <c r="G80" t="n">
        <v>138.77</v>
      </c>
      <c r="H80" t="n">
        <v>1.76</v>
      </c>
      <c r="I80" t="n">
        <v>23</v>
      </c>
      <c r="J80" t="n">
        <v>206.65</v>
      </c>
      <c r="K80" t="n">
        <v>52.44</v>
      </c>
      <c r="L80" t="n">
        <v>20.5</v>
      </c>
      <c r="M80" t="n">
        <v>21</v>
      </c>
      <c r="N80" t="n">
        <v>43.71</v>
      </c>
      <c r="O80" t="n">
        <v>25720.62</v>
      </c>
      <c r="P80" t="n">
        <v>626.91</v>
      </c>
      <c r="Q80" t="n">
        <v>1367.26</v>
      </c>
      <c r="R80" t="n">
        <v>126.62</v>
      </c>
      <c r="S80" t="n">
        <v>104.26</v>
      </c>
      <c r="T80" t="n">
        <v>10249.27</v>
      </c>
      <c r="U80" t="n">
        <v>0.82</v>
      </c>
      <c r="V80" t="n">
        <v>0.9</v>
      </c>
      <c r="W80" t="n">
        <v>20.68</v>
      </c>
      <c r="X80" t="n">
        <v>0.62</v>
      </c>
      <c r="Y80" t="n">
        <v>1</v>
      </c>
      <c r="Z80" t="n">
        <v>10</v>
      </c>
      <c r="AA80" t="n">
        <v>1392.692202989594</v>
      </c>
      <c r="AB80" t="n">
        <v>1905.542913374053</v>
      </c>
      <c r="AC80" t="n">
        <v>1723.680572167909</v>
      </c>
      <c r="AD80" t="n">
        <v>1392692.202989594</v>
      </c>
      <c r="AE80" t="n">
        <v>1905542.913374053</v>
      </c>
      <c r="AF80" t="n">
        <v>9.45868052237873e-07</v>
      </c>
      <c r="AG80" t="n">
        <v>17</v>
      </c>
      <c r="AH80" t="n">
        <v>1723680.572167909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1.7714</v>
      </c>
      <c r="E81" t="n">
        <v>56.45</v>
      </c>
      <c r="F81" t="n">
        <v>53.21</v>
      </c>
      <c r="G81" t="n">
        <v>138.82</v>
      </c>
      <c r="H81" t="n">
        <v>1.78</v>
      </c>
      <c r="I81" t="n">
        <v>23</v>
      </c>
      <c r="J81" t="n">
        <v>207.05</v>
      </c>
      <c r="K81" t="n">
        <v>52.44</v>
      </c>
      <c r="L81" t="n">
        <v>20.75</v>
      </c>
      <c r="M81" t="n">
        <v>21</v>
      </c>
      <c r="N81" t="n">
        <v>43.85</v>
      </c>
      <c r="O81" t="n">
        <v>25769.78</v>
      </c>
      <c r="P81" t="n">
        <v>625.86</v>
      </c>
      <c r="Q81" t="n">
        <v>1367.2</v>
      </c>
      <c r="R81" t="n">
        <v>127.4</v>
      </c>
      <c r="S81" t="n">
        <v>104.26</v>
      </c>
      <c r="T81" t="n">
        <v>10643.08</v>
      </c>
      <c r="U81" t="n">
        <v>0.82</v>
      </c>
      <c r="V81" t="n">
        <v>0.9</v>
      </c>
      <c r="W81" t="n">
        <v>20.68</v>
      </c>
      <c r="X81" t="n">
        <v>0.64</v>
      </c>
      <c r="Y81" t="n">
        <v>1</v>
      </c>
      <c r="Z81" t="n">
        <v>10</v>
      </c>
      <c r="AA81" t="n">
        <v>1391.722375210473</v>
      </c>
      <c r="AB81" t="n">
        <v>1904.215952220878</v>
      </c>
      <c r="AC81" t="n">
        <v>1722.480254324791</v>
      </c>
      <c r="AD81" t="n">
        <v>1391722.375210473</v>
      </c>
      <c r="AE81" t="n">
        <v>1904215.952220878</v>
      </c>
      <c r="AF81" t="n">
        <v>9.455477808883569e-07</v>
      </c>
      <c r="AG81" t="n">
        <v>17</v>
      </c>
      <c r="AH81" t="n">
        <v>1722480.254324791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1.7708</v>
      </c>
      <c r="E82" t="n">
        <v>56.47</v>
      </c>
      <c r="F82" t="n">
        <v>53.23</v>
      </c>
      <c r="G82" t="n">
        <v>138.87</v>
      </c>
      <c r="H82" t="n">
        <v>1.8</v>
      </c>
      <c r="I82" t="n">
        <v>23</v>
      </c>
      <c r="J82" t="n">
        <v>207.45</v>
      </c>
      <c r="K82" t="n">
        <v>52.44</v>
      </c>
      <c r="L82" t="n">
        <v>21</v>
      </c>
      <c r="M82" t="n">
        <v>21</v>
      </c>
      <c r="N82" t="n">
        <v>44</v>
      </c>
      <c r="O82" t="n">
        <v>25818.99</v>
      </c>
      <c r="P82" t="n">
        <v>624.6900000000001</v>
      </c>
      <c r="Q82" t="n">
        <v>1367.19</v>
      </c>
      <c r="R82" t="n">
        <v>128.06</v>
      </c>
      <c r="S82" t="n">
        <v>104.26</v>
      </c>
      <c r="T82" t="n">
        <v>10973.71</v>
      </c>
      <c r="U82" t="n">
        <v>0.8100000000000001</v>
      </c>
      <c r="V82" t="n">
        <v>0.9</v>
      </c>
      <c r="W82" t="n">
        <v>20.68</v>
      </c>
      <c r="X82" t="n">
        <v>0.66</v>
      </c>
      <c r="Y82" t="n">
        <v>1</v>
      </c>
      <c r="Z82" t="n">
        <v>10</v>
      </c>
      <c r="AA82" t="n">
        <v>1390.650120554529</v>
      </c>
      <c r="AB82" t="n">
        <v>1902.748846096079</v>
      </c>
      <c r="AC82" t="n">
        <v>1721.153166749447</v>
      </c>
      <c r="AD82" t="n">
        <v>1390650.120554529</v>
      </c>
      <c r="AE82" t="n">
        <v>1902748.846096079</v>
      </c>
      <c r="AF82" t="n">
        <v>9.452275095388406e-07</v>
      </c>
      <c r="AG82" t="n">
        <v>17</v>
      </c>
      <c r="AH82" t="n">
        <v>1721153.166749447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1.7737</v>
      </c>
      <c r="E83" t="n">
        <v>56.38</v>
      </c>
      <c r="F83" t="n">
        <v>53.18</v>
      </c>
      <c r="G83" t="n">
        <v>145.03</v>
      </c>
      <c r="H83" t="n">
        <v>1.82</v>
      </c>
      <c r="I83" t="n">
        <v>22</v>
      </c>
      <c r="J83" t="n">
        <v>207.84</v>
      </c>
      <c r="K83" t="n">
        <v>52.44</v>
      </c>
      <c r="L83" t="n">
        <v>21.25</v>
      </c>
      <c r="M83" t="n">
        <v>20</v>
      </c>
      <c r="N83" t="n">
        <v>44.15</v>
      </c>
      <c r="O83" t="n">
        <v>25868.26</v>
      </c>
      <c r="P83" t="n">
        <v>621.96</v>
      </c>
      <c r="Q83" t="n">
        <v>1367.28</v>
      </c>
      <c r="R83" t="n">
        <v>125.85</v>
      </c>
      <c r="S83" t="n">
        <v>104.26</v>
      </c>
      <c r="T83" t="n">
        <v>9873.73</v>
      </c>
      <c r="U83" t="n">
        <v>0.83</v>
      </c>
      <c r="V83" t="n">
        <v>0.9</v>
      </c>
      <c r="W83" t="n">
        <v>20.68</v>
      </c>
      <c r="X83" t="n">
        <v>0.6</v>
      </c>
      <c r="Y83" t="n">
        <v>1</v>
      </c>
      <c r="Z83" t="n">
        <v>10</v>
      </c>
      <c r="AA83" t="n">
        <v>1384.681509311936</v>
      </c>
      <c r="AB83" t="n">
        <v>1894.582328877419</v>
      </c>
      <c r="AC83" t="n">
        <v>1713.766050472357</v>
      </c>
      <c r="AD83" t="n">
        <v>1384681.509311936</v>
      </c>
      <c r="AE83" t="n">
        <v>1894582.328877419</v>
      </c>
      <c r="AF83" t="n">
        <v>9.467754877281689e-07</v>
      </c>
      <c r="AG83" t="n">
        <v>17</v>
      </c>
      <c r="AH83" t="n">
        <v>1713766.050472357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1.7743</v>
      </c>
      <c r="E84" t="n">
        <v>56.36</v>
      </c>
      <c r="F84" t="n">
        <v>53.16</v>
      </c>
      <c r="G84" t="n">
        <v>144.98</v>
      </c>
      <c r="H84" t="n">
        <v>1.83</v>
      </c>
      <c r="I84" t="n">
        <v>22</v>
      </c>
      <c r="J84" t="n">
        <v>208.24</v>
      </c>
      <c r="K84" t="n">
        <v>52.44</v>
      </c>
      <c r="L84" t="n">
        <v>21.5</v>
      </c>
      <c r="M84" t="n">
        <v>20</v>
      </c>
      <c r="N84" t="n">
        <v>44.3</v>
      </c>
      <c r="O84" t="n">
        <v>25917.57</v>
      </c>
      <c r="P84" t="n">
        <v>621.79</v>
      </c>
      <c r="Q84" t="n">
        <v>1367.21</v>
      </c>
      <c r="R84" t="n">
        <v>125.45</v>
      </c>
      <c r="S84" t="n">
        <v>104.26</v>
      </c>
      <c r="T84" t="n">
        <v>9672.01</v>
      </c>
      <c r="U84" t="n">
        <v>0.83</v>
      </c>
      <c r="V84" t="n">
        <v>0.9</v>
      </c>
      <c r="W84" t="n">
        <v>20.68</v>
      </c>
      <c r="X84" t="n">
        <v>0.58</v>
      </c>
      <c r="Y84" t="n">
        <v>1</v>
      </c>
      <c r="Z84" t="n">
        <v>10</v>
      </c>
      <c r="AA84" t="n">
        <v>1383.927400314939</v>
      </c>
      <c r="AB84" t="n">
        <v>1893.550523678787</v>
      </c>
      <c r="AC84" t="n">
        <v>1712.832719313735</v>
      </c>
      <c r="AD84" t="n">
        <v>1383927.400314939</v>
      </c>
      <c r="AE84" t="n">
        <v>1893550.523678787</v>
      </c>
      <c r="AF84" t="n">
        <v>9.470957590776852e-07</v>
      </c>
      <c r="AG84" t="n">
        <v>17</v>
      </c>
      <c r="AH84" t="n">
        <v>1712832.719313734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1.7738</v>
      </c>
      <c r="E85" t="n">
        <v>56.38</v>
      </c>
      <c r="F85" t="n">
        <v>53.17</v>
      </c>
      <c r="G85" t="n">
        <v>145.02</v>
      </c>
      <c r="H85" t="n">
        <v>1.85</v>
      </c>
      <c r="I85" t="n">
        <v>22</v>
      </c>
      <c r="J85" t="n">
        <v>208.64</v>
      </c>
      <c r="K85" t="n">
        <v>52.44</v>
      </c>
      <c r="L85" t="n">
        <v>21.75</v>
      </c>
      <c r="M85" t="n">
        <v>20</v>
      </c>
      <c r="N85" t="n">
        <v>44.45</v>
      </c>
      <c r="O85" t="n">
        <v>25966.93</v>
      </c>
      <c r="P85" t="n">
        <v>621.01</v>
      </c>
      <c r="Q85" t="n">
        <v>1367.2</v>
      </c>
      <c r="R85" t="n">
        <v>125.98</v>
      </c>
      <c r="S85" t="n">
        <v>104.26</v>
      </c>
      <c r="T85" t="n">
        <v>9938.01</v>
      </c>
      <c r="U85" t="n">
        <v>0.83</v>
      </c>
      <c r="V85" t="n">
        <v>0.9</v>
      </c>
      <c r="W85" t="n">
        <v>20.68</v>
      </c>
      <c r="X85" t="n">
        <v>0.6</v>
      </c>
      <c r="Y85" t="n">
        <v>1</v>
      </c>
      <c r="Z85" t="n">
        <v>10</v>
      </c>
      <c r="AA85" t="n">
        <v>1383.257707614337</v>
      </c>
      <c r="AB85" t="n">
        <v>1892.634220581066</v>
      </c>
      <c r="AC85" t="n">
        <v>1712.00386689762</v>
      </c>
      <c r="AD85" t="n">
        <v>1383257.707614337</v>
      </c>
      <c r="AE85" t="n">
        <v>1892634.220581066</v>
      </c>
      <c r="AF85" t="n">
        <v>9.468288662864216e-07</v>
      </c>
      <c r="AG85" t="n">
        <v>17</v>
      </c>
      <c r="AH85" t="n">
        <v>1712003.86689762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1.7735</v>
      </c>
      <c r="E86" t="n">
        <v>56.39</v>
      </c>
      <c r="F86" t="n">
        <v>53.18</v>
      </c>
      <c r="G86" t="n">
        <v>145.04</v>
      </c>
      <c r="H86" t="n">
        <v>1.87</v>
      </c>
      <c r="I86" t="n">
        <v>22</v>
      </c>
      <c r="J86" t="n">
        <v>209.05</v>
      </c>
      <c r="K86" t="n">
        <v>52.44</v>
      </c>
      <c r="L86" t="n">
        <v>22</v>
      </c>
      <c r="M86" t="n">
        <v>20</v>
      </c>
      <c r="N86" t="n">
        <v>44.6</v>
      </c>
      <c r="O86" t="n">
        <v>26016.35</v>
      </c>
      <c r="P86" t="n">
        <v>618.22</v>
      </c>
      <c r="Q86" t="n">
        <v>1367.22</v>
      </c>
      <c r="R86" t="n">
        <v>126.34</v>
      </c>
      <c r="S86" t="n">
        <v>104.26</v>
      </c>
      <c r="T86" t="n">
        <v>10115.04</v>
      </c>
      <c r="U86" t="n">
        <v>0.83</v>
      </c>
      <c r="V86" t="n">
        <v>0.9</v>
      </c>
      <c r="W86" t="n">
        <v>20.68</v>
      </c>
      <c r="X86" t="n">
        <v>0.61</v>
      </c>
      <c r="Y86" t="n">
        <v>1</v>
      </c>
      <c r="Z86" t="n">
        <v>10</v>
      </c>
      <c r="AA86" t="n">
        <v>1379.713849103894</v>
      </c>
      <c r="AB86" t="n">
        <v>1887.785357023074</v>
      </c>
      <c r="AC86" t="n">
        <v>1707.617772072181</v>
      </c>
      <c r="AD86" t="n">
        <v>1379713.849103894</v>
      </c>
      <c r="AE86" t="n">
        <v>1887785.357023074</v>
      </c>
      <c r="AF86" t="n">
        <v>9.466687306116636e-07</v>
      </c>
      <c r="AG86" t="n">
        <v>17</v>
      </c>
      <c r="AH86" t="n">
        <v>1707617.772072181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1.7761</v>
      </c>
      <c r="E87" t="n">
        <v>56.3</v>
      </c>
      <c r="F87" t="n">
        <v>53.14</v>
      </c>
      <c r="G87" t="n">
        <v>151.82</v>
      </c>
      <c r="H87" t="n">
        <v>1.89</v>
      </c>
      <c r="I87" t="n">
        <v>21</v>
      </c>
      <c r="J87" t="n">
        <v>209.45</v>
      </c>
      <c r="K87" t="n">
        <v>52.44</v>
      </c>
      <c r="L87" t="n">
        <v>22.25</v>
      </c>
      <c r="M87" t="n">
        <v>19</v>
      </c>
      <c r="N87" t="n">
        <v>44.75</v>
      </c>
      <c r="O87" t="n">
        <v>26065.82</v>
      </c>
      <c r="P87" t="n">
        <v>616.3200000000001</v>
      </c>
      <c r="Q87" t="n">
        <v>1367.21</v>
      </c>
      <c r="R87" t="n">
        <v>124.61</v>
      </c>
      <c r="S87" t="n">
        <v>104.26</v>
      </c>
      <c r="T87" t="n">
        <v>9257.389999999999</v>
      </c>
      <c r="U87" t="n">
        <v>0.84</v>
      </c>
      <c r="V87" t="n">
        <v>0.9</v>
      </c>
      <c r="W87" t="n">
        <v>20.68</v>
      </c>
      <c r="X87" t="n">
        <v>0.5600000000000001</v>
      </c>
      <c r="Y87" t="n">
        <v>1</v>
      </c>
      <c r="Z87" t="n">
        <v>10</v>
      </c>
      <c r="AA87" t="n">
        <v>1375.161515267155</v>
      </c>
      <c r="AB87" t="n">
        <v>1881.556653032854</v>
      </c>
      <c r="AC87" t="n">
        <v>1701.983526848746</v>
      </c>
      <c r="AD87" t="n">
        <v>1375161.515267155</v>
      </c>
      <c r="AE87" t="n">
        <v>1881556.653032854</v>
      </c>
      <c r="AF87" t="n">
        <v>9.480565731262337e-07</v>
      </c>
      <c r="AG87" t="n">
        <v>17</v>
      </c>
      <c r="AH87" t="n">
        <v>1701983.526848746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1.7761</v>
      </c>
      <c r="E88" t="n">
        <v>56.3</v>
      </c>
      <c r="F88" t="n">
        <v>53.14</v>
      </c>
      <c r="G88" t="n">
        <v>151.82</v>
      </c>
      <c r="H88" t="n">
        <v>1.9</v>
      </c>
      <c r="I88" t="n">
        <v>21</v>
      </c>
      <c r="J88" t="n">
        <v>209.85</v>
      </c>
      <c r="K88" t="n">
        <v>52.44</v>
      </c>
      <c r="L88" t="n">
        <v>22.5</v>
      </c>
      <c r="M88" t="n">
        <v>19</v>
      </c>
      <c r="N88" t="n">
        <v>44.91</v>
      </c>
      <c r="O88" t="n">
        <v>26115.34</v>
      </c>
      <c r="P88" t="n">
        <v>616.6900000000001</v>
      </c>
      <c r="Q88" t="n">
        <v>1367.23</v>
      </c>
      <c r="R88" t="n">
        <v>124.73</v>
      </c>
      <c r="S88" t="n">
        <v>104.26</v>
      </c>
      <c r="T88" t="n">
        <v>9315.33</v>
      </c>
      <c r="U88" t="n">
        <v>0.84</v>
      </c>
      <c r="V88" t="n">
        <v>0.9</v>
      </c>
      <c r="W88" t="n">
        <v>20.68</v>
      </c>
      <c r="X88" t="n">
        <v>0.5600000000000001</v>
      </c>
      <c r="Y88" t="n">
        <v>1</v>
      </c>
      <c r="Z88" t="n">
        <v>10</v>
      </c>
      <c r="AA88" t="n">
        <v>1375.665371949343</v>
      </c>
      <c r="AB88" t="n">
        <v>1882.246051974011</v>
      </c>
      <c r="AC88" t="n">
        <v>1702.607130522537</v>
      </c>
      <c r="AD88" t="n">
        <v>1375665.371949343</v>
      </c>
      <c r="AE88" t="n">
        <v>1882246.051974011</v>
      </c>
      <c r="AF88" t="n">
        <v>9.480565731262337e-07</v>
      </c>
      <c r="AG88" t="n">
        <v>17</v>
      </c>
      <c r="AH88" t="n">
        <v>1702607.130522537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1.7758</v>
      </c>
      <c r="E89" t="n">
        <v>56.31</v>
      </c>
      <c r="F89" t="n">
        <v>53.15</v>
      </c>
      <c r="G89" t="n">
        <v>151.85</v>
      </c>
      <c r="H89" t="n">
        <v>1.92</v>
      </c>
      <c r="I89" t="n">
        <v>21</v>
      </c>
      <c r="J89" t="n">
        <v>210.25</v>
      </c>
      <c r="K89" t="n">
        <v>52.44</v>
      </c>
      <c r="L89" t="n">
        <v>22.75</v>
      </c>
      <c r="M89" t="n">
        <v>19</v>
      </c>
      <c r="N89" t="n">
        <v>45.06</v>
      </c>
      <c r="O89" t="n">
        <v>26164.91</v>
      </c>
      <c r="P89" t="n">
        <v>614.39</v>
      </c>
      <c r="Q89" t="n">
        <v>1367.2</v>
      </c>
      <c r="R89" t="n">
        <v>125.22</v>
      </c>
      <c r="S89" t="n">
        <v>104.26</v>
      </c>
      <c r="T89" t="n">
        <v>9561.719999999999</v>
      </c>
      <c r="U89" t="n">
        <v>0.83</v>
      </c>
      <c r="V89" t="n">
        <v>0.9</v>
      </c>
      <c r="W89" t="n">
        <v>20.68</v>
      </c>
      <c r="X89" t="n">
        <v>0.57</v>
      </c>
      <c r="Y89" t="n">
        <v>1</v>
      </c>
      <c r="Z89" t="n">
        <v>10</v>
      </c>
      <c r="AA89" t="n">
        <v>1372.792203165978</v>
      </c>
      <c r="AB89" t="n">
        <v>1878.31485568935</v>
      </c>
      <c r="AC89" t="n">
        <v>1699.051122093815</v>
      </c>
      <c r="AD89" t="n">
        <v>1372792.203165978</v>
      </c>
      <c r="AE89" t="n">
        <v>1878314.85568935</v>
      </c>
      <c r="AF89" t="n">
        <v>9.478964374514756e-07</v>
      </c>
      <c r="AG89" t="n">
        <v>17</v>
      </c>
      <c r="AH89" t="n">
        <v>1699051.122093815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1.778</v>
      </c>
      <c r="E90" t="n">
        <v>56.24</v>
      </c>
      <c r="F90" t="n">
        <v>53.11</v>
      </c>
      <c r="G90" t="n">
        <v>159.34</v>
      </c>
      <c r="H90" t="n">
        <v>1.94</v>
      </c>
      <c r="I90" t="n">
        <v>20</v>
      </c>
      <c r="J90" t="n">
        <v>210.65</v>
      </c>
      <c r="K90" t="n">
        <v>52.44</v>
      </c>
      <c r="L90" t="n">
        <v>23</v>
      </c>
      <c r="M90" t="n">
        <v>18</v>
      </c>
      <c r="N90" t="n">
        <v>45.21</v>
      </c>
      <c r="O90" t="n">
        <v>26214.54</v>
      </c>
      <c r="P90" t="n">
        <v>610.73</v>
      </c>
      <c r="Q90" t="n">
        <v>1367.28</v>
      </c>
      <c r="R90" t="n">
        <v>123.92</v>
      </c>
      <c r="S90" t="n">
        <v>104.26</v>
      </c>
      <c r="T90" t="n">
        <v>8916.780000000001</v>
      </c>
      <c r="U90" t="n">
        <v>0.84</v>
      </c>
      <c r="V90" t="n">
        <v>0.9</v>
      </c>
      <c r="W90" t="n">
        <v>20.68</v>
      </c>
      <c r="X90" t="n">
        <v>0.54</v>
      </c>
      <c r="Y90" t="n">
        <v>1</v>
      </c>
      <c r="Z90" t="n">
        <v>10</v>
      </c>
      <c r="AA90" t="n">
        <v>1366.123034253131</v>
      </c>
      <c r="AB90" t="n">
        <v>1869.189804559825</v>
      </c>
      <c r="AC90" t="n">
        <v>1690.796953037003</v>
      </c>
      <c r="AD90" t="n">
        <v>1366123.034253131</v>
      </c>
      <c r="AE90" t="n">
        <v>1869189.804559825</v>
      </c>
      <c r="AF90" t="n">
        <v>9.490707657330351e-07</v>
      </c>
      <c r="AG90" t="n">
        <v>17</v>
      </c>
      <c r="AH90" t="n">
        <v>1690796.953037003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1.7779</v>
      </c>
      <c r="E91" t="n">
        <v>56.25</v>
      </c>
      <c r="F91" t="n">
        <v>53.11</v>
      </c>
      <c r="G91" t="n">
        <v>159.34</v>
      </c>
      <c r="H91" t="n">
        <v>1.96</v>
      </c>
      <c r="I91" t="n">
        <v>20</v>
      </c>
      <c r="J91" t="n">
        <v>211.05</v>
      </c>
      <c r="K91" t="n">
        <v>52.44</v>
      </c>
      <c r="L91" t="n">
        <v>23.25</v>
      </c>
      <c r="M91" t="n">
        <v>18</v>
      </c>
      <c r="N91" t="n">
        <v>45.36</v>
      </c>
      <c r="O91" t="n">
        <v>26264.21</v>
      </c>
      <c r="P91" t="n">
        <v>612.62</v>
      </c>
      <c r="Q91" t="n">
        <v>1367.18</v>
      </c>
      <c r="R91" t="n">
        <v>123.84</v>
      </c>
      <c r="S91" t="n">
        <v>104.26</v>
      </c>
      <c r="T91" t="n">
        <v>8877.129999999999</v>
      </c>
      <c r="U91" t="n">
        <v>0.84</v>
      </c>
      <c r="V91" t="n">
        <v>0.9</v>
      </c>
      <c r="W91" t="n">
        <v>20.68</v>
      </c>
      <c r="X91" t="n">
        <v>0.54</v>
      </c>
      <c r="Y91" t="n">
        <v>1</v>
      </c>
      <c r="Z91" t="n">
        <v>10</v>
      </c>
      <c r="AA91" t="n">
        <v>1368.759396754095</v>
      </c>
      <c r="AB91" t="n">
        <v>1872.79699204175</v>
      </c>
      <c r="AC91" t="n">
        <v>1694.059875608372</v>
      </c>
      <c r="AD91" t="n">
        <v>1368759.396754095</v>
      </c>
      <c r="AE91" t="n">
        <v>1872796.99204175</v>
      </c>
      <c r="AF91" t="n">
        <v>9.490173871747823e-07</v>
      </c>
      <c r="AG91" t="n">
        <v>17</v>
      </c>
      <c r="AH91" t="n">
        <v>1694059.875608372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1.7783</v>
      </c>
      <c r="E92" t="n">
        <v>56.23</v>
      </c>
      <c r="F92" t="n">
        <v>53.1</v>
      </c>
      <c r="G92" t="n">
        <v>159.31</v>
      </c>
      <c r="H92" t="n">
        <v>1.97</v>
      </c>
      <c r="I92" t="n">
        <v>20</v>
      </c>
      <c r="J92" t="n">
        <v>211.46</v>
      </c>
      <c r="K92" t="n">
        <v>52.44</v>
      </c>
      <c r="L92" t="n">
        <v>23.5</v>
      </c>
      <c r="M92" t="n">
        <v>18</v>
      </c>
      <c r="N92" t="n">
        <v>45.52</v>
      </c>
      <c r="O92" t="n">
        <v>26313.94</v>
      </c>
      <c r="P92" t="n">
        <v>613.6900000000001</v>
      </c>
      <c r="Q92" t="n">
        <v>1367.18</v>
      </c>
      <c r="R92" t="n">
        <v>123.5</v>
      </c>
      <c r="S92" t="n">
        <v>104.26</v>
      </c>
      <c r="T92" t="n">
        <v>8707.219999999999</v>
      </c>
      <c r="U92" t="n">
        <v>0.84</v>
      </c>
      <c r="V92" t="n">
        <v>0.9</v>
      </c>
      <c r="W92" t="n">
        <v>20.68</v>
      </c>
      <c r="X92" t="n">
        <v>0.53</v>
      </c>
      <c r="Y92" t="n">
        <v>1</v>
      </c>
      <c r="Z92" t="n">
        <v>10</v>
      </c>
      <c r="AA92" t="n">
        <v>1369.891433102096</v>
      </c>
      <c r="AB92" t="n">
        <v>1874.345894115005</v>
      </c>
      <c r="AC92" t="n">
        <v>1695.460952641653</v>
      </c>
      <c r="AD92" t="n">
        <v>1369891.433102096</v>
      </c>
      <c r="AE92" t="n">
        <v>1874345.894115005</v>
      </c>
      <c r="AF92" t="n">
        <v>9.492309014077932e-07</v>
      </c>
      <c r="AG92" t="n">
        <v>17</v>
      </c>
      <c r="AH92" t="n">
        <v>1695460.952641653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1.7777</v>
      </c>
      <c r="E93" t="n">
        <v>56.25</v>
      </c>
      <c r="F93" t="n">
        <v>53.12</v>
      </c>
      <c r="G93" t="n">
        <v>159.36</v>
      </c>
      <c r="H93" t="n">
        <v>1.99</v>
      </c>
      <c r="I93" t="n">
        <v>20</v>
      </c>
      <c r="J93" t="n">
        <v>211.86</v>
      </c>
      <c r="K93" t="n">
        <v>52.44</v>
      </c>
      <c r="L93" t="n">
        <v>23.75</v>
      </c>
      <c r="M93" t="n">
        <v>18</v>
      </c>
      <c r="N93" t="n">
        <v>45.67</v>
      </c>
      <c r="O93" t="n">
        <v>26363.73</v>
      </c>
      <c r="P93" t="n">
        <v>612.26</v>
      </c>
      <c r="Q93" t="n">
        <v>1367.23</v>
      </c>
      <c r="R93" t="n">
        <v>124.22</v>
      </c>
      <c r="S93" t="n">
        <v>104.26</v>
      </c>
      <c r="T93" t="n">
        <v>9067.959999999999</v>
      </c>
      <c r="U93" t="n">
        <v>0.84</v>
      </c>
      <c r="V93" t="n">
        <v>0.9</v>
      </c>
      <c r="W93" t="n">
        <v>20.68</v>
      </c>
      <c r="X93" t="n">
        <v>0.54</v>
      </c>
      <c r="Y93" t="n">
        <v>1</v>
      </c>
      <c r="Z93" t="n">
        <v>10</v>
      </c>
      <c r="AA93" t="n">
        <v>1368.462229268196</v>
      </c>
      <c r="AB93" t="n">
        <v>1872.390394377438</v>
      </c>
      <c r="AC93" t="n">
        <v>1693.692083054479</v>
      </c>
      <c r="AD93" t="n">
        <v>1368462.229268196</v>
      </c>
      <c r="AE93" t="n">
        <v>1872390.394377438</v>
      </c>
      <c r="AF93" t="n">
        <v>9.48910630058277e-07</v>
      </c>
      <c r="AG93" t="n">
        <v>17</v>
      </c>
      <c r="AH93" t="n">
        <v>1693692.083054479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1.7772</v>
      </c>
      <c r="E94" t="n">
        <v>56.27</v>
      </c>
      <c r="F94" t="n">
        <v>53.14</v>
      </c>
      <c r="G94" t="n">
        <v>159.41</v>
      </c>
      <c r="H94" t="n">
        <v>2.01</v>
      </c>
      <c r="I94" t="n">
        <v>20</v>
      </c>
      <c r="J94" t="n">
        <v>212.27</v>
      </c>
      <c r="K94" t="n">
        <v>52.44</v>
      </c>
      <c r="L94" t="n">
        <v>24</v>
      </c>
      <c r="M94" t="n">
        <v>18</v>
      </c>
      <c r="N94" t="n">
        <v>45.82</v>
      </c>
      <c r="O94" t="n">
        <v>26413.56</v>
      </c>
      <c r="P94" t="n">
        <v>607.39</v>
      </c>
      <c r="Q94" t="n">
        <v>1367.19</v>
      </c>
      <c r="R94" t="n">
        <v>124.57</v>
      </c>
      <c r="S94" t="n">
        <v>104.26</v>
      </c>
      <c r="T94" t="n">
        <v>9243.450000000001</v>
      </c>
      <c r="U94" t="n">
        <v>0.84</v>
      </c>
      <c r="V94" t="n">
        <v>0.9</v>
      </c>
      <c r="W94" t="n">
        <v>20.68</v>
      </c>
      <c r="X94" t="n">
        <v>0.5600000000000001</v>
      </c>
      <c r="Y94" t="n">
        <v>1</v>
      </c>
      <c r="Z94" t="n">
        <v>10</v>
      </c>
      <c r="AA94" t="n">
        <v>1362.285163784085</v>
      </c>
      <c r="AB94" t="n">
        <v>1863.938660869181</v>
      </c>
      <c r="AC94" t="n">
        <v>1686.046971130167</v>
      </c>
      <c r="AD94" t="n">
        <v>1362285.163784085</v>
      </c>
      <c r="AE94" t="n">
        <v>1863938.660869181</v>
      </c>
      <c r="AF94" t="n">
        <v>9.486437372670133e-07</v>
      </c>
      <c r="AG94" t="n">
        <v>17</v>
      </c>
      <c r="AH94" t="n">
        <v>1686046.971130167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1.7797</v>
      </c>
      <c r="E95" t="n">
        <v>56.19</v>
      </c>
      <c r="F95" t="n">
        <v>53.09</v>
      </c>
      <c r="G95" t="n">
        <v>167.66</v>
      </c>
      <c r="H95" t="n">
        <v>2.03</v>
      </c>
      <c r="I95" t="n">
        <v>19</v>
      </c>
      <c r="J95" t="n">
        <v>212.67</v>
      </c>
      <c r="K95" t="n">
        <v>52.44</v>
      </c>
      <c r="L95" t="n">
        <v>24.25</v>
      </c>
      <c r="M95" t="n">
        <v>17</v>
      </c>
      <c r="N95" t="n">
        <v>45.98</v>
      </c>
      <c r="O95" t="n">
        <v>26463.45</v>
      </c>
      <c r="P95" t="n">
        <v>606.45</v>
      </c>
      <c r="Q95" t="n">
        <v>1367.24</v>
      </c>
      <c r="R95" t="n">
        <v>123.14</v>
      </c>
      <c r="S95" t="n">
        <v>104.26</v>
      </c>
      <c r="T95" t="n">
        <v>8531.950000000001</v>
      </c>
      <c r="U95" t="n">
        <v>0.85</v>
      </c>
      <c r="V95" t="n">
        <v>0.9</v>
      </c>
      <c r="W95" t="n">
        <v>20.68</v>
      </c>
      <c r="X95" t="n">
        <v>0.52</v>
      </c>
      <c r="Y95" t="n">
        <v>1</v>
      </c>
      <c r="Z95" t="n">
        <v>10</v>
      </c>
      <c r="AA95" t="n">
        <v>1359.075270326412</v>
      </c>
      <c r="AB95" t="n">
        <v>1859.546743029888</v>
      </c>
      <c r="AC95" t="n">
        <v>1682.074211765361</v>
      </c>
      <c r="AD95" t="n">
        <v>1359075.270326412</v>
      </c>
      <c r="AE95" t="n">
        <v>1859546.743029888</v>
      </c>
      <c r="AF95" t="n">
        <v>9.499782012233311e-07</v>
      </c>
      <c r="AG95" t="n">
        <v>17</v>
      </c>
      <c r="AH95" t="n">
        <v>1682074.211765361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1.7795</v>
      </c>
      <c r="E96" t="n">
        <v>56.2</v>
      </c>
      <c r="F96" t="n">
        <v>53.1</v>
      </c>
      <c r="G96" t="n">
        <v>167.69</v>
      </c>
      <c r="H96" t="n">
        <v>2.04</v>
      </c>
      <c r="I96" t="n">
        <v>19</v>
      </c>
      <c r="J96" t="n">
        <v>213.08</v>
      </c>
      <c r="K96" t="n">
        <v>52.44</v>
      </c>
      <c r="L96" t="n">
        <v>24.5</v>
      </c>
      <c r="M96" t="n">
        <v>17</v>
      </c>
      <c r="N96" t="n">
        <v>46.13</v>
      </c>
      <c r="O96" t="n">
        <v>26513.39</v>
      </c>
      <c r="P96" t="n">
        <v>606.08</v>
      </c>
      <c r="Q96" t="n">
        <v>1367.2</v>
      </c>
      <c r="R96" t="n">
        <v>123.64</v>
      </c>
      <c r="S96" t="n">
        <v>104.26</v>
      </c>
      <c r="T96" t="n">
        <v>8779.02</v>
      </c>
      <c r="U96" t="n">
        <v>0.84</v>
      </c>
      <c r="V96" t="n">
        <v>0.9</v>
      </c>
      <c r="W96" t="n">
        <v>20.67</v>
      </c>
      <c r="X96" t="n">
        <v>0.52</v>
      </c>
      <c r="Y96" t="n">
        <v>1</v>
      </c>
      <c r="Z96" t="n">
        <v>10</v>
      </c>
      <c r="AA96" t="n">
        <v>1358.76372329214</v>
      </c>
      <c r="AB96" t="n">
        <v>1859.120470633112</v>
      </c>
      <c r="AC96" t="n">
        <v>1681.688622207856</v>
      </c>
      <c r="AD96" t="n">
        <v>1358763.72329214</v>
      </c>
      <c r="AE96" t="n">
        <v>1859120.470633112</v>
      </c>
      <c r="AF96" t="n">
        <v>9.498714441068255e-07</v>
      </c>
      <c r="AG96" t="n">
        <v>17</v>
      </c>
      <c r="AH96" t="n">
        <v>1681688.622207856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1.7797</v>
      </c>
      <c r="E97" t="n">
        <v>56.19</v>
      </c>
      <c r="F97" t="n">
        <v>53.09</v>
      </c>
      <c r="G97" t="n">
        <v>167.66</v>
      </c>
      <c r="H97" t="n">
        <v>2.06</v>
      </c>
      <c r="I97" t="n">
        <v>19</v>
      </c>
      <c r="J97" t="n">
        <v>213.48</v>
      </c>
      <c r="K97" t="n">
        <v>52.44</v>
      </c>
      <c r="L97" t="n">
        <v>24.75</v>
      </c>
      <c r="M97" t="n">
        <v>17</v>
      </c>
      <c r="N97" t="n">
        <v>46.29</v>
      </c>
      <c r="O97" t="n">
        <v>26563.39</v>
      </c>
      <c r="P97" t="n">
        <v>604.83</v>
      </c>
      <c r="Q97" t="n">
        <v>1367.23</v>
      </c>
      <c r="R97" t="n">
        <v>123.17</v>
      </c>
      <c r="S97" t="n">
        <v>104.26</v>
      </c>
      <c r="T97" t="n">
        <v>8545.76</v>
      </c>
      <c r="U97" t="n">
        <v>0.85</v>
      </c>
      <c r="V97" t="n">
        <v>0.9</v>
      </c>
      <c r="W97" t="n">
        <v>20.68</v>
      </c>
      <c r="X97" t="n">
        <v>0.52</v>
      </c>
      <c r="Y97" t="n">
        <v>1</v>
      </c>
      <c r="Z97" t="n">
        <v>10</v>
      </c>
      <c r="AA97" t="n">
        <v>1356.873657600554</v>
      </c>
      <c r="AB97" t="n">
        <v>1856.53439937007</v>
      </c>
      <c r="AC97" t="n">
        <v>1679.349361956585</v>
      </c>
      <c r="AD97" t="n">
        <v>1356873.657600553</v>
      </c>
      <c r="AE97" t="n">
        <v>1856534.39937007</v>
      </c>
      <c r="AF97" t="n">
        <v>9.499782012233311e-07</v>
      </c>
      <c r="AG97" t="n">
        <v>17</v>
      </c>
      <c r="AH97" t="n">
        <v>1679349.361956585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1.78</v>
      </c>
      <c r="E98" t="n">
        <v>56.18</v>
      </c>
      <c r="F98" t="n">
        <v>53.08</v>
      </c>
      <c r="G98" t="n">
        <v>167.64</v>
      </c>
      <c r="H98" t="n">
        <v>2.08</v>
      </c>
      <c r="I98" t="n">
        <v>19</v>
      </c>
      <c r="J98" t="n">
        <v>213.89</v>
      </c>
      <c r="K98" t="n">
        <v>52.44</v>
      </c>
      <c r="L98" t="n">
        <v>25</v>
      </c>
      <c r="M98" t="n">
        <v>17</v>
      </c>
      <c r="N98" t="n">
        <v>46.44</v>
      </c>
      <c r="O98" t="n">
        <v>26613.43</v>
      </c>
      <c r="P98" t="n">
        <v>602.3200000000001</v>
      </c>
      <c r="Q98" t="n">
        <v>1367.23</v>
      </c>
      <c r="R98" t="n">
        <v>123.19</v>
      </c>
      <c r="S98" t="n">
        <v>104.26</v>
      </c>
      <c r="T98" t="n">
        <v>8553.860000000001</v>
      </c>
      <c r="U98" t="n">
        <v>0.85</v>
      </c>
      <c r="V98" t="n">
        <v>0.9</v>
      </c>
      <c r="W98" t="n">
        <v>20.67</v>
      </c>
      <c r="X98" t="n">
        <v>0.51</v>
      </c>
      <c r="Y98" t="n">
        <v>1</v>
      </c>
      <c r="Z98" t="n">
        <v>10</v>
      </c>
      <c r="AA98" t="n">
        <v>1353.207428694807</v>
      </c>
      <c r="AB98" t="n">
        <v>1851.518103238624</v>
      </c>
      <c r="AC98" t="n">
        <v>1674.811814087509</v>
      </c>
      <c r="AD98" t="n">
        <v>1353207.428694807</v>
      </c>
      <c r="AE98" t="n">
        <v>1851518.103238625</v>
      </c>
      <c r="AF98" t="n">
        <v>9.501383368980892e-07</v>
      </c>
      <c r="AG98" t="n">
        <v>17</v>
      </c>
      <c r="AH98" t="n">
        <v>1674811.814087508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1.7797</v>
      </c>
      <c r="E99" t="n">
        <v>56.19</v>
      </c>
      <c r="F99" t="n">
        <v>53.09</v>
      </c>
      <c r="G99" t="n">
        <v>167.66</v>
      </c>
      <c r="H99" t="n">
        <v>2.09</v>
      </c>
      <c r="I99" t="n">
        <v>19</v>
      </c>
      <c r="J99" t="n">
        <v>214.29</v>
      </c>
      <c r="K99" t="n">
        <v>52.44</v>
      </c>
      <c r="L99" t="n">
        <v>25.25</v>
      </c>
      <c r="M99" t="n">
        <v>17</v>
      </c>
      <c r="N99" t="n">
        <v>46.6</v>
      </c>
      <c r="O99" t="n">
        <v>26663.54</v>
      </c>
      <c r="P99" t="n">
        <v>601.02</v>
      </c>
      <c r="Q99" t="n">
        <v>1367.23</v>
      </c>
      <c r="R99" t="n">
        <v>123.05</v>
      </c>
      <c r="S99" t="n">
        <v>104.26</v>
      </c>
      <c r="T99" t="n">
        <v>8487.799999999999</v>
      </c>
      <c r="U99" t="n">
        <v>0.85</v>
      </c>
      <c r="V99" t="n">
        <v>0.9</v>
      </c>
      <c r="W99" t="n">
        <v>20.68</v>
      </c>
      <c r="X99" t="n">
        <v>0.52</v>
      </c>
      <c r="Y99" t="n">
        <v>1</v>
      </c>
      <c r="Z99" t="n">
        <v>10</v>
      </c>
      <c r="AA99" t="n">
        <v>1351.695790634183</v>
      </c>
      <c r="AB99" t="n">
        <v>1849.449813355313</v>
      </c>
      <c r="AC99" t="n">
        <v>1672.940918887797</v>
      </c>
      <c r="AD99" t="n">
        <v>1351695.790634183</v>
      </c>
      <c r="AE99" t="n">
        <v>1849449.813355313</v>
      </c>
      <c r="AF99" t="n">
        <v>9.499782012233311e-07</v>
      </c>
      <c r="AG99" t="n">
        <v>17</v>
      </c>
      <c r="AH99" t="n">
        <v>1672940.918887797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1.7817</v>
      </c>
      <c r="E100" t="n">
        <v>56.13</v>
      </c>
      <c r="F100" t="n">
        <v>53.07</v>
      </c>
      <c r="G100" t="n">
        <v>176.89</v>
      </c>
      <c r="H100" t="n">
        <v>2.11</v>
      </c>
      <c r="I100" t="n">
        <v>18</v>
      </c>
      <c r="J100" t="n">
        <v>214.7</v>
      </c>
      <c r="K100" t="n">
        <v>52.44</v>
      </c>
      <c r="L100" t="n">
        <v>25.5</v>
      </c>
      <c r="M100" t="n">
        <v>16</v>
      </c>
      <c r="N100" t="n">
        <v>46.76</v>
      </c>
      <c r="O100" t="n">
        <v>26713.69</v>
      </c>
      <c r="P100" t="n">
        <v>600.83</v>
      </c>
      <c r="Q100" t="n">
        <v>1367.18</v>
      </c>
      <c r="R100" t="n">
        <v>122.51</v>
      </c>
      <c r="S100" t="n">
        <v>104.26</v>
      </c>
      <c r="T100" t="n">
        <v>8219.719999999999</v>
      </c>
      <c r="U100" t="n">
        <v>0.85</v>
      </c>
      <c r="V100" t="n">
        <v>0.9</v>
      </c>
      <c r="W100" t="n">
        <v>20.67</v>
      </c>
      <c r="X100" t="n">
        <v>0.49</v>
      </c>
      <c r="Y100" t="n">
        <v>1</v>
      </c>
      <c r="Z100" t="n">
        <v>10</v>
      </c>
      <c r="AA100" t="n">
        <v>1350.029061832929</v>
      </c>
      <c r="AB100" t="n">
        <v>1847.169321478552</v>
      </c>
      <c r="AC100" t="n">
        <v>1670.878073955064</v>
      </c>
      <c r="AD100" t="n">
        <v>1350029.061832929</v>
      </c>
      <c r="AE100" t="n">
        <v>1847169.321478552</v>
      </c>
      <c r="AF100" t="n">
        <v>9.51045772388385e-07</v>
      </c>
      <c r="AG100" t="n">
        <v>17</v>
      </c>
      <c r="AH100" t="n">
        <v>1670878.073955064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1.7816</v>
      </c>
      <c r="E101" t="n">
        <v>56.13</v>
      </c>
      <c r="F101" t="n">
        <v>53.07</v>
      </c>
      <c r="G101" t="n">
        <v>176.9</v>
      </c>
      <c r="H101" t="n">
        <v>2.13</v>
      </c>
      <c r="I101" t="n">
        <v>18</v>
      </c>
      <c r="J101" t="n">
        <v>215.11</v>
      </c>
      <c r="K101" t="n">
        <v>52.44</v>
      </c>
      <c r="L101" t="n">
        <v>25.75</v>
      </c>
      <c r="M101" t="n">
        <v>15</v>
      </c>
      <c r="N101" t="n">
        <v>46.91</v>
      </c>
      <c r="O101" t="n">
        <v>26763.9</v>
      </c>
      <c r="P101" t="n">
        <v>600.09</v>
      </c>
      <c r="Q101" t="n">
        <v>1367.2</v>
      </c>
      <c r="R101" t="n">
        <v>122.73</v>
      </c>
      <c r="S101" t="n">
        <v>104.26</v>
      </c>
      <c r="T101" t="n">
        <v>8328.93</v>
      </c>
      <c r="U101" t="n">
        <v>0.85</v>
      </c>
      <c r="V101" t="n">
        <v>0.9</v>
      </c>
      <c r="W101" t="n">
        <v>20.67</v>
      </c>
      <c r="X101" t="n">
        <v>0.49</v>
      </c>
      <c r="Y101" t="n">
        <v>1</v>
      </c>
      <c r="Z101" t="n">
        <v>10</v>
      </c>
      <c r="AA101" t="n">
        <v>1349.088634458944</v>
      </c>
      <c r="AB101" t="n">
        <v>1845.88258725674</v>
      </c>
      <c r="AC101" t="n">
        <v>1669.714143841438</v>
      </c>
      <c r="AD101" t="n">
        <v>1349088.634458944</v>
      </c>
      <c r="AE101" t="n">
        <v>1845882.58725674</v>
      </c>
      <c r="AF101" t="n">
        <v>9.509923938301324e-07</v>
      </c>
      <c r="AG101" t="n">
        <v>17</v>
      </c>
      <c r="AH101" t="n">
        <v>1669714.143841438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1.7817</v>
      </c>
      <c r="E102" t="n">
        <v>56.13</v>
      </c>
      <c r="F102" t="n">
        <v>53.07</v>
      </c>
      <c r="G102" t="n">
        <v>176.89</v>
      </c>
      <c r="H102" t="n">
        <v>2.14</v>
      </c>
      <c r="I102" t="n">
        <v>18</v>
      </c>
      <c r="J102" t="n">
        <v>215.51</v>
      </c>
      <c r="K102" t="n">
        <v>52.44</v>
      </c>
      <c r="L102" t="n">
        <v>26</v>
      </c>
      <c r="M102" t="n">
        <v>14</v>
      </c>
      <c r="N102" t="n">
        <v>47.07</v>
      </c>
      <c r="O102" t="n">
        <v>26814.17</v>
      </c>
      <c r="P102" t="n">
        <v>600.0599999999999</v>
      </c>
      <c r="Q102" t="n">
        <v>1367.2</v>
      </c>
      <c r="R102" t="n">
        <v>122.44</v>
      </c>
      <c r="S102" t="n">
        <v>104.26</v>
      </c>
      <c r="T102" t="n">
        <v>8183.9</v>
      </c>
      <c r="U102" t="n">
        <v>0.85</v>
      </c>
      <c r="V102" t="n">
        <v>0.9</v>
      </c>
      <c r="W102" t="n">
        <v>20.67</v>
      </c>
      <c r="X102" t="n">
        <v>0.49</v>
      </c>
      <c r="Y102" t="n">
        <v>1</v>
      </c>
      <c r="Z102" t="n">
        <v>10</v>
      </c>
      <c r="AA102" t="n">
        <v>1348.983790937702</v>
      </c>
      <c r="AB102" t="n">
        <v>1845.739135725605</v>
      </c>
      <c r="AC102" t="n">
        <v>1669.5843831231</v>
      </c>
      <c r="AD102" t="n">
        <v>1348983.790937702</v>
      </c>
      <c r="AE102" t="n">
        <v>1845739.135725605</v>
      </c>
      <c r="AF102" t="n">
        <v>9.51045772388385e-07</v>
      </c>
      <c r="AG102" t="n">
        <v>17</v>
      </c>
      <c r="AH102" t="n">
        <v>1669584.3831231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1.7818</v>
      </c>
      <c r="E103" t="n">
        <v>56.12</v>
      </c>
      <c r="F103" t="n">
        <v>53.06</v>
      </c>
      <c r="G103" t="n">
        <v>176.87</v>
      </c>
      <c r="H103" t="n">
        <v>2.16</v>
      </c>
      <c r="I103" t="n">
        <v>18</v>
      </c>
      <c r="J103" t="n">
        <v>215.92</v>
      </c>
      <c r="K103" t="n">
        <v>52.44</v>
      </c>
      <c r="L103" t="n">
        <v>26.25</v>
      </c>
      <c r="M103" t="n">
        <v>16</v>
      </c>
      <c r="N103" t="n">
        <v>47.23</v>
      </c>
      <c r="O103" t="n">
        <v>26864.49</v>
      </c>
      <c r="P103" t="n">
        <v>597.14</v>
      </c>
      <c r="Q103" t="n">
        <v>1367.2</v>
      </c>
      <c r="R103" t="n">
        <v>122.32</v>
      </c>
      <c r="S103" t="n">
        <v>104.26</v>
      </c>
      <c r="T103" t="n">
        <v>8125.86</v>
      </c>
      <c r="U103" t="n">
        <v>0.85</v>
      </c>
      <c r="V103" t="n">
        <v>0.9</v>
      </c>
      <c r="W103" t="n">
        <v>20.67</v>
      </c>
      <c r="X103" t="n">
        <v>0.49</v>
      </c>
      <c r="Y103" t="n">
        <v>1</v>
      </c>
      <c r="Z103" t="n">
        <v>10</v>
      </c>
      <c r="AA103" t="n">
        <v>1344.894270937832</v>
      </c>
      <c r="AB103" t="n">
        <v>1840.143674044895</v>
      </c>
      <c r="AC103" t="n">
        <v>1664.522944451917</v>
      </c>
      <c r="AD103" t="n">
        <v>1344894.270937832</v>
      </c>
      <c r="AE103" t="n">
        <v>1840143.674044895</v>
      </c>
      <c r="AF103" t="n">
        <v>9.510991509466377e-07</v>
      </c>
      <c r="AG103" t="n">
        <v>17</v>
      </c>
      <c r="AH103" t="n">
        <v>1664522.944451916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1.7813</v>
      </c>
      <c r="E104" t="n">
        <v>56.14</v>
      </c>
      <c r="F104" t="n">
        <v>53.08</v>
      </c>
      <c r="G104" t="n">
        <v>176.93</v>
      </c>
      <c r="H104" t="n">
        <v>2.18</v>
      </c>
      <c r="I104" t="n">
        <v>18</v>
      </c>
      <c r="J104" t="n">
        <v>216.33</v>
      </c>
      <c r="K104" t="n">
        <v>52.44</v>
      </c>
      <c r="L104" t="n">
        <v>26.5</v>
      </c>
      <c r="M104" t="n">
        <v>16</v>
      </c>
      <c r="N104" t="n">
        <v>47.39</v>
      </c>
      <c r="O104" t="n">
        <v>26914.86</v>
      </c>
      <c r="P104" t="n">
        <v>595.23</v>
      </c>
      <c r="Q104" t="n">
        <v>1367.23</v>
      </c>
      <c r="R104" t="n">
        <v>122.87</v>
      </c>
      <c r="S104" t="n">
        <v>104.26</v>
      </c>
      <c r="T104" t="n">
        <v>8402.639999999999</v>
      </c>
      <c r="U104" t="n">
        <v>0.85</v>
      </c>
      <c r="V104" t="n">
        <v>0.9</v>
      </c>
      <c r="W104" t="n">
        <v>20.67</v>
      </c>
      <c r="X104" t="n">
        <v>0.5</v>
      </c>
      <c r="Y104" t="n">
        <v>1</v>
      </c>
      <c r="Z104" t="n">
        <v>10</v>
      </c>
      <c r="AA104" t="n">
        <v>1342.743894285016</v>
      </c>
      <c r="AB104" t="n">
        <v>1837.201433840588</v>
      </c>
      <c r="AC104" t="n">
        <v>1661.86150752325</v>
      </c>
      <c r="AD104" t="n">
        <v>1342743.894285016</v>
      </c>
      <c r="AE104" t="n">
        <v>1837201.433840588</v>
      </c>
      <c r="AF104" t="n">
        <v>9.508322581553743e-07</v>
      </c>
      <c r="AG104" t="n">
        <v>17</v>
      </c>
      <c r="AH104" t="n">
        <v>1661861.50752325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1.7839</v>
      </c>
      <c r="E105" t="n">
        <v>56.06</v>
      </c>
      <c r="F105" t="n">
        <v>53.03</v>
      </c>
      <c r="G105" t="n">
        <v>187.17</v>
      </c>
      <c r="H105" t="n">
        <v>2.19</v>
      </c>
      <c r="I105" t="n">
        <v>17</v>
      </c>
      <c r="J105" t="n">
        <v>216.74</v>
      </c>
      <c r="K105" t="n">
        <v>52.44</v>
      </c>
      <c r="L105" t="n">
        <v>26.75</v>
      </c>
      <c r="M105" t="n">
        <v>15</v>
      </c>
      <c r="N105" t="n">
        <v>47.55</v>
      </c>
      <c r="O105" t="n">
        <v>26965.29</v>
      </c>
      <c r="P105" t="n">
        <v>593.42</v>
      </c>
      <c r="Q105" t="n">
        <v>1367.19</v>
      </c>
      <c r="R105" t="n">
        <v>121.49</v>
      </c>
      <c r="S105" t="n">
        <v>104.26</v>
      </c>
      <c r="T105" t="n">
        <v>7716.82</v>
      </c>
      <c r="U105" t="n">
        <v>0.86</v>
      </c>
      <c r="V105" t="n">
        <v>0.9</v>
      </c>
      <c r="W105" t="n">
        <v>20.67</v>
      </c>
      <c r="X105" t="n">
        <v>0.46</v>
      </c>
      <c r="Y105" t="n">
        <v>1</v>
      </c>
      <c r="Z105" t="n">
        <v>10</v>
      </c>
      <c r="AA105" t="n">
        <v>1338.32569597103</v>
      </c>
      <c r="AB105" t="n">
        <v>1831.156259990241</v>
      </c>
      <c r="AC105" t="n">
        <v>1656.393276580724</v>
      </c>
      <c r="AD105" t="n">
        <v>1338325.69597103</v>
      </c>
      <c r="AE105" t="n">
        <v>1831156.259990241</v>
      </c>
      <c r="AF105" t="n">
        <v>9.522201006699445e-07</v>
      </c>
      <c r="AG105" t="n">
        <v>17</v>
      </c>
      <c r="AH105" t="n">
        <v>1656393.276580724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1.7837</v>
      </c>
      <c r="E106" t="n">
        <v>56.06</v>
      </c>
      <c r="F106" t="n">
        <v>53.04</v>
      </c>
      <c r="G106" t="n">
        <v>187.19</v>
      </c>
      <c r="H106" t="n">
        <v>2.21</v>
      </c>
      <c r="I106" t="n">
        <v>17</v>
      </c>
      <c r="J106" t="n">
        <v>217.15</v>
      </c>
      <c r="K106" t="n">
        <v>52.44</v>
      </c>
      <c r="L106" t="n">
        <v>27</v>
      </c>
      <c r="M106" t="n">
        <v>11</v>
      </c>
      <c r="N106" t="n">
        <v>47.71</v>
      </c>
      <c r="O106" t="n">
        <v>27015.77</v>
      </c>
      <c r="P106" t="n">
        <v>593.6799999999999</v>
      </c>
      <c r="Q106" t="n">
        <v>1367.22</v>
      </c>
      <c r="R106" t="n">
        <v>121.25</v>
      </c>
      <c r="S106" t="n">
        <v>104.26</v>
      </c>
      <c r="T106" t="n">
        <v>7594.28</v>
      </c>
      <c r="U106" t="n">
        <v>0.86</v>
      </c>
      <c r="V106" t="n">
        <v>0.9</v>
      </c>
      <c r="W106" t="n">
        <v>20.68</v>
      </c>
      <c r="X106" t="n">
        <v>0.46</v>
      </c>
      <c r="Y106" t="n">
        <v>1</v>
      </c>
      <c r="Z106" t="n">
        <v>10</v>
      </c>
      <c r="AA106" t="n">
        <v>1338.866818657799</v>
      </c>
      <c r="AB106" t="n">
        <v>1831.896647922926</v>
      </c>
      <c r="AC106" t="n">
        <v>1657.063002928255</v>
      </c>
      <c r="AD106" t="n">
        <v>1338866.818657799</v>
      </c>
      <c r="AE106" t="n">
        <v>1831896.647922926</v>
      </c>
      <c r="AF106" t="n">
        <v>9.521133435534391e-07</v>
      </c>
      <c r="AG106" t="n">
        <v>17</v>
      </c>
      <c r="AH106" t="n">
        <v>1657063.002928255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1.784</v>
      </c>
      <c r="E107" t="n">
        <v>56.05</v>
      </c>
      <c r="F107" t="n">
        <v>53.03</v>
      </c>
      <c r="G107" t="n">
        <v>187.16</v>
      </c>
      <c r="H107" t="n">
        <v>2.23</v>
      </c>
      <c r="I107" t="n">
        <v>17</v>
      </c>
      <c r="J107" t="n">
        <v>217.56</v>
      </c>
      <c r="K107" t="n">
        <v>52.44</v>
      </c>
      <c r="L107" t="n">
        <v>27.25</v>
      </c>
      <c r="M107" t="n">
        <v>10</v>
      </c>
      <c r="N107" t="n">
        <v>47.87</v>
      </c>
      <c r="O107" t="n">
        <v>27066.31</v>
      </c>
      <c r="P107" t="n">
        <v>593.99</v>
      </c>
      <c r="Q107" t="n">
        <v>1367.16</v>
      </c>
      <c r="R107" t="n">
        <v>120.91</v>
      </c>
      <c r="S107" t="n">
        <v>104.26</v>
      </c>
      <c r="T107" t="n">
        <v>7425.35</v>
      </c>
      <c r="U107" t="n">
        <v>0.86</v>
      </c>
      <c r="V107" t="n">
        <v>0.9</v>
      </c>
      <c r="W107" t="n">
        <v>20.68</v>
      </c>
      <c r="X107" t="n">
        <v>0.45</v>
      </c>
      <c r="Y107" t="n">
        <v>1</v>
      </c>
      <c r="Z107" t="n">
        <v>10</v>
      </c>
      <c r="AA107" t="n">
        <v>1339.03503764325</v>
      </c>
      <c r="AB107" t="n">
        <v>1832.126812560118</v>
      </c>
      <c r="AC107" t="n">
        <v>1657.271200975511</v>
      </c>
      <c r="AD107" t="n">
        <v>1339035.03764325</v>
      </c>
      <c r="AE107" t="n">
        <v>1832126.812560118</v>
      </c>
      <c r="AF107" t="n">
        <v>9.522734792281973e-07</v>
      </c>
      <c r="AG107" t="n">
        <v>17</v>
      </c>
      <c r="AH107" t="n">
        <v>1657271.200975511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1.7834</v>
      </c>
      <c r="E108" t="n">
        <v>56.07</v>
      </c>
      <c r="F108" t="n">
        <v>53.05</v>
      </c>
      <c r="G108" t="n">
        <v>187.22</v>
      </c>
      <c r="H108" t="n">
        <v>2.24</v>
      </c>
      <c r="I108" t="n">
        <v>17</v>
      </c>
      <c r="J108" t="n">
        <v>217.97</v>
      </c>
      <c r="K108" t="n">
        <v>52.44</v>
      </c>
      <c r="L108" t="n">
        <v>27.5</v>
      </c>
      <c r="M108" t="n">
        <v>9</v>
      </c>
      <c r="N108" t="n">
        <v>48.03</v>
      </c>
      <c r="O108" t="n">
        <v>27116.91</v>
      </c>
      <c r="P108" t="n">
        <v>593.85</v>
      </c>
      <c r="Q108" t="n">
        <v>1367.26</v>
      </c>
      <c r="R108" t="n">
        <v>121.43</v>
      </c>
      <c r="S108" t="n">
        <v>104.26</v>
      </c>
      <c r="T108" t="n">
        <v>7684.64</v>
      </c>
      <c r="U108" t="n">
        <v>0.86</v>
      </c>
      <c r="V108" t="n">
        <v>0.9</v>
      </c>
      <c r="W108" t="n">
        <v>20.68</v>
      </c>
      <c r="X108" t="n">
        <v>0.47</v>
      </c>
      <c r="Y108" t="n">
        <v>1</v>
      </c>
      <c r="Z108" t="n">
        <v>10</v>
      </c>
      <c r="AA108" t="n">
        <v>1339.34951939286</v>
      </c>
      <c r="AB108" t="n">
        <v>1832.55710036389</v>
      </c>
      <c r="AC108" t="n">
        <v>1657.660422715204</v>
      </c>
      <c r="AD108" t="n">
        <v>1339349.51939286</v>
      </c>
      <c r="AE108" t="n">
        <v>1832557.10036389</v>
      </c>
      <c r="AF108" t="n">
        <v>9.519532078786811e-07</v>
      </c>
      <c r="AG108" t="n">
        <v>17</v>
      </c>
      <c r="AH108" t="n">
        <v>1657660.422715204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1.7833</v>
      </c>
      <c r="E109" t="n">
        <v>56.08</v>
      </c>
      <c r="F109" t="n">
        <v>53.05</v>
      </c>
      <c r="G109" t="n">
        <v>187.24</v>
      </c>
      <c r="H109" t="n">
        <v>2.26</v>
      </c>
      <c r="I109" t="n">
        <v>17</v>
      </c>
      <c r="J109" t="n">
        <v>218.38</v>
      </c>
      <c r="K109" t="n">
        <v>52.44</v>
      </c>
      <c r="L109" t="n">
        <v>27.75</v>
      </c>
      <c r="M109" t="n">
        <v>7</v>
      </c>
      <c r="N109" t="n">
        <v>48.19</v>
      </c>
      <c r="O109" t="n">
        <v>27167.55</v>
      </c>
      <c r="P109" t="n">
        <v>593.78</v>
      </c>
      <c r="Q109" t="n">
        <v>1367.23</v>
      </c>
      <c r="R109" t="n">
        <v>121.61</v>
      </c>
      <c r="S109" t="n">
        <v>104.26</v>
      </c>
      <c r="T109" t="n">
        <v>7774.47</v>
      </c>
      <c r="U109" t="n">
        <v>0.86</v>
      </c>
      <c r="V109" t="n">
        <v>0.9</v>
      </c>
      <c r="W109" t="n">
        <v>20.68</v>
      </c>
      <c r="X109" t="n">
        <v>0.48</v>
      </c>
      <c r="Y109" t="n">
        <v>1</v>
      </c>
      <c r="Z109" t="n">
        <v>10</v>
      </c>
      <c r="AA109" t="n">
        <v>1339.318095047598</v>
      </c>
      <c r="AB109" t="n">
        <v>1832.514104188358</v>
      </c>
      <c r="AC109" t="n">
        <v>1657.621530034319</v>
      </c>
      <c r="AD109" t="n">
        <v>1339318.095047598</v>
      </c>
      <c r="AE109" t="n">
        <v>1832514.104188358</v>
      </c>
      <c r="AF109" t="n">
        <v>9.518998293204283e-07</v>
      </c>
      <c r="AG109" t="n">
        <v>17</v>
      </c>
      <c r="AH109" t="n">
        <v>1657621.530034319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1.7835</v>
      </c>
      <c r="E110" t="n">
        <v>56.07</v>
      </c>
      <c r="F110" t="n">
        <v>53.05</v>
      </c>
      <c r="G110" t="n">
        <v>187.22</v>
      </c>
      <c r="H110" t="n">
        <v>2.27</v>
      </c>
      <c r="I110" t="n">
        <v>17</v>
      </c>
      <c r="J110" t="n">
        <v>218.79</v>
      </c>
      <c r="K110" t="n">
        <v>52.44</v>
      </c>
      <c r="L110" t="n">
        <v>28</v>
      </c>
      <c r="M110" t="n">
        <v>6</v>
      </c>
      <c r="N110" t="n">
        <v>48.35</v>
      </c>
      <c r="O110" t="n">
        <v>27218.26</v>
      </c>
      <c r="P110" t="n">
        <v>594.2</v>
      </c>
      <c r="Q110" t="n">
        <v>1367.14</v>
      </c>
      <c r="R110" t="n">
        <v>121.5</v>
      </c>
      <c r="S110" t="n">
        <v>104.26</v>
      </c>
      <c r="T110" t="n">
        <v>7721.4</v>
      </c>
      <c r="U110" t="n">
        <v>0.86</v>
      </c>
      <c r="V110" t="n">
        <v>0.9</v>
      </c>
      <c r="W110" t="n">
        <v>20.68</v>
      </c>
      <c r="X110" t="n">
        <v>0.47</v>
      </c>
      <c r="Y110" t="n">
        <v>1</v>
      </c>
      <c r="Z110" t="n">
        <v>10</v>
      </c>
      <c r="AA110" t="n">
        <v>1339.760655106604</v>
      </c>
      <c r="AB110" t="n">
        <v>1833.119634385461</v>
      </c>
      <c r="AC110" t="n">
        <v>1658.169269279278</v>
      </c>
      <c r="AD110" t="n">
        <v>1339760.655106603</v>
      </c>
      <c r="AE110" t="n">
        <v>1833119.634385461</v>
      </c>
      <c r="AF110" t="n">
        <v>9.520065864369336e-07</v>
      </c>
      <c r="AG110" t="n">
        <v>17</v>
      </c>
      <c r="AH110" t="n">
        <v>1658169.269279278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1.7835</v>
      </c>
      <c r="E111" t="n">
        <v>56.07</v>
      </c>
      <c r="F111" t="n">
        <v>53.05</v>
      </c>
      <c r="G111" t="n">
        <v>187.22</v>
      </c>
      <c r="H111" t="n">
        <v>2.29</v>
      </c>
      <c r="I111" t="n">
        <v>17</v>
      </c>
      <c r="J111" t="n">
        <v>219.2</v>
      </c>
      <c r="K111" t="n">
        <v>52.44</v>
      </c>
      <c r="L111" t="n">
        <v>28.25</v>
      </c>
      <c r="M111" t="n">
        <v>5</v>
      </c>
      <c r="N111" t="n">
        <v>48.51</v>
      </c>
      <c r="O111" t="n">
        <v>27269.02</v>
      </c>
      <c r="P111" t="n">
        <v>594.8</v>
      </c>
      <c r="Q111" t="n">
        <v>1367.23</v>
      </c>
      <c r="R111" t="n">
        <v>121.35</v>
      </c>
      <c r="S111" t="n">
        <v>104.26</v>
      </c>
      <c r="T111" t="n">
        <v>7646.85</v>
      </c>
      <c r="U111" t="n">
        <v>0.86</v>
      </c>
      <c r="V111" t="n">
        <v>0.9</v>
      </c>
      <c r="W111" t="n">
        <v>20.68</v>
      </c>
      <c r="X111" t="n">
        <v>0.47</v>
      </c>
      <c r="Y111" t="n">
        <v>1</v>
      </c>
      <c r="Z111" t="n">
        <v>10</v>
      </c>
      <c r="AA111" t="n">
        <v>1340.574329875983</v>
      </c>
      <c r="AB111" t="n">
        <v>1834.232940101724</v>
      </c>
      <c r="AC111" t="n">
        <v>1659.176322660515</v>
      </c>
      <c r="AD111" t="n">
        <v>1340574.329875983</v>
      </c>
      <c r="AE111" t="n">
        <v>1834232.940101724</v>
      </c>
      <c r="AF111" t="n">
        <v>9.520065864369336e-07</v>
      </c>
      <c r="AG111" t="n">
        <v>17</v>
      </c>
      <c r="AH111" t="n">
        <v>1659176.322660515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1.7834</v>
      </c>
      <c r="E112" t="n">
        <v>56.07</v>
      </c>
      <c r="F112" t="n">
        <v>53.05</v>
      </c>
      <c r="G112" t="n">
        <v>187.22</v>
      </c>
      <c r="H112" t="n">
        <v>2.31</v>
      </c>
      <c r="I112" t="n">
        <v>17</v>
      </c>
      <c r="J112" t="n">
        <v>219.61</v>
      </c>
      <c r="K112" t="n">
        <v>52.44</v>
      </c>
      <c r="L112" t="n">
        <v>28.5</v>
      </c>
      <c r="M112" t="n">
        <v>4</v>
      </c>
      <c r="N112" t="n">
        <v>48.67</v>
      </c>
      <c r="O112" t="n">
        <v>27319.84</v>
      </c>
      <c r="P112" t="n">
        <v>594.73</v>
      </c>
      <c r="Q112" t="n">
        <v>1367.2</v>
      </c>
      <c r="R112" t="n">
        <v>121.5</v>
      </c>
      <c r="S112" t="n">
        <v>104.26</v>
      </c>
      <c r="T112" t="n">
        <v>7720.85</v>
      </c>
      <c r="U112" t="n">
        <v>0.86</v>
      </c>
      <c r="V112" t="n">
        <v>0.9</v>
      </c>
      <c r="W112" t="n">
        <v>20.68</v>
      </c>
      <c r="X112" t="n">
        <v>0.47</v>
      </c>
      <c r="Y112" t="n">
        <v>1</v>
      </c>
      <c r="Z112" t="n">
        <v>10</v>
      </c>
      <c r="AA112" t="n">
        <v>1340.542975971162</v>
      </c>
      <c r="AB112" t="n">
        <v>1834.190040305911</v>
      </c>
      <c r="AC112" t="n">
        <v>1659.137517161005</v>
      </c>
      <c r="AD112" t="n">
        <v>1340542.975971162</v>
      </c>
      <c r="AE112" t="n">
        <v>1834190.040305911</v>
      </c>
      <c r="AF112" t="n">
        <v>9.519532078786811e-07</v>
      </c>
      <c r="AG112" t="n">
        <v>17</v>
      </c>
      <c r="AH112" t="n">
        <v>1659137.517161004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1.7834</v>
      </c>
      <c r="E113" t="n">
        <v>56.07</v>
      </c>
      <c r="F113" t="n">
        <v>53.05</v>
      </c>
      <c r="G113" t="n">
        <v>187.23</v>
      </c>
      <c r="H113" t="n">
        <v>2.32</v>
      </c>
      <c r="I113" t="n">
        <v>17</v>
      </c>
      <c r="J113" t="n">
        <v>220.03</v>
      </c>
      <c r="K113" t="n">
        <v>52.44</v>
      </c>
      <c r="L113" t="n">
        <v>28.75</v>
      </c>
      <c r="M113" t="n">
        <v>3</v>
      </c>
      <c r="N113" t="n">
        <v>48.83</v>
      </c>
      <c r="O113" t="n">
        <v>27370.71</v>
      </c>
      <c r="P113" t="n">
        <v>594.95</v>
      </c>
      <c r="Q113" t="n">
        <v>1367.23</v>
      </c>
      <c r="R113" t="n">
        <v>121.49</v>
      </c>
      <c r="S113" t="n">
        <v>104.26</v>
      </c>
      <c r="T113" t="n">
        <v>7714.18</v>
      </c>
      <c r="U113" t="n">
        <v>0.86</v>
      </c>
      <c r="V113" t="n">
        <v>0.9</v>
      </c>
      <c r="W113" t="n">
        <v>20.68</v>
      </c>
      <c r="X113" t="n">
        <v>0.47</v>
      </c>
      <c r="Y113" t="n">
        <v>1</v>
      </c>
      <c r="Z113" t="n">
        <v>10</v>
      </c>
      <c r="AA113" t="n">
        <v>1340.841340115738</v>
      </c>
      <c r="AB113" t="n">
        <v>1834.598275291416</v>
      </c>
      <c r="AC113" t="n">
        <v>1659.506790772454</v>
      </c>
      <c r="AD113" t="n">
        <v>1340841.340115738</v>
      </c>
      <c r="AE113" t="n">
        <v>1834598.275291416</v>
      </c>
      <c r="AF113" t="n">
        <v>9.519532078786811e-07</v>
      </c>
      <c r="AG113" t="n">
        <v>17</v>
      </c>
      <c r="AH113" t="n">
        <v>1659506.790772454</v>
      </c>
    </row>
    <row r="114">
      <c r="A114" t="n">
        <v>112</v>
      </c>
      <c r="B114" t="n">
        <v>90</v>
      </c>
      <c r="C114" t="inlineStr">
        <is>
          <t xml:space="preserve">CONCLUIDO	</t>
        </is>
      </c>
      <c r="D114" t="n">
        <v>1.7831</v>
      </c>
      <c r="E114" t="n">
        <v>56.08</v>
      </c>
      <c r="F114" t="n">
        <v>53.06</v>
      </c>
      <c r="G114" t="n">
        <v>187.27</v>
      </c>
      <c r="H114" t="n">
        <v>2.34</v>
      </c>
      <c r="I114" t="n">
        <v>17</v>
      </c>
      <c r="J114" t="n">
        <v>220.44</v>
      </c>
      <c r="K114" t="n">
        <v>52.44</v>
      </c>
      <c r="L114" t="n">
        <v>29</v>
      </c>
      <c r="M114" t="n">
        <v>1</v>
      </c>
      <c r="N114" t="n">
        <v>49</v>
      </c>
      <c r="O114" t="n">
        <v>27421.64</v>
      </c>
      <c r="P114" t="n">
        <v>595.55</v>
      </c>
      <c r="Q114" t="n">
        <v>1367.25</v>
      </c>
      <c r="R114" t="n">
        <v>121.58</v>
      </c>
      <c r="S114" t="n">
        <v>104.26</v>
      </c>
      <c r="T114" t="n">
        <v>7759.94</v>
      </c>
      <c r="U114" t="n">
        <v>0.86</v>
      </c>
      <c r="V114" t="n">
        <v>0.9</v>
      </c>
      <c r="W114" t="n">
        <v>20.69</v>
      </c>
      <c r="X114" t="n">
        <v>0.48</v>
      </c>
      <c r="Y114" t="n">
        <v>1</v>
      </c>
      <c r="Z114" t="n">
        <v>10</v>
      </c>
      <c r="AA114" t="n">
        <v>1341.907718667528</v>
      </c>
      <c r="AB114" t="n">
        <v>1836.057341471277</v>
      </c>
      <c r="AC114" t="n">
        <v>1660.826605723922</v>
      </c>
      <c r="AD114" t="n">
        <v>1341907.718667528</v>
      </c>
      <c r="AE114" t="n">
        <v>1836057.341471277</v>
      </c>
      <c r="AF114" t="n">
        <v>9.517930722039228e-07</v>
      </c>
      <c r="AG114" t="n">
        <v>17</v>
      </c>
      <c r="AH114" t="n">
        <v>1660826.605723922</v>
      </c>
    </row>
    <row r="115">
      <c r="A115" t="n">
        <v>113</v>
      </c>
      <c r="B115" t="n">
        <v>90</v>
      </c>
      <c r="C115" t="inlineStr">
        <is>
          <t xml:space="preserve">CONCLUIDO	</t>
        </is>
      </c>
      <c r="D115" t="n">
        <v>1.7831</v>
      </c>
      <c r="E115" t="n">
        <v>56.08</v>
      </c>
      <c r="F115" t="n">
        <v>53.06</v>
      </c>
      <c r="G115" t="n">
        <v>187.26</v>
      </c>
      <c r="H115" t="n">
        <v>2.35</v>
      </c>
      <c r="I115" t="n">
        <v>17</v>
      </c>
      <c r="J115" t="n">
        <v>220.85</v>
      </c>
      <c r="K115" t="n">
        <v>52.44</v>
      </c>
      <c r="L115" t="n">
        <v>29.25</v>
      </c>
      <c r="M115" t="n">
        <v>1</v>
      </c>
      <c r="N115" t="n">
        <v>49.16</v>
      </c>
      <c r="O115" t="n">
        <v>27472.63</v>
      </c>
      <c r="P115" t="n">
        <v>596.33</v>
      </c>
      <c r="Q115" t="n">
        <v>1367.29</v>
      </c>
      <c r="R115" t="n">
        <v>121.59</v>
      </c>
      <c r="S115" t="n">
        <v>104.26</v>
      </c>
      <c r="T115" t="n">
        <v>7765.03</v>
      </c>
      <c r="U115" t="n">
        <v>0.86</v>
      </c>
      <c r="V115" t="n">
        <v>0.9</v>
      </c>
      <c r="W115" t="n">
        <v>20.69</v>
      </c>
      <c r="X115" t="n">
        <v>0.48</v>
      </c>
      <c r="Y115" t="n">
        <v>1</v>
      </c>
      <c r="Z115" t="n">
        <v>10</v>
      </c>
      <c r="AA115" t="n">
        <v>1342.965733157206</v>
      </c>
      <c r="AB115" t="n">
        <v>1837.50496357236</v>
      </c>
      <c r="AC115" t="n">
        <v>1662.136068803428</v>
      </c>
      <c r="AD115" t="n">
        <v>1342965.733157206</v>
      </c>
      <c r="AE115" t="n">
        <v>1837504.96357236</v>
      </c>
      <c r="AF115" t="n">
        <v>9.517930722039228e-07</v>
      </c>
      <c r="AG115" t="n">
        <v>17</v>
      </c>
      <c r="AH115" t="n">
        <v>1662136.068803428</v>
      </c>
    </row>
    <row r="116">
      <c r="A116" t="n">
        <v>114</v>
      </c>
      <c r="B116" t="n">
        <v>90</v>
      </c>
      <c r="C116" t="inlineStr">
        <is>
          <t xml:space="preserve">CONCLUIDO	</t>
        </is>
      </c>
      <c r="D116" t="n">
        <v>1.7829</v>
      </c>
      <c r="E116" t="n">
        <v>56.09</v>
      </c>
      <c r="F116" t="n">
        <v>53.06</v>
      </c>
      <c r="G116" t="n">
        <v>187.28</v>
      </c>
      <c r="H116" t="n">
        <v>2.37</v>
      </c>
      <c r="I116" t="n">
        <v>17</v>
      </c>
      <c r="J116" t="n">
        <v>221.27</v>
      </c>
      <c r="K116" t="n">
        <v>52.44</v>
      </c>
      <c r="L116" t="n">
        <v>29.5</v>
      </c>
      <c r="M116" t="n">
        <v>0</v>
      </c>
      <c r="N116" t="n">
        <v>49.32</v>
      </c>
      <c r="O116" t="n">
        <v>27523.67</v>
      </c>
      <c r="P116" t="n">
        <v>597.41</v>
      </c>
      <c r="Q116" t="n">
        <v>1367.23</v>
      </c>
      <c r="R116" t="n">
        <v>121.62</v>
      </c>
      <c r="S116" t="n">
        <v>104.26</v>
      </c>
      <c r="T116" t="n">
        <v>7780.42</v>
      </c>
      <c r="U116" t="n">
        <v>0.86</v>
      </c>
      <c r="V116" t="n">
        <v>0.9</v>
      </c>
      <c r="W116" t="n">
        <v>20.69</v>
      </c>
      <c r="X116" t="n">
        <v>0.49</v>
      </c>
      <c r="Y116" t="n">
        <v>1</v>
      </c>
      <c r="Z116" t="n">
        <v>10</v>
      </c>
      <c r="AA116" t="n">
        <v>1344.558304832767</v>
      </c>
      <c r="AB116" t="n">
        <v>1839.683990398166</v>
      </c>
      <c r="AC116" t="n">
        <v>1664.107132367262</v>
      </c>
      <c r="AD116" t="n">
        <v>1344558.304832767</v>
      </c>
      <c r="AE116" t="n">
        <v>1839683.990398166</v>
      </c>
      <c r="AF116" t="n">
        <v>9.516863150874174e-07</v>
      </c>
      <c r="AG116" t="n">
        <v>17</v>
      </c>
      <c r="AH116" t="n">
        <v>1664107.132367262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77.98</v>
      </c>
      <c r="G2" t="n">
        <v>5.54</v>
      </c>
      <c r="H2" t="n">
        <v>0.08</v>
      </c>
      <c r="I2" t="n">
        <v>844</v>
      </c>
      <c r="J2" t="n">
        <v>213.37</v>
      </c>
      <c r="K2" t="n">
        <v>56.13</v>
      </c>
      <c r="L2" t="n">
        <v>1</v>
      </c>
      <c r="M2" t="n">
        <v>842</v>
      </c>
      <c r="N2" t="n">
        <v>46.25</v>
      </c>
      <c r="O2" t="n">
        <v>26550.29</v>
      </c>
      <c r="P2" t="n">
        <v>1167.36</v>
      </c>
      <c r="Q2" t="n">
        <v>1370.63</v>
      </c>
      <c r="R2" t="n">
        <v>934.7</v>
      </c>
      <c r="S2" t="n">
        <v>104.26</v>
      </c>
      <c r="T2" t="n">
        <v>410188.71</v>
      </c>
      <c r="U2" t="n">
        <v>0.11</v>
      </c>
      <c r="V2" t="n">
        <v>0.62</v>
      </c>
      <c r="W2" t="n">
        <v>22.02</v>
      </c>
      <c r="X2" t="n">
        <v>25.32</v>
      </c>
      <c r="Y2" t="n">
        <v>1</v>
      </c>
      <c r="Z2" t="n">
        <v>10</v>
      </c>
      <c r="AA2" t="n">
        <v>4788.47497131959</v>
      </c>
      <c r="AB2" t="n">
        <v>6551.802708366113</v>
      </c>
      <c r="AC2" t="n">
        <v>5926.507853392257</v>
      </c>
      <c r="AD2" t="n">
        <v>4788474.97131959</v>
      </c>
      <c r="AE2" t="n">
        <v>6551802.708366113</v>
      </c>
      <c r="AF2" t="n">
        <v>4.451118508021313e-07</v>
      </c>
      <c r="AG2" t="n">
        <v>34</v>
      </c>
      <c r="AH2" t="n">
        <v>5926507.853392257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1.0082</v>
      </c>
      <c r="E3" t="n">
        <v>99.19</v>
      </c>
      <c r="F3" t="n">
        <v>70.73999999999999</v>
      </c>
      <c r="G3" t="n">
        <v>6.94</v>
      </c>
      <c r="H3" t="n">
        <v>0.1</v>
      </c>
      <c r="I3" t="n">
        <v>612</v>
      </c>
      <c r="J3" t="n">
        <v>213.78</v>
      </c>
      <c r="K3" t="n">
        <v>56.13</v>
      </c>
      <c r="L3" t="n">
        <v>1.25</v>
      </c>
      <c r="M3" t="n">
        <v>610</v>
      </c>
      <c r="N3" t="n">
        <v>46.4</v>
      </c>
      <c r="O3" t="n">
        <v>26600.32</v>
      </c>
      <c r="P3" t="n">
        <v>1059.14</v>
      </c>
      <c r="Q3" t="n">
        <v>1369.94</v>
      </c>
      <c r="R3" t="n">
        <v>697.51</v>
      </c>
      <c r="S3" t="n">
        <v>104.26</v>
      </c>
      <c r="T3" t="n">
        <v>292753.6</v>
      </c>
      <c r="U3" t="n">
        <v>0.15</v>
      </c>
      <c r="V3" t="n">
        <v>0.68</v>
      </c>
      <c r="W3" t="n">
        <v>21.65</v>
      </c>
      <c r="X3" t="n">
        <v>18.1</v>
      </c>
      <c r="Y3" t="n">
        <v>1</v>
      </c>
      <c r="Z3" t="n">
        <v>10</v>
      </c>
      <c r="AA3" t="n">
        <v>3741.225306526776</v>
      </c>
      <c r="AB3" t="n">
        <v>5118.90951560202</v>
      </c>
      <c r="AC3" t="n">
        <v>4630.367975867399</v>
      </c>
      <c r="AD3" t="n">
        <v>3741225.306526775</v>
      </c>
      <c r="AE3" t="n">
        <v>5118909.515602021</v>
      </c>
      <c r="AF3" t="n">
        <v>5.215734169905959e-07</v>
      </c>
      <c r="AG3" t="n">
        <v>29</v>
      </c>
      <c r="AH3" t="n">
        <v>4630367.975867399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1.1159</v>
      </c>
      <c r="E4" t="n">
        <v>89.61</v>
      </c>
      <c r="F4" t="n">
        <v>66.73</v>
      </c>
      <c r="G4" t="n">
        <v>8.34</v>
      </c>
      <c r="H4" t="n">
        <v>0.12</v>
      </c>
      <c r="I4" t="n">
        <v>480</v>
      </c>
      <c r="J4" t="n">
        <v>214.19</v>
      </c>
      <c r="K4" t="n">
        <v>56.13</v>
      </c>
      <c r="L4" t="n">
        <v>1.5</v>
      </c>
      <c r="M4" t="n">
        <v>478</v>
      </c>
      <c r="N4" t="n">
        <v>46.56</v>
      </c>
      <c r="O4" t="n">
        <v>26650.41</v>
      </c>
      <c r="P4" t="n">
        <v>998.91</v>
      </c>
      <c r="Q4" t="n">
        <v>1369.23</v>
      </c>
      <c r="R4" t="n">
        <v>565.6900000000001</v>
      </c>
      <c r="S4" t="n">
        <v>104.26</v>
      </c>
      <c r="T4" t="n">
        <v>227500.62</v>
      </c>
      <c r="U4" t="n">
        <v>0.18</v>
      </c>
      <c r="V4" t="n">
        <v>0.72</v>
      </c>
      <c r="W4" t="n">
        <v>21.46</v>
      </c>
      <c r="X4" t="n">
        <v>14.11</v>
      </c>
      <c r="Y4" t="n">
        <v>1</v>
      </c>
      <c r="Z4" t="n">
        <v>10</v>
      </c>
      <c r="AA4" t="n">
        <v>3204.360896602816</v>
      </c>
      <c r="AB4" t="n">
        <v>4384.34794515784</v>
      </c>
      <c r="AC4" t="n">
        <v>3965.911930742799</v>
      </c>
      <c r="AD4" t="n">
        <v>3204360.896602815</v>
      </c>
      <c r="AE4" t="n">
        <v>4384347.94515784</v>
      </c>
      <c r="AF4" t="n">
        <v>5.772899980359114e-07</v>
      </c>
      <c r="AG4" t="n">
        <v>26</v>
      </c>
      <c r="AH4" t="n">
        <v>3965911.930742799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1.1973</v>
      </c>
      <c r="E5" t="n">
        <v>83.52</v>
      </c>
      <c r="F5" t="n">
        <v>64.19</v>
      </c>
      <c r="G5" t="n">
        <v>9.73</v>
      </c>
      <c r="H5" t="n">
        <v>0.14</v>
      </c>
      <c r="I5" t="n">
        <v>396</v>
      </c>
      <c r="J5" t="n">
        <v>214.59</v>
      </c>
      <c r="K5" t="n">
        <v>56.13</v>
      </c>
      <c r="L5" t="n">
        <v>1.75</v>
      </c>
      <c r="M5" t="n">
        <v>394</v>
      </c>
      <c r="N5" t="n">
        <v>46.72</v>
      </c>
      <c r="O5" t="n">
        <v>26700.55</v>
      </c>
      <c r="P5" t="n">
        <v>960.35</v>
      </c>
      <c r="Q5" t="n">
        <v>1368.74</v>
      </c>
      <c r="R5" t="n">
        <v>483.82</v>
      </c>
      <c r="S5" t="n">
        <v>104.26</v>
      </c>
      <c r="T5" t="n">
        <v>186988.33</v>
      </c>
      <c r="U5" t="n">
        <v>0.22</v>
      </c>
      <c r="V5" t="n">
        <v>0.75</v>
      </c>
      <c r="W5" t="n">
        <v>21.3</v>
      </c>
      <c r="X5" t="n">
        <v>11.58</v>
      </c>
      <c r="Y5" t="n">
        <v>1</v>
      </c>
      <c r="Z5" t="n">
        <v>10</v>
      </c>
      <c r="AA5" t="n">
        <v>2892.982548385646</v>
      </c>
      <c r="AB5" t="n">
        <v>3958.306352083873</v>
      </c>
      <c r="AC5" t="n">
        <v>3580.531149358696</v>
      </c>
      <c r="AD5" t="n">
        <v>2892982.548385646</v>
      </c>
      <c r="AE5" t="n">
        <v>3958306.352083873</v>
      </c>
      <c r="AF5" t="n">
        <v>6.194007658826032e-07</v>
      </c>
      <c r="AG5" t="n">
        <v>25</v>
      </c>
      <c r="AH5" t="n">
        <v>3580531.149358696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1.2627</v>
      </c>
      <c r="E6" t="n">
        <v>79.19</v>
      </c>
      <c r="F6" t="n">
        <v>62.39</v>
      </c>
      <c r="G6" t="n">
        <v>11.14</v>
      </c>
      <c r="H6" t="n">
        <v>0.17</v>
      </c>
      <c r="I6" t="n">
        <v>336</v>
      </c>
      <c r="J6" t="n">
        <v>215</v>
      </c>
      <c r="K6" t="n">
        <v>56.13</v>
      </c>
      <c r="L6" t="n">
        <v>2</v>
      </c>
      <c r="M6" t="n">
        <v>334</v>
      </c>
      <c r="N6" t="n">
        <v>46.87</v>
      </c>
      <c r="O6" t="n">
        <v>26750.75</v>
      </c>
      <c r="P6" t="n">
        <v>933.03</v>
      </c>
      <c r="Q6" t="n">
        <v>1368.73</v>
      </c>
      <c r="R6" t="n">
        <v>425.17</v>
      </c>
      <c r="S6" t="n">
        <v>104.26</v>
      </c>
      <c r="T6" t="n">
        <v>157959.33</v>
      </c>
      <c r="U6" t="n">
        <v>0.25</v>
      </c>
      <c r="V6" t="n">
        <v>0.77</v>
      </c>
      <c r="W6" t="n">
        <v>21.21</v>
      </c>
      <c r="X6" t="n">
        <v>9.779999999999999</v>
      </c>
      <c r="Y6" t="n">
        <v>1</v>
      </c>
      <c r="Z6" t="n">
        <v>10</v>
      </c>
      <c r="AA6" t="n">
        <v>2665.084526154643</v>
      </c>
      <c r="AB6" t="n">
        <v>3646.486223916241</v>
      </c>
      <c r="AC6" t="n">
        <v>3298.470696581096</v>
      </c>
      <c r="AD6" t="n">
        <v>2665084.526154643</v>
      </c>
      <c r="AE6" t="n">
        <v>3646486.223916241</v>
      </c>
      <c r="AF6" t="n">
        <v>6.532342329240482e-07</v>
      </c>
      <c r="AG6" t="n">
        <v>23</v>
      </c>
      <c r="AH6" t="n">
        <v>3298470.696581096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1.3144</v>
      </c>
      <c r="E7" t="n">
        <v>76.08</v>
      </c>
      <c r="F7" t="n">
        <v>61.1</v>
      </c>
      <c r="G7" t="n">
        <v>12.51</v>
      </c>
      <c r="H7" t="n">
        <v>0.19</v>
      </c>
      <c r="I7" t="n">
        <v>293</v>
      </c>
      <c r="J7" t="n">
        <v>215.41</v>
      </c>
      <c r="K7" t="n">
        <v>56.13</v>
      </c>
      <c r="L7" t="n">
        <v>2.25</v>
      </c>
      <c r="M7" t="n">
        <v>291</v>
      </c>
      <c r="N7" t="n">
        <v>47.03</v>
      </c>
      <c r="O7" t="n">
        <v>26801</v>
      </c>
      <c r="P7" t="n">
        <v>913.04</v>
      </c>
      <c r="Q7" t="n">
        <v>1368.43</v>
      </c>
      <c r="R7" t="n">
        <v>383.81</v>
      </c>
      <c r="S7" t="n">
        <v>104.26</v>
      </c>
      <c r="T7" t="n">
        <v>137495.14</v>
      </c>
      <c r="U7" t="n">
        <v>0.27</v>
      </c>
      <c r="V7" t="n">
        <v>0.78</v>
      </c>
      <c r="W7" t="n">
        <v>21.11</v>
      </c>
      <c r="X7" t="n">
        <v>8.5</v>
      </c>
      <c r="Y7" t="n">
        <v>1</v>
      </c>
      <c r="Z7" t="n">
        <v>10</v>
      </c>
      <c r="AA7" t="n">
        <v>2523.1103267584</v>
      </c>
      <c r="AB7" t="n">
        <v>3452.230860842667</v>
      </c>
      <c r="AC7" t="n">
        <v>3122.754792720157</v>
      </c>
      <c r="AD7" t="n">
        <v>2523110.326758401</v>
      </c>
      <c r="AE7" t="n">
        <v>3452230.860842667</v>
      </c>
      <c r="AF7" t="n">
        <v>6.79980261151001e-07</v>
      </c>
      <c r="AG7" t="n">
        <v>23</v>
      </c>
      <c r="AH7" t="n">
        <v>3122754.792720157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1.3584</v>
      </c>
      <c r="E8" t="n">
        <v>73.61</v>
      </c>
      <c r="F8" t="n">
        <v>60.07</v>
      </c>
      <c r="G8" t="n">
        <v>13.92</v>
      </c>
      <c r="H8" t="n">
        <v>0.21</v>
      </c>
      <c r="I8" t="n">
        <v>259</v>
      </c>
      <c r="J8" t="n">
        <v>215.82</v>
      </c>
      <c r="K8" t="n">
        <v>56.13</v>
      </c>
      <c r="L8" t="n">
        <v>2.5</v>
      </c>
      <c r="M8" t="n">
        <v>257</v>
      </c>
      <c r="N8" t="n">
        <v>47.19</v>
      </c>
      <c r="O8" t="n">
        <v>26851.31</v>
      </c>
      <c r="P8" t="n">
        <v>897.0700000000001</v>
      </c>
      <c r="Q8" t="n">
        <v>1368.37</v>
      </c>
      <c r="R8" t="n">
        <v>349.97</v>
      </c>
      <c r="S8" t="n">
        <v>104.26</v>
      </c>
      <c r="T8" t="n">
        <v>120747.05</v>
      </c>
      <c r="U8" t="n">
        <v>0.3</v>
      </c>
      <c r="V8" t="n">
        <v>0.8</v>
      </c>
      <c r="W8" t="n">
        <v>21.06</v>
      </c>
      <c r="X8" t="n">
        <v>7.46</v>
      </c>
      <c r="Y8" t="n">
        <v>1</v>
      </c>
      <c r="Z8" t="n">
        <v>10</v>
      </c>
      <c r="AA8" t="n">
        <v>2400.769020664214</v>
      </c>
      <c r="AB8" t="n">
        <v>3284.838088527091</v>
      </c>
      <c r="AC8" t="n">
        <v>2971.337751657154</v>
      </c>
      <c r="AD8" t="n">
        <v>2400769.020664214</v>
      </c>
      <c r="AE8" t="n">
        <v>3284838.088527091</v>
      </c>
      <c r="AF8" t="n">
        <v>7.02742838365429e-07</v>
      </c>
      <c r="AG8" t="n">
        <v>22</v>
      </c>
      <c r="AH8" t="n">
        <v>2971337.751657154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1.3946</v>
      </c>
      <c r="E9" t="n">
        <v>71.7</v>
      </c>
      <c r="F9" t="n">
        <v>59.3</v>
      </c>
      <c r="G9" t="n">
        <v>15.33</v>
      </c>
      <c r="H9" t="n">
        <v>0.23</v>
      </c>
      <c r="I9" t="n">
        <v>232</v>
      </c>
      <c r="J9" t="n">
        <v>216.22</v>
      </c>
      <c r="K9" t="n">
        <v>56.13</v>
      </c>
      <c r="L9" t="n">
        <v>2.75</v>
      </c>
      <c r="M9" t="n">
        <v>230</v>
      </c>
      <c r="N9" t="n">
        <v>47.35</v>
      </c>
      <c r="O9" t="n">
        <v>26901.66</v>
      </c>
      <c r="P9" t="n">
        <v>884.9400000000001</v>
      </c>
      <c r="Q9" t="n">
        <v>1368.33</v>
      </c>
      <c r="R9" t="n">
        <v>324.09</v>
      </c>
      <c r="S9" t="n">
        <v>104.26</v>
      </c>
      <c r="T9" t="n">
        <v>107938.99</v>
      </c>
      <c r="U9" t="n">
        <v>0.32</v>
      </c>
      <c r="V9" t="n">
        <v>0.8100000000000001</v>
      </c>
      <c r="W9" t="n">
        <v>21.04</v>
      </c>
      <c r="X9" t="n">
        <v>6.7</v>
      </c>
      <c r="Y9" t="n">
        <v>1</v>
      </c>
      <c r="Z9" t="n">
        <v>10</v>
      </c>
      <c r="AA9" t="n">
        <v>2305.513594421249</v>
      </c>
      <c r="AB9" t="n">
        <v>3154.505411968641</v>
      </c>
      <c r="AC9" t="n">
        <v>2853.443842826386</v>
      </c>
      <c r="AD9" t="n">
        <v>2305513.594421249</v>
      </c>
      <c r="AE9" t="n">
        <v>3154505.411968641</v>
      </c>
      <c r="AF9" t="n">
        <v>7.214702314372993e-07</v>
      </c>
      <c r="AG9" t="n">
        <v>21</v>
      </c>
      <c r="AH9" t="n">
        <v>2853443.842826386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1.4262</v>
      </c>
      <c r="E10" t="n">
        <v>70.12</v>
      </c>
      <c r="F10" t="n">
        <v>58.64</v>
      </c>
      <c r="G10" t="n">
        <v>16.75</v>
      </c>
      <c r="H10" t="n">
        <v>0.25</v>
      </c>
      <c r="I10" t="n">
        <v>210</v>
      </c>
      <c r="J10" t="n">
        <v>216.63</v>
      </c>
      <c r="K10" t="n">
        <v>56.13</v>
      </c>
      <c r="L10" t="n">
        <v>3</v>
      </c>
      <c r="M10" t="n">
        <v>208</v>
      </c>
      <c r="N10" t="n">
        <v>47.51</v>
      </c>
      <c r="O10" t="n">
        <v>26952.08</v>
      </c>
      <c r="P10" t="n">
        <v>874.25</v>
      </c>
      <c r="Q10" t="n">
        <v>1368.19</v>
      </c>
      <c r="R10" t="n">
        <v>303.28</v>
      </c>
      <c r="S10" t="n">
        <v>104.26</v>
      </c>
      <c r="T10" t="n">
        <v>97643.87</v>
      </c>
      <c r="U10" t="n">
        <v>0.34</v>
      </c>
      <c r="V10" t="n">
        <v>0.82</v>
      </c>
      <c r="W10" t="n">
        <v>20.99</v>
      </c>
      <c r="X10" t="n">
        <v>6.04</v>
      </c>
      <c r="Y10" t="n">
        <v>1</v>
      </c>
      <c r="Z10" t="n">
        <v>10</v>
      </c>
      <c r="AA10" t="n">
        <v>2236.619206515476</v>
      </c>
      <c r="AB10" t="n">
        <v>3060.241071030073</v>
      </c>
      <c r="AC10" t="n">
        <v>2768.175958286166</v>
      </c>
      <c r="AD10" t="n">
        <v>2236619.206515476</v>
      </c>
      <c r="AE10" t="n">
        <v>3060241.071030073</v>
      </c>
      <c r="AF10" t="n">
        <v>7.378179005276611e-07</v>
      </c>
      <c r="AG10" t="n">
        <v>21</v>
      </c>
      <c r="AH10" t="n">
        <v>2768175.958286166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1.4526</v>
      </c>
      <c r="E11" t="n">
        <v>68.84</v>
      </c>
      <c r="F11" t="n">
        <v>58.12</v>
      </c>
      <c r="G11" t="n">
        <v>18.16</v>
      </c>
      <c r="H11" t="n">
        <v>0.27</v>
      </c>
      <c r="I11" t="n">
        <v>192</v>
      </c>
      <c r="J11" t="n">
        <v>217.04</v>
      </c>
      <c r="K11" t="n">
        <v>56.13</v>
      </c>
      <c r="L11" t="n">
        <v>3.25</v>
      </c>
      <c r="M11" t="n">
        <v>190</v>
      </c>
      <c r="N11" t="n">
        <v>47.66</v>
      </c>
      <c r="O11" t="n">
        <v>27002.55</v>
      </c>
      <c r="P11" t="n">
        <v>865.9299999999999</v>
      </c>
      <c r="Q11" t="n">
        <v>1368.02</v>
      </c>
      <c r="R11" t="n">
        <v>286.41</v>
      </c>
      <c r="S11" t="n">
        <v>104.26</v>
      </c>
      <c r="T11" t="n">
        <v>89300.35000000001</v>
      </c>
      <c r="U11" t="n">
        <v>0.36</v>
      </c>
      <c r="V11" t="n">
        <v>0.82</v>
      </c>
      <c r="W11" t="n">
        <v>20.97</v>
      </c>
      <c r="X11" t="n">
        <v>5.53</v>
      </c>
      <c r="Y11" t="n">
        <v>1</v>
      </c>
      <c r="Z11" t="n">
        <v>10</v>
      </c>
      <c r="AA11" t="n">
        <v>2170.157603494697</v>
      </c>
      <c r="AB11" t="n">
        <v>2969.305373697878</v>
      </c>
      <c r="AC11" t="n">
        <v>2685.919036278418</v>
      </c>
      <c r="AD11" t="n">
        <v>2170157.603494697</v>
      </c>
      <c r="AE11" t="n">
        <v>2969305.373697878</v>
      </c>
      <c r="AF11" t="n">
        <v>7.514754468563178e-07</v>
      </c>
      <c r="AG11" t="n">
        <v>20</v>
      </c>
      <c r="AH11" t="n">
        <v>2685919.036278418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1.4761</v>
      </c>
      <c r="E12" t="n">
        <v>67.75</v>
      </c>
      <c r="F12" t="n">
        <v>57.66</v>
      </c>
      <c r="G12" t="n">
        <v>19.55</v>
      </c>
      <c r="H12" t="n">
        <v>0.29</v>
      </c>
      <c r="I12" t="n">
        <v>177</v>
      </c>
      <c r="J12" t="n">
        <v>217.45</v>
      </c>
      <c r="K12" t="n">
        <v>56.13</v>
      </c>
      <c r="L12" t="n">
        <v>3.5</v>
      </c>
      <c r="M12" t="n">
        <v>175</v>
      </c>
      <c r="N12" t="n">
        <v>47.82</v>
      </c>
      <c r="O12" t="n">
        <v>27053.07</v>
      </c>
      <c r="P12" t="n">
        <v>858.4299999999999</v>
      </c>
      <c r="Q12" t="n">
        <v>1367.93</v>
      </c>
      <c r="R12" t="n">
        <v>271.86</v>
      </c>
      <c r="S12" t="n">
        <v>104.26</v>
      </c>
      <c r="T12" t="n">
        <v>82099.46000000001</v>
      </c>
      <c r="U12" t="n">
        <v>0.38</v>
      </c>
      <c r="V12" t="n">
        <v>0.83</v>
      </c>
      <c r="W12" t="n">
        <v>20.93</v>
      </c>
      <c r="X12" t="n">
        <v>5.07</v>
      </c>
      <c r="Y12" t="n">
        <v>1</v>
      </c>
      <c r="Z12" t="n">
        <v>10</v>
      </c>
      <c r="AA12" t="n">
        <v>2123.597323655285</v>
      </c>
      <c r="AB12" t="n">
        <v>2905.599544727019</v>
      </c>
      <c r="AC12" t="n">
        <v>2628.293202212845</v>
      </c>
      <c r="AD12" t="n">
        <v>2123597.323655285</v>
      </c>
      <c r="AE12" t="n">
        <v>2905599.544727019</v>
      </c>
      <c r="AF12" t="n">
        <v>7.636327324140236e-07</v>
      </c>
      <c r="AG12" t="n">
        <v>20</v>
      </c>
      <c r="AH12" t="n">
        <v>2628293.202212845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57.3</v>
      </c>
      <c r="G13" t="n">
        <v>20.96</v>
      </c>
      <c r="H13" t="n">
        <v>0.31</v>
      </c>
      <c r="I13" t="n">
        <v>164</v>
      </c>
      <c r="J13" t="n">
        <v>217.86</v>
      </c>
      <c r="K13" t="n">
        <v>56.13</v>
      </c>
      <c r="L13" t="n">
        <v>3.75</v>
      </c>
      <c r="M13" t="n">
        <v>162</v>
      </c>
      <c r="N13" t="n">
        <v>47.98</v>
      </c>
      <c r="O13" t="n">
        <v>27103.65</v>
      </c>
      <c r="P13" t="n">
        <v>852.28</v>
      </c>
      <c r="Q13" t="n">
        <v>1367.89</v>
      </c>
      <c r="R13" t="n">
        <v>259.68</v>
      </c>
      <c r="S13" t="n">
        <v>104.26</v>
      </c>
      <c r="T13" t="n">
        <v>76077.97</v>
      </c>
      <c r="U13" t="n">
        <v>0.4</v>
      </c>
      <c r="V13" t="n">
        <v>0.84</v>
      </c>
      <c r="W13" t="n">
        <v>20.92</v>
      </c>
      <c r="X13" t="n">
        <v>4.71</v>
      </c>
      <c r="Y13" t="n">
        <v>1</v>
      </c>
      <c r="Z13" t="n">
        <v>10</v>
      </c>
      <c r="AA13" t="n">
        <v>2085.751436879747</v>
      </c>
      <c r="AB13" t="n">
        <v>2853.817132798042</v>
      </c>
      <c r="AC13" t="n">
        <v>2581.452831001297</v>
      </c>
      <c r="AD13" t="n">
        <v>2085751.436879748</v>
      </c>
      <c r="AE13" t="n">
        <v>2853817.132798042</v>
      </c>
      <c r="AF13" t="n">
        <v>7.739793584205817e-07</v>
      </c>
      <c r="AG13" t="n">
        <v>20</v>
      </c>
      <c r="AH13" t="n">
        <v>2581452.831001298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1.5143</v>
      </c>
      <c r="E14" t="n">
        <v>66.04000000000001</v>
      </c>
      <c r="F14" t="n">
        <v>56.96</v>
      </c>
      <c r="G14" t="n">
        <v>22.34</v>
      </c>
      <c r="H14" t="n">
        <v>0.33</v>
      </c>
      <c r="I14" t="n">
        <v>153</v>
      </c>
      <c r="J14" t="n">
        <v>218.27</v>
      </c>
      <c r="K14" t="n">
        <v>56.13</v>
      </c>
      <c r="L14" t="n">
        <v>4</v>
      </c>
      <c r="M14" t="n">
        <v>151</v>
      </c>
      <c r="N14" t="n">
        <v>48.15</v>
      </c>
      <c r="O14" t="n">
        <v>27154.29</v>
      </c>
      <c r="P14" t="n">
        <v>846.62</v>
      </c>
      <c r="Q14" t="n">
        <v>1367.73</v>
      </c>
      <c r="R14" t="n">
        <v>248.84</v>
      </c>
      <c r="S14" t="n">
        <v>104.26</v>
      </c>
      <c r="T14" t="n">
        <v>70710.92</v>
      </c>
      <c r="U14" t="n">
        <v>0.42</v>
      </c>
      <c r="V14" t="n">
        <v>0.84</v>
      </c>
      <c r="W14" t="n">
        <v>20.89</v>
      </c>
      <c r="X14" t="n">
        <v>4.37</v>
      </c>
      <c r="Y14" t="n">
        <v>1</v>
      </c>
      <c r="Z14" t="n">
        <v>10</v>
      </c>
      <c r="AA14" t="n">
        <v>2051.981350560854</v>
      </c>
      <c r="AB14" t="n">
        <v>2807.61141086547</v>
      </c>
      <c r="AC14" t="n">
        <v>2539.656918319833</v>
      </c>
      <c r="AD14" t="n">
        <v>2051981.350560854</v>
      </c>
      <c r="AE14" t="n">
        <v>2807611.41086547</v>
      </c>
      <c r="AF14" t="n">
        <v>7.833947880865496e-07</v>
      </c>
      <c r="AG14" t="n">
        <v>20</v>
      </c>
      <c r="AH14" t="n">
        <v>2539656.918319833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1.5306</v>
      </c>
      <c r="E15" t="n">
        <v>65.33</v>
      </c>
      <c r="F15" t="n">
        <v>56.68</v>
      </c>
      <c r="G15" t="n">
        <v>23.78</v>
      </c>
      <c r="H15" t="n">
        <v>0.35</v>
      </c>
      <c r="I15" t="n">
        <v>143</v>
      </c>
      <c r="J15" t="n">
        <v>218.68</v>
      </c>
      <c r="K15" t="n">
        <v>56.13</v>
      </c>
      <c r="L15" t="n">
        <v>4.25</v>
      </c>
      <c r="M15" t="n">
        <v>141</v>
      </c>
      <c r="N15" t="n">
        <v>48.31</v>
      </c>
      <c r="O15" t="n">
        <v>27204.98</v>
      </c>
      <c r="P15" t="n">
        <v>841.78</v>
      </c>
      <c r="Q15" t="n">
        <v>1367.68</v>
      </c>
      <c r="R15" t="n">
        <v>239.88</v>
      </c>
      <c r="S15" t="n">
        <v>104.26</v>
      </c>
      <c r="T15" t="n">
        <v>66282.19</v>
      </c>
      <c r="U15" t="n">
        <v>0.43</v>
      </c>
      <c r="V15" t="n">
        <v>0.85</v>
      </c>
      <c r="W15" t="n">
        <v>20.88</v>
      </c>
      <c r="X15" t="n">
        <v>4.1</v>
      </c>
      <c r="Y15" t="n">
        <v>1</v>
      </c>
      <c r="Z15" t="n">
        <v>10</v>
      </c>
      <c r="AA15" t="n">
        <v>2010.494077336411</v>
      </c>
      <c r="AB15" t="n">
        <v>2750.846693350468</v>
      </c>
      <c r="AC15" t="n">
        <v>2488.309745774682</v>
      </c>
      <c r="AD15" t="n">
        <v>2010494.077336411</v>
      </c>
      <c r="AE15" t="n">
        <v>2750846.693350468</v>
      </c>
      <c r="AF15" t="n">
        <v>7.918272882818944e-07</v>
      </c>
      <c r="AG15" t="n">
        <v>19</v>
      </c>
      <c r="AH15" t="n">
        <v>2488309.745774682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56.41</v>
      </c>
      <c r="G16" t="n">
        <v>25.07</v>
      </c>
      <c r="H16" t="n">
        <v>0.36</v>
      </c>
      <c r="I16" t="n">
        <v>135</v>
      </c>
      <c r="J16" t="n">
        <v>219.09</v>
      </c>
      <c r="K16" t="n">
        <v>56.13</v>
      </c>
      <c r="L16" t="n">
        <v>4.5</v>
      </c>
      <c r="M16" t="n">
        <v>133</v>
      </c>
      <c r="N16" t="n">
        <v>48.47</v>
      </c>
      <c r="O16" t="n">
        <v>27255.72</v>
      </c>
      <c r="P16" t="n">
        <v>837</v>
      </c>
      <c r="Q16" t="n">
        <v>1367.89</v>
      </c>
      <c r="R16" t="n">
        <v>231.17</v>
      </c>
      <c r="S16" t="n">
        <v>104.26</v>
      </c>
      <c r="T16" t="n">
        <v>61966.91</v>
      </c>
      <c r="U16" t="n">
        <v>0.45</v>
      </c>
      <c r="V16" t="n">
        <v>0.85</v>
      </c>
      <c r="W16" t="n">
        <v>20.86</v>
      </c>
      <c r="X16" t="n">
        <v>3.82</v>
      </c>
      <c r="Y16" t="n">
        <v>1</v>
      </c>
      <c r="Z16" t="n">
        <v>10</v>
      </c>
      <c r="AA16" t="n">
        <v>1984.523925972486</v>
      </c>
      <c r="AB16" t="n">
        <v>2715.313186532128</v>
      </c>
      <c r="AC16" t="n">
        <v>2456.167506975494</v>
      </c>
      <c r="AD16" t="n">
        <v>1984523.925972486</v>
      </c>
      <c r="AE16" t="n">
        <v>2715313.186532128</v>
      </c>
      <c r="AF16" t="n">
        <v>7.992251258765836e-07</v>
      </c>
      <c r="AG16" t="n">
        <v>19</v>
      </c>
      <c r="AH16" t="n">
        <v>2456167.506975494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1.5577</v>
      </c>
      <c r="E17" t="n">
        <v>64.2</v>
      </c>
      <c r="F17" t="n">
        <v>56.22</v>
      </c>
      <c r="G17" t="n">
        <v>26.56</v>
      </c>
      <c r="H17" t="n">
        <v>0.38</v>
      </c>
      <c r="I17" t="n">
        <v>127</v>
      </c>
      <c r="J17" t="n">
        <v>219.51</v>
      </c>
      <c r="K17" t="n">
        <v>56.13</v>
      </c>
      <c r="L17" t="n">
        <v>4.75</v>
      </c>
      <c r="M17" t="n">
        <v>125</v>
      </c>
      <c r="N17" t="n">
        <v>48.63</v>
      </c>
      <c r="O17" t="n">
        <v>27306.53</v>
      </c>
      <c r="P17" t="n">
        <v>833.41</v>
      </c>
      <c r="Q17" t="n">
        <v>1367.75</v>
      </c>
      <c r="R17" t="n">
        <v>224.75</v>
      </c>
      <c r="S17" t="n">
        <v>104.26</v>
      </c>
      <c r="T17" t="n">
        <v>58798.55</v>
      </c>
      <c r="U17" t="n">
        <v>0.46</v>
      </c>
      <c r="V17" t="n">
        <v>0.85</v>
      </c>
      <c r="W17" t="n">
        <v>20.85</v>
      </c>
      <c r="X17" t="n">
        <v>3.63</v>
      </c>
      <c r="Y17" t="n">
        <v>1</v>
      </c>
      <c r="Z17" t="n">
        <v>10</v>
      </c>
      <c r="AA17" t="n">
        <v>1963.147323192092</v>
      </c>
      <c r="AB17" t="n">
        <v>2686.064775538836</v>
      </c>
      <c r="AC17" t="n">
        <v>2429.710523276999</v>
      </c>
      <c r="AD17" t="n">
        <v>1963147.323192092</v>
      </c>
      <c r="AE17" t="n">
        <v>2686064.775538836</v>
      </c>
      <c r="AF17" t="n">
        <v>8.058469665207809e-07</v>
      </c>
      <c r="AG17" t="n">
        <v>19</v>
      </c>
      <c r="AH17" t="n">
        <v>2429710.523276999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1.5698</v>
      </c>
      <c r="E18" t="n">
        <v>63.7</v>
      </c>
      <c r="F18" t="n">
        <v>56.02</v>
      </c>
      <c r="G18" t="n">
        <v>28.01</v>
      </c>
      <c r="H18" t="n">
        <v>0.4</v>
      </c>
      <c r="I18" t="n">
        <v>120</v>
      </c>
      <c r="J18" t="n">
        <v>219.92</v>
      </c>
      <c r="K18" t="n">
        <v>56.13</v>
      </c>
      <c r="L18" t="n">
        <v>5</v>
      </c>
      <c r="M18" t="n">
        <v>118</v>
      </c>
      <c r="N18" t="n">
        <v>48.79</v>
      </c>
      <c r="O18" t="n">
        <v>27357.39</v>
      </c>
      <c r="P18" t="n">
        <v>829.77</v>
      </c>
      <c r="Q18" t="n">
        <v>1367.59</v>
      </c>
      <c r="R18" t="n">
        <v>218.09</v>
      </c>
      <c r="S18" t="n">
        <v>104.26</v>
      </c>
      <c r="T18" t="n">
        <v>55499.35</v>
      </c>
      <c r="U18" t="n">
        <v>0.48</v>
      </c>
      <c r="V18" t="n">
        <v>0.86</v>
      </c>
      <c r="W18" t="n">
        <v>20.85</v>
      </c>
      <c r="X18" t="n">
        <v>3.44</v>
      </c>
      <c r="Y18" t="n">
        <v>1</v>
      </c>
      <c r="Z18" t="n">
        <v>10</v>
      </c>
      <c r="AA18" t="n">
        <v>1942.725794122688</v>
      </c>
      <c r="AB18" t="n">
        <v>2658.123138531799</v>
      </c>
      <c r="AC18" t="n">
        <v>2404.435596889581</v>
      </c>
      <c r="AD18" t="n">
        <v>1942725.794122688</v>
      </c>
      <c r="AE18" t="n">
        <v>2658123.138531799</v>
      </c>
      <c r="AF18" t="n">
        <v>8.121066752547484e-07</v>
      </c>
      <c r="AG18" t="n">
        <v>19</v>
      </c>
      <c r="AH18" t="n">
        <v>2404435.596889581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1.581</v>
      </c>
      <c r="E19" t="n">
        <v>63.25</v>
      </c>
      <c r="F19" t="n">
        <v>55.82</v>
      </c>
      <c r="G19" t="n">
        <v>29.38</v>
      </c>
      <c r="H19" t="n">
        <v>0.42</v>
      </c>
      <c r="I19" t="n">
        <v>114</v>
      </c>
      <c r="J19" t="n">
        <v>220.33</v>
      </c>
      <c r="K19" t="n">
        <v>56.13</v>
      </c>
      <c r="L19" t="n">
        <v>5.25</v>
      </c>
      <c r="M19" t="n">
        <v>112</v>
      </c>
      <c r="N19" t="n">
        <v>48.95</v>
      </c>
      <c r="O19" t="n">
        <v>27408.3</v>
      </c>
      <c r="P19" t="n">
        <v>826.1799999999999</v>
      </c>
      <c r="Q19" t="n">
        <v>1367.62</v>
      </c>
      <c r="R19" t="n">
        <v>212.07</v>
      </c>
      <c r="S19" t="n">
        <v>104.26</v>
      </c>
      <c r="T19" t="n">
        <v>52522.53</v>
      </c>
      <c r="U19" t="n">
        <v>0.49</v>
      </c>
      <c r="V19" t="n">
        <v>0.86</v>
      </c>
      <c r="W19" t="n">
        <v>20.82</v>
      </c>
      <c r="X19" t="n">
        <v>3.24</v>
      </c>
      <c r="Y19" t="n">
        <v>1</v>
      </c>
      <c r="Z19" t="n">
        <v>10</v>
      </c>
      <c r="AA19" t="n">
        <v>1923.651847252293</v>
      </c>
      <c r="AB19" t="n">
        <v>2632.025322940578</v>
      </c>
      <c r="AC19" t="n">
        <v>2380.828520189871</v>
      </c>
      <c r="AD19" t="n">
        <v>1923651.847252293</v>
      </c>
      <c r="AE19" t="n">
        <v>2632025.322940578</v>
      </c>
      <c r="AF19" t="n">
        <v>8.17900785818421e-07</v>
      </c>
      <c r="AG19" t="n">
        <v>19</v>
      </c>
      <c r="AH19" t="n">
        <v>2380828.520189871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1.5898</v>
      </c>
      <c r="E20" t="n">
        <v>62.9</v>
      </c>
      <c r="F20" t="n">
        <v>55.69</v>
      </c>
      <c r="G20" t="n">
        <v>30.65</v>
      </c>
      <c r="H20" t="n">
        <v>0.44</v>
      </c>
      <c r="I20" t="n">
        <v>109</v>
      </c>
      <c r="J20" t="n">
        <v>220.74</v>
      </c>
      <c r="K20" t="n">
        <v>56.13</v>
      </c>
      <c r="L20" t="n">
        <v>5.5</v>
      </c>
      <c r="M20" t="n">
        <v>107</v>
      </c>
      <c r="N20" t="n">
        <v>49.12</v>
      </c>
      <c r="O20" t="n">
        <v>27459.27</v>
      </c>
      <c r="P20" t="n">
        <v>823.21</v>
      </c>
      <c r="Q20" t="n">
        <v>1367.7</v>
      </c>
      <c r="R20" t="n">
        <v>207.3</v>
      </c>
      <c r="S20" t="n">
        <v>104.26</v>
      </c>
      <c r="T20" t="n">
        <v>50161.14</v>
      </c>
      <c r="U20" t="n">
        <v>0.5</v>
      </c>
      <c r="V20" t="n">
        <v>0.86</v>
      </c>
      <c r="W20" t="n">
        <v>20.82</v>
      </c>
      <c r="X20" t="n">
        <v>3.1</v>
      </c>
      <c r="Y20" t="n">
        <v>1</v>
      </c>
      <c r="Z20" t="n">
        <v>10</v>
      </c>
      <c r="AA20" t="n">
        <v>1908.830276449137</v>
      </c>
      <c r="AB20" t="n">
        <v>2611.745795886146</v>
      </c>
      <c r="AC20" t="n">
        <v>2362.484442735019</v>
      </c>
      <c r="AD20" t="n">
        <v>1908830.276449137</v>
      </c>
      <c r="AE20" t="n">
        <v>2611745.795886146</v>
      </c>
      <c r="AF20" t="n">
        <v>8.224533012613068e-07</v>
      </c>
      <c r="AG20" t="n">
        <v>19</v>
      </c>
      <c r="AH20" t="n">
        <v>2362484.442735019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1.5989</v>
      </c>
      <c r="E21" t="n">
        <v>62.54</v>
      </c>
      <c r="F21" t="n">
        <v>55.54</v>
      </c>
      <c r="G21" t="n">
        <v>32.04</v>
      </c>
      <c r="H21" t="n">
        <v>0.46</v>
      </c>
      <c r="I21" t="n">
        <v>104</v>
      </c>
      <c r="J21" t="n">
        <v>221.16</v>
      </c>
      <c r="K21" t="n">
        <v>56.13</v>
      </c>
      <c r="L21" t="n">
        <v>5.75</v>
      </c>
      <c r="M21" t="n">
        <v>102</v>
      </c>
      <c r="N21" t="n">
        <v>49.28</v>
      </c>
      <c r="O21" t="n">
        <v>27510.3</v>
      </c>
      <c r="P21" t="n">
        <v>820.63</v>
      </c>
      <c r="Q21" t="n">
        <v>1367.68</v>
      </c>
      <c r="R21" t="n">
        <v>202.87</v>
      </c>
      <c r="S21" t="n">
        <v>104.26</v>
      </c>
      <c r="T21" t="n">
        <v>47972.63</v>
      </c>
      <c r="U21" t="n">
        <v>0.51</v>
      </c>
      <c r="V21" t="n">
        <v>0.86</v>
      </c>
      <c r="W21" t="n">
        <v>20.81</v>
      </c>
      <c r="X21" t="n">
        <v>2.95</v>
      </c>
      <c r="Y21" t="n">
        <v>1</v>
      </c>
      <c r="Z21" t="n">
        <v>10</v>
      </c>
      <c r="AA21" t="n">
        <v>1894.301963082409</v>
      </c>
      <c r="AB21" t="n">
        <v>2591.867516593838</v>
      </c>
      <c r="AC21" t="n">
        <v>2344.503318519028</v>
      </c>
      <c r="AD21" t="n">
        <v>1894301.963082409</v>
      </c>
      <c r="AE21" t="n">
        <v>2591867.516593838</v>
      </c>
      <c r="AF21" t="n">
        <v>8.271610160942906e-07</v>
      </c>
      <c r="AG21" t="n">
        <v>19</v>
      </c>
      <c r="AH21" t="n">
        <v>2344503.318519028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1.6084</v>
      </c>
      <c r="E22" t="n">
        <v>62.17</v>
      </c>
      <c r="F22" t="n">
        <v>55.38</v>
      </c>
      <c r="G22" t="n">
        <v>33.56</v>
      </c>
      <c r="H22" t="n">
        <v>0.48</v>
      </c>
      <c r="I22" t="n">
        <v>99</v>
      </c>
      <c r="J22" t="n">
        <v>221.57</v>
      </c>
      <c r="K22" t="n">
        <v>56.13</v>
      </c>
      <c r="L22" t="n">
        <v>6</v>
      </c>
      <c r="M22" t="n">
        <v>97</v>
      </c>
      <c r="N22" t="n">
        <v>49.45</v>
      </c>
      <c r="O22" t="n">
        <v>27561.39</v>
      </c>
      <c r="P22" t="n">
        <v>817.35</v>
      </c>
      <c r="Q22" t="n">
        <v>1367.53</v>
      </c>
      <c r="R22" t="n">
        <v>197.73</v>
      </c>
      <c r="S22" t="n">
        <v>104.26</v>
      </c>
      <c r="T22" t="n">
        <v>45427.53</v>
      </c>
      <c r="U22" t="n">
        <v>0.53</v>
      </c>
      <c r="V22" t="n">
        <v>0.87</v>
      </c>
      <c r="W22" t="n">
        <v>20.8</v>
      </c>
      <c r="X22" t="n">
        <v>2.8</v>
      </c>
      <c r="Y22" t="n">
        <v>1</v>
      </c>
      <c r="Z22" t="n">
        <v>10</v>
      </c>
      <c r="AA22" t="n">
        <v>1865.925658149268</v>
      </c>
      <c r="AB22" t="n">
        <v>2553.041804310094</v>
      </c>
      <c r="AC22" t="n">
        <v>2309.383077723416</v>
      </c>
      <c r="AD22" t="n">
        <v>1865925.658149268</v>
      </c>
      <c r="AE22" t="n">
        <v>2553041.804310094</v>
      </c>
      <c r="AF22" t="n">
        <v>8.320756634474057e-07</v>
      </c>
      <c r="AG22" t="n">
        <v>18</v>
      </c>
      <c r="AH22" t="n">
        <v>2309383.077723416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1.615</v>
      </c>
      <c r="E23" t="n">
        <v>61.92</v>
      </c>
      <c r="F23" t="n">
        <v>55.29</v>
      </c>
      <c r="G23" t="n">
        <v>34.92</v>
      </c>
      <c r="H23" t="n">
        <v>0.5</v>
      </c>
      <c r="I23" t="n">
        <v>95</v>
      </c>
      <c r="J23" t="n">
        <v>221.99</v>
      </c>
      <c r="K23" t="n">
        <v>56.13</v>
      </c>
      <c r="L23" t="n">
        <v>6.25</v>
      </c>
      <c r="M23" t="n">
        <v>93</v>
      </c>
      <c r="N23" t="n">
        <v>49.61</v>
      </c>
      <c r="O23" t="n">
        <v>27612.53</v>
      </c>
      <c r="P23" t="n">
        <v>815.45</v>
      </c>
      <c r="Q23" t="n">
        <v>1367.58</v>
      </c>
      <c r="R23" t="n">
        <v>194.63</v>
      </c>
      <c r="S23" t="n">
        <v>104.26</v>
      </c>
      <c r="T23" t="n">
        <v>43898.64</v>
      </c>
      <c r="U23" t="n">
        <v>0.54</v>
      </c>
      <c r="V23" t="n">
        <v>0.87</v>
      </c>
      <c r="W23" t="n">
        <v>20.8</v>
      </c>
      <c r="X23" t="n">
        <v>2.71</v>
      </c>
      <c r="Y23" t="n">
        <v>1</v>
      </c>
      <c r="Z23" t="n">
        <v>10</v>
      </c>
      <c r="AA23" t="n">
        <v>1855.713722817424</v>
      </c>
      <c r="AB23" t="n">
        <v>2539.069383870275</v>
      </c>
      <c r="AC23" t="n">
        <v>2296.744165479958</v>
      </c>
      <c r="AD23" t="n">
        <v>1855713.722817424</v>
      </c>
      <c r="AE23" t="n">
        <v>2539069.383870275</v>
      </c>
      <c r="AF23" t="n">
        <v>8.354900500295699e-07</v>
      </c>
      <c r="AG23" t="n">
        <v>18</v>
      </c>
      <c r="AH23" t="n">
        <v>2296744.165479958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1.623</v>
      </c>
      <c r="E24" t="n">
        <v>61.61</v>
      </c>
      <c r="F24" t="n">
        <v>55.16</v>
      </c>
      <c r="G24" t="n">
        <v>36.37</v>
      </c>
      <c r="H24" t="n">
        <v>0.52</v>
      </c>
      <c r="I24" t="n">
        <v>91</v>
      </c>
      <c r="J24" t="n">
        <v>222.4</v>
      </c>
      <c r="K24" t="n">
        <v>56.13</v>
      </c>
      <c r="L24" t="n">
        <v>6.5</v>
      </c>
      <c r="M24" t="n">
        <v>89</v>
      </c>
      <c r="N24" t="n">
        <v>49.78</v>
      </c>
      <c r="O24" t="n">
        <v>27663.85</v>
      </c>
      <c r="P24" t="n">
        <v>812.6799999999999</v>
      </c>
      <c r="Q24" t="n">
        <v>1367.5</v>
      </c>
      <c r="R24" t="n">
        <v>190.27</v>
      </c>
      <c r="S24" t="n">
        <v>104.26</v>
      </c>
      <c r="T24" t="n">
        <v>41734.07</v>
      </c>
      <c r="U24" t="n">
        <v>0.55</v>
      </c>
      <c r="V24" t="n">
        <v>0.87</v>
      </c>
      <c r="W24" t="n">
        <v>20.79</v>
      </c>
      <c r="X24" t="n">
        <v>2.58</v>
      </c>
      <c r="Y24" t="n">
        <v>1</v>
      </c>
      <c r="Z24" t="n">
        <v>10</v>
      </c>
      <c r="AA24" t="n">
        <v>1842.597380889885</v>
      </c>
      <c r="AB24" t="n">
        <v>2521.123026192849</v>
      </c>
      <c r="AC24" t="n">
        <v>2280.510582991394</v>
      </c>
      <c r="AD24" t="n">
        <v>1842597.380889885</v>
      </c>
      <c r="AE24" t="n">
        <v>2521123.026192849</v>
      </c>
      <c r="AF24" t="n">
        <v>8.396287004321932e-07</v>
      </c>
      <c r="AG24" t="n">
        <v>18</v>
      </c>
      <c r="AH24" t="n">
        <v>2280510.582991394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1.6306</v>
      </c>
      <c r="E25" t="n">
        <v>61.33</v>
      </c>
      <c r="F25" t="n">
        <v>55.04</v>
      </c>
      <c r="G25" t="n">
        <v>37.96</v>
      </c>
      <c r="H25" t="n">
        <v>0.54</v>
      </c>
      <c r="I25" t="n">
        <v>87</v>
      </c>
      <c r="J25" t="n">
        <v>222.82</v>
      </c>
      <c r="K25" t="n">
        <v>56.13</v>
      </c>
      <c r="L25" t="n">
        <v>6.75</v>
      </c>
      <c r="M25" t="n">
        <v>85</v>
      </c>
      <c r="N25" t="n">
        <v>49.94</v>
      </c>
      <c r="O25" t="n">
        <v>27715.11</v>
      </c>
      <c r="P25" t="n">
        <v>810.02</v>
      </c>
      <c r="Q25" t="n">
        <v>1367.45</v>
      </c>
      <c r="R25" t="n">
        <v>186.51</v>
      </c>
      <c r="S25" t="n">
        <v>104.26</v>
      </c>
      <c r="T25" t="n">
        <v>39877.17</v>
      </c>
      <c r="U25" t="n">
        <v>0.5600000000000001</v>
      </c>
      <c r="V25" t="n">
        <v>0.87</v>
      </c>
      <c r="W25" t="n">
        <v>20.78</v>
      </c>
      <c r="X25" t="n">
        <v>2.46</v>
      </c>
      <c r="Y25" t="n">
        <v>1</v>
      </c>
      <c r="Z25" t="n">
        <v>10</v>
      </c>
      <c r="AA25" t="n">
        <v>1830.239399781575</v>
      </c>
      <c r="AB25" t="n">
        <v>2504.21429124481</v>
      </c>
      <c r="AC25" t="n">
        <v>2265.215593975237</v>
      </c>
      <c r="AD25" t="n">
        <v>1830239.399781575</v>
      </c>
      <c r="AE25" t="n">
        <v>2504214.29124481</v>
      </c>
      <c r="AF25" t="n">
        <v>8.435604183146853e-07</v>
      </c>
      <c r="AG25" t="n">
        <v>18</v>
      </c>
      <c r="AH25" t="n">
        <v>2265215.593975238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1.636</v>
      </c>
      <c r="E26" t="n">
        <v>61.13</v>
      </c>
      <c r="F26" t="n">
        <v>54.97</v>
      </c>
      <c r="G26" t="n">
        <v>39.26</v>
      </c>
      <c r="H26" t="n">
        <v>0.5600000000000001</v>
      </c>
      <c r="I26" t="n">
        <v>84</v>
      </c>
      <c r="J26" t="n">
        <v>223.23</v>
      </c>
      <c r="K26" t="n">
        <v>56.13</v>
      </c>
      <c r="L26" t="n">
        <v>7</v>
      </c>
      <c r="M26" t="n">
        <v>82</v>
      </c>
      <c r="N26" t="n">
        <v>50.11</v>
      </c>
      <c r="O26" t="n">
        <v>27766.43</v>
      </c>
      <c r="P26" t="n">
        <v>808.27</v>
      </c>
      <c r="Q26" t="n">
        <v>1367.55</v>
      </c>
      <c r="R26" t="n">
        <v>184.07</v>
      </c>
      <c r="S26" t="n">
        <v>104.26</v>
      </c>
      <c r="T26" t="n">
        <v>38669.53</v>
      </c>
      <c r="U26" t="n">
        <v>0.57</v>
      </c>
      <c r="V26" t="n">
        <v>0.87</v>
      </c>
      <c r="W26" t="n">
        <v>20.78</v>
      </c>
      <c r="X26" t="n">
        <v>2.38</v>
      </c>
      <c r="Y26" t="n">
        <v>1</v>
      </c>
      <c r="Z26" t="n">
        <v>10</v>
      </c>
      <c r="AA26" t="n">
        <v>1821.846778693416</v>
      </c>
      <c r="AB26" t="n">
        <v>2492.731136815681</v>
      </c>
      <c r="AC26" t="n">
        <v>2254.828375688115</v>
      </c>
      <c r="AD26" t="n">
        <v>1821846.778693416</v>
      </c>
      <c r="AE26" t="n">
        <v>2492731.136815681</v>
      </c>
      <c r="AF26" t="n">
        <v>8.463540073364559e-07</v>
      </c>
      <c r="AG26" t="n">
        <v>18</v>
      </c>
      <c r="AH26" t="n">
        <v>2254828.375688115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1.6417</v>
      </c>
      <c r="E27" t="n">
        <v>60.91</v>
      </c>
      <c r="F27" t="n">
        <v>54.88</v>
      </c>
      <c r="G27" t="n">
        <v>40.65</v>
      </c>
      <c r="H27" t="n">
        <v>0.58</v>
      </c>
      <c r="I27" t="n">
        <v>81</v>
      </c>
      <c r="J27" t="n">
        <v>223.65</v>
      </c>
      <c r="K27" t="n">
        <v>56.13</v>
      </c>
      <c r="L27" t="n">
        <v>7.25</v>
      </c>
      <c r="M27" t="n">
        <v>79</v>
      </c>
      <c r="N27" t="n">
        <v>50.27</v>
      </c>
      <c r="O27" t="n">
        <v>27817.81</v>
      </c>
      <c r="P27" t="n">
        <v>806.35</v>
      </c>
      <c r="Q27" t="n">
        <v>1367.46</v>
      </c>
      <c r="R27" t="n">
        <v>181.09</v>
      </c>
      <c r="S27" t="n">
        <v>104.26</v>
      </c>
      <c r="T27" t="n">
        <v>37194.12</v>
      </c>
      <c r="U27" t="n">
        <v>0.58</v>
      </c>
      <c r="V27" t="n">
        <v>0.87</v>
      </c>
      <c r="W27" t="n">
        <v>20.78</v>
      </c>
      <c r="X27" t="n">
        <v>2.3</v>
      </c>
      <c r="Y27" t="n">
        <v>1</v>
      </c>
      <c r="Z27" t="n">
        <v>10</v>
      </c>
      <c r="AA27" t="n">
        <v>1812.823500417855</v>
      </c>
      <c r="AB27" t="n">
        <v>2480.385089400115</v>
      </c>
      <c r="AC27" t="n">
        <v>2243.660617710105</v>
      </c>
      <c r="AD27" t="n">
        <v>1812823.500417855</v>
      </c>
      <c r="AE27" t="n">
        <v>2480385.089400115</v>
      </c>
      <c r="AF27" t="n">
        <v>8.493027957483251e-07</v>
      </c>
      <c r="AG27" t="n">
        <v>18</v>
      </c>
      <c r="AH27" t="n">
        <v>2243660.617710105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1.6481</v>
      </c>
      <c r="E28" t="n">
        <v>60.68</v>
      </c>
      <c r="F28" t="n">
        <v>54.77</v>
      </c>
      <c r="G28" t="n">
        <v>42.13</v>
      </c>
      <c r="H28" t="n">
        <v>0.59</v>
      </c>
      <c r="I28" t="n">
        <v>78</v>
      </c>
      <c r="J28" t="n">
        <v>224.07</v>
      </c>
      <c r="K28" t="n">
        <v>56.13</v>
      </c>
      <c r="L28" t="n">
        <v>7.5</v>
      </c>
      <c r="M28" t="n">
        <v>76</v>
      </c>
      <c r="N28" t="n">
        <v>50.44</v>
      </c>
      <c r="O28" t="n">
        <v>27869.24</v>
      </c>
      <c r="P28" t="n">
        <v>804.28</v>
      </c>
      <c r="Q28" t="n">
        <v>1367.44</v>
      </c>
      <c r="R28" t="n">
        <v>177.7</v>
      </c>
      <c r="S28" t="n">
        <v>104.26</v>
      </c>
      <c r="T28" t="n">
        <v>35515.66</v>
      </c>
      <c r="U28" t="n">
        <v>0.59</v>
      </c>
      <c r="V28" t="n">
        <v>0.88</v>
      </c>
      <c r="W28" t="n">
        <v>20.77</v>
      </c>
      <c r="X28" t="n">
        <v>2.19</v>
      </c>
      <c r="Y28" t="n">
        <v>1</v>
      </c>
      <c r="Z28" t="n">
        <v>10</v>
      </c>
      <c r="AA28" t="n">
        <v>1802.827615197508</v>
      </c>
      <c r="AB28" t="n">
        <v>2466.708278254303</v>
      </c>
      <c r="AC28" t="n">
        <v>2231.289102224525</v>
      </c>
      <c r="AD28" t="n">
        <v>1802827.615197508</v>
      </c>
      <c r="AE28" t="n">
        <v>2466708.278254304</v>
      </c>
      <c r="AF28" t="n">
        <v>8.526137160704236e-07</v>
      </c>
      <c r="AG28" t="n">
        <v>18</v>
      </c>
      <c r="AH28" t="n">
        <v>2231289.102224525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1.6513</v>
      </c>
      <c r="E29" t="n">
        <v>60.56</v>
      </c>
      <c r="F29" t="n">
        <v>54.74</v>
      </c>
      <c r="G29" t="n">
        <v>43.21</v>
      </c>
      <c r="H29" t="n">
        <v>0.61</v>
      </c>
      <c r="I29" t="n">
        <v>76</v>
      </c>
      <c r="J29" t="n">
        <v>224.49</v>
      </c>
      <c r="K29" t="n">
        <v>56.13</v>
      </c>
      <c r="L29" t="n">
        <v>7.75</v>
      </c>
      <c r="M29" t="n">
        <v>74</v>
      </c>
      <c r="N29" t="n">
        <v>50.61</v>
      </c>
      <c r="O29" t="n">
        <v>27920.73</v>
      </c>
      <c r="P29" t="n">
        <v>802.61</v>
      </c>
      <c r="Q29" t="n">
        <v>1367.44</v>
      </c>
      <c r="R29" t="n">
        <v>176.1</v>
      </c>
      <c r="S29" t="n">
        <v>104.26</v>
      </c>
      <c r="T29" t="n">
        <v>34726.95</v>
      </c>
      <c r="U29" t="n">
        <v>0.59</v>
      </c>
      <c r="V29" t="n">
        <v>0.88</v>
      </c>
      <c r="W29" t="n">
        <v>20.78</v>
      </c>
      <c r="X29" t="n">
        <v>2.16</v>
      </c>
      <c r="Y29" t="n">
        <v>1</v>
      </c>
      <c r="Z29" t="n">
        <v>10</v>
      </c>
      <c r="AA29" t="n">
        <v>1797.109263937722</v>
      </c>
      <c r="AB29" t="n">
        <v>2458.884177784812</v>
      </c>
      <c r="AC29" t="n">
        <v>2224.211722922648</v>
      </c>
      <c r="AD29" t="n">
        <v>1797109.263937722</v>
      </c>
      <c r="AE29" t="n">
        <v>2458884.177784812</v>
      </c>
      <c r="AF29" t="n">
        <v>8.542691762314729e-07</v>
      </c>
      <c r="AG29" t="n">
        <v>18</v>
      </c>
      <c r="AH29" t="n">
        <v>2224211.722922648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1.6577</v>
      </c>
      <c r="E30" t="n">
        <v>60.32</v>
      </c>
      <c r="F30" t="n">
        <v>54.63</v>
      </c>
      <c r="G30" t="n">
        <v>44.9</v>
      </c>
      <c r="H30" t="n">
        <v>0.63</v>
      </c>
      <c r="I30" t="n">
        <v>73</v>
      </c>
      <c r="J30" t="n">
        <v>224.9</v>
      </c>
      <c r="K30" t="n">
        <v>56.13</v>
      </c>
      <c r="L30" t="n">
        <v>8</v>
      </c>
      <c r="M30" t="n">
        <v>71</v>
      </c>
      <c r="N30" t="n">
        <v>50.78</v>
      </c>
      <c r="O30" t="n">
        <v>27972.28</v>
      </c>
      <c r="P30" t="n">
        <v>800.8</v>
      </c>
      <c r="Q30" t="n">
        <v>1367.4</v>
      </c>
      <c r="R30" t="n">
        <v>173.22</v>
      </c>
      <c r="S30" t="n">
        <v>104.26</v>
      </c>
      <c r="T30" t="n">
        <v>33300.14</v>
      </c>
      <c r="U30" t="n">
        <v>0.6</v>
      </c>
      <c r="V30" t="n">
        <v>0.88</v>
      </c>
      <c r="W30" t="n">
        <v>20.76</v>
      </c>
      <c r="X30" t="n">
        <v>2.05</v>
      </c>
      <c r="Y30" t="n">
        <v>1</v>
      </c>
      <c r="Z30" t="n">
        <v>10</v>
      </c>
      <c r="AA30" t="n">
        <v>1787.611285550399</v>
      </c>
      <c r="AB30" t="n">
        <v>2445.888624734044</v>
      </c>
      <c r="AC30" t="n">
        <v>2212.456447215671</v>
      </c>
      <c r="AD30" t="n">
        <v>1787611.285550399</v>
      </c>
      <c r="AE30" t="n">
        <v>2445888.624734044</v>
      </c>
      <c r="AF30" t="n">
        <v>8.575800965535716e-07</v>
      </c>
      <c r="AG30" t="n">
        <v>18</v>
      </c>
      <c r="AH30" t="n">
        <v>2212456.447215671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1.6614</v>
      </c>
      <c r="E31" t="n">
        <v>60.19</v>
      </c>
      <c r="F31" t="n">
        <v>54.58</v>
      </c>
      <c r="G31" t="n">
        <v>46.12</v>
      </c>
      <c r="H31" t="n">
        <v>0.65</v>
      </c>
      <c r="I31" t="n">
        <v>71</v>
      </c>
      <c r="J31" t="n">
        <v>225.32</v>
      </c>
      <c r="K31" t="n">
        <v>56.13</v>
      </c>
      <c r="L31" t="n">
        <v>8.25</v>
      </c>
      <c r="M31" t="n">
        <v>69</v>
      </c>
      <c r="N31" t="n">
        <v>50.95</v>
      </c>
      <c r="O31" t="n">
        <v>28023.89</v>
      </c>
      <c r="P31" t="n">
        <v>799.16</v>
      </c>
      <c r="Q31" t="n">
        <v>1367.37</v>
      </c>
      <c r="R31" t="n">
        <v>171.5</v>
      </c>
      <c r="S31" t="n">
        <v>104.26</v>
      </c>
      <c r="T31" t="n">
        <v>32449.78</v>
      </c>
      <c r="U31" t="n">
        <v>0.61</v>
      </c>
      <c r="V31" t="n">
        <v>0.88</v>
      </c>
      <c r="W31" t="n">
        <v>20.76</v>
      </c>
      <c r="X31" t="n">
        <v>2</v>
      </c>
      <c r="Y31" t="n">
        <v>1</v>
      </c>
      <c r="Z31" t="n">
        <v>10</v>
      </c>
      <c r="AA31" t="n">
        <v>1781.387113166206</v>
      </c>
      <c r="AB31" t="n">
        <v>2437.372437486885</v>
      </c>
      <c r="AC31" t="n">
        <v>2204.753032926838</v>
      </c>
      <c r="AD31" t="n">
        <v>1781387.113166206</v>
      </c>
      <c r="AE31" t="n">
        <v>2437372.437486885</v>
      </c>
      <c r="AF31" t="n">
        <v>8.594942223647848e-07</v>
      </c>
      <c r="AG31" t="n">
        <v>18</v>
      </c>
      <c r="AH31" t="n">
        <v>2204753.032926838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1.6643</v>
      </c>
      <c r="E32" t="n">
        <v>60.09</v>
      </c>
      <c r="F32" t="n">
        <v>54.56</v>
      </c>
      <c r="G32" t="n">
        <v>47.44</v>
      </c>
      <c r="H32" t="n">
        <v>0.67</v>
      </c>
      <c r="I32" t="n">
        <v>69</v>
      </c>
      <c r="J32" t="n">
        <v>225.74</v>
      </c>
      <c r="K32" t="n">
        <v>56.13</v>
      </c>
      <c r="L32" t="n">
        <v>8.5</v>
      </c>
      <c r="M32" t="n">
        <v>67</v>
      </c>
      <c r="N32" t="n">
        <v>51.11</v>
      </c>
      <c r="O32" t="n">
        <v>28075.56</v>
      </c>
      <c r="P32" t="n">
        <v>798.14</v>
      </c>
      <c r="Q32" t="n">
        <v>1367.56</v>
      </c>
      <c r="R32" t="n">
        <v>170.9</v>
      </c>
      <c r="S32" t="n">
        <v>104.26</v>
      </c>
      <c r="T32" t="n">
        <v>32162.11</v>
      </c>
      <c r="U32" t="n">
        <v>0.61</v>
      </c>
      <c r="V32" t="n">
        <v>0.88</v>
      </c>
      <c r="W32" t="n">
        <v>20.76</v>
      </c>
      <c r="X32" t="n">
        <v>1.98</v>
      </c>
      <c r="Y32" t="n">
        <v>1</v>
      </c>
      <c r="Z32" t="n">
        <v>10</v>
      </c>
      <c r="AA32" t="n">
        <v>1777.051306638542</v>
      </c>
      <c r="AB32" t="n">
        <v>2431.439995713451</v>
      </c>
      <c r="AC32" t="n">
        <v>2199.386775070026</v>
      </c>
      <c r="AD32" t="n">
        <v>1777051.306638542</v>
      </c>
      <c r="AE32" t="n">
        <v>2431439.995713451</v>
      </c>
      <c r="AF32" t="n">
        <v>8.609944831357356e-07</v>
      </c>
      <c r="AG32" t="n">
        <v>18</v>
      </c>
      <c r="AH32" t="n">
        <v>2199386.775070026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1.6685</v>
      </c>
      <c r="E33" t="n">
        <v>59.93</v>
      </c>
      <c r="F33" t="n">
        <v>54.49</v>
      </c>
      <c r="G33" t="n">
        <v>48.8</v>
      </c>
      <c r="H33" t="n">
        <v>0.6899999999999999</v>
      </c>
      <c r="I33" t="n">
        <v>67</v>
      </c>
      <c r="J33" t="n">
        <v>226.16</v>
      </c>
      <c r="K33" t="n">
        <v>56.13</v>
      </c>
      <c r="L33" t="n">
        <v>8.75</v>
      </c>
      <c r="M33" t="n">
        <v>65</v>
      </c>
      <c r="N33" t="n">
        <v>51.28</v>
      </c>
      <c r="O33" t="n">
        <v>28127.29</v>
      </c>
      <c r="P33" t="n">
        <v>796.27</v>
      </c>
      <c r="Q33" t="n">
        <v>1367.35</v>
      </c>
      <c r="R33" t="n">
        <v>168.67</v>
      </c>
      <c r="S33" t="n">
        <v>104.26</v>
      </c>
      <c r="T33" t="n">
        <v>31056.22</v>
      </c>
      <c r="U33" t="n">
        <v>0.62</v>
      </c>
      <c r="V33" t="n">
        <v>0.88</v>
      </c>
      <c r="W33" t="n">
        <v>20.75</v>
      </c>
      <c r="X33" t="n">
        <v>1.91</v>
      </c>
      <c r="Y33" t="n">
        <v>1</v>
      </c>
      <c r="Z33" t="n">
        <v>10</v>
      </c>
      <c r="AA33" t="n">
        <v>1769.935840380306</v>
      </c>
      <c r="AB33" t="n">
        <v>2421.704300866715</v>
      </c>
      <c r="AC33" t="n">
        <v>2190.580241275329</v>
      </c>
      <c r="AD33" t="n">
        <v>1769935.840380305</v>
      </c>
      <c r="AE33" t="n">
        <v>2421704.300866715</v>
      </c>
      <c r="AF33" t="n">
        <v>8.631672745971129e-07</v>
      </c>
      <c r="AG33" t="n">
        <v>18</v>
      </c>
      <c r="AH33" t="n">
        <v>2190580.241275329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1.6728</v>
      </c>
      <c r="E34" t="n">
        <v>59.78</v>
      </c>
      <c r="F34" t="n">
        <v>54.42</v>
      </c>
      <c r="G34" t="n">
        <v>50.24</v>
      </c>
      <c r="H34" t="n">
        <v>0.71</v>
      </c>
      <c r="I34" t="n">
        <v>65</v>
      </c>
      <c r="J34" t="n">
        <v>226.58</v>
      </c>
      <c r="K34" t="n">
        <v>56.13</v>
      </c>
      <c r="L34" t="n">
        <v>9</v>
      </c>
      <c r="M34" t="n">
        <v>63</v>
      </c>
      <c r="N34" t="n">
        <v>51.45</v>
      </c>
      <c r="O34" t="n">
        <v>28179.08</v>
      </c>
      <c r="P34" t="n">
        <v>794.67</v>
      </c>
      <c r="Q34" t="n">
        <v>1367.56</v>
      </c>
      <c r="R34" t="n">
        <v>166.33</v>
      </c>
      <c r="S34" t="n">
        <v>104.26</v>
      </c>
      <c r="T34" t="n">
        <v>29894.35</v>
      </c>
      <c r="U34" t="n">
        <v>0.63</v>
      </c>
      <c r="V34" t="n">
        <v>0.88</v>
      </c>
      <c r="W34" t="n">
        <v>20.75</v>
      </c>
      <c r="X34" t="n">
        <v>1.84</v>
      </c>
      <c r="Y34" t="n">
        <v>1</v>
      </c>
      <c r="Z34" t="n">
        <v>10</v>
      </c>
      <c r="AA34" t="n">
        <v>1763.154621178833</v>
      </c>
      <c r="AB34" t="n">
        <v>2412.425937588983</v>
      </c>
      <c r="AC34" t="n">
        <v>2182.187391966559</v>
      </c>
      <c r="AD34" t="n">
        <v>1763154.621178833</v>
      </c>
      <c r="AE34" t="n">
        <v>2412425.937588983</v>
      </c>
      <c r="AF34" t="n">
        <v>8.653917991885229e-07</v>
      </c>
      <c r="AG34" t="n">
        <v>18</v>
      </c>
      <c r="AH34" t="n">
        <v>2182187.391966559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1.6768</v>
      </c>
      <c r="E35" t="n">
        <v>59.64</v>
      </c>
      <c r="F35" t="n">
        <v>54.36</v>
      </c>
      <c r="G35" t="n">
        <v>51.77</v>
      </c>
      <c r="H35" t="n">
        <v>0.72</v>
      </c>
      <c r="I35" t="n">
        <v>63</v>
      </c>
      <c r="J35" t="n">
        <v>227</v>
      </c>
      <c r="K35" t="n">
        <v>56.13</v>
      </c>
      <c r="L35" t="n">
        <v>9.25</v>
      </c>
      <c r="M35" t="n">
        <v>61</v>
      </c>
      <c r="N35" t="n">
        <v>51.62</v>
      </c>
      <c r="O35" t="n">
        <v>28230.92</v>
      </c>
      <c r="P35" t="n">
        <v>793.1</v>
      </c>
      <c r="Q35" t="n">
        <v>1367.35</v>
      </c>
      <c r="R35" t="n">
        <v>164.4</v>
      </c>
      <c r="S35" t="n">
        <v>104.26</v>
      </c>
      <c r="T35" t="n">
        <v>28943.53</v>
      </c>
      <c r="U35" t="n">
        <v>0.63</v>
      </c>
      <c r="V35" t="n">
        <v>0.88</v>
      </c>
      <c r="W35" t="n">
        <v>20.75</v>
      </c>
      <c r="X35" t="n">
        <v>1.78</v>
      </c>
      <c r="Y35" t="n">
        <v>1</v>
      </c>
      <c r="Z35" t="n">
        <v>10</v>
      </c>
      <c r="AA35" t="n">
        <v>1756.796394272409</v>
      </c>
      <c r="AB35" t="n">
        <v>2403.72633103044</v>
      </c>
      <c r="AC35" t="n">
        <v>2174.318063647988</v>
      </c>
      <c r="AD35" t="n">
        <v>1756796.394272409</v>
      </c>
      <c r="AE35" t="n">
        <v>2403726.33103044</v>
      </c>
      <c r="AF35" t="n">
        <v>8.674611243898345e-07</v>
      </c>
      <c r="AG35" t="n">
        <v>18</v>
      </c>
      <c r="AH35" t="n">
        <v>2174318.063647988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1.682</v>
      </c>
      <c r="E36" t="n">
        <v>59.45</v>
      </c>
      <c r="F36" t="n">
        <v>54.27</v>
      </c>
      <c r="G36" t="n">
        <v>53.38</v>
      </c>
      <c r="H36" t="n">
        <v>0.74</v>
      </c>
      <c r="I36" t="n">
        <v>61</v>
      </c>
      <c r="J36" t="n">
        <v>227.42</v>
      </c>
      <c r="K36" t="n">
        <v>56.13</v>
      </c>
      <c r="L36" t="n">
        <v>9.5</v>
      </c>
      <c r="M36" t="n">
        <v>59</v>
      </c>
      <c r="N36" t="n">
        <v>51.8</v>
      </c>
      <c r="O36" t="n">
        <v>28282.83</v>
      </c>
      <c r="P36" t="n">
        <v>790.89</v>
      </c>
      <c r="Q36" t="n">
        <v>1367.31</v>
      </c>
      <c r="R36" t="n">
        <v>161.37</v>
      </c>
      <c r="S36" t="n">
        <v>104.26</v>
      </c>
      <c r="T36" t="n">
        <v>27433.98</v>
      </c>
      <c r="U36" t="n">
        <v>0.65</v>
      </c>
      <c r="V36" t="n">
        <v>0.88</v>
      </c>
      <c r="W36" t="n">
        <v>20.74</v>
      </c>
      <c r="X36" t="n">
        <v>1.69</v>
      </c>
      <c r="Y36" t="n">
        <v>1</v>
      </c>
      <c r="Z36" t="n">
        <v>10</v>
      </c>
      <c r="AA36" t="n">
        <v>1748.247781670425</v>
      </c>
      <c r="AB36" t="n">
        <v>2392.029742130234</v>
      </c>
      <c r="AC36" t="n">
        <v>2163.737780776153</v>
      </c>
      <c r="AD36" t="n">
        <v>1748247.781670425</v>
      </c>
      <c r="AE36" t="n">
        <v>2392029.742130234</v>
      </c>
      <c r="AF36" t="n">
        <v>8.701512471515396e-07</v>
      </c>
      <c r="AG36" t="n">
        <v>18</v>
      </c>
      <c r="AH36" t="n">
        <v>2163737.780776153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1.685</v>
      </c>
      <c r="E37" t="n">
        <v>59.35</v>
      </c>
      <c r="F37" t="n">
        <v>54.24</v>
      </c>
      <c r="G37" t="n">
        <v>55.16</v>
      </c>
      <c r="H37" t="n">
        <v>0.76</v>
      </c>
      <c r="I37" t="n">
        <v>59</v>
      </c>
      <c r="J37" t="n">
        <v>227.84</v>
      </c>
      <c r="K37" t="n">
        <v>56.13</v>
      </c>
      <c r="L37" t="n">
        <v>9.75</v>
      </c>
      <c r="M37" t="n">
        <v>57</v>
      </c>
      <c r="N37" t="n">
        <v>51.97</v>
      </c>
      <c r="O37" t="n">
        <v>28334.8</v>
      </c>
      <c r="P37" t="n">
        <v>789.4299999999999</v>
      </c>
      <c r="Q37" t="n">
        <v>1367.35</v>
      </c>
      <c r="R37" t="n">
        <v>160.47</v>
      </c>
      <c r="S37" t="n">
        <v>104.26</v>
      </c>
      <c r="T37" t="n">
        <v>26997.38</v>
      </c>
      <c r="U37" t="n">
        <v>0.65</v>
      </c>
      <c r="V37" t="n">
        <v>0.88</v>
      </c>
      <c r="W37" t="n">
        <v>20.75</v>
      </c>
      <c r="X37" t="n">
        <v>1.66</v>
      </c>
      <c r="Y37" t="n">
        <v>1</v>
      </c>
      <c r="Z37" t="n">
        <v>10</v>
      </c>
      <c r="AA37" t="n">
        <v>1743.229560057683</v>
      </c>
      <c r="AB37" t="n">
        <v>2385.163589931368</v>
      </c>
      <c r="AC37" t="n">
        <v>2157.526924506442</v>
      </c>
      <c r="AD37" t="n">
        <v>1743229.560057683</v>
      </c>
      <c r="AE37" t="n">
        <v>2385163.589931368</v>
      </c>
      <c r="AF37" t="n">
        <v>8.717032410525234e-07</v>
      </c>
      <c r="AG37" t="n">
        <v>18</v>
      </c>
      <c r="AH37" t="n">
        <v>2157526.924506442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1.6865</v>
      </c>
      <c r="E38" t="n">
        <v>59.29</v>
      </c>
      <c r="F38" t="n">
        <v>54.23</v>
      </c>
      <c r="G38" t="n">
        <v>56.1</v>
      </c>
      <c r="H38" t="n">
        <v>0.78</v>
      </c>
      <c r="I38" t="n">
        <v>58</v>
      </c>
      <c r="J38" t="n">
        <v>228.27</v>
      </c>
      <c r="K38" t="n">
        <v>56.13</v>
      </c>
      <c r="L38" t="n">
        <v>10</v>
      </c>
      <c r="M38" t="n">
        <v>56</v>
      </c>
      <c r="N38" t="n">
        <v>52.14</v>
      </c>
      <c r="O38" t="n">
        <v>28386.82</v>
      </c>
      <c r="P38" t="n">
        <v>789.42</v>
      </c>
      <c r="Q38" t="n">
        <v>1367.41</v>
      </c>
      <c r="R38" t="n">
        <v>160.23</v>
      </c>
      <c r="S38" t="n">
        <v>104.26</v>
      </c>
      <c r="T38" t="n">
        <v>26883.58</v>
      </c>
      <c r="U38" t="n">
        <v>0.65</v>
      </c>
      <c r="V38" t="n">
        <v>0.88</v>
      </c>
      <c r="W38" t="n">
        <v>20.74</v>
      </c>
      <c r="X38" t="n">
        <v>1.65</v>
      </c>
      <c r="Y38" t="n">
        <v>1</v>
      </c>
      <c r="Z38" t="n">
        <v>10</v>
      </c>
      <c r="AA38" t="n">
        <v>1741.795081838104</v>
      </c>
      <c r="AB38" t="n">
        <v>2383.200873546628</v>
      </c>
      <c r="AC38" t="n">
        <v>2155.751527018771</v>
      </c>
      <c r="AD38" t="n">
        <v>1741795.081838104</v>
      </c>
      <c r="AE38" t="n">
        <v>2383200.873546628</v>
      </c>
      <c r="AF38" t="n">
        <v>8.724792380030153e-07</v>
      </c>
      <c r="AG38" t="n">
        <v>18</v>
      </c>
      <c r="AH38" t="n">
        <v>2155751.527018771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1.6909</v>
      </c>
      <c r="E39" t="n">
        <v>59.14</v>
      </c>
      <c r="F39" t="n">
        <v>54.16</v>
      </c>
      <c r="G39" t="n">
        <v>58.03</v>
      </c>
      <c r="H39" t="n">
        <v>0.8</v>
      </c>
      <c r="I39" t="n">
        <v>56</v>
      </c>
      <c r="J39" t="n">
        <v>228.69</v>
      </c>
      <c r="K39" t="n">
        <v>56.13</v>
      </c>
      <c r="L39" t="n">
        <v>10.25</v>
      </c>
      <c r="M39" t="n">
        <v>54</v>
      </c>
      <c r="N39" t="n">
        <v>52.31</v>
      </c>
      <c r="O39" t="n">
        <v>28438.91</v>
      </c>
      <c r="P39" t="n">
        <v>787.04</v>
      </c>
      <c r="Q39" t="n">
        <v>1367.4</v>
      </c>
      <c r="R39" t="n">
        <v>157.83</v>
      </c>
      <c r="S39" t="n">
        <v>104.26</v>
      </c>
      <c r="T39" t="n">
        <v>25692.89</v>
      </c>
      <c r="U39" t="n">
        <v>0.66</v>
      </c>
      <c r="V39" t="n">
        <v>0.88</v>
      </c>
      <c r="W39" t="n">
        <v>20.74</v>
      </c>
      <c r="X39" t="n">
        <v>1.58</v>
      </c>
      <c r="Y39" t="n">
        <v>1</v>
      </c>
      <c r="Z39" t="n">
        <v>10</v>
      </c>
      <c r="AA39" t="n">
        <v>1733.952667861015</v>
      </c>
      <c r="AB39" t="n">
        <v>2372.470536760288</v>
      </c>
      <c r="AC39" t="n">
        <v>2146.045278515197</v>
      </c>
      <c r="AD39" t="n">
        <v>1733952.667861015</v>
      </c>
      <c r="AE39" t="n">
        <v>2372470.536760288</v>
      </c>
      <c r="AF39" t="n">
        <v>8.747554957244582e-07</v>
      </c>
      <c r="AG39" t="n">
        <v>18</v>
      </c>
      <c r="AH39" t="n">
        <v>2146045.278515196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1.6938</v>
      </c>
      <c r="E40" t="n">
        <v>59.04</v>
      </c>
      <c r="F40" t="n">
        <v>54.1</v>
      </c>
      <c r="G40" t="n">
        <v>59.02</v>
      </c>
      <c r="H40" t="n">
        <v>0.8100000000000001</v>
      </c>
      <c r="I40" t="n">
        <v>55</v>
      </c>
      <c r="J40" t="n">
        <v>229.11</v>
      </c>
      <c r="K40" t="n">
        <v>56.13</v>
      </c>
      <c r="L40" t="n">
        <v>10.5</v>
      </c>
      <c r="M40" t="n">
        <v>53</v>
      </c>
      <c r="N40" t="n">
        <v>52.48</v>
      </c>
      <c r="O40" t="n">
        <v>28491.06</v>
      </c>
      <c r="P40" t="n">
        <v>786.13</v>
      </c>
      <c r="Q40" t="n">
        <v>1367.31</v>
      </c>
      <c r="R40" t="n">
        <v>156.38</v>
      </c>
      <c r="S40" t="n">
        <v>104.26</v>
      </c>
      <c r="T40" t="n">
        <v>24970.71</v>
      </c>
      <c r="U40" t="n">
        <v>0.67</v>
      </c>
      <c r="V40" t="n">
        <v>0.89</v>
      </c>
      <c r="W40" t="n">
        <v>20.73</v>
      </c>
      <c r="X40" t="n">
        <v>1.53</v>
      </c>
      <c r="Y40" t="n">
        <v>1</v>
      </c>
      <c r="Z40" t="n">
        <v>10</v>
      </c>
      <c r="AA40" t="n">
        <v>1729.648929199164</v>
      </c>
      <c r="AB40" t="n">
        <v>2366.581971655594</v>
      </c>
      <c r="AC40" t="n">
        <v>2140.718709799442</v>
      </c>
      <c r="AD40" t="n">
        <v>1729648.929199164</v>
      </c>
      <c r="AE40" t="n">
        <v>2366581.971655594</v>
      </c>
      <c r="AF40" t="n">
        <v>8.762557564954089e-07</v>
      </c>
      <c r="AG40" t="n">
        <v>18</v>
      </c>
      <c r="AH40" t="n">
        <v>2140718.709799442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1.6953</v>
      </c>
      <c r="E41" t="n">
        <v>58.98</v>
      </c>
      <c r="F41" t="n">
        <v>54.09</v>
      </c>
      <c r="G41" t="n">
        <v>60.1</v>
      </c>
      <c r="H41" t="n">
        <v>0.83</v>
      </c>
      <c r="I41" t="n">
        <v>54</v>
      </c>
      <c r="J41" t="n">
        <v>229.53</v>
      </c>
      <c r="K41" t="n">
        <v>56.13</v>
      </c>
      <c r="L41" t="n">
        <v>10.75</v>
      </c>
      <c r="M41" t="n">
        <v>52</v>
      </c>
      <c r="N41" t="n">
        <v>52.66</v>
      </c>
      <c r="O41" t="n">
        <v>28543.27</v>
      </c>
      <c r="P41" t="n">
        <v>784.86</v>
      </c>
      <c r="Q41" t="n">
        <v>1367.28</v>
      </c>
      <c r="R41" t="n">
        <v>155.46</v>
      </c>
      <c r="S41" t="n">
        <v>104.26</v>
      </c>
      <c r="T41" t="n">
        <v>24513.92</v>
      </c>
      <c r="U41" t="n">
        <v>0.67</v>
      </c>
      <c r="V41" t="n">
        <v>0.89</v>
      </c>
      <c r="W41" t="n">
        <v>20.74</v>
      </c>
      <c r="X41" t="n">
        <v>1.51</v>
      </c>
      <c r="Y41" t="n">
        <v>1</v>
      </c>
      <c r="Z41" t="n">
        <v>10</v>
      </c>
      <c r="AA41" t="n">
        <v>1726.436298178973</v>
      </c>
      <c r="AB41" t="n">
        <v>2362.186308162492</v>
      </c>
      <c r="AC41" t="n">
        <v>2136.742562260769</v>
      </c>
      <c r="AD41" t="n">
        <v>1726436.298178973</v>
      </c>
      <c r="AE41" t="n">
        <v>2362186.308162491</v>
      </c>
      <c r="AF41" t="n">
        <v>8.770317534459008e-07</v>
      </c>
      <c r="AG41" t="n">
        <v>18</v>
      </c>
      <c r="AH41" t="n">
        <v>2136742.562260769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1.6997</v>
      </c>
      <c r="E42" t="n">
        <v>58.84</v>
      </c>
      <c r="F42" t="n">
        <v>54.03</v>
      </c>
      <c r="G42" t="n">
        <v>62.34</v>
      </c>
      <c r="H42" t="n">
        <v>0.85</v>
      </c>
      <c r="I42" t="n">
        <v>52</v>
      </c>
      <c r="J42" t="n">
        <v>229.96</v>
      </c>
      <c r="K42" t="n">
        <v>56.13</v>
      </c>
      <c r="L42" t="n">
        <v>11</v>
      </c>
      <c r="M42" t="n">
        <v>50</v>
      </c>
      <c r="N42" t="n">
        <v>52.83</v>
      </c>
      <c r="O42" t="n">
        <v>28595.54</v>
      </c>
      <c r="P42" t="n">
        <v>783.1900000000001</v>
      </c>
      <c r="Q42" t="n">
        <v>1367.36</v>
      </c>
      <c r="R42" t="n">
        <v>153.37</v>
      </c>
      <c r="S42" t="n">
        <v>104.26</v>
      </c>
      <c r="T42" t="n">
        <v>23483.73</v>
      </c>
      <c r="U42" t="n">
        <v>0.68</v>
      </c>
      <c r="V42" t="n">
        <v>0.89</v>
      </c>
      <c r="W42" t="n">
        <v>20.73</v>
      </c>
      <c r="X42" t="n">
        <v>1.45</v>
      </c>
      <c r="Y42" t="n">
        <v>1</v>
      </c>
      <c r="Z42" t="n">
        <v>10</v>
      </c>
      <c r="AA42" t="n">
        <v>1719.754755170375</v>
      </c>
      <c r="AB42" t="n">
        <v>2353.044326249254</v>
      </c>
      <c r="AC42" t="n">
        <v>2128.473078270478</v>
      </c>
      <c r="AD42" t="n">
        <v>1719754.755170375</v>
      </c>
      <c r="AE42" t="n">
        <v>2353044.326249253</v>
      </c>
      <c r="AF42" t="n">
        <v>8.793080111673437e-07</v>
      </c>
      <c r="AG42" t="n">
        <v>18</v>
      </c>
      <c r="AH42" t="n">
        <v>2128473.078270478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1.7008</v>
      </c>
      <c r="E43" t="n">
        <v>58.79</v>
      </c>
      <c r="F43" t="n">
        <v>54.03</v>
      </c>
      <c r="G43" t="n">
        <v>63.56</v>
      </c>
      <c r="H43" t="n">
        <v>0.87</v>
      </c>
      <c r="I43" t="n">
        <v>51</v>
      </c>
      <c r="J43" t="n">
        <v>230.38</v>
      </c>
      <c r="K43" t="n">
        <v>56.13</v>
      </c>
      <c r="L43" t="n">
        <v>11.25</v>
      </c>
      <c r="M43" t="n">
        <v>49</v>
      </c>
      <c r="N43" t="n">
        <v>53</v>
      </c>
      <c r="O43" t="n">
        <v>28647.87</v>
      </c>
      <c r="P43" t="n">
        <v>782.28</v>
      </c>
      <c r="Q43" t="n">
        <v>1367.3</v>
      </c>
      <c r="R43" t="n">
        <v>153.54</v>
      </c>
      <c r="S43" t="n">
        <v>104.26</v>
      </c>
      <c r="T43" t="n">
        <v>23573.68</v>
      </c>
      <c r="U43" t="n">
        <v>0.68</v>
      </c>
      <c r="V43" t="n">
        <v>0.89</v>
      </c>
      <c r="W43" t="n">
        <v>20.73</v>
      </c>
      <c r="X43" t="n">
        <v>1.45</v>
      </c>
      <c r="Y43" t="n">
        <v>1</v>
      </c>
      <c r="Z43" t="n">
        <v>10</v>
      </c>
      <c r="AA43" t="n">
        <v>1717.494619424248</v>
      </c>
      <c r="AB43" t="n">
        <v>2349.95190881125</v>
      </c>
      <c r="AC43" t="n">
        <v>2125.675796812523</v>
      </c>
      <c r="AD43" t="n">
        <v>1717494.619424248</v>
      </c>
      <c r="AE43" t="n">
        <v>2349951.90881125</v>
      </c>
      <c r="AF43" t="n">
        <v>8.798770755977045e-07</v>
      </c>
      <c r="AG43" t="n">
        <v>18</v>
      </c>
      <c r="AH43" t="n">
        <v>2125675.796812523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1.7039</v>
      </c>
      <c r="E44" t="n">
        <v>58.69</v>
      </c>
      <c r="F44" t="n">
        <v>53.97</v>
      </c>
      <c r="G44" t="n">
        <v>64.76000000000001</v>
      </c>
      <c r="H44" t="n">
        <v>0.89</v>
      </c>
      <c r="I44" t="n">
        <v>50</v>
      </c>
      <c r="J44" t="n">
        <v>230.81</v>
      </c>
      <c r="K44" t="n">
        <v>56.13</v>
      </c>
      <c r="L44" t="n">
        <v>11.5</v>
      </c>
      <c r="M44" t="n">
        <v>48</v>
      </c>
      <c r="N44" t="n">
        <v>53.18</v>
      </c>
      <c r="O44" t="n">
        <v>28700.26</v>
      </c>
      <c r="P44" t="n">
        <v>780.95</v>
      </c>
      <c r="Q44" t="n">
        <v>1367.22</v>
      </c>
      <c r="R44" t="n">
        <v>151.88</v>
      </c>
      <c r="S44" t="n">
        <v>104.26</v>
      </c>
      <c r="T44" t="n">
        <v>22747.69</v>
      </c>
      <c r="U44" t="n">
        <v>0.6899999999999999</v>
      </c>
      <c r="V44" t="n">
        <v>0.89</v>
      </c>
      <c r="W44" t="n">
        <v>20.72</v>
      </c>
      <c r="X44" t="n">
        <v>1.39</v>
      </c>
      <c r="Y44" t="n">
        <v>1</v>
      </c>
      <c r="Z44" t="n">
        <v>10</v>
      </c>
      <c r="AA44" t="n">
        <v>1699.995745004079</v>
      </c>
      <c r="AB44" t="n">
        <v>2326.009176833721</v>
      </c>
      <c r="AC44" t="n">
        <v>2104.018125571094</v>
      </c>
      <c r="AD44" t="n">
        <v>1699995.74500408</v>
      </c>
      <c r="AE44" t="n">
        <v>2326009.176833721</v>
      </c>
      <c r="AF44" t="n">
        <v>8.814808026287208e-07</v>
      </c>
      <c r="AG44" t="n">
        <v>17</v>
      </c>
      <c r="AH44" t="n">
        <v>2104018.125571094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1.7054</v>
      </c>
      <c r="E45" t="n">
        <v>58.64</v>
      </c>
      <c r="F45" t="n">
        <v>53.96</v>
      </c>
      <c r="G45" t="n">
        <v>66.06999999999999</v>
      </c>
      <c r="H45" t="n">
        <v>0.9</v>
      </c>
      <c r="I45" t="n">
        <v>49</v>
      </c>
      <c r="J45" t="n">
        <v>231.23</v>
      </c>
      <c r="K45" t="n">
        <v>56.13</v>
      </c>
      <c r="L45" t="n">
        <v>11.75</v>
      </c>
      <c r="M45" t="n">
        <v>47</v>
      </c>
      <c r="N45" t="n">
        <v>53.36</v>
      </c>
      <c r="O45" t="n">
        <v>28752.71</v>
      </c>
      <c r="P45" t="n">
        <v>780.05</v>
      </c>
      <c r="Q45" t="n">
        <v>1367.29</v>
      </c>
      <c r="R45" t="n">
        <v>151.1</v>
      </c>
      <c r="S45" t="n">
        <v>104.26</v>
      </c>
      <c r="T45" t="n">
        <v>22361.91</v>
      </c>
      <c r="U45" t="n">
        <v>0.6899999999999999</v>
      </c>
      <c r="V45" t="n">
        <v>0.89</v>
      </c>
      <c r="W45" t="n">
        <v>20.73</v>
      </c>
      <c r="X45" t="n">
        <v>1.38</v>
      </c>
      <c r="Y45" t="n">
        <v>1</v>
      </c>
      <c r="Z45" t="n">
        <v>10</v>
      </c>
      <c r="AA45" t="n">
        <v>1697.341992299787</v>
      </c>
      <c r="AB45" t="n">
        <v>2322.378195308403</v>
      </c>
      <c r="AC45" t="n">
        <v>2100.733679826436</v>
      </c>
      <c r="AD45" t="n">
        <v>1697341.992299787</v>
      </c>
      <c r="AE45" t="n">
        <v>2322378.195308403</v>
      </c>
      <c r="AF45" t="n">
        <v>8.822567995792127e-07</v>
      </c>
      <c r="AG45" t="n">
        <v>17</v>
      </c>
      <c r="AH45" t="n">
        <v>2100733.679826437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1.7073</v>
      </c>
      <c r="E46" t="n">
        <v>58.57</v>
      </c>
      <c r="F46" t="n">
        <v>53.93</v>
      </c>
      <c r="G46" t="n">
        <v>67.42</v>
      </c>
      <c r="H46" t="n">
        <v>0.92</v>
      </c>
      <c r="I46" t="n">
        <v>48</v>
      </c>
      <c r="J46" t="n">
        <v>231.66</v>
      </c>
      <c r="K46" t="n">
        <v>56.13</v>
      </c>
      <c r="L46" t="n">
        <v>12</v>
      </c>
      <c r="M46" t="n">
        <v>46</v>
      </c>
      <c r="N46" t="n">
        <v>53.53</v>
      </c>
      <c r="O46" t="n">
        <v>28805.23</v>
      </c>
      <c r="P46" t="n">
        <v>778.75</v>
      </c>
      <c r="Q46" t="n">
        <v>1367.36</v>
      </c>
      <c r="R46" t="n">
        <v>150.61</v>
      </c>
      <c r="S46" t="n">
        <v>104.26</v>
      </c>
      <c r="T46" t="n">
        <v>22122.51</v>
      </c>
      <c r="U46" t="n">
        <v>0.6899999999999999</v>
      </c>
      <c r="V46" t="n">
        <v>0.89</v>
      </c>
      <c r="W46" t="n">
        <v>20.72</v>
      </c>
      <c r="X46" t="n">
        <v>1.35</v>
      </c>
      <c r="Y46" t="n">
        <v>1</v>
      </c>
      <c r="Z46" t="n">
        <v>10</v>
      </c>
      <c r="AA46" t="n">
        <v>1693.63948278799</v>
      </c>
      <c r="AB46" t="n">
        <v>2317.31225845117</v>
      </c>
      <c r="AC46" t="n">
        <v>2096.15122887277</v>
      </c>
      <c r="AD46" t="n">
        <v>1693639.48278799</v>
      </c>
      <c r="AE46" t="n">
        <v>2317312.25845117</v>
      </c>
      <c r="AF46" t="n">
        <v>8.832397290498357e-07</v>
      </c>
      <c r="AG46" t="n">
        <v>17</v>
      </c>
      <c r="AH46" t="n">
        <v>2096151.22887277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1.7098</v>
      </c>
      <c r="E47" t="n">
        <v>58.48</v>
      </c>
      <c r="F47" t="n">
        <v>53.89</v>
      </c>
      <c r="G47" t="n">
        <v>68.79000000000001</v>
      </c>
      <c r="H47" t="n">
        <v>0.9399999999999999</v>
      </c>
      <c r="I47" t="n">
        <v>47</v>
      </c>
      <c r="J47" t="n">
        <v>232.08</v>
      </c>
      <c r="K47" t="n">
        <v>56.13</v>
      </c>
      <c r="L47" t="n">
        <v>12.25</v>
      </c>
      <c r="M47" t="n">
        <v>45</v>
      </c>
      <c r="N47" t="n">
        <v>53.71</v>
      </c>
      <c r="O47" t="n">
        <v>28857.81</v>
      </c>
      <c r="P47" t="n">
        <v>777.37</v>
      </c>
      <c r="Q47" t="n">
        <v>1367.41</v>
      </c>
      <c r="R47" t="n">
        <v>148.89</v>
      </c>
      <c r="S47" t="n">
        <v>104.26</v>
      </c>
      <c r="T47" t="n">
        <v>21265.06</v>
      </c>
      <c r="U47" t="n">
        <v>0.7</v>
      </c>
      <c r="V47" t="n">
        <v>0.89</v>
      </c>
      <c r="W47" t="n">
        <v>20.72</v>
      </c>
      <c r="X47" t="n">
        <v>1.31</v>
      </c>
      <c r="Y47" t="n">
        <v>1</v>
      </c>
      <c r="Z47" t="n">
        <v>10</v>
      </c>
      <c r="AA47" t="n">
        <v>1689.244180097981</v>
      </c>
      <c r="AB47" t="n">
        <v>2311.29841140363</v>
      </c>
      <c r="AC47" t="n">
        <v>2090.711334946961</v>
      </c>
      <c r="AD47" t="n">
        <v>1689244.180097981</v>
      </c>
      <c r="AE47" t="n">
        <v>2311298.41140363</v>
      </c>
      <c r="AF47" t="n">
        <v>8.845330573006554e-07</v>
      </c>
      <c r="AG47" t="n">
        <v>17</v>
      </c>
      <c r="AH47" t="n">
        <v>2090711.334946961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1.7114</v>
      </c>
      <c r="E48" t="n">
        <v>58.43</v>
      </c>
      <c r="F48" t="n">
        <v>53.88</v>
      </c>
      <c r="G48" t="n">
        <v>70.27</v>
      </c>
      <c r="H48" t="n">
        <v>0.96</v>
      </c>
      <c r="I48" t="n">
        <v>46</v>
      </c>
      <c r="J48" t="n">
        <v>232.51</v>
      </c>
      <c r="K48" t="n">
        <v>56.13</v>
      </c>
      <c r="L48" t="n">
        <v>12.5</v>
      </c>
      <c r="M48" t="n">
        <v>44</v>
      </c>
      <c r="N48" t="n">
        <v>53.88</v>
      </c>
      <c r="O48" t="n">
        <v>28910.45</v>
      </c>
      <c r="P48" t="n">
        <v>776.72</v>
      </c>
      <c r="Q48" t="n">
        <v>1367.33</v>
      </c>
      <c r="R48" t="n">
        <v>148.78</v>
      </c>
      <c r="S48" t="n">
        <v>104.26</v>
      </c>
      <c r="T48" t="n">
        <v>21216.16</v>
      </c>
      <c r="U48" t="n">
        <v>0.7</v>
      </c>
      <c r="V48" t="n">
        <v>0.89</v>
      </c>
      <c r="W48" t="n">
        <v>20.72</v>
      </c>
      <c r="X48" t="n">
        <v>1.3</v>
      </c>
      <c r="Y48" t="n">
        <v>1</v>
      </c>
      <c r="Z48" t="n">
        <v>10</v>
      </c>
      <c r="AA48" t="n">
        <v>1686.876243296696</v>
      </c>
      <c r="AB48" t="n">
        <v>2308.058495806112</v>
      </c>
      <c r="AC48" t="n">
        <v>2087.780632346821</v>
      </c>
      <c r="AD48" t="n">
        <v>1686876.243296696</v>
      </c>
      <c r="AE48" t="n">
        <v>2308058.495806112</v>
      </c>
      <c r="AF48" t="n">
        <v>8.853607873811802e-07</v>
      </c>
      <c r="AG48" t="n">
        <v>17</v>
      </c>
      <c r="AH48" t="n">
        <v>2087780.632346821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1.7136</v>
      </c>
      <c r="E49" t="n">
        <v>58.36</v>
      </c>
      <c r="F49" t="n">
        <v>53.84</v>
      </c>
      <c r="G49" t="n">
        <v>71.79000000000001</v>
      </c>
      <c r="H49" t="n">
        <v>0.97</v>
      </c>
      <c r="I49" t="n">
        <v>45</v>
      </c>
      <c r="J49" t="n">
        <v>232.94</v>
      </c>
      <c r="K49" t="n">
        <v>56.13</v>
      </c>
      <c r="L49" t="n">
        <v>12.75</v>
      </c>
      <c r="M49" t="n">
        <v>43</v>
      </c>
      <c r="N49" t="n">
        <v>54.06</v>
      </c>
      <c r="O49" t="n">
        <v>28963.15</v>
      </c>
      <c r="P49" t="n">
        <v>775.5700000000001</v>
      </c>
      <c r="Q49" t="n">
        <v>1367.29</v>
      </c>
      <c r="R49" t="n">
        <v>147.91</v>
      </c>
      <c r="S49" t="n">
        <v>104.26</v>
      </c>
      <c r="T49" t="n">
        <v>20784.28</v>
      </c>
      <c r="U49" t="n">
        <v>0.7</v>
      </c>
      <c r="V49" t="n">
        <v>0.89</v>
      </c>
      <c r="W49" t="n">
        <v>20.71</v>
      </c>
      <c r="X49" t="n">
        <v>1.26</v>
      </c>
      <c r="Y49" t="n">
        <v>1</v>
      </c>
      <c r="Z49" t="n">
        <v>10</v>
      </c>
      <c r="AA49" t="n">
        <v>1683.083116573301</v>
      </c>
      <c r="AB49" t="n">
        <v>2302.868572482223</v>
      </c>
      <c r="AC49" t="n">
        <v>2083.08602802086</v>
      </c>
      <c r="AD49" t="n">
        <v>1683083.116573301</v>
      </c>
      <c r="AE49" t="n">
        <v>2302868.572482223</v>
      </c>
      <c r="AF49" t="n">
        <v>8.864989162419016e-07</v>
      </c>
      <c r="AG49" t="n">
        <v>17</v>
      </c>
      <c r="AH49" t="n">
        <v>2083086.02802086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1.7155</v>
      </c>
      <c r="E50" t="n">
        <v>58.29</v>
      </c>
      <c r="F50" t="n">
        <v>53.82</v>
      </c>
      <c r="G50" t="n">
        <v>73.39</v>
      </c>
      <c r="H50" t="n">
        <v>0.99</v>
      </c>
      <c r="I50" t="n">
        <v>44</v>
      </c>
      <c r="J50" t="n">
        <v>233.37</v>
      </c>
      <c r="K50" t="n">
        <v>56.13</v>
      </c>
      <c r="L50" t="n">
        <v>13</v>
      </c>
      <c r="M50" t="n">
        <v>42</v>
      </c>
      <c r="N50" t="n">
        <v>54.24</v>
      </c>
      <c r="O50" t="n">
        <v>29015.91</v>
      </c>
      <c r="P50" t="n">
        <v>774.6</v>
      </c>
      <c r="Q50" t="n">
        <v>1367.24</v>
      </c>
      <c r="R50" t="n">
        <v>147.13</v>
      </c>
      <c r="S50" t="n">
        <v>104.26</v>
      </c>
      <c r="T50" t="n">
        <v>20400.14</v>
      </c>
      <c r="U50" t="n">
        <v>0.71</v>
      </c>
      <c r="V50" t="n">
        <v>0.89</v>
      </c>
      <c r="W50" t="n">
        <v>20.71</v>
      </c>
      <c r="X50" t="n">
        <v>1.24</v>
      </c>
      <c r="Y50" t="n">
        <v>1</v>
      </c>
      <c r="Z50" t="n">
        <v>10</v>
      </c>
      <c r="AA50" t="n">
        <v>1679.94890003741</v>
      </c>
      <c r="AB50" t="n">
        <v>2298.580199145943</v>
      </c>
      <c r="AC50" t="n">
        <v>2079.206931017025</v>
      </c>
      <c r="AD50" t="n">
        <v>1679948.90003741</v>
      </c>
      <c r="AE50" t="n">
        <v>2298580.199145943</v>
      </c>
      <c r="AF50" t="n">
        <v>8.874818457125246e-07</v>
      </c>
      <c r="AG50" t="n">
        <v>17</v>
      </c>
      <c r="AH50" t="n">
        <v>2079206.931017025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1.7182</v>
      </c>
      <c r="E51" t="n">
        <v>58.2</v>
      </c>
      <c r="F51" t="n">
        <v>53.77</v>
      </c>
      <c r="G51" t="n">
        <v>75.03</v>
      </c>
      <c r="H51" t="n">
        <v>1.01</v>
      </c>
      <c r="I51" t="n">
        <v>43</v>
      </c>
      <c r="J51" t="n">
        <v>233.79</v>
      </c>
      <c r="K51" t="n">
        <v>56.13</v>
      </c>
      <c r="L51" t="n">
        <v>13.25</v>
      </c>
      <c r="M51" t="n">
        <v>41</v>
      </c>
      <c r="N51" t="n">
        <v>54.42</v>
      </c>
      <c r="O51" t="n">
        <v>29068.74</v>
      </c>
      <c r="P51" t="n">
        <v>773.4299999999999</v>
      </c>
      <c r="Q51" t="n">
        <v>1367.25</v>
      </c>
      <c r="R51" t="n">
        <v>145.43</v>
      </c>
      <c r="S51" t="n">
        <v>104.26</v>
      </c>
      <c r="T51" t="n">
        <v>19553.83</v>
      </c>
      <c r="U51" t="n">
        <v>0.72</v>
      </c>
      <c r="V51" t="n">
        <v>0.89</v>
      </c>
      <c r="W51" t="n">
        <v>20.71</v>
      </c>
      <c r="X51" t="n">
        <v>1.2</v>
      </c>
      <c r="Y51" t="n">
        <v>1</v>
      </c>
      <c r="Z51" t="n">
        <v>10</v>
      </c>
      <c r="AA51" t="n">
        <v>1675.650494549656</v>
      </c>
      <c r="AB51" t="n">
        <v>2292.69893112533</v>
      </c>
      <c r="AC51" t="n">
        <v>2073.886962961888</v>
      </c>
      <c r="AD51" t="n">
        <v>1675650.494549656</v>
      </c>
      <c r="AE51" t="n">
        <v>2292698.93112533</v>
      </c>
      <c r="AF51" t="n">
        <v>8.888786402234099e-07</v>
      </c>
      <c r="AG51" t="n">
        <v>17</v>
      </c>
      <c r="AH51" t="n">
        <v>2073886.962961888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1.7205</v>
      </c>
      <c r="E52" t="n">
        <v>58.12</v>
      </c>
      <c r="F52" t="n">
        <v>53.74</v>
      </c>
      <c r="G52" t="n">
        <v>76.77</v>
      </c>
      <c r="H52" t="n">
        <v>1.02</v>
      </c>
      <c r="I52" t="n">
        <v>42</v>
      </c>
      <c r="J52" t="n">
        <v>234.22</v>
      </c>
      <c r="K52" t="n">
        <v>56.13</v>
      </c>
      <c r="L52" t="n">
        <v>13.5</v>
      </c>
      <c r="M52" t="n">
        <v>40</v>
      </c>
      <c r="N52" t="n">
        <v>54.6</v>
      </c>
      <c r="O52" t="n">
        <v>29121.64</v>
      </c>
      <c r="P52" t="n">
        <v>771.48</v>
      </c>
      <c r="Q52" t="n">
        <v>1367.21</v>
      </c>
      <c r="R52" t="n">
        <v>144.21</v>
      </c>
      <c r="S52" t="n">
        <v>104.26</v>
      </c>
      <c r="T52" t="n">
        <v>18952.57</v>
      </c>
      <c r="U52" t="n">
        <v>0.72</v>
      </c>
      <c r="V52" t="n">
        <v>0.89</v>
      </c>
      <c r="W52" t="n">
        <v>20.71</v>
      </c>
      <c r="X52" t="n">
        <v>1.16</v>
      </c>
      <c r="Y52" t="n">
        <v>1</v>
      </c>
      <c r="Z52" t="n">
        <v>10</v>
      </c>
      <c r="AA52" t="n">
        <v>1670.74666956039</v>
      </c>
      <c r="AB52" t="n">
        <v>2285.989301433527</v>
      </c>
      <c r="AC52" t="n">
        <v>2067.817690910846</v>
      </c>
      <c r="AD52" t="n">
        <v>1670746.66956039</v>
      </c>
      <c r="AE52" t="n">
        <v>2285989.301433527</v>
      </c>
      <c r="AF52" t="n">
        <v>8.900685022141641e-07</v>
      </c>
      <c r="AG52" t="n">
        <v>17</v>
      </c>
      <c r="AH52" t="n">
        <v>2067817.690910846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1.7205</v>
      </c>
      <c r="E53" t="n">
        <v>58.12</v>
      </c>
      <c r="F53" t="n">
        <v>53.74</v>
      </c>
      <c r="G53" t="n">
        <v>76.77</v>
      </c>
      <c r="H53" t="n">
        <v>1.04</v>
      </c>
      <c r="I53" t="n">
        <v>42</v>
      </c>
      <c r="J53" t="n">
        <v>234.65</v>
      </c>
      <c r="K53" t="n">
        <v>56.13</v>
      </c>
      <c r="L53" t="n">
        <v>13.75</v>
      </c>
      <c r="M53" t="n">
        <v>40</v>
      </c>
      <c r="N53" t="n">
        <v>54.78</v>
      </c>
      <c r="O53" t="n">
        <v>29174.59</v>
      </c>
      <c r="P53" t="n">
        <v>770.5700000000001</v>
      </c>
      <c r="Q53" t="n">
        <v>1367.28</v>
      </c>
      <c r="R53" t="n">
        <v>144.39</v>
      </c>
      <c r="S53" t="n">
        <v>104.26</v>
      </c>
      <c r="T53" t="n">
        <v>19041.91</v>
      </c>
      <c r="U53" t="n">
        <v>0.72</v>
      </c>
      <c r="V53" t="n">
        <v>0.89</v>
      </c>
      <c r="W53" t="n">
        <v>20.71</v>
      </c>
      <c r="X53" t="n">
        <v>1.16</v>
      </c>
      <c r="Y53" t="n">
        <v>1</v>
      </c>
      <c r="Z53" t="n">
        <v>10</v>
      </c>
      <c r="AA53" t="n">
        <v>1669.467407770617</v>
      </c>
      <c r="AB53" t="n">
        <v>2284.238959015713</v>
      </c>
      <c r="AC53" t="n">
        <v>2066.234398716767</v>
      </c>
      <c r="AD53" t="n">
        <v>1669467.407770617</v>
      </c>
      <c r="AE53" t="n">
        <v>2284238.959015713</v>
      </c>
      <c r="AF53" t="n">
        <v>8.900685022141641e-07</v>
      </c>
      <c r="AG53" t="n">
        <v>17</v>
      </c>
      <c r="AH53" t="n">
        <v>2066234.398716767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1.7226</v>
      </c>
      <c r="E54" t="n">
        <v>58.05</v>
      </c>
      <c r="F54" t="n">
        <v>53.71</v>
      </c>
      <c r="G54" t="n">
        <v>78.59999999999999</v>
      </c>
      <c r="H54" t="n">
        <v>1.06</v>
      </c>
      <c r="I54" t="n">
        <v>41</v>
      </c>
      <c r="J54" t="n">
        <v>235.08</v>
      </c>
      <c r="K54" t="n">
        <v>56.13</v>
      </c>
      <c r="L54" t="n">
        <v>14</v>
      </c>
      <c r="M54" t="n">
        <v>39</v>
      </c>
      <c r="N54" t="n">
        <v>54.96</v>
      </c>
      <c r="O54" t="n">
        <v>29227.61</v>
      </c>
      <c r="P54" t="n">
        <v>770.16</v>
      </c>
      <c r="Q54" t="n">
        <v>1367.3</v>
      </c>
      <c r="R54" t="n">
        <v>143.35</v>
      </c>
      <c r="S54" t="n">
        <v>104.26</v>
      </c>
      <c r="T54" t="n">
        <v>18524.34</v>
      </c>
      <c r="U54" t="n">
        <v>0.73</v>
      </c>
      <c r="V54" t="n">
        <v>0.89</v>
      </c>
      <c r="W54" t="n">
        <v>20.71</v>
      </c>
      <c r="X54" t="n">
        <v>1.13</v>
      </c>
      <c r="Y54" t="n">
        <v>1</v>
      </c>
      <c r="Z54" t="n">
        <v>10</v>
      </c>
      <c r="AA54" t="n">
        <v>1666.909115851131</v>
      </c>
      <c r="AB54" t="n">
        <v>2280.738591147599</v>
      </c>
      <c r="AC54" t="n">
        <v>2063.068101045188</v>
      </c>
      <c r="AD54" t="n">
        <v>1666909.115851131</v>
      </c>
      <c r="AE54" t="n">
        <v>2280738.591147598</v>
      </c>
      <c r="AF54" t="n">
        <v>8.911548979448526e-07</v>
      </c>
      <c r="AG54" t="n">
        <v>17</v>
      </c>
      <c r="AH54" t="n">
        <v>2063068.101045188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1.7243</v>
      </c>
      <c r="E55" t="n">
        <v>57.99</v>
      </c>
      <c r="F55" t="n">
        <v>53.69</v>
      </c>
      <c r="G55" t="n">
        <v>80.54000000000001</v>
      </c>
      <c r="H55" t="n">
        <v>1.08</v>
      </c>
      <c r="I55" t="n">
        <v>40</v>
      </c>
      <c r="J55" t="n">
        <v>235.51</v>
      </c>
      <c r="K55" t="n">
        <v>56.13</v>
      </c>
      <c r="L55" t="n">
        <v>14.25</v>
      </c>
      <c r="M55" t="n">
        <v>38</v>
      </c>
      <c r="N55" t="n">
        <v>55.14</v>
      </c>
      <c r="O55" t="n">
        <v>29280.69</v>
      </c>
      <c r="P55" t="n">
        <v>769.5700000000001</v>
      </c>
      <c r="Q55" t="n">
        <v>1367.21</v>
      </c>
      <c r="R55" t="n">
        <v>142.81</v>
      </c>
      <c r="S55" t="n">
        <v>104.26</v>
      </c>
      <c r="T55" t="n">
        <v>18262.95</v>
      </c>
      <c r="U55" t="n">
        <v>0.73</v>
      </c>
      <c r="V55" t="n">
        <v>0.89</v>
      </c>
      <c r="W55" t="n">
        <v>20.71</v>
      </c>
      <c r="X55" t="n">
        <v>1.11</v>
      </c>
      <c r="Y55" t="n">
        <v>1</v>
      </c>
      <c r="Z55" t="n">
        <v>10</v>
      </c>
      <c r="AA55" t="n">
        <v>1664.51030742876</v>
      </c>
      <c r="AB55" t="n">
        <v>2277.456435636152</v>
      </c>
      <c r="AC55" t="n">
        <v>2060.09918984922</v>
      </c>
      <c r="AD55" t="n">
        <v>1664510.30742876</v>
      </c>
      <c r="AE55" t="n">
        <v>2277456.435636152</v>
      </c>
      <c r="AF55" t="n">
        <v>8.920343611554101e-07</v>
      </c>
      <c r="AG55" t="n">
        <v>17</v>
      </c>
      <c r="AH55" t="n">
        <v>2060099.18984922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1.7268</v>
      </c>
      <c r="E56" t="n">
        <v>57.91</v>
      </c>
      <c r="F56" t="n">
        <v>53.65</v>
      </c>
      <c r="G56" t="n">
        <v>82.54000000000001</v>
      </c>
      <c r="H56" t="n">
        <v>1.09</v>
      </c>
      <c r="I56" t="n">
        <v>39</v>
      </c>
      <c r="J56" t="n">
        <v>235.94</v>
      </c>
      <c r="K56" t="n">
        <v>56.13</v>
      </c>
      <c r="L56" t="n">
        <v>14.5</v>
      </c>
      <c r="M56" t="n">
        <v>37</v>
      </c>
      <c r="N56" t="n">
        <v>55.32</v>
      </c>
      <c r="O56" t="n">
        <v>29333.84</v>
      </c>
      <c r="P56" t="n">
        <v>767.76</v>
      </c>
      <c r="Q56" t="n">
        <v>1367.27</v>
      </c>
      <c r="R56" t="n">
        <v>141.33</v>
      </c>
      <c r="S56" t="n">
        <v>104.26</v>
      </c>
      <c r="T56" t="n">
        <v>17523.88</v>
      </c>
      <c r="U56" t="n">
        <v>0.74</v>
      </c>
      <c r="V56" t="n">
        <v>0.89</v>
      </c>
      <c r="W56" t="n">
        <v>20.71</v>
      </c>
      <c r="X56" t="n">
        <v>1.07</v>
      </c>
      <c r="Y56" t="n">
        <v>1</v>
      </c>
      <c r="Z56" t="n">
        <v>10</v>
      </c>
      <c r="AA56" t="n">
        <v>1659.5981668512</v>
      </c>
      <c r="AB56" t="n">
        <v>2270.735428189586</v>
      </c>
      <c r="AC56" t="n">
        <v>2054.019625920361</v>
      </c>
      <c r="AD56" t="n">
        <v>1659598.1668512</v>
      </c>
      <c r="AE56" t="n">
        <v>2270735.428189586</v>
      </c>
      <c r="AF56" t="n">
        <v>8.933276894062299e-07</v>
      </c>
      <c r="AG56" t="n">
        <v>17</v>
      </c>
      <c r="AH56" t="n">
        <v>2054019.625920361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1.726</v>
      </c>
      <c r="E57" t="n">
        <v>57.94</v>
      </c>
      <c r="F57" t="n">
        <v>53.68</v>
      </c>
      <c r="G57" t="n">
        <v>82.58</v>
      </c>
      <c r="H57" t="n">
        <v>1.11</v>
      </c>
      <c r="I57" t="n">
        <v>39</v>
      </c>
      <c r="J57" t="n">
        <v>236.37</v>
      </c>
      <c r="K57" t="n">
        <v>56.13</v>
      </c>
      <c r="L57" t="n">
        <v>14.75</v>
      </c>
      <c r="M57" t="n">
        <v>37</v>
      </c>
      <c r="N57" t="n">
        <v>55.5</v>
      </c>
      <c r="O57" t="n">
        <v>29387.05</v>
      </c>
      <c r="P57" t="n">
        <v>767.9400000000001</v>
      </c>
      <c r="Q57" t="n">
        <v>1367.26</v>
      </c>
      <c r="R57" t="n">
        <v>142.12</v>
      </c>
      <c r="S57" t="n">
        <v>104.26</v>
      </c>
      <c r="T57" t="n">
        <v>17920.6</v>
      </c>
      <c r="U57" t="n">
        <v>0.73</v>
      </c>
      <c r="V57" t="n">
        <v>0.89</v>
      </c>
      <c r="W57" t="n">
        <v>20.72</v>
      </c>
      <c r="X57" t="n">
        <v>1.1</v>
      </c>
      <c r="Y57" t="n">
        <v>1</v>
      </c>
      <c r="Z57" t="n">
        <v>10</v>
      </c>
      <c r="AA57" t="n">
        <v>1660.72798915802</v>
      </c>
      <c r="AB57" t="n">
        <v>2272.28130091402</v>
      </c>
      <c r="AC57" t="n">
        <v>2055.41796272162</v>
      </c>
      <c r="AD57" t="n">
        <v>1660727.98915802</v>
      </c>
      <c r="AE57" t="n">
        <v>2272281.30091402</v>
      </c>
      <c r="AF57" t="n">
        <v>8.929138243659676e-07</v>
      </c>
      <c r="AG57" t="n">
        <v>17</v>
      </c>
      <c r="AH57" t="n">
        <v>2055417.96272162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1.7288</v>
      </c>
      <c r="E58" t="n">
        <v>57.84</v>
      </c>
      <c r="F58" t="n">
        <v>53.62</v>
      </c>
      <c r="G58" t="n">
        <v>84.67</v>
      </c>
      <c r="H58" t="n">
        <v>1.13</v>
      </c>
      <c r="I58" t="n">
        <v>38</v>
      </c>
      <c r="J58" t="n">
        <v>236.81</v>
      </c>
      <c r="K58" t="n">
        <v>56.13</v>
      </c>
      <c r="L58" t="n">
        <v>15</v>
      </c>
      <c r="M58" t="n">
        <v>36</v>
      </c>
      <c r="N58" t="n">
        <v>55.68</v>
      </c>
      <c r="O58" t="n">
        <v>29440.33</v>
      </c>
      <c r="P58" t="n">
        <v>766.14</v>
      </c>
      <c r="Q58" t="n">
        <v>1367.39</v>
      </c>
      <c r="R58" t="n">
        <v>140.41</v>
      </c>
      <c r="S58" t="n">
        <v>104.26</v>
      </c>
      <c r="T58" t="n">
        <v>17070.67</v>
      </c>
      <c r="U58" t="n">
        <v>0.74</v>
      </c>
      <c r="V58" t="n">
        <v>0.89</v>
      </c>
      <c r="W58" t="n">
        <v>20.71</v>
      </c>
      <c r="X58" t="n">
        <v>1.05</v>
      </c>
      <c r="Y58" t="n">
        <v>1</v>
      </c>
      <c r="Z58" t="n">
        <v>10</v>
      </c>
      <c r="AA58" t="n">
        <v>1655.451851111598</v>
      </c>
      <c r="AB58" t="n">
        <v>2265.062256072123</v>
      </c>
      <c r="AC58" t="n">
        <v>2048.887893387441</v>
      </c>
      <c r="AD58" t="n">
        <v>1655451.851111598</v>
      </c>
      <c r="AE58" t="n">
        <v>2265062.256072123</v>
      </c>
      <c r="AF58" t="n">
        <v>8.943623520068856e-07</v>
      </c>
      <c r="AG58" t="n">
        <v>17</v>
      </c>
      <c r="AH58" t="n">
        <v>2048887.893387441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1.731</v>
      </c>
      <c r="E59" t="n">
        <v>57.77</v>
      </c>
      <c r="F59" t="n">
        <v>53.59</v>
      </c>
      <c r="G59" t="n">
        <v>86.91</v>
      </c>
      <c r="H59" t="n">
        <v>1.14</v>
      </c>
      <c r="I59" t="n">
        <v>37</v>
      </c>
      <c r="J59" t="n">
        <v>237.24</v>
      </c>
      <c r="K59" t="n">
        <v>56.13</v>
      </c>
      <c r="L59" t="n">
        <v>15.25</v>
      </c>
      <c r="M59" t="n">
        <v>35</v>
      </c>
      <c r="N59" t="n">
        <v>55.86</v>
      </c>
      <c r="O59" t="n">
        <v>29493.67</v>
      </c>
      <c r="P59" t="n">
        <v>764.5700000000001</v>
      </c>
      <c r="Q59" t="n">
        <v>1367.25</v>
      </c>
      <c r="R59" t="n">
        <v>139.47</v>
      </c>
      <c r="S59" t="n">
        <v>104.26</v>
      </c>
      <c r="T59" t="n">
        <v>16605.41</v>
      </c>
      <c r="U59" t="n">
        <v>0.75</v>
      </c>
      <c r="V59" t="n">
        <v>0.89</v>
      </c>
      <c r="W59" t="n">
        <v>20.71</v>
      </c>
      <c r="X59" t="n">
        <v>1.02</v>
      </c>
      <c r="Y59" t="n">
        <v>1</v>
      </c>
      <c r="Z59" t="n">
        <v>10</v>
      </c>
      <c r="AA59" t="n">
        <v>1651.218864213218</v>
      </c>
      <c r="AB59" t="n">
        <v>2259.270496651556</v>
      </c>
      <c r="AC59" t="n">
        <v>2043.648891357188</v>
      </c>
      <c r="AD59" t="n">
        <v>1651218.864213218</v>
      </c>
      <c r="AE59" t="n">
        <v>2259270.496651556</v>
      </c>
      <c r="AF59" t="n">
        <v>8.955004808676073e-07</v>
      </c>
      <c r="AG59" t="n">
        <v>17</v>
      </c>
      <c r="AH59" t="n">
        <v>2043648.891357188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1.7305</v>
      </c>
      <c r="E60" t="n">
        <v>57.79</v>
      </c>
      <c r="F60" t="n">
        <v>53.61</v>
      </c>
      <c r="G60" t="n">
        <v>86.94</v>
      </c>
      <c r="H60" t="n">
        <v>1.16</v>
      </c>
      <c r="I60" t="n">
        <v>37</v>
      </c>
      <c r="J60" t="n">
        <v>237.67</v>
      </c>
      <c r="K60" t="n">
        <v>56.13</v>
      </c>
      <c r="L60" t="n">
        <v>15.5</v>
      </c>
      <c r="M60" t="n">
        <v>35</v>
      </c>
      <c r="N60" t="n">
        <v>56.05</v>
      </c>
      <c r="O60" t="n">
        <v>29547.07</v>
      </c>
      <c r="P60" t="n">
        <v>764.5700000000001</v>
      </c>
      <c r="Q60" t="n">
        <v>1367.21</v>
      </c>
      <c r="R60" t="n">
        <v>140.3</v>
      </c>
      <c r="S60" t="n">
        <v>104.26</v>
      </c>
      <c r="T60" t="n">
        <v>17019.85</v>
      </c>
      <c r="U60" t="n">
        <v>0.74</v>
      </c>
      <c r="V60" t="n">
        <v>0.89</v>
      </c>
      <c r="W60" t="n">
        <v>20.7</v>
      </c>
      <c r="X60" t="n">
        <v>1.03</v>
      </c>
      <c r="Y60" t="n">
        <v>1</v>
      </c>
      <c r="Z60" t="n">
        <v>10</v>
      </c>
      <c r="AA60" t="n">
        <v>1651.772126717238</v>
      </c>
      <c r="AB60" t="n">
        <v>2260.027494817776</v>
      </c>
      <c r="AC60" t="n">
        <v>2044.333642680878</v>
      </c>
      <c r="AD60" t="n">
        <v>1651772.126717238</v>
      </c>
      <c r="AE60" t="n">
        <v>2260027.494817776</v>
      </c>
      <c r="AF60" t="n">
        <v>8.952418152174432e-07</v>
      </c>
      <c r="AG60" t="n">
        <v>17</v>
      </c>
      <c r="AH60" t="n">
        <v>2044333.642680878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1.7326</v>
      </c>
      <c r="E61" t="n">
        <v>57.72</v>
      </c>
      <c r="F61" t="n">
        <v>53.58</v>
      </c>
      <c r="G61" t="n">
        <v>89.31</v>
      </c>
      <c r="H61" t="n">
        <v>1.18</v>
      </c>
      <c r="I61" t="n">
        <v>36</v>
      </c>
      <c r="J61" t="n">
        <v>238.11</v>
      </c>
      <c r="K61" t="n">
        <v>56.13</v>
      </c>
      <c r="L61" t="n">
        <v>15.75</v>
      </c>
      <c r="M61" t="n">
        <v>34</v>
      </c>
      <c r="N61" t="n">
        <v>56.23</v>
      </c>
      <c r="O61" t="n">
        <v>29600.54</v>
      </c>
      <c r="P61" t="n">
        <v>763.26</v>
      </c>
      <c r="Q61" t="n">
        <v>1367.35</v>
      </c>
      <c r="R61" t="n">
        <v>139.04</v>
      </c>
      <c r="S61" t="n">
        <v>104.26</v>
      </c>
      <c r="T61" t="n">
        <v>16397.8</v>
      </c>
      <c r="U61" t="n">
        <v>0.75</v>
      </c>
      <c r="V61" t="n">
        <v>0.89</v>
      </c>
      <c r="W61" t="n">
        <v>20.71</v>
      </c>
      <c r="X61" t="n">
        <v>1</v>
      </c>
      <c r="Y61" t="n">
        <v>1</v>
      </c>
      <c r="Z61" t="n">
        <v>10</v>
      </c>
      <c r="AA61" t="n">
        <v>1647.99367987603</v>
      </c>
      <c r="AB61" t="n">
        <v>2254.857657156325</v>
      </c>
      <c r="AC61" t="n">
        <v>2039.657207069923</v>
      </c>
      <c r="AD61" t="n">
        <v>1647993.67987603</v>
      </c>
      <c r="AE61" t="n">
        <v>2254857.657156325</v>
      </c>
      <c r="AF61" t="n">
        <v>8.963282109481318e-07</v>
      </c>
      <c r="AG61" t="n">
        <v>17</v>
      </c>
      <c r="AH61" t="n">
        <v>2039657.207069923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1.7324</v>
      </c>
      <c r="E62" t="n">
        <v>57.72</v>
      </c>
      <c r="F62" t="n">
        <v>53.59</v>
      </c>
      <c r="G62" t="n">
        <v>89.31999999999999</v>
      </c>
      <c r="H62" t="n">
        <v>1.19</v>
      </c>
      <c r="I62" t="n">
        <v>36</v>
      </c>
      <c r="J62" t="n">
        <v>238.54</v>
      </c>
      <c r="K62" t="n">
        <v>56.13</v>
      </c>
      <c r="L62" t="n">
        <v>16</v>
      </c>
      <c r="M62" t="n">
        <v>34</v>
      </c>
      <c r="N62" t="n">
        <v>56.41</v>
      </c>
      <c r="O62" t="n">
        <v>29654.08</v>
      </c>
      <c r="P62" t="n">
        <v>762.35</v>
      </c>
      <c r="Q62" t="n">
        <v>1367.23</v>
      </c>
      <c r="R62" t="n">
        <v>139.38</v>
      </c>
      <c r="S62" t="n">
        <v>104.26</v>
      </c>
      <c r="T62" t="n">
        <v>16567.91</v>
      </c>
      <c r="U62" t="n">
        <v>0.75</v>
      </c>
      <c r="V62" t="n">
        <v>0.89</v>
      </c>
      <c r="W62" t="n">
        <v>20.71</v>
      </c>
      <c r="X62" t="n">
        <v>1.01</v>
      </c>
      <c r="Y62" t="n">
        <v>1</v>
      </c>
      <c r="Z62" t="n">
        <v>10</v>
      </c>
      <c r="AA62" t="n">
        <v>1646.957668219449</v>
      </c>
      <c r="AB62" t="n">
        <v>2253.440140302183</v>
      </c>
      <c r="AC62" t="n">
        <v>2038.374976034842</v>
      </c>
      <c r="AD62" t="n">
        <v>1646957.668219449</v>
      </c>
      <c r="AE62" t="n">
        <v>2253440.140302183</v>
      </c>
      <c r="AF62" t="n">
        <v>8.962247446880662e-07</v>
      </c>
      <c r="AG62" t="n">
        <v>17</v>
      </c>
      <c r="AH62" t="n">
        <v>2038374.976034842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1.7338</v>
      </c>
      <c r="E63" t="n">
        <v>57.68</v>
      </c>
      <c r="F63" t="n">
        <v>53.59</v>
      </c>
      <c r="G63" t="n">
        <v>91.86</v>
      </c>
      <c r="H63" t="n">
        <v>1.21</v>
      </c>
      <c r="I63" t="n">
        <v>35</v>
      </c>
      <c r="J63" t="n">
        <v>238.97</v>
      </c>
      <c r="K63" t="n">
        <v>56.13</v>
      </c>
      <c r="L63" t="n">
        <v>16.25</v>
      </c>
      <c r="M63" t="n">
        <v>33</v>
      </c>
      <c r="N63" t="n">
        <v>56.6</v>
      </c>
      <c r="O63" t="n">
        <v>29707.68</v>
      </c>
      <c r="P63" t="n">
        <v>762.09</v>
      </c>
      <c r="Q63" t="n">
        <v>1367.19</v>
      </c>
      <c r="R63" t="n">
        <v>139.3</v>
      </c>
      <c r="S63" t="n">
        <v>104.26</v>
      </c>
      <c r="T63" t="n">
        <v>16530.3</v>
      </c>
      <c r="U63" t="n">
        <v>0.75</v>
      </c>
      <c r="V63" t="n">
        <v>0.89</v>
      </c>
      <c r="W63" t="n">
        <v>20.7</v>
      </c>
      <c r="X63" t="n">
        <v>1.01</v>
      </c>
      <c r="Y63" t="n">
        <v>1</v>
      </c>
      <c r="Z63" t="n">
        <v>10</v>
      </c>
      <c r="AA63" t="n">
        <v>1645.437550736851</v>
      </c>
      <c r="AB63" t="n">
        <v>2251.360248499642</v>
      </c>
      <c r="AC63" t="n">
        <v>2036.49358618679</v>
      </c>
      <c r="AD63" t="n">
        <v>1645437.550736851</v>
      </c>
      <c r="AE63" t="n">
        <v>2251360.248499642</v>
      </c>
      <c r="AF63" t="n">
        <v>8.969490085085252e-07</v>
      </c>
      <c r="AG63" t="n">
        <v>17</v>
      </c>
      <c r="AH63" t="n">
        <v>2036493.58618679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1.7369</v>
      </c>
      <c r="E64" t="n">
        <v>57.57</v>
      </c>
      <c r="F64" t="n">
        <v>53.53</v>
      </c>
      <c r="G64" t="n">
        <v>94.45999999999999</v>
      </c>
      <c r="H64" t="n">
        <v>1.23</v>
      </c>
      <c r="I64" t="n">
        <v>34</v>
      </c>
      <c r="J64" t="n">
        <v>239.41</v>
      </c>
      <c r="K64" t="n">
        <v>56.13</v>
      </c>
      <c r="L64" t="n">
        <v>16.5</v>
      </c>
      <c r="M64" t="n">
        <v>32</v>
      </c>
      <c r="N64" t="n">
        <v>56.78</v>
      </c>
      <c r="O64" t="n">
        <v>29761.35</v>
      </c>
      <c r="P64" t="n">
        <v>759.6900000000001</v>
      </c>
      <c r="Q64" t="n">
        <v>1367.27</v>
      </c>
      <c r="R64" t="n">
        <v>137.37</v>
      </c>
      <c r="S64" t="n">
        <v>104.26</v>
      </c>
      <c r="T64" t="n">
        <v>15570.08</v>
      </c>
      <c r="U64" t="n">
        <v>0.76</v>
      </c>
      <c r="V64" t="n">
        <v>0.9</v>
      </c>
      <c r="W64" t="n">
        <v>20.7</v>
      </c>
      <c r="X64" t="n">
        <v>0.95</v>
      </c>
      <c r="Y64" t="n">
        <v>1</v>
      </c>
      <c r="Z64" t="n">
        <v>10</v>
      </c>
      <c r="AA64" t="n">
        <v>1639.127848992376</v>
      </c>
      <c r="AB64" t="n">
        <v>2242.727036208456</v>
      </c>
      <c r="AC64" t="n">
        <v>2028.684315559885</v>
      </c>
      <c r="AD64" t="n">
        <v>1639127.848992376</v>
      </c>
      <c r="AE64" t="n">
        <v>2242727.036208456</v>
      </c>
      <c r="AF64" t="n">
        <v>8.985527355395419e-07</v>
      </c>
      <c r="AG64" t="n">
        <v>17</v>
      </c>
      <c r="AH64" t="n">
        <v>2028684.315559885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1.7368</v>
      </c>
      <c r="E65" t="n">
        <v>57.58</v>
      </c>
      <c r="F65" t="n">
        <v>53.53</v>
      </c>
      <c r="G65" t="n">
        <v>94.45999999999999</v>
      </c>
      <c r="H65" t="n">
        <v>1.24</v>
      </c>
      <c r="I65" t="n">
        <v>34</v>
      </c>
      <c r="J65" t="n">
        <v>239.85</v>
      </c>
      <c r="K65" t="n">
        <v>56.13</v>
      </c>
      <c r="L65" t="n">
        <v>16.75</v>
      </c>
      <c r="M65" t="n">
        <v>32</v>
      </c>
      <c r="N65" t="n">
        <v>56.97</v>
      </c>
      <c r="O65" t="n">
        <v>29815.09</v>
      </c>
      <c r="P65" t="n">
        <v>759.45</v>
      </c>
      <c r="Q65" t="n">
        <v>1367.37</v>
      </c>
      <c r="R65" t="n">
        <v>137.52</v>
      </c>
      <c r="S65" t="n">
        <v>104.26</v>
      </c>
      <c r="T65" t="n">
        <v>15644.64</v>
      </c>
      <c r="U65" t="n">
        <v>0.76</v>
      </c>
      <c r="V65" t="n">
        <v>0.9</v>
      </c>
      <c r="W65" t="n">
        <v>20.7</v>
      </c>
      <c r="X65" t="n">
        <v>0.95</v>
      </c>
      <c r="Y65" t="n">
        <v>1</v>
      </c>
      <c r="Z65" t="n">
        <v>10</v>
      </c>
      <c r="AA65" t="n">
        <v>1638.875706763328</v>
      </c>
      <c r="AB65" t="n">
        <v>2242.382044086942</v>
      </c>
      <c r="AC65" t="n">
        <v>2028.372249002249</v>
      </c>
      <c r="AD65" t="n">
        <v>1638875.706763328</v>
      </c>
      <c r="AE65" t="n">
        <v>2242382.044086942</v>
      </c>
      <c r="AF65" t="n">
        <v>8.985010024095089e-07</v>
      </c>
      <c r="AG65" t="n">
        <v>17</v>
      </c>
      <c r="AH65" t="n">
        <v>2028372.249002249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1.7386</v>
      </c>
      <c r="E66" t="n">
        <v>57.52</v>
      </c>
      <c r="F66" t="n">
        <v>53.51</v>
      </c>
      <c r="G66" t="n">
        <v>97.3</v>
      </c>
      <c r="H66" t="n">
        <v>1.26</v>
      </c>
      <c r="I66" t="n">
        <v>33</v>
      </c>
      <c r="J66" t="n">
        <v>240.28</v>
      </c>
      <c r="K66" t="n">
        <v>56.13</v>
      </c>
      <c r="L66" t="n">
        <v>17</v>
      </c>
      <c r="M66" t="n">
        <v>31</v>
      </c>
      <c r="N66" t="n">
        <v>57.16</v>
      </c>
      <c r="O66" t="n">
        <v>29869.01</v>
      </c>
      <c r="P66" t="n">
        <v>758.75</v>
      </c>
      <c r="Q66" t="n">
        <v>1367.28</v>
      </c>
      <c r="R66" t="n">
        <v>136.94</v>
      </c>
      <c r="S66" t="n">
        <v>104.26</v>
      </c>
      <c r="T66" t="n">
        <v>15361.03</v>
      </c>
      <c r="U66" t="n">
        <v>0.76</v>
      </c>
      <c r="V66" t="n">
        <v>0.9</v>
      </c>
      <c r="W66" t="n">
        <v>20.7</v>
      </c>
      <c r="X66" t="n">
        <v>0.93</v>
      </c>
      <c r="Y66" t="n">
        <v>1</v>
      </c>
      <c r="Z66" t="n">
        <v>10</v>
      </c>
      <c r="AA66" t="n">
        <v>1636.289033797836</v>
      </c>
      <c r="AB66" t="n">
        <v>2238.842844019599</v>
      </c>
      <c r="AC66" t="n">
        <v>2025.170825222034</v>
      </c>
      <c r="AD66" t="n">
        <v>1636289.033797836</v>
      </c>
      <c r="AE66" t="n">
        <v>2238842.844019599</v>
      </c>
      <c r="AF66" t="n">
        <v>8.994321987500991e-07</v>
      </c>
      <c r="AG66" t="n">
        <v>17</v>
      </c>
      <c r="AH66" t="n">
        <v>2025170.825222034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1.7397</v>
      </c>
      <c r="E67" t="n">
        <v>57.48</v>
      </c>
      <c r="F67" t="n">
        <v>53.47</v>
      </c>
      <c r="G67" t="n">
        <v>97.23</v>
      </c>
      <c r="H67" t="n">
        <v>1.27</v>
      </c>
      <c r="I67" t="n">
        <v>33</v>
      </c>
      <c r="J67" t="n">
        <v>240.72</v>
      </c>
      <c r="K67" t="n">
        <v>56.13</v>
      </c>
      <c r="L67" t="n">
        <v>17.25</v>
      </c>
      <c r="M67" t="n">
        <v>31</v>
      </c>
      <c r="N67" t="n">
        <v>57.34</v>
      </c>
      <c r="O67" t="n">
        <v>29922.88</v>
      </c>
      <c r="P67" t="n">
        <v>757.9</v>
      </c>
      <c r="Q67" t="n">
        <v>1367.23</v>
      </c>
      <c r="R67" t="n">
        <v>135.95</v>
      </c>
      <c r="S67" t="n">
        <v>104.26</v>
      </c>
      <c r="T67" t="n">
        <v>14864.18</v>
      </c>
      <c r="U67" t="n">
        <v>0.77</v>
      </c>
      <c r="V67" t="n">
        <v>0.9</v>
      </c>
      <c r="W67" t="n">
        <v>20.69</v>
      </c>
      <c r="X67" t="n">
        <v>0.9</v>
      </c>
      <c r="Y67" t="n">
        <v>1</v>
      </c>
      <c r="Z67" t="n">
        <v>10</v>
      </c>
      <c r="AA67" t="n">
        <v>1633.933435829377</v>
      </c>
      <c r="AB67" t="n">
        <v>2235.619810957504</v>
      </c>
      <c r="AC67" t="n">
        <v>2022.255393911831</v>
      </c>
      <c r="AD67" t="n">
        <v>1633933.435829377</v>
      </c>
      <c r="AE67" t="n">
        <v>2235619.810957504</v>
      </c>
      <c r="AF67" t="n">
        <v>9.000012631804598e-07</v>
      </c>
      <c r="AG67" t="n">
        <v>17</v>
      </c>
      <c r="AH67" t="n">
        <v>2022255.393911831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1.741</v>
      </c>
      <c r="E68" t="n">
        <v>57.44</v>
      </c>
      <c r="F68" t="n">
        <v>53.48</v>
      </c>
      <c r="G68" t="n">
        <v>100.27</v>
      </c>
      <c r="H68" t="n">
        <v>1.29</v>
      </c>
      <c r="I68" t="n">
        <v>32</v>
      </c>
      <c r="J68" t="n">
        <v>241.16</v>
      </c>
      <c r="K68" t="n">
        <v>56.13</v>
      </c>
      <c r="L68" t="n">
        <v>17.5</v>
      </c>
      <c r="M68" t="n">
        <v>30</v>
      </c>
      <c r="N68" t="n">
        <v>57.53</v>
      </c>
      <c r="O68" t="n">
        <v>29976.82</v>
      </c>
      <c r="P68" t="n">
        <v>756.87</v>
      </c>
      <c r="Q68" t="n">
        <v>1367.21</v>
      </c>
      <c r="R68" t="n">
        <v>135.71</v>
      </c>
      <c r="S68" t="n">
        <v>104.26</v>
      </c>
      <c r="T68" t="n">
        <v>14748.82</v>
      </c>
      <c r="U68" t="n">
        <v>0.77</v>
      </c>
      <c r="V68" t="n">
        <v>0.9</v>
      </c>
      <c r="W68" t="n">
        <v>20.7</v>
      </c>
      <c r="X68" t="n">
        <v>0.9</v>
      </c>
      <c r="Y68" t="n">
        <v>1</v>
      </c>
      <c r="Z68" t="n">
        <v>10</v>
      </c>
      <c r="AA68" t="n">
        <v>1631.510478236544</v>
      </c>
      <c r="AB68" t="n">
        <v>2232.304613485645</v>
      </c>
      <c r="AC68" t="n">
        <v>2019.256594233777</v>
      </c>
      <c r="AD68" t="n">
        <v>1631510.478236543</v>
      </c>
      <c r="AE68" t="n">
        <v>2232304.613485646</v>
      </c>
      <c r="AF68" t="n">
        <v>9.006737938708862e-07</v>
      </c>
      <c r="AG68" t="n">
        <v>17</v>
      </c>
      <c r="AH68" t="n">
        <v>2019256.594233777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1.7413</v>
      </c>
      <c r="E69" t="n">
        <v>57.43</v>
      </c>
      <c r="F69" t="n">
        <v>53.46</v>
      </c>
      <c r="G69" t="n">
        <v>100.25</v>
      </c>
      <c r="H69" t="n">
        <v>1.31</v>
      </c>
      <c r="I69" t="n">
        <v>32</v>
      </c>
      <c r="J69" t="n">
        <v>241.59</v>
      </c>
      <c r="K69" t="n">
        <v>56.13</v>
      </c>
      <c r="L69" t="n">
        <v>17.75</v>
      </c>
      <c r="M69" t="n">
        <v>30</v>
      </c>
      <c r="N69" t="n">
        <v>57.72</v>
      </c>
      <c r="O69" t="n">
        <v>30030.83</v>
      </c>
      <c r="P69" t="n">
        <v>756.03</v>
      </c>
      <c r="Q69" t="n">
        <v>1367.26</v>
      </c>
      <c r="R69" t="n">
        <v>135.65</v>
      </c>
      <c r="S69" t="n">
        <v>104.26</v>
      </c>
      <c r="T69" t="n">
        <v>14722.84</v>
      </c>
      <c r="U69" t="n">
        <v>0.77</v>
      </c>
      <c r="V69" t="n">
        <v>0.9</v>
      </c>
      <c r="W69" t="n">
        <v>20.69</v>
      </c>
      <c r="X69" t="n">
        <v>0.89</v>
      </c>
      <c r="Y69" t="n">
        <v>1</v>
      </c>
      <c r="Z69" t="n">
        <v>10</v>
      </c>
      <c r="AA69" t="n">
        <v>1629.962413766374</v>
      </c>
      <c r="AB69" t="n">
        <v>2230.186483381775</v>
      </c>
      <c r="AC69" t="n">
        <v>2017.340615494206</v>
      </c>
      <c r="AD69" t="n">
        <v>1629962.413766374</v>
      </c>
      <c r="AE69" t="n">
        <v>2230186.483381775</v>
      </c>
      <c r="AF69" t="n">
        <v>9.008289932609846e-07</v>
      </c>
      <c r="AG69" t="n">
        <v>17</v>
      </c>
      <c r="AH69" t="n">
        <v>2017340.615494206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1.7435</v>
      </c>
      <c r="E70" t="n">
        <v>57.36</v>
      </c>
      <c r="F70" t="n">
        <v>53.43</v>
      </c>
      <c r="G70" t="n">
        <v>103.42</v>
      </c>
      <c r="H70" t="n">
        <v>1.32</v>
      </c>
      <c r="I70" t="n">
        <v>31</v>
      </c>
      <c r="J70" t="n">
        <v>242.03</v>
      </c>
      <c r="K70" t="n">
        <v>56.13</v>
      </c>
      <c r="L70" t="n">
        <v>18</v>
      </c>
      <c r="M70" t="n">
        <v>29</v>
      </c>
      <c r="N70" t="n">
        <v>57.91</v>
      </c>
      <c r="O70" t="n">
        <v>30084.9</v>
      </c>
      <c r="P70" t="n">
        <v>754.09</v>
      </c>
      <c r="Q70" t="n">
        <v>1367.31</v>
      </c>
      <c r="R70" t="n">
        <v>134.37</v>
      </c>
      <c r="S70" t="n">
        <v>104.26</v>
      </c>
      <c r="T70" t="n">
        <v>14087.35</v>
      </c>
      <c r="U70" t="n">
        <v>0.78</v>
      </c>
      <c r="V70" t="n">
        <v>0.9</v>
      </c>
      <c r="W70" t="n">
        <v>20.69</v>
      </c>
      <c r="X70" t="n">
        <v>0.86</v>
      </c>
      <c r="Y70" t="n">
        <v>1</v>
      </c>
      <c r="Z70" t="n">
        <v>10</v>
      </c>
      <c r="AA70" t="n">
        <v>1625.27866073387</v>
      </c>
      <c r="AB70" t="n">
        <v>2223.777965850103</v>
      </c>
      <c r="AC70" t="n">
        <v>2011.543717881346</v>
      </c>
      <c r="AD70" t="n">
        <v>1625278.66073387</v>
      </c>
      <c r="AE70" t="n">
        <v>2223777.965850103</v>
      </c>
      <c r="AF70" t="n">
        <v>9.01967122121706e-07</v>
      </c>
      <c r="AG70" t="n">
        <v>17</v>
      </c>
      <c r="AH70" t="n">
        <v>2011543.717881346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1.7436</v>
      </c>
      <c r="E71" t="n">
        <v>57.35</v>
      </c>
      <c r="F71" t="n">
        <v>53.43</v>
      </c>
      <c r="G71" t="n">
        <v>103.42</v>
      </c>
      <c r="H71" t="n">
        <v>1.34</v>
      </c>
      <c r="I71" t="n">
        <v>31</v>
      </c>
      <c r="J71" t="n">
        <v>242.47</v>
      </c>
      <c r="K71" t="n">
        <v>56.13</v>
      </c>
      <c r="L71" t="n">
        <v>18.25</v>
      </c>
      <c r="M71" t="n">
        <v>29</v>
      </c>
      <c r="N71" t="n">
        <v>58.1</v>
      </c>
      <c r="O71" t="n">
        <v>30139.04</v>
      </c>
      <c r="P71" t="n">
        <v>754.47</v>
      </c>
      <c r="Q71" t="n">
        <v>1367.42</v>
      </c>
      <c r="R71" t="n">
        <v>134.33</v>
      </c>
      <c r="S71" t="n">
        <v>104.26</v>
      </c>
      <c r="T71" t="n">
        <v>14067.53</v>
      </c>
      <c r="U71" t="n">
        <v>0.78</v>
      </c>
      <c r="V71" t="n">
        <v>0.9</v>
      </c>
      <c r="W71" t="n">
        <v>20.69</v>
      </c>
      <c r="X71" t="n">
        <v>0.85</v>
      </c>
      <c r="Y71" t="n">
        <v>1</v>
      </c>
      <c r="Z71" t="n">
        <v>10</v>
      </c>
      <c r="AA71" t="n">
        <v>1625.724815985943</v>
      </c>
      <c r="AB71" t="n">
        <v>2224.38841514897</v>
      </c>
      <c r="AC71" t="n">
        <v>2012.0959067559</v>
      </c>
      <c r="AD71" t="n">
        <v>1625724.815985943</v>
      </c>
      <c r="AE71" t="n">
        <v>2224388.41514897</v>
      </c>
      <c r="AF71" t="n">
        <v>9.020188552517388e-07</v>
      </c>
      <c r="AG71" t="n">
        <v>17</v>
      </c>
      <c r="AH71" t="n">
        <v>2012095.9067559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1.7435</v>
      </c>
      <c r="E72" t="n">
        <v>57.36</v>
      </c>
      <c r="F72" t="n">
        <v>53.43</v>
      </c>
      <c r="G72" t="n">
        <v>103.42</v>
      </c>
      <c r="H72" t="n">
        <v>1.35</v>
      </c>
      <c r="I72" t="n">
        <v>31</v>
      </c>
      <c r="J72" t="n">
        <v>242.91</v>
      </c>
      <c r="K72" t="n">
        <v>56.13</v>
      </c>
      <c r="L72" t="n">
        <v>18.5</v>
      </c>
      <c r="M72" t="n">
        <v>29</v>
      </c>
      <c r="N72" t="n">
        <v>58.28</v>
      </c>
      <c r="O72" t="n">
        <v>30193.25</v>
      </c>
      <c r="P72" t="n">
        <v>753.38</v>
      </c>
      <c r="Q72" t="n">
        <v>1367.25</v>
      </c>
      <c r="R72" t="n">
        <v>134.5</v>
      </c>
      <c r="S72" t="n">
        <v>104.26</v>
      </c>
      <c r="T72" t="n">
        <v>14152.25</v>
      </c>
      <c r="U72" t="n">
        <v>0.78</v>
      </c>
      <c r="V72" t="n">
        <v>0.9</v>
      </c>
      <c r="W72" t="n">
        <v>20.69</v>
      </c>
      <c r="X72" t="n">
        <v>0.86</v>
      </c>
      <c r="Y72" t="n">
        <v>1</v>
      </c>
      <c r="Z72" t="n">
        <v>10</v>
      </c>
      <c r="AA72" t="n">
        <v>1624.293722242957</v>
      </c>
      <c r="AB72" t="n">
        <v>2222.430329554416</v>
      </c>
      <c r="AC72" t="n">
        <v>2010.3246981023</v>
      </c>
      <c r="AD72" t="n">
        <v>1624293.722242957</v>
      </c>
      <c r="AE72" t="n">
        <v>2222430.329554416</v>
      </c>
      <c r="AF72" t="n">
        <v>9.01967122121706e-07</v>
      </c>
      <c r="AG72" t="n">
        <v>17</v>
      </c>
      <c r="AH72" t="n">
        <v>2010324.6981023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1.7456</v>
      </c>
      <c r="E73" t="n">
        <v>57.29</v>
      </c>
      <c r="F73" t="n">
        <v>53.41</v>
      </c>
      <c r="G73" t="n">
        <v>106.81</v>
      </c>
      <c r="H73" t="n">
        <v>1.37</v>
      </c>
      <c r="I73" t="n">
        <v>30</v>
      </c>
      <c r="J73" t="n">
        <v>243.35</v>
      </c>
      <c r="K73" t="n">
        <v>56.13</v>
      </c>
      <c r="L73" t="n">
        <v>18.75</v>
      </c>
      <c r="M73" t="n">
        <v>28</v>
      </c>
      <c r="N73" t="n">
        <v>58.47</v>
      </c>
      <c r="O73" t="n">
        <v>30247.53</v>
      </c>
      <c r="P73" t="n">
        <v>752.5700000000001</v>
      </c>
      <c r="Q73" t="n">
        <v>1367.28</v>
      </c>
      <c r="R73" t="n">
        <v>133.59</v>
      </c>
      <c r="S73" t="n">
        <v>104.26</v>
      </c>
      <c r="T73" t="n">
        <v>13703.61</v>
      </c>
      <c r="U73" t="n">
        <v>0.78</v>
      </c>
      <c r="V73" t="n">
        <v>0.9</v>
      </c>
      <c r="W73" t="n">
        <v>20.69</v>
      </c>
      <c r="X73" t="n">
        <v>0.83</v>
      </c>
      <c r="Y73" t="n">
        <v>1</v>
      </c>
      <c r="Z73" t="n">
        <v>10</v>
      </c>
      <c r="AA73" t="n">
        <v>1621.337599427563</v>
      </c>
      <c r="AB73" t="n">
        <v>2218.38563190346</v>
      </c>
      <c r="AC73" t="n">
        <v>2006.666020718382</v>
      </c>
      <c r="AD73" t="n">
        <v>1621337.599427563</v>
      </c>
      <c r="AE73" t="n">
        <v>2218385.63190346</v>
      </c>
      <c r="AF73" t="n">
        <v>9.030535178523946e-07</v>
      </c>
      <c r="AG73" t="n">
        <v>17</v>
      </c>
      <c r="AH73" t="n">
        <v>2006666.020718382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1.7456</v>
      </c>
      <c r="E74" t="n">
        <v>57.29</v>
      </c>
      <c r="F74" t="n">
        <v>53.41</v>
      </c>
      <c r="G74" t="n">
        <v>106.82</v>
      </c>
      <c r="H74" t="n">
        <v>1.39</v>
      </c>
      <c r="I74" t="n">
        <v>30</v>
      </c>
      <c r="J74" t="n">
        <v>243.79</v>
      </c>
      <c r="K74" t="n">
        <v>56.13</v>
      </c>
      <c r="L74" t="n">
        <v>19</v>
      </c>
      <c r="M74" t="n">
        <v>28</v>
      </c>
      <c r="N74" t="n">
        <v>58.67</v>
      </c>
      <c r="O74" t="n">
        <v>30301.87</v>
      </c>
      <c r="P74" t="n">
        <v>751.8099999999999</v>
      </c>
      <c r="Q74" t="n">
        <v>1367.21</v>
      </c>
      <c r="R74" t="n">
        <v>133.57</v>
      </c>
      <c r="S74" t="n">
        <v>104.26</v>
      </c>
      <c r="T74" t="n">
        <v>13692.08</v>
      </c>
      <c r="U74" t="n">
        <v>0.78</v>
      </c>
      <c r="V74" t="n">
        <v>0.9</v>
      </c>
      <c r="W74" t="n">
        <v>20.69</v>
      </c>
      <c r="X74" t="n">
        <v>0.83</v>
      </c>
      <c r="Y74" t="n">
        <v>1</v>
      </c>
      <c r="Z74" t="n">
        <v>10</v>
      </c>
      <c r="AA74" t="n">
        <v>1620.284567420513</v>
      </c>
      <c r="AB74" t="n">
        <v>2216.94482705492</v>
      </c>
      <c r="AC74" t="n">
        <v>2005.362724262405</v>
      </c>
      <c r="AD74" t="n">
        <v>1620284.567420513</v>
      </c>
      <c r="AE74" t="n">
        <v>2216944.82705492</v>
      </c>
      <c r="AF74" t="n">
        <v>9.030535178523946e-07</v>
      </c>
      <c r="AG74" t="n">
        <v>17</v>
      </c>
      <c r="AH74" t="n">
        <v>2005362.724262405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1.748</v>
      </c>
      <c r="E75" t="n">
        <v>57.21</v>
      </c>
      <c r="F75" t="n">
        <v>53.37</v>
      </c>
      <c r="G75" t="n">
        <v>110.42</v>
      </c>
      <c r="H75" t="n">
        <v>1.4</v>
      </c>
      <c r="I75" t="n">
        <v>29</v>
      </c>
      <c r="J75" t="n">
        <v>244.23</v>
      </c>
      <c r="K75" t="n">
        <v>56.13</v>
      </c>
      <c r="L75" t="n">
        <v>19.25</v>
      </c>
      <c r="M75" t="n">
        <v>27</v>
      </c>
      <c r="N75" t="n">
        <v>58.86</v>
      </c>
      <c r="O75" t="n">
        <v>30356.29</v>
      </c>
      <c r="P75" t="n">
        <v>750.47</v>
      </c>
      <c r="Q75" t="n">
        <v>1367.32</v>
      </c>
      <c r="R75" t="n">
        <v>132.24</v>
      </c>
      <c r="S75" t="n">
        <v>104.26</v>
      </c>
      <c r="T75" t="n">
        <v>13033.21</v>
      </c>
      <c r="U75" t="n">
        <v>0.79</v>
      </c>
      <c r="V75" t="n">
        <v>0.9</v>
      </c>
      <c r="W75" t="n">
        <v>20.69</v>
      </c>
      <c r="X75" t="n">
        <v>0.79</v>
      </c>
      <c r="Y75" t="n">
        <v>1</v>
      </c>
      <c r="Z75" t="n">
        <v>10</v>
      </c>
      <c r="AA75" t="n">
        <v>1616.226052150506</v>
      </c>
      <c r="AB75" t="n">
        <v>2211.391787413439</v>
      </c>
      <c r="AC75" t="n">
        <v>2000.339658930567</v>
      </c>
      <c r="AD75" t="n">
        <v>1616226.052150506</v>
      </c>
      <c r="AE75" t="n">
        <v>2211391.78741344</v>
      </c>
      <c r="AF75" t="n">
        <v>9.042951129731815e-07</v>
      </c>
      <c r="AG75" t="n">
        <v>17</v>
      </c>
      <c r="AH75" t="n">
        <v>2000339.658930567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1.7477</v>
      </c>
      <c r="E76" t="n">
        <v>57.22</v>
      </c>
      <c r="F76" t="n">
        <v>53.38</v>
      </c>
      <c r="G76" t="n">
        <v>110.44</v>
      </c>
      <c r="H76" t="n">
        <v>1.42</v>
      </c>
      <c r="I76" t="n">
        <v>29</v>
      </c>
      <c r="J76" t="n">
        <v>244.68</v>
      </c>
      <c r="K76" t="n">
        <v>56.13</v>
      </c>
      <c r="L76" t="n">
        <v>19.5</v>
      </c>
      <c r="M76" t="n">
        <v>27</v>
      </c>
      <c r="N76" t="n">
        <v>59.05</v>
      </c>
      <c r="O76" t="n">
        <v>30410.77</v>
      </c>
      <c r="P76" t="n">
        <v>750.55</v>
      </c>
      <c r="Q76" t="n">
        <v>1367.23</v>
      </c>
      <c r="R76" t="n">
        <v>132.52</v>
      </c>
      <c r="S76" t="n">
        <v>104.26</v>
      </c>
      <c r="T76" t="n">
        <v>13171.16</v>
      </c>
      <c r="U76" t="n">
        <v>0.79</v>
      </c>
      <c r="V76" t="n">
        <v>0.9</v>
      </c>
      <c r="W76" t="n">
        <v>20.7</v>
      </c>
      <c r="X76" t="n">
        <v>0.8100000000000001</v>
      </c>
      <c r="Y76" t="n">
        <v>1</v>
      </c>
      <c r="Z76" t="n">
        <v>10</v>
      </c>
      <c r="AA76" t="n">
        <v>1616.645796058177</v>
      </c>
      <c r="AB76" t="n">
        <v>2211.966099545709</v>
      </c>
      <c r="AC76" t="n">
        <v>2000.859159518985</v>
      </c>
      <c r="AD76" t="n">
        <v>1616645.796058177</v>
      </c>
      <c r="AE76" t="n">
        <v>2211966.099545709</v>
      </c>
      <c r="AF76" t="n">
        <v>9.041399135830831e-07</v>
      </c>
      <c r="AG76" t="n">
        <v>17</v>
      </c>
      <c r="AH76" t="n">
        <v>2000859.159518985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1.7475</v>
      </c>
      <c r="E77" t="n">
        <v>57.23</v>
      </c>
      <c r="F77" t="n">
        <v>53.39</v>
      </c>
      <c r="G77" t="n">
        <v>110.46</v>
      </c>
      <c r="H77" t="n">
        <v>1.43</v>
      </c>
      <c r="I77" t="n">
        <v>29</v>
      </c>
      <c r="J77" t="n">
        <v>245.12</v>
      </c>
      <c r="K77" t="n">
        <v>56.13</v>
      </c>
      <c r="L77" t="n">
        <v>19.75</v>
      </c>
      <c r="M77" t="n">
        <v>27</v>
      </c>
      <c r="N77" t="n">
        <v>59.24</v>
      </c>
      <c r="O77" t="n">
        <v>30465.32</v>
      </c>
      <c r="P77" t="n">
        <v>749.04</v>
      </c>
      <c r="Q77" t="n">
        <v>1367.19</v>
      </c>
      <c r="R77" t="n">
        <v>133.03</v>
      </c>
      <c r="S77" t="n">
        <v>104.26</v>
      </c>
      <c r="T77" t="n">
        <v>13425.21</v>
      </c>
      <c r="U77" t="n">
        <v>0.78</v>
      </c>
      <c r="V77" t="n">
        <v>0.9</v>
      </c>
      <c r="W77" t="n">
        <v>20.69</v>
      </c>
      <c r="X77" t="n">
        <v>0.8100000000000001</v>
      </c>
      <c r="Y77" t="n">
        <v>1</v>
      </c>
      <c r="Z77" t="n">
        <v>10</v>
      </c>
      <c r="AA77" t="n">
        <v>1614.784711582175</v>
      </c>
      <c r="AB77" t="n">
        <v>2209.419681660391</v>
      </c>
      <c r="AC77" t="n">
        <v>1998.555768182722</v>
      </c>
      <c r="AD77" t="n">
        <v>1614784.711582175</v>
      </c>
      <c r="AE77" t="n">
        <v>2209419.681660391</v>
      </c>
      <c r="AF77" t="n">
        <v>9.040364473230176e-07</v>
      </c>
      <c r="AG77" t="n">
        <v>17</v>
      </c>
      <c r="AH77" t="n">
        <v>1998555.768182722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1.75</v>
      </c>
      <c r="E78" t="n">
        <v>57.14</v>
      </c>
      <c r="F78" t="n">
        <v>53.35</v>
      </c>
      <c r="G78" t="n">
        <v>114.32</v>
      </c>
      <c r="H78" t="n">
        <v>1.45</v>
      </c>
      <c r="I78" t="n">
        <v>28</v>
      </c>
      <c r="J78" t="n">
        <v>245.56</v>
      </c>
      <c r="K78" t="n">
        <v>56.13</v>
      </c>
      <c r="L78" t="n">
        <v>20</v>
      </c>
      <c r="M78" t="n">
        <v>26</v>
      </c>
      <c r="N78" t="n">
        <v>59.43</v>
      </c>
      <c r="O78" t="n">
        <v>30519.94</v>
      </c>
      <c r="P78" t="n">
        <v>748.29</v>
      </c>
      <c r="Q78" t="n">
        <v>1367.25</v>
      </c>
      <c r="R78" t="n">
        <v>131.67</v>
      </c>
      <c r="S78" t="n">
        <v>104.26</v>
      </c>
      <c r="T78" t="n">
        <v>12750.26</v>
      </c>
      <c r="U78" t="n">
        <v>0.79</v>
      </c>
      <c r="V78" t="n">
        <v>0.9</v>
      </c>
      <c r="W78" t="n">
        <v>20.69</v>
      </c>
      <c r="X78" t="n">
        <v>0.77</v>
      </c>
      <c r="Y78" t="n">
        <v>1</v>
      </c>
      <c r="Z78" t="n">
        <v>10</v>
      </c>
      <c r="AA78" t="n">
        <v>1611.473738317824</v>
      </c>
      <c r="AB78" t="n">
        <v>2204.889461970275</v>
      </c>
      <c r="AC78" t="n">
        <v>1994.457906301627</v>
      </c>
      <c r="AD78" t="n">
        <v>1611473.738317824</v>
      </c>
      <c r="AE78" t="n">
        <v>2204889.461970275</v>
      </c>
      <c r="AF78" t="n">
        <v>9.053297755738373e-07</v>
      </c>
      <c r="AG78" t="n">
        <v>17</v>
      </c>
      <c r="AH78" t="n">
        <v>1994457.906301627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1.7501</v>
      </c>
      <c r="E79" t="n">
        <v>57.14</v>
      </c>
      <c r="F79" t="n">
        <v>53.34</v>
      </c>
      <c r="G79" t="n">
        <v>114.31</v>
      </c>
      <c r="H79" t="n">
        <v>1.46</v>
      </c>
      <c r="I79" t="n">
        <v>28</v>
      </c>
      <c r="J79" t="n">
        <v>246</v>
      </c>
      <c r="K79" t="n">
        <v>56.13</v>
      </c>
      <c r="L79" t="n">
        <v>20.25</v>
      </c>
      <c r="M79" t="n">
        <v>26</v>
      </c>
      <c r="N79" t="n">
        <v>59.63</v>
      </c>
      <c r="O79" t="n">
        <v>30574.64</v>
      </c>
      <c r="P79" t="n">
        <v>747.48</v>
      </c>
      <c r="Q79" t="n">
        <v>1367.27</v>
      </c>
      <c r="R79" t="n">
        <v>131.35</v>
      </c>
      <c r="S79" t="n">
        <v>104.26</v>
      </c>
      <c r="T79" t="n">
        <v>12591.67</v>
      </c>
      <c r="U79" t="n">
        <v>0.79</v>
      </c>
      <c r="V79" t="n">
        <v>0.9</v>
      </c>
      <c r="W79" t="n">
        <v>20.69</v>
      </c>
      <c r="X79" t="n">
        <v>0.77</v>
      </c>
      <c r="Y79" t="n">
        <v>1</v>
      </c>
      <c r="Z79" t="n">
        <v>10</v>
      </c>
      <c r="AA79" t="n">
        <v>1610.206270821544</v>
      </c>
      <c r="AB79" t="n">
        <v>2203.155257025146</v>
      </c>
      <c r="AC79" t="n">
        <v>1992.889211442488</v>
      </c>
      <c r="AD79" t="n">
        <v>1610206.270821544</v>
      </c>
      <c r="AE79" t="n">
        <v>2203155.257025145</v>
      </c>
      <c r="AF79" t="n">
        <v>9.053815087038701e-07</v>
      </c>
      <c r="AG79" t="n">
        <v>17</v>
      </c>
      <c r="AH79" t="n">
        <v>1992889.211442488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1.7498</v>
      </c>
      <c r="E80" t="n">
        <v>57.15</v>
      </c>
      <c r="F80" t="n">
        <v>53.35</v>
      </c>
      <c r="G80" t="n">
        <v>114.33</v>
      </c>
      <c r="H80" t="n">
        <v>1.48</v>
      </c>
      <c r="I80" t="n">
        <v>28</v>
      </c>
      <c r="J80" t="n">
        <v>246.45</v>
      </c>
      <c r="K80" t="n">
        <v>56.13</v>
      </c>
      <c r="L80" t="n">
        <v>20.5</v>
      </c>
      <c r="M80" t="n">
        <v>26</v>
      </c>
      <c r="N80" t="n">
        <v>59.82</v>
      </c>
      <c r="O80" t="n">
        <v>30629.4</v>
      </c>
      <c r="P80" t="n">
        <v>746.64</v>
      </c>
      <c r="Q80" t="n">
        <v>1367.25</v>
      </c>
      <c r="R80" t="n">
        <v>131.89</v>
      </c>
      <c r="S80" t="n">
        <v>104.26</v>
      </c>
      <c r="T80" t="n">
        <v>12863</v>
      </c>
      <c r="U80" t="n">
        <v>0.79</v>
      </c>
      <c r="V80" t="n">
        <v>0.9</v>
      </c>
      <c r="W80" t="n">
        <v>20.69</v>
      </c>
      <c r="X80" t="n">
        <v>0.78</v>
      </c>
      <c r="Y80" t="n">
        <v>1</v>
      </c>
      <c r="Z80" t="n">
        <v>10</v>
      </c>
      <c r="AA80" t="n">
        <v>1609.352815627359</v>
      </c>
      <c r="AB80" t="n">
        <v>2201.987521976675</v>
      </c>
      <c r="AC80" t="n">
        <v>1991.832923388118</v>
      </c>
      <c r="AD80" t="n">
        <v>1609352.815627359</v>
      </c>
      <c r="AE80" t="n">
        <v>2201987.521976675</v>
      </c>
      <c r="AF80" t="n">
        <v>9.052263093137717e-07</v>
      </c>
      <c r="AG80" t="n">
        <v>17</v>
      </c>
      <c r="AH80" t="n">
        <v>1991832.923388118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1.7523</v>
      </c>
      <c r="E81" t="n">
        <v>57.07</v>
      </c>
      <c r="F81" t="n">
        <v>53.32</v>
      </c>
      <c r="G81" t="n">
        <v>118.48</v>
      </c>
      <c r="H81" t="n">
        <v>1.49</v>
      </c>
      <c r="I81" t="n">
        <v>27</v>
      </c>
      <c r="J81" t="n">
        <v>246.89</v>
      </c>
      <c r="K81" t="n">
        <v>56.13</v>
      </c>
      <c r="L81" t="n">
        <v>20.75</v>
      </c>
      <c r="M81" t="n">
        <v>25</v>
      </c>
      <c r="N81" t="n">
        <v>60.02</v>
      </c>
      <c r="O81" t="n">
        <v>30684.23</v>
      </c>
      <c r="P81" t="n">
        <v>745.5</v>
      </c>
      <c r="Q81" t="n">
        <v>1367.23</v>
      </c>
      <c r="R81" t="n">
        <v>130.49</v>
      </c>
      <c r="S81" t="n">
        <v>104.26</v>
      </c>
      <c r="T81" t="n">
        <v>12164.69</v>
      </c>
      <c r="U81" t="n">
        <v>0.8</v>
      </c>
      <c r="V81" t="n">
        <v>0.9</v>
      </c>
      <c r="W81" t="n">
        <v>20.69</v>
      </c>
      <c r="X81" t="n">
        <v>0.74</v>
      </c>
      <c r="Y81" t="n">
        <v>1</v>
      </c>
      <c r="Z81" t="n">
        <v>10</v>
      </c>
      <c r="AA81" t="n">
        <v>1605.583714414175</v>
      </c>
      <c r="AB81" t="n">
        <v>2196.830471415787</v>
      </c>
      <c r="AC81" t="n">
        <v>1987.168054494795</v>
      </c>
      <c r="AD81" t="n">
        <v>1605583.714414175</v>
      </c>
      <c r="AE81" t="n">
        <v>2196830.471415787</v>
      </c>
      <c r="AF81" t="n">
        <v>9.065196375645915e-07</v>
      </c>
      <c r="AG81" t="n">
        <v>17</v>
      </c>
      <c r="AH81" t="n">
        <v>1987168.054494795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1.7519</v>
      </c>
      <c r="E82" t="n">
        <v>57.08</v>
      </c>
      <c r="F82" t="n">
        <v>53.33</v>
      </c>
      <c r="G82" t="n">
        <v>118.51</v>
      </c>
      <c r="H82" t="n">
        <v>1.51</v>
      </c>
      <c r="I82" t="n">
        <v>27</v>
      </c>
      <c r="J82" t="n">
        <v>247.34</v>
      </c>
      <c r="K82" t="n">
        <v>56.13</v>
      </c>
      <c r="L82" t="n">
        <v>21</v>
      </c>
      <c r="M82" t="n">
        <v>25</v>
      </c>
      <c r="N82" t="n">
        <v>60.21</v>
      </c>
      <c r="O82" t="n">
        <v>30739.14</v>
      </c>
      <c r="P82" t="n">
        <v>743.9400000000001</v>
      </c>
      <c r="Q82" t="n">
        <v>1367.18</v>
      </c>
      <c r="R82" t="n">
        <v>130.88</v>
      </c>
      <c r="S82" t="n">
        <v>104.26</v>
      </c>
      <c r="T82" t="n">
        <v>12359.17</v>
      </c>
      <c r="U82" t="n">
        <v>0.8</v>
      </c>
      <c r="V82" t="n">
        <v>0.9</v>
      </c>
      <c r="W82" t="n">
        <v>20.69</v>
      </c>
      <c r="X82" t="n">
        <v>0.75</v>
      </c>
      <c r="Y82" t="n">
        <v>1</v>
      </c>
      <c r="Z82" t="n">
        <v>10</v>
      </c>
      <c r="AA82" t="n">
        <v>1603.815925805505</v>
      </c>
      <c r="AB82" t="n">
        <v>2194.411705052076</v>
      </c>
      <c r="AC82" t="n">
        <v>1984.980131798076</v>
      </c>
      <c r="AD82" t="n">
        <v>1603815.925805505</v>
      </c>
      <c r="AE82" t="n">
        <v>2194411.705052076</v>
      </c>
      <c r="AF82" t="n">
        <v>9.063127050444605e-07</v>
      </c>
      <c r="AG82" t="n">
        <v>17</v>
      </c>
      <c r="AH82" t="n">
        <v>1984980.131798076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1.7545</v>
      </c>
      <c r="E83" t="n">
        <v>57</v>
      </c>
      <c r="F83" t="n">
        <v>53.28</v>
      </c>
      <c r="G83" t="n">
        <v>122.96</v>
      </c>
      <c r="H83" t="n">
        <v>1.53</v>
      </c>
      <c r="I83" t="n">
        <v>26</v>
      </c>
      <c r="J83" t="n">
        <v>247.78</v>
      </c>
      <c r="K83" t="n">
        <v>56.13</v>
      </c>
      <c r="L83" t="n">
        <v>21.25</v>
      </c>
      <c r="M83" t="n">
        <v>24</v>
      </c>
      <c r="N83" t="n">
        <v>60.41</v>
      </c>
      <c r="O83" t="n">
        <v>30794.11</v>
      </c>
      <c r="P83" t="n">
        <v>741.71</v>
      </c>
      <c r="Q83" t="n">
        <v>1367.17</v>
      </c>
      <c r="R83" t="n">
        <v>129.7</v>
      </c>
      <c r="S83" t="n">
        <v>104.26</v>
      </c>
      <c r="T83" t="n">
        <v>11774.74</v>
      </c>
      <c r="U83" t="n">
        <v>0.8</v>
      </c>
      <c r="V83" t="n">
        <v>0.9</v>
      </c>
      <c r="W83" t="n">
        <v>20.68</v>
      </c>
      <c r="X83" t="n">
        <v>0.71</v>
      </c>
      <c r="Y83" t="n">
        <v>1</v>
      </c>
      <c r="Z83" t="n">
        <v>10</v>
      </c>
      <c r="AA83" t="n">
        <v>1598.34159997992</v>
      </c>
      <c r="AB83" t="n">
        <v>2186.9214909473</v>
      </c>
      <c r="AC83" t="n">
        <v>1978.204773214879</v>
      </c>
      <c r="AD83" t="n">
        <v>1598341.59997992</v>
      </c>
      <c r="AE83" t="n">
        <v>2186921.4909473</v>
      </c>
      <c r="AF83" t="n">
        <v>9.076577664253129e-07</v>
      </c>
      <c r="AG83" t="n">
        <v>17</v>
      </c>
      <c r="AH83" t="n">
        <v>1978204.773214879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1.7543</v>
      </c>
      <c r="E84" t="n">
        <v>57</v>
      </c>
      <c r="F84" t="n">
        <v>53.29</v>
      </c>
      <c r="G84" t="n">
        <v>122.98</v>
      </c>
      <c r="H84" t="n">
        <v>1.54</v>
      </c>
      <c r="I84" t="n">
        <v>26</v>
      </c>
      <c r="J84" t="n">
        <v>248.23</v>
      </c>
      <c r="K84" t="n">
        <v>56.13</v>
      </c>
      <c r="L84" t="n">
        <v>21.5</v>
      </c>
      <c r="M84" t="n">
        <v>24</v>
      </c>
      <c r="N84" t="n">
        <v>60.6</v>
      </c>
      <c r="O84" t="n">
        <v>30849.16</v>
      </c>
      <c r="P84" t="n">
        <v>742.83</v>
      </c>
      <c r="Q84" t="n">
        <v>1367.25</v>
      </c>
      <c r="R84" t="n">
        <v>129.54</v>
      </c>
      <c r="S84" t="n">
        <v>104.26</v>
      </c>
      <c r="T84" t="n">
        <v>11695.72</v>
      </c>
      <c r="U84" t="n">
        <v>0.8</v>
      </c>
      <c r="V84" t="n">
        <v>0.9</v>
      </c>
      <c r="W84" t="n">
        <v>20.69</v>
      </c>
      <c r="X84" t="n">
        <v>0.72</v>
      </c>
      <c r="Y84" t="n">
        <v>1</v>
      </c>
      <c r="Z84" t="n">
        <v>10</v>
      </c>
      <c r="AA84" t="n">
        <v>1600.11161590746</v>
      </c>
      <c r="AB84" t="n">
        <v>2189.343304826952</v>
      </c>
      <c r="AC84" t="n">
        <v>1980.395452576894</v>
      </c>
      <c r="AD84" t="n">
        <v>1600111.61590746</v>
      </c>
      <c r="AE84" t="n">
        <v>2189343.304826952</v>
      </c>
      <c r="AF84" t="n">
        <v>9.075543001652474e-07</v>
      </c>
      <c r="AG84" t="n">
        <v>17</v>
      </c>
      <c r="AH84" t="n">
        <v>1980395.452576894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1.7546</v>
      </c>
      <c r="E85" t="n">
        <v>56.99</v>
      </c>
      <c r="F85" t="n">
        <v>53.28</v>
      </c>
      <c r="G85" t="n">
        <v>122.96</v>
      </c>
      <c r="H85" t="n">
        <v>1.56</v>
      </c>
      <c r="I85" t="n">
        <v>26</v>
      </c>
      <c r="J85" t="n">
        <v>248.68</v>
      </c>
      <c r="K85" t="n">
        <v>56.13</v>
      </c>
      <c r="L85" t="n">
        <v>21.75</v>
      </c>
      <c r="M85" t="n">
        <v>24</v>
      </c>
      <c r="N85" t="n">
        <v>60.8</v>
      </c>
      <c r="O85" t="n">
        <v>30904.28</v>
      </c>
      <c r="P85" t="n">
        <v>742.37</v>
      </c>
      <c r="Q85" t="n">
        <v>1367.33</v>
      </c>
      <c r="R85" t="n">
        <v>129.55</v>
      </c>
      <c r="S85" t="n">
        <v>104.26</v>
      </c>
      <c r="T85" t="n">
        <v>11701.17</v>
      </c>
      <c r="U85" t="n">
        <v>0.8</v>
      </c>
      <c r="V85" t="n">
        <v>0.9</v>
      </c>
      <c r="W85" t="n">
        <v>20.68</v>
      </c>
      <c r="X85" t="n">
        <v>0.71</v>
      </c>
      <c r="Y85" t="n">
        <v>1</v>
      </c>
      <c r="Z85" t="n">
        <v>10</v>
      </c>
      <c r="AA85" t="n">
        <v>1599.172462577746</v>
      </c>
      <c r="AB85" t="n">
        <v>2188.058313808716</v>
      </c>
      <c r="AC85" t="n">
        <v>1979.233099297942</v>
      </c>
      <c r="AD85" t="n">
        <v>1599172.462577746</v>
      </c>
      <c r="AE85" t="n">
        <v>2188058.313808716</v>
      </c>
      <c r="AF85" t="n">
        <v>9.077094995553458e-07</v>
      </c>
      <c r="AG85" t="n">
        <v>17</v>
      </c>
      <c r="AH85" t="n">
        <v>1979233.099297942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1.7538</v>
      </c>
      <c r="E86" t="n">
        <v>57.02</v>
      </c>
      <c r="F86" t="n">
        <v>53.31</v>
      </c>
      <c r="G86" t="n">
        <v>123.02</v>
      </c>
      <c r="H86" t="n">
        <v>1.57</v>
      </c>
      <c r="I86" t="n">
        <v>26</v>
      </c>
      <c r="J86" t="n">
        <v>249.12</v>
      </c>
      <c r="K86" t="n">
        <v>56.13</v>
      </c>
      <c r="L86" t="n">
        <v>22</v>
      </c>
      <c r="M86" t="n">
        <v>24</v>
      </c>
      <c r="N86" t="n">
        <v>61</v>
      </c>
      <c r="O86" t="n">
        <v>30959.46</v>
      </c>
      <c r="P86" t="n">
        <v>740.85</v>
      </c>
      <c r="Q86" t="n">
        <v>1367.2</v>
      </c>
      <c r="R86" t="n">
        <v>130.27</v>
      </c>
      <c r="S86" t="n">
        <v>104.26</v>
      </c>
      <c r="T86" t="n">
        <v>12062.59</v>
      </c>
      <c r="U86" t="n">
        <v>0.8</v>
      </c>
      <c r="V86" t="n">
        <v>0.9</v>
      </c>
      <c r="W86" t="n">
        <v>20.69</v>
      </c>
      <c r="X86" t="n">
        <v>0.73</v>
      </c>
      <c r="Y86" t="n">
        <v>1</v>
      </c>
      <c r="Z86" t="n">
        <v>10</v>
      </c>
      <c r="AA86" t="n">
        <v>1597.912359207797</v>
      </c>
      <c r="AB86" t="n">
        <v>2186.334184786114</v>
      </c>
      <c r="AC86" t="n">
        <v>1977.673518729428</v>
      </c>
      <c r="AD86" t="n">
        <v>1597912.359207797</v>
      </c>
      <c r="AE86" t="n">
        <v>2186334.184786114</v>
      </c>
      <c r="AF86" t="n">
        <v>9.072956345150835e-07</v>
      </c>
      <c r="AG86" t="n">
        <v>17</v>
      </c>
      <c r="AH86" t="n">
        <v>1977673.518729428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1.7565</v>
      </c>
      <c r="E87" t="n">
        <v>56.93</v>
      </c>
      <c r="F87" t="n">
        <v>53.26</v>
      </c>
      <c r="G87" t="n">
        <v>127.83</v>
      </c>
      <c r="H87" t="n">
        <v>1.59</v>
      </c>
      <c r="I87" t="n">
        <v>25</v>
      </c>
      <c r="J87" t="n">
        <v>249.57</v>
      </c>
      <c r="K87" t="n">
        <v>56.13</v>
      </c>
      <c r="L87" t="n">
        <v>22.25</v>
      </c>
      <c r="M87" t="n">
        <v>23</v>
      </c>
      <c r="N87" t="n">
        <v>61.2</v>
      </c>
      <c r="O87" t="n">
        <v>31014.73</v>
      </c>
      <c r="P87" t="n">
        <v>740.79</v>
      </c>
      <c r="Q87" t="n">
        <v>1367.26</v>
      </c>
      <c r="R87" t="n">
        <v>128.92</v>
      </c>
      <c r="S87" t="n">
        <v>104.26</v>
      </c>
      <c r="T87" t="n">
        <v>11392.17</v>
      </c>
      <c r="U87" t="n">
        <v>0.8100000000000001</v>
      </c>
      <c r="V87" t="n">
        <v>0.9</v>
      </c>
      <c r="W87" t="n">
        <v>20.68</v>
      </c>
      <c r="X87" t="n">
        <v>0.6899999999999999</v>
      </c>
      <c r="Y87" t="n">
        <v>1</v>
      </c>
      <c r="Z87" t="n">
        <v>10</v>
      </c>
      <c r="AA87" t="n">
        <v>1595.362218536507</v>
      </c>
      <c r="AB87" t="n">
        <v>2182.844969815389</v>
      </c>
      <c r="AC87" t="n">
        <v>1974.517309538364</v>
      </c>
      <c r="AD87" t="n">
        <v>1595362.218536507</v>
      </c>
      <c r="AE87" t="n">
        <v>2182844.969815389</v>
      </c>
      <c r="AF87" t="n">
        <v>9.086924290259688e-07</v>
      </c>
      <c r="AG87" t="n">
        <v>17</v>
      </c>
      <c r="AH87" t="n">
        <v>1974517.309538364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1.7565</v>
      </c>
      <c r="E88" t="n">
        <v>56.93</v>
      </c>
      <c r="F88" t="n">
        <v>53.26</v>
      </c>
      <c r="G88" t="n">
        <v>127.83</v>
      </c>
      <c r="H88" t="n">
        <v>1.6</v>
      </c>
      <c r="I88" t="n">
        <v>25</v>
      </c>
      <c r="J88" t="n">
        <v>250.02</v>
      </c>
      <c r="K88" t="n">
        <v>56.13</v>
      </c>
      <c r="L88" t="n">
        <v>22.5</v>
      </c>
      <c r="M88" t="n">
        <v>23</v>
      </c>
      <c r="N88" t="n">
        <v>61.39</v>
      </c>
      <c r="O88" t="n">
        <v>31070.06</v>
      </c>
      <c r="P88" t="n">
        <v>740.7</v>
      </c>
      <c r="Q88" t="n">
        <v>1367.2</v>
      </c>
      <c r="R88" t="n">
        <v>128.95</v>
      </c>
      <c r="S88" t="n">
        <v>104.26</v>
      </c>
      <c r="T88" t="n">
        <v>11404.83</v>
      </c>
      <c r="U88" t="n">
        <v>0.8100000000000001</v>
      </c>
      <c r="V88" t="n">
        <v>0.9</v>
      </c>
      <c r="W88" t="n">
        <v>20.68</v>
      </c>
      <c r="X88" t="n">
        <v>0.6899999999999999</v>
      </c>
      <c r="Y88" t="n">
        <v>1</v>
      </c>
      <c r="Z88" t="n">
        <v>10</v>
      </c>
      <c r="AA88" t="n">
        <v>1595.238291213604</v>
      </c>
      <c r="AB88" t="n">
        <v>2182.675406984907</v>
      </c>
      <c r="AC88" t="n">
        <v>1974.36392954644</v>
      </c>
      <c r="AD88" t="n">
        <v>1595238.291213604</v>
      </c>
      <c r="AE88" t="n">
        <v>2182675.406984907</v>
      </c>
      <c r="AF88" t="n">
        <v>9.086924290259688e-07</v>
      </c>
      <c r="AG88" t="n">
        <v>17</v>
      </c>
      <c r="AH88" t="n">
        <v>1974363.92954644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1.7563</v>
      </c>
      <c r="E89" t="n">
        <v>56.94</v>
      </c>
      <c r="F89" t="n">
        <v>53.27</v>
      </c>
      <c r="G89" t="n">
        <v>127.85</v>
      </c>
      <c r="H89" t="n">
        <v>1.62</v>
      </c>
      <c r="I89" t="n">
        <v>25</v>
      </c>
      <c r="J89" t="n">
        <v>250.47</v>
      </c>
      <c r="K89" t="n">
        <v>56.13</v>
      </c>
      <c r="L89" t="n">
        <v>22.75</v>
      </c>
      <c r="M89" t="n">
        <v>23</v>
      </c>
      <c r="N89" t="n">
        <v>61.59</v>
      </c>
      <c r="O89" t="n">
        <v>31125.47</v>
      </c>
      <c r="P89" t="n">
        <v>738.5700000000001</v>
      </c>
      <c r="Q89" t="n">
        <v>1367.23</v>
      </c>
      <c r="R89" t="n">
        <v>129.13</v>
      </c>
      <c r="S89" t="n">
        <v>104.26</v>
      </c>
      <c r="T89" t="n">
        <v>11495.36</v>
      </c>
      <c r="U89" t="n">
        <v>0.8100000000000001</v>
      </c>
      <c r="V89" t="n">
        <v>0.9</v>
      </c>
      <c r="W89" t="n">
        <v>20.68</v>
      </c>
      <c r="X89" t="n">
        <v>0.6899999999999999</v>
      </c>
      <c r="Y89" t="n">
        <v>1</v>
      </c>
      <c r="Z89" t="n">
        <v>10</v>
      </c>
      <c r="AA89" t="n">
        <v>1592.530275191849</v>
      </c>
      <c r="AB89" t="n">
        <v>2178.970179994706</v>
      </c>
      <c r="AC89" t="n">
        <v>1971.012324219865</v>
      </c>
      <c r="AD89" t="n">
        <v>1592530.275191849</v>
      </c>
      <c r="AE89" t="n">
        <v>2178970.179994706</v>
      </c>
      <c r="AF89" t="n">
        <v>9.085889627659031e-07</v>
      </c>
      <c r="AG89" t="n">
        <v>17</v>
      </c>
      <c r="AH89" t="n">
        <v>1971012.324219865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1.7591</v>
      </c>
      <c r="E90" t="n">
        <v>56.85</v>
      </c>
      <c r="F90" t="n">
        <v>53.22</v>
      </c>
      <c r="G90" t="n">
        <v>133.05</v>
      </c>
      <c r="H90" t="n">
        <v>1.63</v>
      </c>
      <c r="I90" t="n">
        <v>24</v>
      </c>
      <c r="J90" t="n">
        <v>250.92</v>
      </c>
      <c r="K90" t="n">
        <v>56.13</v>
      </c>
      <c r="L90" t="n">
        <v>23</v>
      </c>
      <c r="M90" t="n">
        <v>22</v>
      </c>
      <c r="N90" t="n">
        <v>61.79</v>
      </c>
      <c r="O90" t="n">
        <v>31180.95</v>
      </c>
      <c r="P90" t="n">
        <v>736.47</v>
      </c>
      <c r="Q90" t="n">
        <v>1367.21</v>
      </c>
      <c r="R90" t="n">
        <v>127.58</v>
      </c>
      <c r="S90" t="n">
        <v>104.26</v>
      </c>
      <c r="T90" t="n">
        <v>10724.97</v>
      </c>
      <c r="U90" t="n">
        <v>0.82</v>
      </c>
      <c r="V90" t="n">
        <v>0.9</v>
      </c>
      <c r="W90" t="n">
        <v>20.68</v>
      </c>
      <c r="X90" t="n">
        <v>0.64</v>
      </c>
      <c r="Y90" t="n">
        <v>1</v>
      </c>
      <c r="Z90" t="n">
        <v>10</v>
      </c>
      <c r="AA90" t="n">
        <v>1587.108907392403</v>
      </c>
      <c r="AB90" t="n">
        <v>2171.552425397636</v>
      </c>
      <c r="AC90" t="n">
        <v>1964.302509710656</v>
      </c>
      <c r="AD90" t="n">
        <v>1587108.907392403</v>
      </c>
      <c r="AE90" t="n">
        <v>2171552.425397636</v>
      </c>
      <c r="AF90" t="n">
        <v>9.100374904068215e-07</v>
      </c>
      <c r="AG90" t="n">
        <v>17</v>
      </c>
      <c r="AH90" t="n">
        <v>1964302.509710656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1.7591</v>
      </c>
      <c r="E91" t="n">
        <v>56.85</v>
      </c>
      <c r="F91" t="n">
        <v>53.22</v>
      </c>
      <c r="G91" t="n">
        <v>133.05</v>
      </c>
      <c r="H91" t="n">
        <v>1.65</v>
      </c>
      <c r="I91" t="n">
        <v>24</v>
      </c>
      <c r="J91" t="n">
        <v>251.37</v>
      </c>
      <c r="K91" t="n">
        <v>56.13</v>
      </c>
      <c r="L91" t="n">
        <v>23.25</v>
      </c>
      <c r="M91" t="n">
        <v>22</v>
      </c>
      <c r="N91" t="n">
        <v>61.99</v>
      </c>
      <c r="O91" t="n">
        <v>31236.5</v>
      </c>
      <c r="P91" t="n">
        <v>737.3</v>
      </c>
      <c r="Q91" t="n">
        <v>1367.22</v>
      </c>
      <c r="R91" t="n">
        <v>127.31</v>
      </c>
      <c r="S91" t="n">
        <v>104.26</v>
      </c>
      <c r="T91" t="n">
        <v>10591.63</v>
      </c>
      <c r="U91" t="n">
        <v>0.82</v>
      </c>
      <c r="V91" t="n">
        <v>0.9</v>
      </c>
      <c r="W91" t="n">
        <v>20.69</v>
      </c>
      <c r="X91" t="n">
        <v>0.65</v>
      </c>
      <c r="Y91" t="n">
        <v>1</v>
      </c>
      <c r="Z91" t="n">
        <v>10</v>
      </c>
      <c r="AA91" t="n">
        <v>1588.25010348651</v>
      </c>
      <c r="AB91" t="n">
        <v>2173.113860239612</v>
      </c>
      <c r="AC91" t="n">
        <v>1965.714923402801</v>
      </c>
      <c r="AD91" t="n">
        <v>1588250.10348651</v>
      </c>
      <c r="AE91" t="n">
        <v>2173113.860239612</v>
      </c>
      <c r="AF91" t="n">
        <v>9.100374904068215e-07</v>
      </c>
      <c r="AG91" t="n">
        <v>17</v>
      </c>
      <c r="AH91" t="n">
        <v>1965714.923402801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1.7584</v>
      </c>
      <c r="E92" t="n">
        <v>56.87</v>
      </c>
      <c r="F92" t="n">
        <v>53.24</v>
      </c>
      <c r="G92" t="n">
        <v>133.11</v>
      </c>
      <c r="H92" t="n">
        <v>1.66</v>
      </c>
      <c r="I92" t="n">
        <v>24</v>
      </c>
      <c r="J92" t="n">
        <v>251.82</v>
      </c>
      <c r="K92" t="n">
        <v>56.13</v>
      </c>
      <c r="L92" t="n">
        <v>23.5</v>
      </c>
      <c r="M92" t="n">
        <v>22</v>
      </c>
      <c r="N92" t="n">
        <v>62.19</v>
      </c>
      <c r="O92" t="n">
        <v>31292.13</v>
      </c>
      <c r="P92" t="n">
        <v>737.71</v>
      </c>
      <c r="Q92" t="n">
        <v>1367.17</v>
      </c>
      <c r="R92" t="n">
        <v>128.24</v>
      </c>
      <c r="S92" t="n">
        <v>104.26</v>
      </c>
      <c r="T92" t="n">
        <v>11058.62</v>
      </c>
      <c r="U92" t="n">
        <v>0.8100000000000001</v>
      </c>
      <c r="V92" t="n">
        <v>0.9</v>
      </c>
      <c r="W92" t="n">
        <v>20.68</v>
      </c>
      <c r="X92" t="n">
        <v>0.67</v>
      </c>
      <c r="Y92" t="n">
        <v>1</v>
      </c>
      <c r="Z92" t="n">
        <v>10</v>
      </c>
      <c r="AA92" t="n">
        <v>1589.496985044281</v>
      </c>
      <c r="AB92" t="n">
        <v>2174.819898595486</v>
      </c>
      <c r="AC92" t="n">
        <v>1967.258139852431</v>
      </c>
      <c r="AD92" t="n">
        <v>1589496.985044281</v>
      </c>
      <c r="AE92" t="n">
        <v>2174819.898595486</v>
      </c>
      <c r="AF92" t="n">
        <v>9.096753584965917e-07</v>
      </c>
      <c r="AG92" t="n">
        <v>17</v>
      </c>
      <c r="AH92" t="n">
        <v>1967258.139852431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1.7582</v>
      </c>
      <c r="E93" t="n">
        <v>56.88</v>
      </c>
      <c r="F93" t="n">
        <v>53.25</v>
      </c>
      <c r="G93" t="n">
        <v>133.13</v>
      </c>
      <c r="H93" t="n">
        <v>1.67</v>
      </c>
      <c r="I93" t="n">
        <v>24</v>
      </c>
      <c r="J93" t="n">
        <v>252.27</v>
      </c>
      <c r="K93" t="n">
        <v>56.13</v>
      </c>
      <c r="L93" t="n">
        <v>23.75</v>
      </c>
      <c r="M93" t="n">
        <v>22</v>
      </c>
      <c r="N93" t="n">
        <v>62.4</v>
      </c>
      <c r="O93" t="n">
        <v>31347.83</v>
      </c>
      <c r="P93" t="n">
        <v>736.3200000000001</v>
      </c>
      <c r="Q93" t="n">
        <v>1367.24</v>
      </c>
      <c r="R93" t="n">
        <v>128.51</v>
      </c>
      <c r="S93" t="n">
        <v>104.26</v>
      </c>
      <c r="T93" t="n">
        <v>11192.25</v>
      </c>
      <c r="U93" t="n">
        <v>0.8100000000000001</v>
      </c>
      <c r="V93" t="n">
        <v>0.9</v>
      </c>
      <c r="W93" t="n">
        <v>20.68</v>
      </c>
      <c r="X93" t="n">
        <v>0.67</v>
      </c>
      <c r="Y93" t="n">
        <v>1</v>
      </c>
      <c r="Z93" t="n">
        <v>10</v>
      </c>
      <c r="AA93" t="n">
        <v>1587.809215112659</v>
      </c>
      <c r="AB93" t="n">
        <v>2172.510617315887</v>
      </c>
      <c r="AC93" t="n">
        <v>1965.16925313706</v>
      </c>
      <c r="AD93" t="n">
        <v>1587809.215112659</v>
      </c>
      <c r="AE93" t="n">
        <v>2172510.617315887</v>
      </c>
      <c r="AF93" t="n">
        <v>9.095718922365262e-07</v>
      </c>
      <c r="AG93" t="n">
        <v>17</v>
      </c>
      <c r="AH93" t="n">
        <v>1965169.25313706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1.7608</v>
      </c>
      <c r="E94" t="n">
        <v>56.79</v>
      </c>
      <c r="F94" t="n">
        <v>53.21</v>
      </c>
      <c r="G94" t="n">
        <v>138.81</v>
      </c>
      <c r="H94" t="n">
        <v>1.69</v>
      </c>
      <c r="I94" t="n">
        <v>23</v>
      </c>
      <c r="J94" t="n">
        <v>252.73</v>
      </c>
      <c r="K94" t="n">
        <v>56.13</v>
      </c>
      <c r="L94" t="n">
        <v>24</v>
      </c>
      <c r="M94" t="n">
        <v>21</v>
      </c>
      <c r="N94" t="n">
        <v>62.6</v>
      </c>
      <c r="O94" t="n">
        <v>31403.6</v>
      </c>
      <c r="P94" t="n">
        <v>735.49</v>
      </c>
      <c r="Q94" t="n">
        <v>1367.2</v>
      </c>
      <c r="R94" t="n">
        <v>127.08</v>
      </c>
      <c r="S94" t="n">
        <v>104.26</v>
      </c>
      <c r="T94" t="n">
        <v>10482.24</v>
      </c>
      <c r="U94" t="n">
        <v>0.82</v>
      </c>
      <c r="V94" t="n">
        <v>0.9</v>
      </c>
      <c r="W94" t="n">
        <v>20.68</v>
      </c>
      <c r="X94" t="n">
        <v>0.63</v>
      </c>
      <c r="Y94" t="n">
        <v>1</v>
      </c>
      <c r="Z94" t="n">
        <v>10</v>
      </c>
      <c r="AA94" t="n">
        <v>1584.368915575361</v>
      </c>
      <c r="AB94" t="n">
        <v>2167.803447713652</v>
      </c>
      <c r="AC94" t="n">
        <v>1960.911329195108</v>
      </c>
      <c r="AD94" t="n">
        <v>1584368.915575361</v>
      </c>
      <c r="AE94" t="n">
        <v>2167803.447713652</v>
      </c>
      <c r="AF94" t="n">
        <v>9.109169536173786e-07</v>
      </c>
      <c r="AG94" t="n">
        <v>17</v>
      </c>
      <c r="AH94" t="n">
        <v>1960911.329195108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1.7606</v>
      </c>
      <c r="E95" t="n">
        <v>56.8</v>
      </c>
      <c r="F95" t="n">
        <v>53.21</v>
      </c>
      <c r="G95" t="n">
        <v>138.82</v>
      </c>
      <c r="H95" t="n">
        <v>1.7</v>
      </c>
      <c r="I95" t="n">
        <v>23</v>
      </c>
      <c r="J95" t="n">
        <v>253.18</v>
      </c>
      <c r="K95" t="n">
        <v>56.13</v>
      </c>
      <c r="L95" t="n">
        <v>24.25</v>
      </c>
      <c r="M95" t="n">
        <v>21</v>
      </c>
      <c r="N95" t="n">
        <v>62.8</v>
      </c>
      <c r="O95" t="n">
        <v>31459.45</v>
      </c>
      <c r="P95" t="n">
        <v>735.28</v>
      </c>
      <c r="Q95" t="n">
        <v>1367.21</v>
      </c>
      <c r="R95" t="n">
        <v>127.25</v>
      </c>
      <c r="S95" t="n">
        <v>104.26</v>
      </c>
      <c r="T95" t="n">
        <v>10565.09</v>
      </c>
      <c r="U95" t="n">
        <v>0.82</v>
      </c>
      <c r="V95" t="n">
        <v>0.9</v>
      </c>
      <c r="W95" t="n">
        <v>20.68</v>
      </c>
      <c r="X95" t="n">
        <v>0.64</v>
      </c>
      <c r="Y95" t="n">
        <v>1</v>
      </c>
      <c r="Z95" t="n">
        <v>10</v>
      </c>
      <c r="AA95" t="n">
        <v>1584.236143789906</v>
      </c>
      <c r="AB95" t="n">
        <v>2167.621783499314</v>
      </c>
      <c r="AC95" t="n">
        <v>1960.747002758419</v>
      </c>
      <c r="AD95" t="n">
        <v>1584236.143789906</v>
      </c>
      <c r="AE95" t="n">
        <v>2167621.783499314</v>
      </c>
      <c r="AF95" t="n">
        <v>9.108134873573131e-07</v>
      </c>
      <c r="AG95" t="n">
        <v>17</v>
      </c>
      <c r="AH95" t="n">
        <v>1960747.002758419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1.7611</v>
      </c>
      <c r="E96" t="n">
        <v>56.78</v>
      </c>
      <c r="F96" t="n">
        <v>53.2</v>
      </c>
      <c r="G96" t="n">
        <v>138.78</v>
      </c>
      <c r="H96" t="n">
        <v>1.72</v>
      </c>
      <c r="I96" t="n">
        <v>23</v>
      </c>
      <c r="J96" t="n">
        <v>253.63</v>
      </c>
      <c r="K96" t="n">
        <v>56.13</v>
      </c>
      <c r="L96" t="n">
        <v>24.5</v>
      </c>
      <c r="M96" t="n">
        <v>21</v>
      </c>
      <c r="N96" t="n">
        <v>63</v>
      </c>
      <c r="O96" t="n">
        <v>31515.37</v>
      </c>
      <c r="P96" t="n">
        <v>734.29</v>
      </c>
      <c r="Q96" t="n">
        <v>1367.36</v>
      </c>
      <c r="R96" t="n">
        <v>126.71</v>
      </c>
      <c r="S96" t="n">
        <v>104.26</v>
      </c>
      <c r="T96" t="n">
        <v>10297.36</v>
      </c>
      <c r="U96" t="n">
        <v>0.82</v>
      </c>
      <c r="V96" t="n">
        <v>0.9</v>
      </c>
      <c r="W96" t="n">
        <v>20.68</v>
      </c>
      <c r="X96" t="n">
        <v>0.62</v>
      </c>
      <c r="Y96" t="n">
        <v>1</v>
      </c>
      <c r="Z96" t="n">
        <v>10</v>
      </c>
      <c r="AA96" t="n">
        <v>1582.419613815845</v>
      </c>
      <c r="AB96" t="n">
        <v>2165.136327049157</v>
      </c>
      <c r="AC96" t="n">
        <v>1958.498754783506</v>
      </c>
      <c r="AD96" t="n">
        <v>1582419.613815845</v>
      </c>
      <c r="AE96" t="n">
        <v>2165136.327049157</v>
      </c>
      <c r="AF96" t="n">
        <v>9.110721530074771e-07</v>
      </c>
      <c r="AG96" t="n">
        <v>17</v>
      </c>
      <c r="AH96" t="n">
        <v>1958498.754783506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1.7604</v>
      </c>
      <c r="E97" t="n">
        <v>56.81</v>
      </c>
      <c r="F97" t="n">
        <v>53.22</v>
      </c>
      <c r="G97" t="n">
        <v>138.84</v>
      </c>
      <c r="H97" t="n">
        <v>1.73</v>
      </c>
      <c r="I97" t="n">
        <v>23</v>
      </c>
      <c r="J97" t="n">
        <v>254.09</v>
      </c>
      <c r="K97" t="n">
        <v>56.13</v>
      </c>
      <c r="L97" t="n">
        <v>24.75</v>
      </c>
      <c r="M97" t="n">
        <v>21</v>
      </c>
      <c r="N97" t="n">
        <v>63.21</v>
      </c>
      <c r="O97" t="n">
        <v>31571.37</v>
      </c>
      <c r="P97" t="n">
        <v>733.0599999999999</v>
      </c>
      <c r="Q97" t="n">
        <v>1367.19</v>
      </c>
      <c r="R97" t="n">
        <v>127.83</v>
      </c>
      <c r="S97" t="n">
        <v>104.26</v>
      </c>
      <c r="T97" t="n">
        <v>10857.45</v>
      </c>
      <c r="U97" t="n">
        <v>0.82</v>
      </c>
      <c r="V97" t="n">
        <v>0.9</v>
      </c>
      <c r="W97" t="n">
        <v>20.67</v>
      </c>
      <c r="X97" t="n">
        <v>0.65</v>
      </c>
      <c r="Y97" t="n">
        <v>1</v>
      </c>
      <c r="Z97" t="n">
        <v>10</v>
      </c>
      <c r="AA97" t="n">
        <v>1581.40953204759</v>
      </c>
      <c r="AB97" t="n">
        <v>2163.754288612168</v>
      </c>
      <c r="AC97" t="n">
        <v>1957.24861615524</v>
      </c>
      <c r="AD97" t="n">
        <v>1581409.53204759</v>
      </c>
      <c r="AE97" t="n">
        <v>2163754.288612168</v>
      </c>
      <c r="AF97" t="n">
        <v>9.107100210972476e-07</v>
      </c>
      <c r="AG97" t="n">
        <v>17</v>
      </c>
      <c r="AH97" t="n">
        <v>1957248.61615524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1.7631</v>
      </c>
      <c r="E98" t="n">
        <v>56.72</v>
      </c>
      <c r="F98" t="n">
        <v>53.18</v>
      </c>
      <c r="G98" t="n">
        <v>145.03</v>
      </c>
      <c r="H98" t="n">
        <v>1.75</v>
      </c>
      <c r="I98" t="n">
        <v>22</v>
      </c>
      <c r="J98" t="n">
        <v>254.54</v>
      </c>
      <c r="K98" t="n">
        <v>56.13</v>
      </c>
      <c r="L98" t="n">
        <v>25</v>
      </c>
      <c r="M98" t="n">
        <v>20</v>
      </c>
      <c r="N98" t="n">
        <v>63.41</v>
      </c>
      <c r="O98" t="n">
        <v>31627.44</v>
      </c>
      <c r="P98" t="n">
        <v>731.5</v>
      </c>
      <c r="Q98" t="n">
        <v>1367.17</v>
      </c>
      <c r="R98" t="n">
        <v>125.92</v>
      </c>
      <c r="S98" t="n">
        <v>104.26</v>
      </c>
      <c r="T98" t="n">
        <v>9908.379999999999</v>
      </c>
      <c r="U98" t="n">
        <v>0.83</v>
      </c>
      <c r="V98" t="n">
        <v>0.9</v>
      </c>
      <c r="W98" t="n">
        <v>20.68</v>
      </c>
      <c r="X98" t="n">
        <v>0.6</v>
      </c>
      <c r="Y98" t="n">
        <v>1</v>
      </c>
      <c r="Z98" t="n">
        <v>10</v>
      </c>
      <c r="AA98" t="n">
        <v>1576.904151411992</v>
      </c>
      <c r="AB98" t="n">
        <v>2157.589828063178</v>
      </c>
      <c r="AC98" t="n">
        <v>1951.67248306917</v>
      </c>
      <c r="AD98" t="n">
        <v>1576904.151411992</v>
      </c>
      <c r="AE98" t="n">
        <v>2157589.828063178</v>
      </c>
      <c r="AF98" t="n">
        <v>9.121068156081329e-07</v>
      </c>
      <c r="AG98" t="n">
        <v>17</v>
      </c>
      <c r="AH98" t="n">
        <v>1951672.48306917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1.7637</v>
      </c>
      <c r="E99" t="n">
        <v>56.7</v>
      </c>
      <c r="F99" t="n">
        <v>53.16</v>
      </c>
      <c r="G99" t="n">
        <v>144.97</v>
      </c>
      <c r="H99" t="n">
        <v>1.76</v>
      </c>
      <c r="I99" t="n">
        <v>22</v>
      </c>
      <c r="J99" t="n">
        <v>255</v>
      </c>
      <c r="K99" t="n">
        <v>56.13</v>
      </c>
      <c r="L99" t="n">
        <v>25.25</v>
      </c>
      <c r="M99" t="n">
        <v>20</v>
      </c>
      <c r="N99" t="n">
        <v>63.62</v>
      </c>
      <c r="O99" t="n">
        <v>31683.59</v>
      </c>
      <c r="P99" t="n">
        <v>731.16</v>
      </c>
      <c r="Q99" t="n">
        <v>1367.27</v>
      </c>
      <c r="R99" t="n">
        <v>125.38</v>
      </c>
      <c r="S99" t="n">
        <v>104.26</v>
      </c>
      <c r="T99" t="n">
        <v>9637.18</v>
      </c>
      <c r="U99" t="n">
        <v>0.83</v>
      </c>
      <c r="V99" t="n">
        <v>0.9</v>
      </c>
      <c r="W99" t="n">
        <v>20.67</v>
      </c>
      <c r="X99" t="n">
        <v>0.58</v>
      </c>
      <c r="Y99" t="n">
        <v>1</v>
      </c>
      <c r="Z99" t="n">
        <v>10</v>
      </c>
      <c r="AA99" t="n">
        <v>1575.838813542861</v>
      </c>
      <c r="AB99" t="n">
        <v>2156.132185791244</v>
      </c>
      <c r="AC99" t="n">
        <v>1950.353956129855</v>
      </c>
      <c r="AD99" t="n">
        <v>1575838.813542861</v>
      </c>
      <c r="AE99" t="n">
        <v>2156132.185791244</v>
      </c>
      <c r="AF99" t="n">
        <v>9.124172143883296e-07</v>
      </c>
      <c r="AG99" t="n">
        <v>17</v>
      </c>
      <c r="AH99" t="n">
        <v>1950353.956129855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1.763</v>
      </c>
      <c r="E100" t="n">
        <v>56.72</v>
      </c>
      <c r="F100" t="n">
        <v>53.18</v>
      </c>
      <c r="G100" t="n">
        <v>145.04</v>
      </c>
      <c r="H100" t="n">
        <v>1.78</v>
      </c>
      <c r="I100" t="n">
        <v>22</v>
      </c>
      <c r="J100" t="n">
        <v>255.45</v>
      </c>
      <c r="K100" t="n">
        <v>56.13</v>
      </c>
      <c r="L100" t="n">
        <v>25.5</v>
      </c>
      <c r="M100" t="n">
        <v>20</v>
      </c>
      <c r="N100" t="n">
        <v>63.82</v>
      </c>
      <c r="O100" t="n">
        <v>31739.82</v>
      </c>
      <c r="P100" t="n">
        <v>730.96</v>
      </c>
      <c r="Q100" t="n">
        <v>1367.19</v>
      </c>
      <c r="R100" t="n">
        <v>126.05</v>
      </c>
      <c r="S100" t="n">
        <v>104.26</v>
      </c>
      <c r="T100" t="n">
        <v>9970.6</v>
      </c>
      <c r="U100" t="n">
        <v>0.83</v>
      </c>
      <c r="V100" t="n">
        <v>0.9</v>
      </c>
      <c r="W100" t="n">
        <v>20.68</v>
      </c>
      <c r="X100" t="n">
        <v>0.6</v>
      </c>
      <c r="Y100" t="n">
        <v>1</v>
      </c>
      <c r="Z100" t="n">
        <v>10</v>
      </c>
      <c r="AA100" t="n">
        <v>1576.240658803505</v>
      </c>
      <c r="AB100" t="n">
        <v>2156.682008205018</v>
      </c>
      <c r="AC100" t="n">
        <v>1950.851304264139</v>
      </c>
      <c r="AD100" t="n">
        <v>1576240.658803505</v>
      </c>
      <c r="AE100" t="n">
        <v>2156682.008205018</v>
      </c>
      <c r="AF100" t="n">
        <v>9.120550824781e-07</v>
      </c>
      <c r="AG100" t="n">
        <v>17</v>
      </c>
      <c r="AH100" t="n">
        <v>1950851.304264139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1.763</v>
      </c>
      <c r="E101" t="n">
        <v>56.72</v>
      </c>
      <c r="F101" t="n">
        <v>53.18</v>
      </c>
      <c r="G101" t="n">
        <v>145.04</v>
      </c>
      <c r="H101" t="n">
        <v>1.79</v>
      </c>
      <c r="I101" t="n">
        <v>22</v>
      </c>
      <c r="J101" t="n">
        <v>255.91</v>
      </c>
      <c r="K101" t="n">
        <v>56.13</v>
      </c>
      <c r="L101" t="n">
        <v>25.75</v>
      </c>
      <c r="M101" t="n">
        <v>20</v>
      </c>
      <c r="N101" t="n">
        <v>64.03</v>
      </c>
      <c r="O101" t="n">
        <v>31796.12</v>
      </c>
      <c r="P101" t="n">
        <v>730.46</v>
      </c>
      <c r="Q101" t="n">
        <v>1367.2</v>
      </c>
      <c r="R101" t="n">
        <v>126.12</v>
      </c>
      <c r="S101" t="n">
        <v>104.26</v>
      </c>
      <c r="T101" t="n">
        <v>10004.65</v>
      </c>
      <c r="U101" t="n">
        <v>0.83</v>
      </c>
      <c r="V101" t="n">
        <v>0.9</v>
      </c>
      <c r="W101" t="n">
        <v>20.68</v>
      </c>
      <c r="X101" t="n">
        <v>0.6</v>
      </c>
      <c r="Y101" t="n">
        <v>1</v>
      </c>
      <c r="Z101" t="n">
        <v>10</v>
      </c>
      <c r="AA101" t="n">
        <v>1575.554712050248</v>
      </c>
      <c r="AB101" t="n">
        <v>2155.743465595378</v>
      </c>
      <c r="AC101" t="n">
        <v>1950.00233484391</v>
      </c>
      <c r="AD101" t="n">
        <v>1575554.712050248</v>
      </c>
      <c r="AE101" t="n">
        <v>2155743.465595378</v>
      </c>
      <c r="AF101" t="n">
        <v>9.120550824781e-07</v>
      </c>
      <c r="AG101" t="n">
        <v>17</v>
      </c>
      <c r="AH101" t="n">
        <v>1950002.33484391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1.763</v>
      </c>
      <c r="E102" t="n">
        <v>56.72</v>
      </c>
      <c r="F102" t="n">
        <v>53.18</v>
      </c>
      <c r="G102" t="n">
        <v>145.03</v>
      </c>
      <c r="H102" t="n">
        <v>1.8</v>
      </c>
      <c r="I102" t="n">
        <v>22</v>
      </c>
      <c r="J102" t="n">
        <v>256.36</v>
      </c>
      <c r="K102" t="n">
        <v>56.13</v>
      </c>
      <c r="L102" t="n">
        <v>26</v>
      </c>
      <c r="M102" t="n">
        <v>20</v>
      </c>
      <c r="N102" t="n">
        <v>64.23999999999999</v>
      </c>
      <c r="O102" t="n">
        <v>31852.5</v>
      </c>
      <c r="P102" t="n">
        <v>728.21</v>
      </c>
      <c r="Q102" t="n">
        <v>1367.17</v>
      </c>
      <c r="R102" t="n">
        <v>126.31</v>
      </c>
      <c r="S102" t="n">
        <v>104.26</v>
      </c>
      <c r="T102" t="n">
        <v>10100.57</v>
      </c>
      <c r="U102" t="n">
        <v>0.83</v>
      </c>
      <c r="V102" t="n">
        <v>0.9</v>
      </c>
      <c r="W102" t="n">
        <v>20.67</v>
      </c>
      <c r="X102" t="n">
        <v>0.6</v>
      </c>
      <c r="Y102" t="n">
        <v>1</v>
      </c>
      <c r="Z102" t="n">
        <v>10</v>
      </c>
      <c r="AA102" t="n">
        <v>1572.467951660595</v>
      </c>
      <c r="AB102" t="n">
        <v>2151.520023851996</v>
      </c>
      <c r="AC102" t="n">
        <v>1946.181972452879</v>
      </c>
      <c r="AD102" t="n">
        <v>1572467.951660595</v>
      </c>
      <c r="AE102" t="n">
        <v>2151520.023851996</v>
      </c>
      <c r="AF102" t="n">
        <v>9.120550824781e-07</v>
      </c>
      <c r="AG102" t="n">
        <v>17</v>
      </c>
      <c r="AH102" t="n">
        <v>1946181.972452879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1.7657</v>
      </c>
      <c r="E103" t="n">
        <v>56.64</v>
      </c>
      <c r="F103" t="n">
        <v>53.14</v>
      </c>
      <c r="G103" t="n">
        <v>151.82</v>
      </c>
      <c r="H103" t="n">
        <v>1.82</v>
      </c>
      <c r="I103" t="n">
        <v>21</v>
      </c>
      <c r="J103" t="n">
        <v>256.82</v>
      </c>
      <c r="K103" t="n">
        <v>56.13</v>
      </c>
      <c r="L103" t="n">
        <v>26.25</v>
      </c>
      <c r="M103" t="n">
        <v>19</v>
      </c>
      <c r="N103" t="n">
        <v>64.45</v>
      </c>
      <c r="O103" t="n">
        <v>31909.08</v>
      </c>
      <c r="P103" t="n">
        <v>727.38</v>
      </c>
      <c r="Q103" t="n">
        <v>1367.18</v>
      </c>
      <c r="R103" t="n">
        <v>124.7</v>
      </c>
      <c r="S103" t="n">
        <v>104.26</v>
      </c>
      <c r="T103" t="n">
        <v>9302.59</v>
      </c>
      <c r="U103" t="n">
        <v>0.84</v>
      </c>
      <c r="V103" t="n">
        <v>0.9</v>
      </c>
      <c r="W103" t="n">
        <v>20.68</v>
      </c>
      <c r="X103" t="n">
        <v>0.5600000000000001</v>
      </c>
      <c r="Y103" t="n">
        <v>1</v>
      </c>
      <c r="Z103" t="n">
        <v>10</v>
      </c>
      <c r="AA103" t="n">
        <v>1568.982828985378</v>
      </c>
      <c r="AB103" t="n">
        <v>2146.751525255002</v>
      </c>
      <c r="AC103" t="n">
        <v>1941.868572669354</v>
      </c>
      <c r="AD103" t="n">
        <v>1568982.828985378</v>
      </c>
      <c r="AE103" t="n">
        <v>2146751.525255003</v>
      </c>
      <c r="AF103" t="n">
        <v>9.134518769889856e-07</v>
      </c>
      <c r="AG103" t="n">
        <v>17</v>
      </c>
      <c r="AH103" t="n">
        <v>1941868.572669354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1.7656</v>
      </c>
      <c r="E104" t="n">
        <v>56.64</v>
      </c>
      <c r="F104" t="n">
        <v>53.14</v>
      </c>
      <c r="G104" t="n">
        <v>151.82</v>
      </c>
      <c r="H104" t="n">
        <v>1.83</v>
      </c>
      <c r="I104" t="n">
        <v>21</v>
      </c>
      <c r="J104" t="n">
        <v>257.28</v>
      </c>
      <c r="K104" t="n">
        <v>56.13</v>
      </c>
      <c r="L104" t="n">
        <v>26.5</v>
      </c>
      <c r="M104" t="n">
        <v>19</v>
      </c>
      <c r="N104" t="n">
        <v>64.66</v>
      </c>
      <c r="O104" t="n">
        <v>31965.61</v>
      </c>
      <c r="P104" t="n">
        <v>727.71</v>
      </c>
      <c r="Q104" t="n">
        <v>1367.21</v>
      </c>
      <c r="R104" t="n">
        <v>124.85</v>
      </c>
      <c r="S104" t="n">
        <v>104.26</v>
      </c>
      <c r="T104" t="n">
        <v>9378.360000000001</v>
      </c>
      <c r="U104" t="n">
        <v>0.84</v>
      </c>
      <c r="V104" t="n">
        <v>0.9</v>
      </c>
      <c r="W104" t="n">
        <v>20.67</v>
      </c>
      <c r="X104" t="n">
        <v>0.5600000000000001</v>
      </c>
      <c r="Y104" t="n">
        <v>1</v>
      </c>
      <c r="Z104" t="n">
        <v>10</v>
      </c>
      <c r="AA104" t="n">
        <v>1569.511654528093</v>
      </c>
      <c r="AB104" t="n">
        <v>2147.475087692682</v>
      </c>
      <c r="AC104" t="n">
        <v>1942.523079323507</v>
      </c>
      <c r="AD104" t="n">
        <v>1569511.654528093</v>
      </c>
      <c r="AE104" t="n">
        <v>2147475.087692682</v>
      </c>
      <c r="AF104" t="n">
        <v>9.134001438589527e-07</v>
      </c>
      <c r="AG104" t="n">
        <v>17</v>
      </c>
      <c r="AH104" t="n">
        <v>1942523.079323507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1.7654</v>
      </c>
      <c r="E105" t="n">
        <v>56.64</v>
      </c>
      <c r="F105" t="n">
        <v>53.14</v>
      </c>
      <c r="G105" t="n">
        <v>151.84</v>
      </c>
      <c r="H105" t="n">
        <v>1.85</v>
      </c>
      <c r="I105" t="n">
        <v>21</v>
      </c>
      <c r="J105" t="n">
        <v>257.74</v>
      </c>
      <c r="K105" t="n">
        <v>56.13</v>
      </c>
      <c r="L105" t="n">
        <v>26.75</v>
      </c>
      <c r="M105" t="n">
        <v>19</v>
      </c>
      <c r="N105" t="n">
        <v>64.86</v>
      </c>
      <c r="O105" t="n">
        <v>32022.22</v>
      </c>
      <c r="P105" t="n">
        <v>726.9400000000001</v>
      </c>
      <c r="Q105" t="n">
        <v>1367.23</v>
      </c>
      <c r="R105" t="n">
        <v>124.79</v>
      </c>
      <c r="S105" t="n">
        <v>104.26</v>
      </c>
      <c r="T105" t="n">
        <v>9347.530000000001</v>
      </c>
      <c r="U105" t="n">
        <v>0.84</v>
      </c>
      <c r="V105" t="n">
        <v>0.9</v>
      </c>
      <c r="W105" t="n">
        <v>20.68</v>
      </c>
      <c r="X105" t="n">
        <v>0.57</v>
      </c>
      <c r="Y105" t="n">
        <v>1</v>
      </c>
      <c r="Z105" t="n">
        <v>10</v>
      </c>
      <c r="AA105" t="n">
        <v>1568.610344638668</v>
      </c>
      <c r="AB105" t="n">
        <v>2146.241875738985</v>
      </c>
      <c r="AC105" t="n">
        <v>1941.407563387846</v>
      </c>
      <c r="AD105" t="n">
        <v>1568610.344638668</v>
      </c>
      <c r="AE105" t="n">
        <v>2146241.875738984</v>
      </c>
      <c r="AF105" t="n">
        <v>9.132966775988871e-07</v>
      </c>
      <c r="AG105" t="n">
        <v>17</v>
      </c>
      <c r="AH105" t="n">
        <v>1941407.563387847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1.7653</v>
      </c>
      <c r="E106" t="n">
        <v>56.65</v>
      </c>
      <c r="F106" t="n">
        <v>53.15</v>
      </c>
      <c r="G106" t="n">
        <v>151.85</v>
      </c>
      <c r="H106" t="n">
        <v>1.86</v>
      </c>
      <c r="I106" t="n">
        <v>21</v>
      </c>
      <c r="J106" t="n">
        <v>258.2</v>
      </c>
      <c r="K106" t="n">
        <v>56.13</v>
      </c>
      <c r="L106" t="n">
        <v>27</v>
      </c>
      <c r="M106" t="n">
        <v>19</v>
      </c>
      <c r="N106" t="n">
        <v>65.06999999999999</v>
      </c>
      <c r="O106" t="n">
        <v>32078.91</v>
      </c>
      <c r="P106" t="n">
        <v>725.54</v>
      </c>
      <c r="Q106" t="n">
        <v>1367.19</v>
      </c>
      <c r="R106" t="n">
        <v>125.02</v>
      </c>
      <c r="S106" t="n">
        <v>104.26</v>
      </c>
      <c r="T106" t="n">
        <v>9461.09</v>
      </c>
      <c r="U106" t="n">
        <v>0.83</v>
      </c>
      <c r="V106" t="n">
        <v>0.9</v>
      </c>
      <c r="W106" t="n">
        <v>20.68</v>
      </c>
      <c r="X106" t="n">
        <v>0.57</v>
      </c>
      <c r="Y106" t="n">
        <v>1</v>
      </c>
      <c r="Z106" t="n">
        <v>10</v>
      </c>
      <c r="AA106" t="n">
        <v>1566.836536157952</v>
      </c>
      <c r="AB106" t="n">
        <v>2143.814872720762</v>
      </c>
      <c r="AC106" t="n">
        <v>1939.212190131364</v>
      </c>
      <c r="AD106" t="n">
        <v>1566836.536157952</v>
      </c>
      <c r="AE106" t="n">
        <v>2143814.872720762</v>
      </c>
      <c r="AF106" t="n">
        <v>9.132449444688543e-07</v>
      </c>
      <c r="AG106" t="n">
        <v>17</v>
      </c>
      <c r="AH106" t="n">
        <v>1939212.190131363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1.7676</v>
      </c>
      <c r="E107" t="n">
        <v>56.57</v>
      </c>
      <c r="F107" t="n">
        <v>53.12</v>
      </c>
      <c r="G107" t="n">
        <v>159.35</v>
      </c>
      <c r="H107" t="n">
        <v>1.87</v>
      </c>
      <c r="I107" t="n">
        <v>20</v>
      </c>
      <c r="J107" t="n">
        <v>258.66</v>
      </c>
      <c r="K107" t="n">
        <v>56.13</v>
      </c>
      <c r="L107" t="n">
        <v>27.25</v>
      </c>
      <c r="M107" t="n">
        <v>18</v>
      </c>
      <c r="N107" t="n">
        <v>65.28</v>
      </c>
      <c r="O107" t="n">
        <v>32135.68</v>
      </c>
      <c r="P107" t="n">
        <v>723.0599999999999</v>
      </c>
      <c r="Q107" t="n">
        <v>1367.26</v>
      </c>
      <c r="R107" t="n">
        <v>123.96</v>
      </c>
      <c r="S107" t="n">
        <v>104.26</v>
      </c>
      <c r="T107" t="n">
        <v>8937.27</v>
      </c>
      <c r="U107" t="n">
        <v>0.84</v>
      </c>
      <c r="V107" t="n">
        <v>0.9</v>
      </c>
      <c r="W107" t="n">
        <v>20.68</v>
      </c>
      <c r="X107" t="n">
        <v>0.54</v>
      </c>
      <c r="Y107" t="n">
        <v>1</v>
      </c>
      <c r="Z107" t="n">
        <v>10</v>
      </c>
      <c r="AA107" t="n">
        <v>1561.479757269469</v>
      </c>
      <c r="AB107" t="n">
        <v>2136.485491521134</v>
      </c>
      <c r="AC107" t="n">
        <v>1932.582314786577</v>
      </c>
      <c r="AD107" t="n">
        <v>1561479.757269469</v>
      </c>
      <c r="AE107" t="n">
        <v>2136485.491521134</v>
      </c>
      <c r="AF107" t="n">
        <v>9.144348064596086e-07</v>
      </c>
      <c r="AG107" t="n">
        <v>17</v>
      </c>
      <c r="AH107" t="n">
        <v>1932582.314786577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1.7679</v>
      </c>
      <c r="E108" t="n">
        <v>56.57</v>
      </c>
      <c r="F108" t="n">
        <v>53.11</v>
      </c>
      <c r="G108" t="n">
        <v>159.32</v>
      </c>
      <c r="H108" t="n">
        <v>1.89</v>
      </c>
      <c r="I108" t="n">
        <v>20</v>
      </c>
      <c r="J108" t="n">
        <v>259.12</v>
      </c>
      <c r="K108" t="n">
        <v>56.13</v>
      </c>
      <c r="L108" t="n">
        <v>27.5</v>
      </c>
      <c r="M108" t="n">
        <v>18</v>
      </c>
      <c r="N108" t="n">
        <v>65.48999999999999</v>
      </c>
      <c r="O108" t="n">
        <v>32192.53</v>
      </c>
      <c r="P108" t="n">
        <v>724.52</v>
      </c>
      <c r="Q108" t="n">
        <v>1367.22</v>
      </c>
      <c r="R108" t="n">
        <v>123.75</v>
      </c>
      <c r="S108" t="n">
        <v>104.26</v>
      </c>
      <c r="T108" t="n">
        <v>8831.379999999999</v>
      </c>
      <c r="U108" t="n">
        <v>0.84</v>
      </c>
      <c r="V108" t="n">
        <v>0.9</v>
      </c>
      <c r="W108" t="n">
        <v>20.68</v>
      </c>
      <c r="X108" t="n">
        <v>0.53</v>
      </c>
      <c r="Y108" t="n">
        <v>1</v>
      </c>
      <c r="Z108" t="n">
        <v>10</v>
      </c>
      <c r="AA108" t="n">
        <v>1563.180959695556</v>
      </c>
      <c r="AB108" t="n">
        <v>2138.81315173226</v>
      </c>
      <c r="AC108" t="n">
        <v>1934.687826374045</v>
      </c>
      <c r="AD108" t="n">
        <v>1563180.959695556</v>
      </c>
      <c r="AE108" t="n">
        <v>2138813.15173226</v>
      </c>
      <c r="AF108" t="n">
        <v>9.14590005849707e-07</v>
      </c>
      <c r="AG108" t="n">
        <v>17</v>
      </c>
      <c r="AH108" t="n">
        <v>1934687.826374045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1.7681</v>
      </c>
      <c r="E109" t="n">
        <v>56.56</v>
      </c>
      <c r="F109" t="n">
        <v>53.1</v>
      </c>
      <c r="G109" t="n">
        <v>159.3</v>
      </c>
      <c r="H109" t="n">
        <v>1.9</v>
      </c>
      <c r="I109" t="n">
        <v>20</v>
      </c>
      <c r="J109" t="n">
        <v>259.58</v>
      </c>
      <c r="K109" t="n">
        <v>56.13</v>
      </c>
      <c r="L109" t="n">
        <v>27.75</v>
      </c>
      <c r="M109" t="n">
        <v>18</v>
      </c>
      <c r="N109" t="n">
        <v>65.70999999999999</v>
      </c>
      <c r="O109" t="n">
        <v>32249.46</v>
      </c>
      <c r="P109" t="n">
        <v>725.52</v>
      </c>
      <c r="Q109" t="n">
        <v>1367.17</v>
      </c>
      <c r="R109" t="n">
        <v>123.67</v>
      </c>
      <c r="S109" t="n">
        <v>104.26</v>
      </c>
      <c r="T109" t="n">
        <v>8789.98</v>
      </c>
      <c r="U109" t="n">
        <v>0.84</v>
      </c>
      <c r="V109" t="n">
        <v>0.9</v>
      </c>
      <c r="W109" t="n">
        <v>20.67</v>
      </c>
      <c r="X109" t="n">
        <v>0.53</v>
      </c>
      <c r="Y109" t="n">
        <v>1</v>
      </c>
      <c r="Z109" t="n">
        <v>10</v>
      </c>
      <c r="AA109" t="n">
        <v>1564.328760996713</v>
      </c>
      <c r="AB109" t="n">
        <v>2140.383624109922</v>
      </c>
      <c r="AC109" t="n">
        <v>1936.108415072154</v>
      </c>
      <c r="AD109" t="n">
        <v>1564328.760996713</v>
      </c>
      <c r="AE109" t="n">
        <v>2140383.624109922</v>
      </c>
      <c r="AF109" t="n">
        <v>9.146934721097724e-07</v>
      </c>
      <c r="AG109" t="n">
        <v>17</v>
      </c>
      <c r="AH109" t="n">
        <v>1936108.415072154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1.7675</v>
      </c>
      <c r="E110" t="n">
        <v>56.58</v>
      </c>
      <c r="F110" t="n">
        <v>53.12</v>
      </c>
      <c r="G110" t="n">
        <v>159.35</v>
      </c>
      <c r="H110" t="n">
        <v>1.92</v>
      </c>
      <c r="I110" t="n">
        <v>20</v>
      </c>
      <c r="J110" t="n">
        <v>260.05</v>
      </c>
      <c r="K110" t="n">
        <v>56.13</v>
      </c>
      <c r="L110" t="n">
        <v>28</v>
      </c>
      <c r="M110" t="n">
        <v>18</v>
      </c>
      <c r="N110" t="n">
        <v>65.92</v>
      </c>
      <c r="O110" t="n">
        <v>32306.46</v>
      </c>
      <c r="P110" t="n">
        <v>725.7</v>
      </c>
      <c r="Q110" t="n">
        <v>1367.24</v>
      </c>
      <c r="R110" t="n">
        <v>124.09</v>
      </c>
      <c r="S110" t="n">
        <v>104.26</v>
      </c>
      <c r="T110" t="n">
        <v>8999.610000000001</v>
      </c>
      <c r="U110" t="n">
        <v>0.84</v>
      </c>
      <c r="V110" t="n">
        <v>0.9</v>
      </c>
      <c r="W110" t="n">
        <v>20.68</v>
      </c>
      <c r="X110" t="n">
        <v>0.54</v>
      </c>
      <c r="Y110" t="n">
        <v>1</v>
      </c>
      <c r="Z110" t="n">
        <v>10</v>
      </c>
      <c r="AA110" t="n">
        <v>1565.168595477743</v>
      </c>
      <c r="AB110" t="n">
        <v>2141.53272269775</v>
      </c>
      <c r="AC110" t="n">
        <v>1937.14784530353</v>
      </c>
      <c r="AD110" t="n">
        <v>1565168.595477743</v>
      </c>
      <c r="AE110" t="n">
        <v>2141532.72269775</v>
      </c>
      <c r="AF110" t="n">
        <v>9.143830733295757e-07</v>
      </c>
      <c r="AG110" t="n">
        <v>17</v>
      </c>
      <c r="AH110" t="n">
        <v>1937147.84530353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1.7676</v>
      </c>
      <c r="E111" t="n">
        <v>56.57</v>
      </c>
      <c r="F111" t="n">
        <v>53.12</v>
      </c>
      <c r="G111" t="n">
        <v>159.35</v>
      </c>
      <c r="H111" t="n">
        <v>1.93</v>
      </c>
      <c r="I111" t="n">
        <v>20</v>
      </c>
      <c r="J111" t="n">
        <v>260.51</v>
      </c>
      <c r="K111" t="n">
        <v>56.13</v>
      </c>
      <c r="L111" t="n">
        <v>28.25</v>
      </c>
      <c r="M111" t="n">
        <v>18</v>
      </c>
      <c r="N111" t="n">
        <v>66.13</v>
      </c>
      <c r="O111" t="n">
        <v>32363.54</v>
      </c>
      <c r="P111" t="n">
        <v>724.15</v>
      </c>
      <c r="Q111" t="n">
        <v>1367.24</v>
      </c>
      <c r="R111" t="n">
        <v>124.14</v>
      </c>
      <c r="S111" t="n">
        <v>104.26</v>
      </c>
      <c r="T111" t="n">
        <v>9023.959999999999</v>
      </c>
      <c r="U111" t="n">
        <v>0.84</v>
      </c>
      <c r="V111" t="n">
        <v>0.9</v>
      </c>
      <c r="W111" t="n">
        <v>20.67</v>
      </c>
      <c r="X111" t="n">
        <v>0.54</v>
      </c>
      <c r="Y111" t="n">
        <v>1</v>
      </c>
      <c r="Z111" t="n">
        <v>10</v>
      </c>
      <c r="AA111" t="n">
        <v>1562.971229658392</v>
      </c>
      <c r="AB111" t="n">
        <v>2138.526189842777</v>
      </c>
      <c r="AC111" t="n">
        <v>1934.428251724539</v>
      </c>
      <c r="AD111" t="n">
        <v>1562971.229658392</v>
      </c>
      <c r="AE111" t="n">
        <v>2138526.189842776</v>
      </c>
      <c r="AF111" t="n">
        <v>9.144348064596086e-07</v>
      </c>
      <c r="AG111" t="n">
        <v>17</v>
      </c>
      <c r="AH111" t="n">
        <v>1934428.251724539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1.767</v>
      </c>
      <c r="E112" t="n">
        <v>56.59</v>
      </c>
      <c r="F112" t="n">
        <v>53.13</v>
      </c>
      <c r="G112" t="n">
        <v>159.4</v>
      </c>
      <c r="H112" t="n">
        <v>1.94</v>
      </c>
      <c r="I112" t="n">
        <v>20</v>
      </c>
      <c r="J112" t="n">
        <v>260.97</v>
      </c>
      <c r="K112" t="n">
        <v>56.13</v>
      </c>
      <c r="L112" t="n">
        <v>28.5</v>
      </c>
      <c r="M112" t="n">
        <v>18</v>
      </c>
      <c r="N112" t="n">
        <v>66.34999999999999</v>
      </c>
      <c r="O112" t="n">
        <v>32420.71</v>
      </c>
      <c r="P112" t="n">
        <v>720.53</v>
      </c>
      <c r="Q112" t="n">
        <v>1367.18</v>
      </c>
      <c r="R112" t="n">
        <v>124.57</v>
      </c>
      <c r="S112" t="n">
        <v>104.26</v>
      </c>
      <c r="T112" t="n">
        <v>9238.950000000001</v>
      </c>
      <c r="U112" t="n">
        <v>0.84</v>
      </c>
      <c r="V112" t="n">
        <v>0.9</v>
      </c>
      <c r="W112" t="n">
        <v>20.68</v>
      </c>
      <c r="X112" t="n">
        <v>0.5600000000000001</v>
      </c>
      <c r="Y112" t="n">
        <v>1</v>
      </c>
      <c r="Z112" t="n">
        <v>10</v>
      </c>
      <c r="AA112" t="n">
        <v>1558.541931035726</v>
      </c>
      <c r="AB112" t="n">
        <v>2132.465828060381</v>
      </c>
      <c r="AC112" t="n">
        <v>1928.946282364884</v>
      </c>
      <c r="AD112" t="n">
        <v>1558541.931035726</v>
      </c>
      <c r="AE112" t="n">
        <v>2132465.828060381</v>
      </c>
      <c r="AF112" t="n">
        <v>9.141244076794117e-07</v>
      </c>
      <c r="AG112" t="n">
        <v>17</v>
      </c>
      <c r="AH112" t="n">
        <v>1928946.282364884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1.7698</v>
      </c>
      <c r="E113" t="n">
        <v>56.5</v>
      </c>
      <c r="F113" t="n">
        <v>53.09</v>
      </c>
      <c r="G113" t="n">
        <v>167.65</v>
      </c>
      <c r="H113" t="n">
        <v>1.96</v>
      </c>
      <c r="I113" t="n">
        <v>19</v>
      </c>
      <c r="J113" t="n">
        <v>261.44</v>
      </c>
      <c r="K113" t="n">
        <v>56.13</v>
      </c>
      <c r="L113" t="n">
        <v>28.75</v>
      </c>
      <c r="M113" t="n">
        <v>17</v>
      </c>
      <c r="N113" t="n">
        <v>66.56</v>
      </c>
      <c r="O113" t="n">
        <v>32477.95</v>
      </c>
      <c r="P113" t="n">
        <v>719.59</v>
      </c>
      <c r="Q113" t="n">
        <v>1367.21</v>
      </c>
      <c r="R113" t="n">
        <v>123.2</v>
      </c>
      <c r="S113" t="n">
        <v>104.26</v>
      </c>
      <c r="T113" t="n">
        <v>8562.860000000001</v>
      </c>
      <c r="U113" t="n">
        <v>0.85</v>
      </c>
      <c r="V113" t="n">
        <v>0.9</v>
      </c>
      <c r="W113" t="n">
        <v>20.67</v>
      </c>
      <c r="X113" t="n">
        <v>0.51</v>
      </c>
      <c r="Y113" t="n">
        <v>1</v>
      </c>
      <c r="Z113" t="n">
        <v>10</v>
      </c>
      <c r="AA113" t="n">
        <v>1554.859803945134</v>
      </c>
      <c r="AB113" t="n">
        <v>2127.42777933105</v>
      </c>
      <c r="AC113" t="n">
        <v>1924.389057935335</v>
      </c>
      <c r="AD113" t="n">
        <v>1554859.803945134</v>
      </c>
      <c r="AE113" t="n">
        <v>2127427.77933105</v>
      </c>
      <c r="AF113" t="n">
        <v>9.1557293532033e-07</v>
      </c>
      <c r="AG113" t="n">
        <v>17</v>
      </c>
      <c r="AH113" t="n">
        <v>1924389.057935335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1.7695</v>
      </c>
      <c r="E114" t="n">
        <v>56.51</v>
      </c>
      <c r="F114" t="n">
        <v>53.1</v>
      </c>
      <c r="G114" t="n">
        <v>167.67</v>
      </c>
      <c r="H114" t="n">
        <v>1.97</v>
      </c>
      <c r="I114" t="n">
        <v>19</v>
      </c>
      <c r="J114" t="n">
        <v>261.9</v>
      </c>
      <c r="K114" t="n">
        <v>56.13</v>
      </c>
      <c r="L114" t="n">
        <v>29</v>
      </c>
      <c r="M114" t="n">
        <v>17</v>
      </c>
      <c r="N114" t="n">
        <v>66.77</v>
      </c>
      <c r="O114" t="n">
        <v>32535.28</v>
      </c>
      <c r="P114" t="n">
        <v>719.6</v>
      </c>
      <c r="Q114" t="n">
        <v>1367.22</v>
      </c>
      <c r="R114" t="n">
        <v>123.43</v>
      </c>
      <c r="S114" t="n">
        <v>104.26</v>
      </c>
      <c r="T114" t="n">
        <v>8675.26</v>
      </c>
      <c r="U114" t="n">
        <v>0.84</v>
      </c>
      <c r="V114" t="n">
        <v>0.9</v>
      </c>
      <c r="W114" t="n">
        <v>20.67</v>
      </c>
      <c r="X114" t="n">
        <v>0.52</v>
      </c>
      <c r="Y114" t="n">
        <v>1</v>
      </c>
      <c r="Z114" t="n">
        <v>10</v>
      </c>
      <c r="AA114" t="n">
        <v>1555.168292882877</v>
      </c>
      <c r="AB114" t="n">
        <v>2127.849867505241</v>
      </c>
      <c r="AC114" t="n">
        <v>1924.770862606586</v>
      </c>
      <c r="AD114" t="n">
        <v>1555168.292882877</v>
      </c>
      <c r="AE114" t="n">
        <v>2127849.867505241</v>
      </c>
      <c r="AF114" t="n">
        <v>9.154177359302316e-07</v>
      </c>
      <c r="AG114" t="n">
        <v>17</v>
      </c>
      <c r="AH114" t="n">
        <v>1924770.862606586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1.7697</v>
      </c>
      <c r="E115" t="n">
        <v>56.51</v>
      </c>
      <c r="F115" t="n">
        <v>53.09</v>
      </c>
      <c r="G115" t="n">
        <v>167.66</v>
      </c>
      <c r="H115" t="n">
        <v>1.98</v>
      </c>
      <c r="I115" t="n">
        <v>19</v>
      </c>
      <c r="J115" t="n">
        <v>262.37</v>
      </c>
      <c r="K115" t="n">
        <v>56.13</v>
      </c>
      <c r="L115" t="n">
        <v>29.25</v>
      </c>
      <c r="M115" t="n">
        <v>17</v>
      </c>
      <c r="N115" t="n">
        <v>66.98999999999999</v>
      </c>
      <c r="O115" t="n">
        <v>32592.68</v>
      </c>
      <c r="P115" t="n">
        <v>719.74</v>
      </c>
      <c r="Q115" t="n">
        <v>1367.24</v>
      </c>
      <c r="R115" t="n">
        <v>123.3</v>
      </c>
      <c r="S115" t="n">
        <v>104.26</v>
      </c>
      <c r="T115" t="n">
        <v>8613.190000000001</v>
      </c>
      <c r="U115" t="n">
        <v>0.85</v>
      </c>
      <c r="V115" t="n">
        <v>0.9</v>
      </c>
      <c r="W115" t="n">
        <v>20.67</v>
      </c>
      <c r="X115" t="n">
        <v>0.52</v>
      </c>
      <c r="Y115" t="n">
        <v>1</v>
      </c>
      <c r="Z115" t="n">
        <v>10</v>
      </c>
      <c r="AA115" t="n">
        <v>1555.140600345855</v>
      </c>
      <c r="AB115" t="n">
        <v>2127.811977354379</v>
      </c>
      <c r="AC115" t="n">
        <v>1924.736588638543</v>
      </c>
      <c r="AD115" t="n">
        <v>1555140.600345855</v>
      </c>
      <c r="AE115" t="n">
        <v>2127811.977354379</v>
      </c>
      <c r="AF115" t="n">
        <v>9.155212021902972e-07</v>
      </c>
      <c r="AG115" t="n">
        <v>17</v>
      </c>
      <c r="AH115" t="n">
        <v>1924736.588638543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1.7698</v>
      </c>
      <c r="E116" t="n">
        <v>56.5</v>
      </c>
      <c r="F116" t="n">
        <v>53.09</v>
      </c>
      <c r="G116" t="n">
        <v>167.65</v>
      </c>
      <c r="H116" t="n">
        <v>2</v>
      </c>
      <c r="I116" t="n">
        <v>19</v>
      </c>
      <c r="J116" t="n">
        <v>262.83</v>
      </c>
      <c r="K116" t="n">
        <v>56.13</v>
      </c>
      <c r="L116" t="n">
        <v>29.5</v>
      </c>
      <c r="M116" t="n">
        <v>17</v>
      </c>
      <c r="N116" t="n">
        <v>67.20999999999999</v>
      </c>
      <c r="O116" t="n">
        <v>32650.17</v>
      </c>
      <c r="P116" t="n">
        <v>718.88</v>
      </c>
      <c r="Q116" t="n">
        <v>1367.21</v>
      </c>
      <c r="R116" t="n">
        <v>123.17</v>
      </c>
      <c r="S116" t="n">
        <v>104.26</v>
      </c>
      <c r="T116" t="n">
        <v>8544.209999999999</v>
      </c>
      <c r="U116" t="n">
        <v>0.85</v>
      </c>
      <c r="V116" t="n">
        <v>0.9</v>
      </c>
      <c r="W116" t="n">
        <v>20.67</v>
      </c>
      <c r="X116" t="n">
        <v>0.51</v>
      </c>
      <c r="Y116" t="n">
        <v>1</v>
      </c>
      <c r="Z116" t="n">
        <v>10</v>
      </c>
      <c r="AA116" t="n">
        <v>1553.889502069833</v>
      </c>
      <c r="AB116" t="n">
        <v>2126.100169498566</v>
      </c>
      <c r="AC116" t="n">
        <v>1923.188153321951</v>
      </c>
      <c r="AD116" t="n">
        <v>1553889.502069833</v>
      </c>
      <c r="AE116" t="n">
        <v>2126100.169498566</v>
      </c>
      <c r="AF116" t="n">
        <v>9.1557293532033e-07</v>
      </c>
      <c r="AG116" t="n">
        <v>17</v>
      </c>
      <c r="AH116" t="n">
        <v>1923188.153321951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1.7697</v>
      </c>
      <c r="E117" t="n">
        <v>56.51</v>
      </c>
      <c r="F117" t="n">
        <v>53.09</v>
      </c>
      <c r="G117" t="n">
        <v>167.65</v>
      </c>
      <c r="H117" t="n">
        <v>2.01</v>
      </c>
      <c r="I117" t="n">
        <v>19</v>
      </c>
      <c r="J117" t="n">
        <v>263.3</v>
      </c>
      <c r="K117" t="n">
        <v>56.13</v>
      </c>
      <c r="L117" t="n">
        <v>29.75</v>
      </c>
      <c r="M117" t="n">
        <v>17</v>
      </c>
      <c r="N117" t="n">
        <v>67.42</v>
      </c>
      <c r="O117" t="n">
        <v>32707.74</v>
      </c>
      <c r="P117" t="n">
        <v>717.66</v>
      </c>
      <c r="Q117" t="n">
        <v>1367.18</v>
      </c>
      <c r="R117" t="n">
        <v>123.26</v>
      </c>
      <c r="S117" t="n">
        <v>104.26</v>
      </c>
      <c r="T117" t="n">
        <v>8592.41</v>
      </c>
      <c r="U117" t="n">
        <v>0.85</v>
      </c>
      <c r="V117" t="n">
        <v>0.9</v>
      </c>
      <c r="W117" t="n">
        <v>20.67</v>
      </c>
      <c r="X117" t="n">
        <v>0.51</v>
      </c>
      <c r="Y117" t="n">
        <v>1</v>
      </c>
      <c r="Z117" t="n">
        <v>10</v>
      </c>
      <c r="AA117" t="n">
        <v>1552.297865213278</v>
      </c>
      <c r="AB117" t="n">
        <v>2123.922421733365</v>
      </c>
      <c r="AC117" t="n">
        <v>1921.218246746973</v>
      </c>
      <c r="AD117" t="n">
        <v>1552297.865213278</v>
      </c>
      <c r="AE117" t="n">
        <v>2123922.421733365</v>
      </c>
      <c r="AF117" t="n">
        <v>9.155212021902972e-07</v>
      </c>
      <c r="AG117" t="n">
        <v>17</v>
      </c>
      <c r="AH117" t="n">
        <v>1921218.246746973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1.7697</v>
      </c>
      <c r="E118" t="n">
        <v>56.51</v>
      </c>
      <c r="F118" t="n">
        <v>53.09</v>
      </c>
      <c r="G118" t="n">
        <v>167.66</v>
      </c>
      <c r="H118" t="n">
        <v>2.02</v>
      </c>
      <c r="I118" t="n">
        <v>19</v>
      </c>
      <c r="J118" t="n">
        <v>263.77</v>
      </c>
      <c r="K118" t="n">
        <v>56.13</v>
      </c>
      <c r="L118" t="n">
        <v>30</v>
      </c>
      <c r="M118" t="n">
        <v>17</v>
      </c>
      <c r="N118" t="n">
        <v>67.64</v>
      </c>
      <c r="O118" t="n">
        <v>32765.39</v>
      </c>
      <c r="P118" t="n">
        <v>715.97</v>
      </c>
      <c r="Q118" t="n">
        <v>1367.24</v>
      </c>
      <c r="R118" t="n">
        <v>123.26</v>
      </c>
      <c r="S118" t="n">
        <v>104.26</v>
      </c>
      <c r="T118" t="n">
        <v>8591.49</v>
      </c>
      <c r="U118" t="n">
        <v>0.85</v>
      </c>
      <c r="V118" t="n">
        <v>0.9</v>
      </c>
      <c r="W118" t="n">
        <v>20.67</v>
      </c>
      <c r="X118" t="n">
        <v>0.51</v>
      </c>
      <c r="Y118" t="n">
        <v>1</v>
      </c>
      <c r="Z118" t="n">
        <v>10</v>
      </c>
      <c r="AA118" t="n">
        <v>1549.988142918059</v>
      </c>
      <c r="AB118" t="n">
        <v>2120.76215779129</v>
      </c>
      <c r="AC118" t="n">
        <v>1918.359593960071</v>
      </c>
      <c r="AD118" t="n">
        <v>1549988.142918059</v>
      </c>
      <c r="AE118" t="n">
        <v>2120762.15779129</v>
      </c>
      <c r="AF118" t="n">
        <v>9.155212021902972e-07</v>
      </c>
      <c r="AG118" t="n">
        <v>17</v>
      </c>
      <c r="AH118" t="n">
        <v>1918359.593960071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1.7722</v>
      </c>
      <c r="E119" t="n">
        <v>56.43</v>
      </c>
      <c r="F119" t="n">
        <v>53.05</v>
      </c>
      <c r="G119" t="n">
        <v>176.85</v>
      </c>
      <c r="H119" t="n">
        <v>2.04</v>
      </c>
      <c r="I119" t="n">
        <v>18</v>
      </c>
      <c r="J119" t="n">
        <v>264.23</v>
      </c>
      <c r="K119" t="n">
        <v>56.13</v>
      </c>
      <c r="L119" t="n">
        <v>30.25</v>
      </c>
      <c r="M119" t="n">
        <v>16</v>
      </c>
      <c r="N119" t="n">
        <v>67.86</v>
      </c>
      <c r="O119" t="n">
        <v>32823.12</v>
      </c>
      <c r="P119" t="n">
        <v>714.95</v>
      </c>
      <c r="Q119" t="n">
        <v>1367.2</v>
      </c>
      <c r="R119" t="n">
        <v>122.08</v>
      </c>
      <c r="S119" t="n">
        <v>104.26</v>
      </c>
      <c r="T119" t="n">
        <v>8005.86</v>
      </c>
      <c r="U119" t="n">
        <v>0.85</v>
      </c>
      <c r="V119" t="n">
        <v>0.9</v>
      </c>
      <c r="W119" t="n">
        <v>20.67</v>
      </c>
      <c r="X119" t="n">
        <v>0.48</v>
      </c>
      <c r="Y119" t="n">
        <v>1</v>
      </c>
      <c r="Z119" t="n">
        <v>10</v>
      </c>
      <c r="AA119" t="n">
        <v>1546.441564191623</v>
      </c>
      <c r="AB119" t="n">
        <v>2115.90957231377</v>
      </c>
      <c r="AC119" t="n">
        <v>1913.970132429879</v>
      </c>
      <c r="AD119" t="n">
        <v>1546441.564191623</v>
      </c>
      <c r="AE119" t="n">
        <v>2115909.57231377</v>
      </c>
      <c r="AF119" t="n">
        <v>9.168145304411169e-07</v>
      </c>
      <c r="AG119" t="n">
        <v>17</v>
      </c>
      <c r="AH119" t="n">
        <v>1913970.132429879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1.7715</v>
      </c>
      <c r="E120" t="n">
        <v>56.45</v>
      </c>
      <c r="F120" t="n">
        <v>53.08</v>
      </c>
      <c r="G120" t="n">
        <v>176.92</v>
      </c>
      <c r="H120" t="n">
        <v>2.05</v>
      </c>
      <c r="I120" t="n">
        <v>18</v>
      </c>
      <c r="J120" t="n">
        <v>264.7</v>
      </c>
      <c r="K120" t="n">
        <v>56.13</v>
      </c>
      <c r="L120" t="n">
        <v>30.5</v>
      </c>
      <c r="M120" t="n">
        <v>16</v>
      </c>
      <c r="N120" t="n">
        <v>68.08</v>
      </c>
      <c r="O120" t="n">
        <v>32880.94</v>
      </c>
      <c r="P120" t="n">
        <v>716.45</v>
      </c>
      <c r="Q120" t="n">
        <v>1367.18</v>
      </c>
      <c r="R120" t="n">
        <v>122.86</v>
      </c>
      <c r="S120" t="n">
        <v>104.26</v>
      </c>
      <c r="T120" t="n">
        <v>8394.17</v>
      </c>
      <c r="U120" t="n">
        <v>0.85</v>
      </c>
      <c r="V120" t="n">
        <v>0.9</v>
      </c>
      <c r="W120" t="n">
        <v>20.67</v>
      </c>
      <c r="X120" t="n">
        <v>0.5</v>
      </c>
      <c r="Y120" t="n">
        <v>1</v>
      </c>
      <c r="Z120" t="n">
        <v>10</v>
      </c>
      <c r="AA120" t="n">
        <v>1549.21823784868</v>
      </c>
      <c r="AB120" t="n">
        <v>2119.708739709551</v>
      </c>
      <c r="AC120" t="n">
        <v>1917.406712621572</v>
      </c>
      <c r="AD120" t="n">
        <v>1549218.23784868</v>
      </c>
      <c r="AE120" t="n">
        <v>2119708.739709551</v>
      </c>
      <c r="AF120" t="n">
        <v>9.164523985308874e-07</v>
      </c>
      <c r="AG120" t="n">
        <v>17</v>
      </c>
      <c r="AH120" t="n">
        <v>1917406.712621572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1.7717</v>
      </c>
      <c r="E121" t="n">
        <v>56.44</v>
      </c>
      <c r="F121" t="n">
        <v>53.07</v>
      </c>
      <c r="G121" t="n">
        <v>176.9</v>
      </c>
      <c r="H121" t="n">
        <v>2.06</v>
      </c>
      <c r="I121" t="n">
        <v>18</v>
      </c>
      <c r="J121" t="n">
        <v>265.17</v>
      </c>
      <c r="K121" t="n">
        <v>56.13</v>
      </c>
      <c r="L121" t="n">
        <v>30.75</v>
      </c>
      <c r="M121" t="n">
        <v>16</v>
      </c>
      <c r="N121" t="n">
        <v>68.3</v>
      </c>
      <c r="O121" t="n">
        <v>32938.83</v>
      </c>
      <c r="P121" t="n">
        <v>715.59</v>
      </c>
      <c r="Q121" t="n">
        <v>1367.15</v>
      </c>
      <c r="R121" t="n">
        <v>122.81</v>
      </c>
      <c r="S121" t="n">
        <v>104.26</v>
      </c>
      <c r="T121" t="n">
        <v>8373.129999999999</v>
      </c>
      <c r="U121" t="n">
        <v>0.85</v>
      </c>
      <c r="V121" t="n">
        <v>0.9</v>
      </c>
      <c r="W121" t="n">
        <v>20.67</v>
      </c>
      <c r="X121" t="n">
        <v>0.49</v>
      </c>
      <c r="Y121" t="n">
        <v>1</v>
      </c>
      <c r="Z121" t="n">
        <v>10</v>
      </c>
      <c r="AA121" t="n">
        <v>1547.826091478672</v>
      </c>
      <c r="AB121" t="n">
        <v>2117.803943628944</v>
      </c>
      <c r="AC121" t="n">
        <v>1915.683707605499</v>
      </c>
      <c r="AD121" t="n">
        <v>1547826.091478672</v>
      </c>
      <c r="AE121" t="n">
        <v>2117803.943628944</v>
      </c>
      <c r="AF121" t="n">
        <v>9.16555864790953e-07</v>
      </c>
      <c r="AG121" t="n">
        <v>17</v>
      </c>
      <c r="AH121" t="n">
        <v>1915683.707605499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1.7719</v>
      </c>
      <c r="E122" t="n">
        <v>56.44</v>
      </c>
      <c r="F122" t="n">
        <v>53.06</v>
      </c>
      <c r="G122" t="n">
        <v>176.88</v>
      </c>
      <c r="H122" t="n">
        <v>2.08</v>
      </c>
      <c r="I122" t="n">
        <v>18</v>
      </c>
      <c r="J122" t="n">
        <v>265.64</v>
      </c>
      <c r="K122" t="n">
        <v>56.13</v>
      </c>
      <c r="L122" t="n">
        <v>31</v>
      </c>
      <c r="M122" t="n">
        <v>16</v>
      </c>
      <c r="N122" t="n">
        <v>68.52</v>
      </c>
      <c r="O122" t="n">
        <v>32996.81</v>
      </c>
      <c r="P122" t="n">
        <v>715.51</v>
      </c>
      <c r="Q122" t="n">
        <v>1367.15</v>
      </c>
      <c r="R122" t="n">
        <v>122.42</v>
      </c>
      <c r="S122" t="n">
        <v>104.26</v>
      </c>
      <c r="T122" t="n">
        <v>8178.68</v>
      </c>
      <c r="U122" t="n">
        <v>0.85</v>
      </c>
      <c r="V122" t="n">
        <v>0.9</v>
      </c>
      <c r="W122" t="n">
        <v>20.67</v>
      </c>
      <c r="X122" t="n">
        <v>0.49</v>
      </c>
      <c r="Y122" t="n">
        <v>1</v>
      </c>
      <c r="Z122" t="n">
        <v>10</v>
      </c>
      <c r="AA122" t="n">
        <v>1547.498961472509</v>
      </c>
      <c r="AB122" t="n">
        <v>2117.356349922553</v>
      </c>
      <c r="AC122" t="n">
        <v>1915.278831614245</v>
      </c>
      <c r="AD122" t="n">
        <v>1547498.961472509</v>
      </c>
      <c r="AE122" t="n">
        <v>2117356.349922553</v>
      </c>
      <c r="AF122" t="n">
        <v>9.166593310510186e-07</v>
      </c>
      <c r="AG122" t="n">
        <v>17</v>
      </c>
      <c r="AH122" t="n">
        <v>1915278.831614245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1.7723</v>
      </c>
      <c r="E123" t="n">
        <v>56.42</v>
      </c>
      <c r="F123" t="n">
        <v>53.05</v>
      </c>
      <c r="G123" t="n">
        <v>176.83</v>
      </c>
      <c r="H123" t="n">
        <v>2.09</v>
      </c>
      <c r="I123" t="n">
        <v>18</v>
      </c>
      <c r="J123" t="n">
        <v>266.11</v>
      </c>
      <c r="K123" t="n">
        <v>56.13</v>
      </c>
      <c r="L123" t="n">
        <v>31.25</v>
      </c>
      <c r="M123" t="n">
        <v>16</v>
      </c>
      <c r="N123" t="n">
        <v>68.73999999999999</v>
      </c>
      <c r="O123" t="n">
        <v>33054.88</v>
      </c>
      <c r="P123" t="n">
        <v>713.88</v>
      </c>
      <c r="Q123" t="n">
        <v>1367.19</v>
      </c>
      <c r="R123" t="n">
        <v>121.96</v>
      </c>
      <c r="S123" t="n">
        <v>104.26</v>
      </c>
      <c r="T123" t="n">
        <v>7945.33</v>
      </c>
      <c r="U123" t="n">
        <v>0.85</v>
      </c>
      <c r="V123" t="n">
        <v>0.9</v>
      </c>
      <c r="W123" t="n">
        <v>20.67</v>
      </c>
      <c r="X123" t="n">
        <v>0.47</v>
      </c>
      <c r="Y123" t="n">
        <v>1</v>
      </c>
      <c r="Z123" t="n">
        <v>10</v>
      </c>
      <c r="AA123" t="n">
        <v>1544.90613567602</v>
      </c>
      <c r="AB123" t="n">
        <v>2113.808731280396</v>
      </c>
      <c r="AC123" t="n">
        <v>1912.069792716181</v>
      </c>
      <c r="AD123" t="n">
        <v>1544906.13567602</v>
      </c>
      <c r="AE123" t="n">
        <v>2113808.731280396</v>
      </c>
      <c r="AF123" t="n">
        <v>9.168662635711496e-07</v>
      </c>
      <c r="AG123" t="n">
        <v>17</v>
      </c>
      <c r="AH123" t="n">
        <v>1912069.792716181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1.7717</v>
      </c>
      <c r="E124" t="n">
        <v>56.44</v>
      </c>
      <c r="F124" t="n">
        <v>53.07</v>
      </c>
      <c r="G124" t="n">
        <v>176.9</v>
      </c>
      <c r="H124" t="n">
        <v>2.1</v>
      </c>
      <c r="I124" t="n">
        <v>18</v>
      </c>
      <c r="J124" t="n">
        <v>266.59</v>
      </c>
      <c r="K124" t="n">
        <v>56.13</v>
      </c>
      <c r="L124" t="n">
        <v>31.5</v>
      </c>
      <c r="M124" t="n">
        <v>16</v>
      </c>
      <c r="N124" t="n">
        <v>68.95999999999999</v>
      </c>
      <c r="O124" t="n">
        <v>33113.03</v>
      </c>
      <c r="P124" t="n">
        <v>713.3099999999999</v>
      </c>
      <c r="Q124" t="n">
        <v>1367.23</v>
      </c>
      <c r="R124" t="n">
        <v>122.54</v>
      </c>
      <c r="S124" t="n">
        <v>104.26</v>
      </c>
      <c r="T124" t="n">
        <v>8235.4</v>
      </c>
      <c r="U124" t="n">
        <v>0.85</v>
      </c>
      <c r="V124" t="n">
        <v>0.9</v>
      </c>
      <c r="W124" t="n">
        <v>20.67</v>
      </c>
      <c r="X124" t="n">
        <v>0.49</v>
      </c>
      <c r="Y124" t="n">
        <v>1</v>
      </c>
      <c r="Z124" t="n">
        <v>10</v>
      </c>
      <c r="AA124" t="n">
        <v>1544.713534039761</v>
      </c>
      <c r="AB124" t="n">
        <v>2113.545205224683</v>
      </c>
      <c r="AC124" t="n">
        <v>1911.831417217365</v>
      </c>
      <c r="AD124" t="n">
        <v>1544713.534039761</v>
      </c>
      <c r="AE124" t="n">
        <v>2113545.205224683</v>
      </c>
      <c r="AF124" t="n">
        <v>9.16555864790953e-07</v>
      </c>
      <c r="AG124" t="n">
        <v>17</v>
      </c>
      <c r="AH124" t="n">
        <v>1911831.417217365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1.7712</v>
      </c>
      <c r="E125" t="n">
        <v>56.46</v>
      </c>
      <c r="F125" t="n">
        <v>53.09</v>
      </c>
      <c r="G125" t="n">
        <v>176.95</v>
      </c>
      <c r="H125" t="n">
        <v>2.12</v>
      </c>
      <c r="I125" t="n">
        <v>18</v>
      </c>
      <c r="J125" t="n">
        <v>267.06</v>
      </c>
      <c r="K125" t="n">
        <v>56.13</v>
      </c>
      <c r="L125" t="n">
        <v>31.75</v>
      </c>
      <c r="M125" t="n">
        <v>16</v>
      </c>
      <c r="N125" t="n">
        <v>69.18000000000001</v>
      </c>
      <c r="O125" t="n">
        <v>33171.26</v>
      </c>
      <c r="P125" t="n">
        <v>711.36</v>
      </c>
      <c r="Q125" t="n">
        <v>1367.18</v>
      </c>
      <c r="R125" t="n">
        <v>123.12</v>
      </c>
      <c r="S125" t="n">
        <v>104.26</v>
      </c>
      <c r="T125" t="n">
        <v>8524.84</v>
      </c>
      <c r="U125" t="n">
        <v>0.85</v>
      </c>
      <c r="V125" t="n">
        <v>0.9</v>
      </c>
      <c r="W125" t="n">
        <v>20.67</v>
      </c>
      <c r="X125" t="n">
        <v>0.51</v>
      </c>
      <c r="Y125" t="n">
        <v>1</v>
      </c>
      <c r="Z125" t="n">
        <v>10</v>
      </c>
      <c r="AA125" t="n">
        <v>1542.561210195338</v>
      </c>
      <c r="AB125" t="n">
        <v>2110.600300786916</v>
      </c>
      <c r="AC125" t="n">
        <v>1909.167570325939</v>
      </c>
      <c r="AD125" t="n">
        <v>1542561.210195338</v>
      </c>
      <c r="AE125" t="n">
        <v>2110600.300786916</v>
      </c>
      <c r="AF125" t="n">
        <v>9.16297199140789e-07</v>
      </c>
      <c r="AG125" t="n">
        <v>17</v>
      </c>
      <c r="AH125" t="n">
        <v>1909167.570325939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1.774</v>
      </c>
      <c r="E126" t="n">
        <v>56.37</v>
      </c>
      <c r="F126" t="n">
        <v>53.04</v>
      </c>
      <c r="G126" t="n">
        <v>187.2</v>
      </c>
      <c r="H126" t="n">
        <v>2.13</v>
      </c>
      <c r="I126" t="n">
        <v>17</v>
      </c>
      <c r="J126" t="n">
        <v>267.53</v>
      </c>
      <c r="K126" t="n">
        <v>56.13</v>
      </c>
      <c r="L126" t="n">
        <v>32</v>
      </c>
      <c r="M126" t="n">
        <v>15</v>
      </c>
      <c r="N126" t="n">
        <v>69.40000000000001</v>
      </c>
      <c r="O126" t="n">
        <v>33229.58</v>
      </c>
      <c r="P126" t="n">
        <v>710.5599999999999</v>
      </c>
      <c r="Q126" t="n">
        <v>1367.2</v>
      </c>
      <c r="R126" t="n">
        <v>121.47</v>
      </c>
      <c r="S126" t="n">
        <v>104.26</v>
      </c>
      <c r="T126" t="n">
        <v>7703.93</v>
      </c>
      <c r="U126" t="n">
        <v>0.86</v>
      </c>
      <c r="V126" t="n">
        <v>0.9</v>
      </c>
      <c r="W126" t="n">
        <v>20.67</v>
      </c>
      <c r="X126" t="n">
        <v>0.46</v>
      </c>
      <c r="Y126" t="n">
        <v>1</v>
      </c>
      <c r="Z126" t="n">
        <v>10</v>
      </c>
      <c r="AA126" t="n">
        <v>1539.036648759916</v>
      </c>
      <c r="AB126" t="n">
        <v>2105.777840338296</v>
      </c>
      <c r="AC126" t="n">
        <v>1904.805358734169</v>
      </c>
      <c r="AD126" t="n">
        <v>1539036.648759916</v>
      </c>
      <c r="AE126" t="n">
        <v>2105777.840338296</v>
      </c>
      <c r="AF126" t="n">
        <v>9.177457267817071e-07</v>
      </c>
      <c r="AG126" t="n">
        <v>17</v>
      </c>
      <c r="AH126" t="n">
        <v>1904805.358734169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1.7744</v>
      </c>
      <c r="E127" t="n">
        <v>56.36</v>
      </c>
      <c r="F127" t="n">
        <v>53.03</v>
      </c>
      <c r="G127" t="n">
        <v>187.15</v>
      </c>
      <c r="H127" t="n">
        <v>2.14</v>
      </c>
      <c r="I127" t="n">
        <v>17</v>
      </c>
      <c r="J127" t="n">
        <v>268</v>
      </c>
      <c r="K127" t="n">
        <v>56.13</v>
      </c>
      <c r="L127" t="n">
        <v>32.25</v>
      </c>
      <c r="M127" t="n">
        <v>15</v>
      </c>
      <c r="N127" t="n">
        <v>69.63</v>
      </c>
      <c r="O127" t="n">
        <v>33287.98</v>
      </c>
      <c r="P127" t="n">
        <v>710.7</v>
      </c>
      <c r="Q127" t="n">
        <v>1367.22</v>
      </c>
      <c r="R127" t="n">
        <v>121.13</v>
      </c>
      <c r="S127" t="n">
        <v>104.26</v>
      </c>
      <c r="T127" t="n">
        <v>7535.59</v>
      </c>
      <c r="U127" t="n">
        <v>0.86</v>
      </c>
      <c r="V127" t="n">
        <v>0.9</v>
      </c>
      <c r="W127" t="n">
        <v>20.67</v>
      </c>
      <c r="X127" t="n">
        <v>0.45</v>
      </c>
      <c r="Y127" t="n">
        <v>1</v>
      </c>
      <c r="Z127" t="n">
        <v>10</v>
      </c>
      <c r="AA127" t="n">
        <v>1538.86144991635</v>
      </c>
      <c r="AB127" t="n">
        <v>2105.538125551301</v>
      </c>
      <c r="AC127" t="n">
        <v>1904.588521990003</v>
      </c>
      <c r="AD127" t="n">
        <v>1538861.44991635</v>
      </c>
      <c r="AE127" t="n">
        <v>2105538.125551301</v>
      </c>
      <c r="AF127" t="n">
        <v>9.179526593018383e-07</v>
      </c>
      <c r="AG127" t="n">
        <v>17</v>
      </c>
      <c r="AH127" t="n">
        <v>1904588.521990003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1.7746</v>
      </c>
      <c r="E128" t="n">
        <v>56.35</v>
      </c>
      <c r="F128" t="n">
        <v>53.02</v>
      </c>
      <c r="G128" t="n">
        <v>187.13</v>
      </c>
      <c r="H128" t="n">
        <v>2.15</v>
      </c>
      <c r="I128" t="n">
        <v>17</v>
      </c>
      <c r="J128" t="n">
        <v>268.48</v>
      </c>
      <c r="K128" t="n">
        <v>56.13</v>
      </c>
      <c r="L128" t="n">
        <v>32.5</v>
      </c>
      <c r="M128" t="n">
        <v>15</v>
      </c>
      <c r="N128" t="n">
        <v>69.84999999999999</v>
      </c>
      <c r="O128" t="n">
        <v>33346.47</v>
      </c>
      <c r="P128" t="n">
        <v>710.98</v>
      </c>
      <c r="Q128" t="n">
        <v>1367.18</v>
      </c>
      <c r="R128" t="n">
        <v>120.91</v>
      </c>
      <c r="S128" t="n">
        <v>104.26</v>
      </c>
      <c r="T128" t="n">
        <v>7425.07</v>
      </c>
      <c r="U128" t="n">
        <v>0.86</v>
      </c>
      <c r="V128" t="n">
        <v>0.9</v>
      </c>
      <c r="W128" t="n">
        <v>20.67</v>
      </c>
      <c r="X128" t="n">
        <v>0.45</v>
      </c>
      <c r="Y128" t="n">
        <v>1</v>
      </c>
      <c r="Z128" t="n">
        <v>10</v>
      </c>
      <c r="AA128" t="n">
        <v>1539.026481270517</v>
      </c>
      <c r="AB128" t="n">
        <v>2105.763928730741</v>
      </c>
      <c r="AC128" t="n">
        <v>1904.792774830914</v>
      </c>
      <c r="AD128" t="n">
        <v>1539026.481270517</v>
      </c>
      <c r="AE128" t="n">
        <v>2105763.928730741</v>
      </c>
      <c r="AF128" t="n">
        <v>9.180561255619039e-07</v>
      </c>
      <c r="AG128" t="n">
        <v>17</v>
      </c>
      <c r="AH128" t="n">
        <v>1904792.774830914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1.7742</v>
      </c>
      <c r="E129" t="n">
        <v>56.36</v>
      </c>
      <c r="F129" t="n">
        <v>53.03</v>
      </c>
      <c r="G129" t="n">
        <v>187.18</v>
      </c>
      <c r="H129" t="n">
        <v>2.17</v>
      </c>
      <c r="I129" t="n">
        <v>17</v>
      </c>
      <c r="J129" t="n">
        <v>268.95</v>
      </c>
      <c r="K129" t="n">
        <v>56.13</v>
      </c>
      <c r="L129" t="n">
        <v>32.75</v>
      </c>
      <c r="M129" t="n">
        <v>15</v>
      </c>
      <c r="N129" t="n">
        <v>70.08</v>
      </c>
      <c r="O129" t="n">
        <v>33405.04</v>
      </c>
      <c r="P129" t="n">
        <v>709.97</v>
      </c>
      <c r="Q129" t="n">
        <v>1367.23</v>
      </c>
      <c r="R129" t="n">
        <v>121.48</v>
      </c>
      <c r="S129" t="n">
        <v>104.26</v>
      </c>
      <c r="T129" t="n">
        <v>7712.6</v>
      </c>
      <c r="U129" t="n">
        <v>0.86</v>
      </c>
      <c r="V129" t="n">
        <v>0.9</v>
      </c>
      <c r="W129" t="n">
        <v>20.67</v>
      </c>
      <c r="X129" t="n">
        <v>0.46</v>
      </c>
      <c r="Y129" t="n">
        <v>1</v>
      </c>
      <c r="Z129" t="n">
        <v>10</v>
      </c>
      <c r="AA129" t="n">
        <v>1538.015684732248</v>
      </c>
      <c r="AB129" t="n">
        <v>2104.380912313886</v>
      </c>
      <c r="AC129" t="n">
        <v>1903.541751559808</v>
      </c>
      <c r="AD129" t="n">
        <v>1538015.684732248</v>
      </c>
      <c r="AE129" t="n">
        <v>2104380.912313886</v>
      </c>
      <c r="AF129" t="n">
        <v>9.178491930417727e-07</v>
      </c>
      <c r="AG129" t="n">
        <v>17</v>
      </c>
      <c r="AH129" t="n">
        <v>1903541.751559808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1.7744</v>
      </c>
      <c r="E130" t="n">
        <v>56.36</v>
      </c>
      <c r="F130" t="n">
        <v>53.03</v>
      </c>
      <c r="G130" t="n">
        <v>187.16</v>
      </c>
      <c r="H130" t="n">
        <v>2.18</v>
      </c>
      <c r="I130" t="n">
        <v>17</v>
      </c>
      <c r="J130" t="n">
        <v>269.43</v>
      </c>
      <c r="K130" t="n">
        <v>56.13</v>
      </c>
      <c r="L130" t="n">
        <v>33</v>
      </c>
      <c r="M130" t="n">
        <v>15</v>
      </c>
      <c r="N130" t="n">
        <v>70.3</v>
      </c>
      <c r="O130" t="n">
        <v>33463.7</v>
      </c>
      <c r="P130" t="n">
        <v>708.91</v>
      </c>
      <c r="Q130" t="n">
        <v>1367.22</v>
      </c>
      <c r="R130" t="n">
        <v>120.99</v>
      </c>
      <c r="S130" t="n">
        <v>104.26</v>
      </c>
      <c r="T130" t="n">
        <v>7465.13</v>
      </c>
      <c r="U130" t="n">
        <v>0.86</v>
      </c>
      <c r="V130" t="n">
        <v>0.9</v>
      </c>
      <c r="W130" t="n">
        <v>20.68</v>
      </c>
      <c r="X130" t="n">
        <v>0.45</v>
      </c>
      <c r="Y130" t="n">
        <v>1</v>
      </c>
      <c r="Z130" t="n">
        <v>10</v>
      </c>
      <c r="AA130" t="n">
        <v>1536.421537624281</v>
      </c>
      <c r="AB130" t="n">
        <v>2102.199729911959</v>
      </c>
      <c r="AC130" t="n">
        <v>1901.568738145012</v>
      </c>
      <c r="AD130" t="n">
        <v>1536421.537624281</v>
      </c>
      <c r="AE130" t="n">
        <v>2102199.729911959</v>
      </c>
      <c r="AF130" t="n">
        <v>9.179526593018383e-07</v>
      </c>
      <c r="AG130" t="n">
        <v>17</v>
      </c>
      <c r="AH130" t="n">
        <v>1901568.738145012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1.7744</v>
      </c>
      <c r="E131" t="n">
        <v>56.36</v>
      </c>
      <c r="F131" t="n">
        <v>53.03</v>
      </c>
      <c r="G131" t="n">
        <v>187.16</v>
      </c>
      <c r="H131" t="n">
        <v>2.19</v>
      </c>
      <c r="I131" t="n">
        <v>17</v>
      </c>
      <c r="J131" t="n">
        <v>269.9</v>
      </c>
      <c r="K131" t="n">
        <v>56.13</v>
      </c>
      <c r="L131" t="n">
        <v>33.25</v>
      </c>
      <c r="M131" t="n">
        <v>15</v>
      </c>
      <c r="N131" t="n">
        <v>70.53</v>
      </c>
      <c r="O131" t="n">
        <v>33522.45</v>
      </c>
      <c r="P131" t="n">
        <v>706.46</v>
      </c>
      <c r="Q131" t="n">
        <v>1367.24</v>
      </c>
      <c r="R131" t="n">
        <v>121.21</v>
      </c>
      <c r="S131" t="n">
        <v>104.26</v>
      </c>
      <c r="T131" t="n">
        <v>7577.21</v>
      </c>
      <c r="U131" t="n">
        <v>0.86</v>
      </c>
      <c r="V131" t="n">
        <v>0.9</v>
      </c>
      <c r="W131" t="n">
        <v>20.67</v>
      </c>
      <c r="X131" t="n">
        <v>0.45</v>
      </c>
      <c r="Y131" t="n">
        <v>1</v>
      </c>
      <c r="Z131" t="n">
        <v>10</v>
      </c>
      <c r="AA131" t="n">
        <v>1533.08199286698</v>
      </c>
      <c r="AB131" t="n">
        <v>2097.630417444703</v>
      </c>
      <c r="AC131" t="n">
        <v>1897.435514446561</v>
      </c>
      <c r="AD131" t="n">
        <v>1533081.99286698</v>
      </c>
      <c r="AE131" t="n">
        <v>2097630.417444703</v>
      </c>
      <c r="AF131" t="n">
        <v>9.179526593018383e-07</v>
      </c>
      <c r="AG131" t="n">
        <v>17</v>
      </c>
      <c r="AH131" t="n">
        <v>1897435.514446561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1.7741</v>
      </c>
      <c r="E132" t="n">
        <v>56.37</v>
      </c>
      <c r="F132" t="n">
        <v>53.04</v>
      </c>
      <c r="G132" t="n">
        <v>187.19</v>
      </c>
      <c r="H132" t="n">
        <v>2.21</v>
      </c>
      <c r="I132" t="n">
        <v>17</v>
      </c>
      <c r="J132" t="n">
        <v>270.38</v>
      </c>
      <c r="K132" t="n">
        <v>56.13</v>
      </c>
      <c r="L132" t="n">
        <v>33.5</v>
      </c>
      <c r="M132" t="n">
        <v>15</v>
      </c>
      <c r="N132" t="n">
        <v>70.76000000000001</v>
      </c>
      <c r="O132" t="n">
        <v>33581.28</v>
      </c>
      <c r="P132" t="n">
        <v>704.64</v>
      </c>
      <c r="Q132" t="n">
        <v>1367.22</v>
      </c>
      <c r="R132" t="n">
        <v>121.62</v>
      </c>
      <c r="S132" t="n">
        <v>104.26</v>
      </c>
      <c r="T132" t="n">
        <v>7782.66</v>
      </c>
      <c r="U132" t="n">
        <v>0.86</v>
      </c>
      <c r="V132" t="n">
        <v>0.9</v>
      </c>
      <c r="W132" t="n">
        <v>20.67</v>
      </c>
      <c r="X132" t="n">
        <v>0.46</v>
      </c>
      <c r="Y132" t="n">
        <v>1</v>
      </c>
      <c r="Z132" t="n">
        <v>10</v>
      </c>
      <c r="AA132" t="n">
        <v>1530.891142030436</v>
      </c>
      <c r="AB132" t="n">
        <v>2094.632798676625</v>
      </c>
      <c r="AC132" t="n">
        <v>1894.723984206524</v>
      </c>
      <c r="AD132" t="n">
        <v>1530891.142030436</v>
      </c>
      <c r="AE132" t="n">
        <v>2094632.798676625</v>
      </c>
      <c r="AF132" t="n">
        <v>9.177974599117399e-07</v>
      </c>
      <c r="AG132" t="n">
        <v>17</v>
      </c>
      <c r="AH132" t="n">
        <v>1894723.984206524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1.776</v>
      </c>
      <c r="E133" t="n">
        <v>56.31</v>
      </c>
      <c r="F133" t="n">
        <v>53.02</v>
      </c>
      <c r="G133" t="n">
        <v>198.82</v>
      </c>
      <c r="H133" t="n">
        <v>2.22</v>
      </c>
      <c r="I133" t="n">
        <v>16</v>
      </c>
      <c r="J133" t="n">
        <v>270.86</v>
      </c>
      <c r="K133" t="n">
        <v>56.13</v>
      </c>
      <c r="L133" t="n">
        <v>33.75</v>
      </c>
      <c r="M133" t="n">
        <v>14</v>
      </c>
      <c r="N133" t="n">
        <v>70.98</v>
      </c>
      <c r="O133" t="n">
        <v>33640.21</v>
      </c>
      <c r="P133" t="n">
        <v>705.16</v>
      </c>
      <c r="Q133" t="n">
        <v>1367.22</v>
      </c>
      <c r="R133" t="n">
        <v>120.89</v>
      </c>
      <c r="S133" t="n">
        <v>104.26</v>
      </c>
      <c r="T133" t="n">
        <v>7420.94</v>
      </c>
      <c r="U133" t="n">
        <v>0.86</v>
      </c>
      <c r="V133" t="n">
        <v>0.9</v>
      </c>
      <c r="W133" t="n">
        <v>20.67</v>
      </c>
      <c r="X133" t="n">
        <v>0.44</v>
      </c>
      <c r="Y133" t="n">
        <v>1</v>
      </c>
      <c r="Z133" t="n">
        <v>10</v>
      </c>
      <c r="AA133" t="n">
        <v>1530.055670284808</v>
      </c>
      <c r="AB133" t="n">
        <v>2093.489669375845</v>
      </c>
      <c r="AC133" t="n">
        <v>1893.689953561818</v>
      </c>
      <c r="AD133" t="n">
        <v>1530055.670284808</v>
      </c>
      <c r="AE133" t="n">
        <v>2093489.669375845</v>
      </c>
      <c r="AF133" t="n">
        <v>9.187803893823631e-07</v>
      </c>
      <c r="AG133" t="n">
        <v>17</v>
      </c>
      <c r="AH133" t="n">
        <v>1893689.953561818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1.7764</v>
      </c>
      <c r="E134" t="n">
        <v>56.29</v>
      </c>
      <c r="F134" t="n">
        <v>53.01</v>
      </c>
      <c r="G134" t="n">
        <v>198.77</v>
      </c>
      <c r="H134" t="n">
        <v>2.23</v>
      </c>
      <c r="I134" t="n">
        <v>16</v>
      </c>
      <c r="J134" t="n">
        <v>271.34</v>
      </c>
      <c r="K134" t="n">
        <v>56.13</v>
      </c>
      <c r="L134" t="n">
        <v>34</v>
      </c>
      <c r="M134" t="n">
        <v>14</v>
      </c>
      <c r="N134" t="n">
        <v>71.20999999999999</v>
      </c>
      <c r="O134" t="n">
        <v>33699.21</v>
      </c>
      <c r="P134" t="n">
        <v>704.92</v>
      </c>
      <c r="Q134" t="n">
        <v>1367.15</v>
      </c>
      <c r="R134" t="n">
        <v>120.52</v>
      </c>
      <c r="S134" t="n">
        <v>104.26</v>
      </c>
      <c r="T134" t="n">
        <v>7238.33</v>
      </c>
      <c r="U134" t="n">
        <v>0.87</v>
      </c>
      <c r="V134" t="n">
        <v>0.9</v>
      </c>
      <c r="W134" t="n">
        <v>20.67</v>
      </c>
      <c r="X134" t="n">
        <v>0.43</v>
      </c>
      <c r="Y134" t="n">
        <v>1</v>
      </c>
      <c r="Z134" t="n">
        <v>10</v>
      </c>
      <c r="AA134" t="n">
        <v>1529.365303941424</v>
      </c>
      <c r="AB134" t="n">
        <v>2092.545079688014</v>
      </c>
      <c r="AC134" t="n">
        <v>1892.835514188054</v>
      </c>
      <c r="AD134" t="n">
        <v>1529365.303941424</v>
      </c>
      <c r="AE134" t="n">
        <v>2092545.079688014</v>
      </c>
      <c r="AF134" t="n">
        <v>9.189873219024941e-07</v>
      </c>
      <c r="AG134" t="n">
        <v>17</v>
      </c>
      <c r="AH134" t="n">
        <v>1892835.514188054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1.7763</v>
      </c>
      <c r="E135" t="n">
        <v>56.3</v>
      </c>
      <c r="F135" t="n">
        <v>53.01</v>
      </c>
      <c r="G135" t="n">
        <v>198.79</v>
      </c>
      <c r="H135" t="n">
        <v>2.24</v>
      </c>
      <c r="I135" t="n">
        <v>16</v>
      </c>
      <c r="J135" t="n">
        <v>271.82</v>
      </c>
      <c r="K135" t="n">
        <v>56.13</v>
      </c>
      <c r="L135" t="n">
        <v>34.25</v>
      </c>
      <c r="M135" t="n">
        <v>14</v>
      </c>
      <c r="N135" t="n">
        <v>71.44</v>
      </c>
      <c r="O135" t="n">
        <v>33758.31</v>
      </c>
      <c r="P135" t="n">
        <v>705.8200000000001</v>
      </c>
      <c r="Q135" t="n">
        <v>1367.18</v>
      </c>
      <c r="R135" t="n">
        <v>120.62</v>
      </c>
      <c r="S135" t="n">
        <v>104.26</v>
      </c>
      <c r="T135" t="n">
        <v>7288.24</v>
      </c>
      <c r="U135" t="n">
        <v>0.86</v>
      </c>
      <c r="V135" t="n">
        <v>0.9</v>
      </c>
      <c r="W135" t="n">
        <v>20.67</v>
      </c>
      <c r="X135" t="n">
        <v>0.43</v>
      </c>
      <c r="Y135" t="n">
        <v>1</v>
      </c>
      <c r="Z135" t="n">
        <v>10</v>
      </c>
      <c r="AA135" t="n">
        <v>1530.664837876763</v>
      </c>
      <c r="AB135" t="n">
        <v>2094.323159349736</v>
      </c>
      <c r="AC135" t="n">
        <v>1894.443896422412</v>
      </c>
      <c r="AD135" t="n">
        <v>1530664.837876763</v>
      </c>
      <c r="AE135" t="n">
        <v>2094323.159349736</v>
      </c>
      <c r="AF135" t="n">
        <v>9.189355887724613e-07</v>
      </c>
      <c r="AG135" t="n">
        <v>17</v>
      </c>
      <c r="AH135" t="n">
        <v>1894443.896422412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1.7764</v>
      </c>
      <c r="E136" t="n">
        <v>56.29</v>
      </c>
      <c r="F136" t="n">
        <v>53</v>
      </c>
      <c r="G136" t="n">
        <v>198.77</v>
      </c>
      <c r="H136" t="n">
        <v>2.26</v>
      </c>
      <c r="I136" t="n">
        <v>16</v>
      </c>
      <c r="J136" t="n">
        <v>272.3</v>
      </c>
      <c r="K136" t="n">
        <v>56.13</v>
      </c>
      <c r="L136" t="n">
        <v>34.5</v>
      </c>
      <c r="M136" t="n">
        <v>14</v>
      </c>
      <c r="N136" t="n">
        <v>71.67</v>
      </c>
      <c r="O136" t="n">
        <v>33817.62</v>
      </c>
      <c r="P136" t="n">
        <v>705.63</v>
      </c>
      <c r="Q136" t="n">
        <v>1367.27</v>
      </c>
      <c r="R136" t="n">
        <v>120.39</v>
      </c>
      <c r="S136" t="n">
        <v>104.26</v>
      </c>
      <c r="T136" t="n">
        <v>7173.55</v>
      </c>
      <c r="U136" t="n">
        <v>0.87</v>
      </c>
      <c r="V136" t="n">
        <v>0.9</v>
      </c>
      <c r="W136" t="n">
        <v>20.67</v>
      </c>
      <c r="X136" t="n">
        <v>0.43</v>
      </c>
      <c r="Y136" t="n">
        <v>1</v>
      </c>
      <c r="Z136" t="n">
        <v>10</v>
      </c>
      <c r="AA136" t="n">
        <v>1530.264842347058</v>
      </c>
      <c r="AB136" t="n">
        <v>2093.775867819436</v>
      </c>
      <c r="AC136" t="n">
        <v>1893.948837627635</v>
      </c>
      <c r="AD136" t="n">
        <v>1530264.842347058</v>
      </c>
      <c r="AE136" t="n">
        <v>2093775.867819436</v>
      </c>
      <c r="AF136" t="n">
        <v>9.189873219024941e-07</v>
      </c>
      <c r="AG136" t="n">
        <v>17</v>
      </c>
      <c r="AH136" t="n">
        <v>1893948.837627635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1.7765</v>
      </c>
      <c r="E137" t="n">
        <v>56.29</v>
      </c>
      <c r="F137" t="n">
        <v>53</v>
      </c>
      <c r="G137" t="n">
        <v>198.75</v>
      </c>
      <c r="H137" t="n">
        <v>2.27</v>
      </c>
      <c r="I137" t="n">
        <v>16</v>
      </c>
      <c r="J137" t="n">
        <v>272.78</v>
      </c>
      <c r="K137" t="n">
        <v>56.13</v>
      </c>
      <c r="L137" t="n">
        <v>34.75</v>
      </c>
      <c r="M137" t="n">
        <v>14</v>
      </c>
      <c r="N137" t="n">
        <v>71.90000000000001</v>
      </c>
      <c r="O137" t="n">
        <v>33876.9</v>
      </c>
      <c r="P137" t="n">
        <v>703.5599999999999</v>
      </c>
      <c r="Q137" t="n">
        <v>1367.14</v>
      </c>
      <c r="R137" t="n">
        <v>120.37</v>
      </c>
      <c r="S137" t="n">
        <v>104.26</v>
      </c>
      <c r="T137" t="n">
        <v>7161.38</v>
      </c>
      <c r="U137" t="n">
        <v>0.87</v>
      </c>
      <c r="V137" t="n">
        <v>0.9</v>
      </c>
      <c r="W137" t="n">
        <v>20.67</v>
      </c>
      <c r="X137" t="n">
        <v>0.43</v>
      </c>
      <c r="Y137" t="n">
        <v>1</v>
      </c>
      <c r="Z137" t="n">
        <v>10</v>
      </c>
      <c r="AA137" t="n">
        <v>1527.372486288515</v>
      </c>
      <c r="AB137" t="n">
        <v>2089.818418658394</v>
      </c>
      <c r="AC137" t="n">
        <v>1890.369081860208</v>
      </c>
      <c r="AD137" t="n">
        <v>1527372.486288515</v>
      </c>
      <c r="AE137" t="n">
        <v>2089818.418658394</v>
      </c>
      <c r="AF137" t="n">
        <v>9.190390550325269e-07</v>
      </c>
      <c r="AG137" t="n">
        <v>17</v>
      </c>
      <c r="AH137" t="n">
        <v>1890369.081860208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1.7766</v>
      </c>
      <c r="E138" t="n">
        <v>56.29</v>
      </c>
      <c r="F138" t="n">
        <v>53</v>
      </c>
      <c r="G138" t="n">
        <v>198.74</v>
      </c>
      <c r="H138" t="n">
        <v>2.28</v>
      </c>
      <c r="I138" t="n">
        <v>16</v>
      </c>
      <c r="J138" t="n">
        <v>273.26</v>
      </c>
      <c r="K138" t="n">
        <v>56.13</v>
      </c>
      <c r="L138" t="n">
        <v>35</v>
      </c>
      <c r="M138" t="n">
        <v>14</v>
      </c>
      <c r="N138" t="n">
        <v>72.13</v>
      </c>
      <c r="O138" t="n">
        <v>33936.26</v>
      </c>
      <c r="P138" t="n">
        <v>703.27</v>
      </c>
      <c r="Q138" t="n">
        <v>1367.18</v>
      </c>
      <c r="R138" t="n">
        <v>120.35</v>
      </c>
      <c r="S138" t="n">
        <v>104.26</v>
      </c>
      <c r="T138" t="n">
        <v>7149.58</v>
      </c>
      <c r="U138" t="n">
        <v>0.87</v>
      </c>
      <c r="V138" t="n">
        <v>0.9</v>
      </c>
      <c r="W138" t="n">
        <v>20.67</v>
      </c>
      <c r="X138" t="n">
        <v>0.42</v>
      </c>
      <c r="Y138" t="n">
        <v>1</v>
      </c>
      <c r="Z138" t="n">
        <v>10</v>
      </c>
      <c r="AA138" t="n">
        <v>1526.903732819041</v>
      </c>
      <c r="AB138" t="n">
        <v>2089.177049481516</v>
      </c>
      <c r="AC138" t="n">
        <v>1889.788924057404</v>
      </c>
      <c r="AD138" t="n">
        <v>1526903.732819041</v>
      </c>
      <c r="AE138" t="n">
        <v>2089177.049481516</v>
      </c>
      <c r="AF138" t="n">
        <v>9.190907881625596e-07</v>
      </c>
      <c r="AG138" t="n">
        <v>17</v>
      </c>
      <c r="AH138" t="n">
        <v>1889788.924057404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1.7763</v>
      </c>
      <c r="E139" t="n">
        <v>56.3</v>
      </c>
      <c r="F139" t="n">
        <v>53.01</v>
      </c>
      <c r="G139" t="n">
        <v>198.78</v>
      </c>
      <c r="H139" t="n">
        <v>2.29</v>
      </c>
      <c r="I139" t="n">
        <v>16</v>
      </c>
      <c r="J139" t="n">
        <v>273.74</v>
      </c>
      <c r="K139" t="n">
        <v>56.13</v>
      </c>
      <c r="L139" t="n">
        <v>35.25</v>
      </c>
      <c r="M139" t="n">
        <v>14</v>
      </c>
      <c r="N139" t="n">
        <v>72.37</v>
      </c>
      <c r="O139" t="n">
        <v>33995.72</v>
      </c>
      <c r="P139" t="n">
        <v>702.55</v>
      </c>
      <c r="Q139" t="n">
        <v>1367.22</v>
      </c>
      <c r="R139" t="n">
        <v>120.54</v>
      </c>
      <c r="S139" t="n">
        <v>104.26</v>
      </c>
      <c r="T139" t="n">
        <v>7246.14</v>
      </c>
      <c r="U139" t="n">
        <v>0.86</v>
      </c>
      <c r="V139" t="n">
        <v>0.9</v>
      </c>
      <c r="W139" t="n">
        <v>20.67</v>
      </c>
      <c r="X139" t="n">
        <v>0.43</v>
      </c>
      <c r="Y139" t="n">
        <v>1</v>
      </c>
      <c r="Z139" t="n">
        <v>10</v>
      </c>
      <c r="AA139" t="n">
        <v>1526.212335605762</v>
      </c>
      <c r="AB139" t="n">
        <v>2088.231049312014</v>
      </c>
      <c r="AC139" t="n">
        <v>1888.933208816361</v>
      </c>
      <c r="AD139" t="n">
        <v>1526212.335605762</v>
      </c>
      <c r="AE139" t="n">
        <v>2088231.049312015</v>
      </c>
      <c r="AF139" t="n">
        <v>9.189355887724613e-07</v>
      </c>
      <c r="AG139" t="n">
        <v>17</v>
      </c>
      <c r="AH139" t="n">
        <v>1888933.208816361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1.776</v>
      </c>
      <c r="E140" t="n">
        <v>56.31</v>
      </c>
      <c r="F140" t="n">
        <v>53.02</v>
      </c>
      <c r="G140" t="n">
        <v>198.82</v>
      </c>
      <c r="H140" t="n">
        <v>2.3</v>
      </c>
      <c r="I140" t="n">
        <v>16</v>
      </c>
      <c r="J140" t="n">
        <v>274.22</v>
      </c>
      <c r="K140" t="n">
        <v>56.13</v>
      </c>
      <c r="L140" t="n">
        <v>35.5</v>
      </c>
      <c r="M140" t="n">
        <v>14</v>
      </c>
      <c r="N140" t="n">
        <v>72.59999999999999</v>
      </c>
      <c r="O140" t="n">
        <v>34055.27</v>
      </c>
      <c r="P140" t="n">
        <v>701.22</v>
      </c>
      <c r="Q140" t="n">
        <v>1367.13</v>
      </c>
      <c r="R140" t="n">
        <v>120.94</v>
      </c>
      <c r="S140" t="n">
        <v>104.26</v>
      </c>
      <c r="T140" t="n">
        <v>7447.63</v>
      </c>
      <c r="U140" t="n">
        <v>0.86</v>
      </c>
      <c r="V140" t="n">
        <v>0.9</v>
      </c>
      <c r="W140" t="n">
        <v>20.67</v>
      </c>
      <c r="X140" t="n">
        <v>0.44</v>
      </c>
      <c r="Y140" t="n">
        <v>1</v>
      </c>
      <c r="Z140" t="n">
        <v>10</v>
      </c>
      <c r="AA140" t="n">
        <v>1524.689975401471</v>
      </c>
      <c r="AB140" t="n">
        <v>2086.148088918711</v>
      </c>
      <c r="AC140" t="n">
        <v>1887.049043239541</v>
      </c>
      <c r="AD140" t="n">
        <v>1524689.97540147</v>
      </c>
      <c r="AE140" t="n">
        <v>2086148.088918711</v>
      </c>
      <c r="AF140" t="n">
        <v>9.187803893823631e-07</v>
      </c>
      <c r="AG140" t="n">
        <v>17</v>
      </c>
      <c r="AH140" t="n">
        <v>1887049.043239541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1.7786</v>
      </c>
      <c r="E141" t="n">
        <v>56.22</v>
      </c>
      <c r="F141" t="n">
        <v>52.98</v>
      </c>
      <c r="G141" t="n">
        <v>211.91</v>
      </c>
      <c r="H141" t="n">
        <v>2.32</v>
      </c>
      <c r="I141" t="n">
        <v>15</v>
      </c>
      <c r="J141" t="n">
        <v>274.71</v>
      </c>
      <c r="K141" t="n">
        <v>56.13</v>
      </c>
      <c r="L141" t="n">
        <v>35.75</v>
      </c>
      <c r="M141" t="n">
        <v>13</v>
      </c>
      <c r="N141" t="n">
        <v>72.83</v>
      </c>
      <c r="O141" t="n">
        <v>34114.91</v>
      </c>
      <c r="P141" t="n">
        <v>699.1</v>
      </c>
      <c r="Q141" t="n">
        <v>1367.2</v>
      </c>
      <c r="R141" t="n">
        <v>119.48</v>
      </c>
      <c r="S141" t="n">
        <v>104.26</v>
      </c>
      <c r="T141" t="n">
        <v>6722.01</v>
      </c>
      <c r="U141" t="n">
        <v>0.87</v>
      </c>
      <c r="V141" t="n">
        <v>0.9</v>
      </c>
      <c r="W141" t="n">
        <v>20.67</v>
      </c>
      <c r="X141" t="n">
        <v>0.4</v>
      </c>
      <c r="Y141" t="n">
        <v>1</v>
      </c>
      <c r="Z141" t="n">
        <v>10</v>
      </c>
      <c r="AA141" t="n">
        <v>1519.622154841996</v>
      </c>
      <c r="AB141" t="n">
        <v>2079.214073252774</v>
      </c>
      <c r="AC141" t="n">
        <v>1880.776800296808</v>
      </c>
      <c r="AD141" t="n">
        <v>1519622.154841996</v>
      </c>
      <c r="AE141" t="n">
        <v>2079214.073252774</v>
      </c>
      <c r="AF141" t="n">
        <v>9.201254507632155e-07</v>
      </c>
      <c r="AG141" t="n">
        <v>17</v>
      </c>
      <c r="AH141" t="n">
        <v>1880776.800296808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1.7787</v>
      </c>
      <c r="E142" t="n">
        <v>56.22</v>
      </c>
      <c r="F142" t="n">
        <v>52.97</v>
      </c>
      <c r="G142" t="n">
        <v>211.9</v>
      </c>
      <c r="H142" t="n">
        <v>2.33</v>
      </c>
      <c r="I142" t="n">
        <v>15</v>
      </c>
      <c r="J142" t="n">
        <v>275.19</v>
      </c>
      <c r="K142" t="n">
        <v>56.13</v>
      </c>
      <c r="L142" t="n">
        <v>36</v>
      </c>
      <c r="M142" t="n">
        <v>13</v>
      </c>
      <c r="N142" t="n">
        <v>73.06999999999999</v>
      </c>
      <c r="O142" t="n">
        <v>34174.63</v>
      </c>
      <c r="P142" t="n">
        <v>700.47</v>
      </c>
      <c r="Q142" t="n">
        <v>1367.15</v>
      </c>
      <c r="R142" t="n">
        <v>119.43</v>
      </c>
      <c r="S142" t="n">
        <v>104.26</v>
      </c>
      <c r="T142" t="n">
        <v>6697.49</v>
      </c>
      <c r="U142" t="n">
        <v>0.87</v>
      </c>
      <c r="V142" t="n">
        <v>0.9</v>
      </c>
      <c r="W142" t="n">
        <v>20.67</v>
      </c>
      <c r="X142" t="n">
        <v>0.4</v>
      </c>
      <c r="Y142" t="n">
        <v>1</v>
      </c>
      <c r="Z142" t="n">
        <v>10</v>
      </c>
      <c r="AA142" t="n">
        <v>1521.344560802768</v>
      </c>
      <c r="AB142" t="n">
        <v>2081.570745075492</v>
      </c>
      <c r="AC142" t="n">
        <v>1882.908554668375</v>
      </c>
      <c r="AD142" t="n">
        <v>1521344.560802768</v>
      </c>
      <c r="AE142" t="n">
        <v>2081570.745075491</v>
      </c>
      <c r="AF142" t="n">
        <v>9.201771838932484e-07</v>
      </c>
      <c r="AG142" t="n">
        <v>17</v>
      </c>
      <c r="AH142" t="n">
        <v>1882908.554668376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1.7793</v>
      </c>
      <c r="E143" t="n">
        <v>56.2</v>
      </c>
      <c r="F143" t="n">
        <v>52.96</v>
      </c>
      <c r="G143" t="n">
        <v>211.83</v>
      </c>
      <c r="H143" t="n">
        <v>2.34</v>
      </c>
      <c r="I143" t="n">
        <v>15</v>
      </c>
      <c r="J143" t="n">
        <v>275.68</v>
      </c>
      <c r="K143" t="n">
        <v>56.13</v>
      </c>
      <c r="L143" t="n">
        <v>36.25</v>
      </c>
      <c r="M143" t="n">
        <v>13</v>
      </c>
      <c r="N143" t="n">
        <v>73.3</v>
      </c>
      <c r="O143" t="n">
        <v>34234.45</v>
      </c>
      <c r="P143" t="n">
        <v>700.4299999999999</v>
      </c>
      <c r="Q143" t="n">
        <v>1367.17</v>
      </c>
      <c r="R143" t="n">
        <v>118.83</v>
      </c>
      <c r="S143" t="n">
        <v>104.26</v>
      </c>
      <c r="T143" t="n">
        <v>6397.05</v>
      </c>
      <c r="U143" t="n">
        <v>0.88</v>
      </c>
      <c r="V143" t="n">
        <v>0.9</v>
      </c>
      <c r="W143" t="n">
        <v>20.67</v>
      </c>
      <c r="X143" t="n">
        <v>0.38</v>
      </c>
      <c r="Y143" t="n">
        <v>1</v>
      </c>
      <c r="Z143" t="n">
        <v>10</v>
      </c>
      <c r="AA143" t="n">
        <v>1520.782145282795</v>
      </c>
      <c r="AB143" t="n">
        <v>2080.801223349043</v>
      </c>
      <c r="AC143" t="n">
        <v>1882.212475015468</v>
      </c>
      <c r="AD143" t="n">
        <v>1520782.145282795</v>
      </c>
      <c r="AE143" t="n">
        <v>2080801.223349043</v>
      </c>
      <c r="AF143" t="n">
        <v>9.204875826734451e-07</v>
      </c>
      <c r="AG143" t="n">
        <v>17</v>
      </c>
      <c r="AH143" t="n">
        <v>1882212.475015468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1.779</v>
      </c>
      <c r="E144" t="n">
        <v>56.21</v>
      </c>
      <c r="F144" t="n">
        <v>52.97</v>
      </c>
      <c r="G144" t="n">
        <v>211.86</v>
      </c>
      <c r="H144" t="n">
        <v>2.35</v>
      </c>
      <c r="I144" t="n">
        <v>15</v>
      </c>
      <c r="J144" t="n">
        <v>276.16</v>
      </c>
      <c r="K144" t="n">
        <v>56.13</v>
      </c>
      <c r="L144" t="n">
        <v>36.5</v>
      </c>
      <c r="M144" t="n">
        <v>13</v>
      </c>
      <c r="N144" t="n">
        <v>73.54000000000001</v>
      </c>
      <c r="O144" t="n">
        <v>34294.37</v>
      </c>
      <c r="P144" t="n">
        <v>701.0700000000001</v>
      </c>
      <c r="Q144" t="n">
        <v>1367.19</v>
      </c>
      <c r="R144" t="n">
        <v>119.23</v>
      </c>
      <c r="S144" t="n">
        <v>104.26</v>
      </c>
      <c r="T144" t="n">
        <v>6597.55</v>
      </c>
      <c r="U144" t="n">
        <v>0.87</v>
      </c>
      <c r="V144" t="n">
        <v>0.9</v>
      </c>
      <c r="W144" t="n">
        <v>20.67</v>
      </c>
      <c r="X144" t="n">
        <v>0.39</v>
      </c>
      <c r="Y144" t="n">
        <v>1</v>
      </c>
      <c r="Z144" t="n">
        <v>10</v>
      </c>
      <c r="AA144" t="n">
        <v>1521.939759828319</v>
      </c>
      <c r="AB144" t="n">
        <v>2082.385122640577</v>
      </c>
      <c r="AC144" t="n">
        <v>1883.645209181636</v>
      </c>
      <c r="AD144" t="n">
        <v>1521939.759828319</v>
      </c>
      <c r="AE144" t="n">
        <v>2082385.122640577</v>
      </c>
      <c r="AF144" t="n">
        <v>9.203323832833465e-07</v>
      </c>
      <c r="AG144" t="n">
        <v>17</v>
      </c>
      <c r="AH144" t="n">
        <v>1883645.209181636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1.7787</v>
      </c>
      <c r="E145" t="n">
        <v>56.22</v>
      </c>
      <c r="F145" t="n">
        <v>52.97</v>
      </c>
      <c r="G145" t="n">
        <v>211.89</v>
      </c>
      <c r="H145" t="n">
        <v>2.36</v>
      </c>
      <c r="I145" t="n">
        <v>15</v>
      </c>
      <c r="J145" t="n">
        <v>276.65</v>
      </c>
      <c r="K145" t="n">
        <v>56.13</v>
      </c>
      <c r="L145" t="n">
        <v>36.75</v>
      </c>
      <c r="M145" t="n">
        <v>13</v>
      </c>
      <c r="N145" t="n">
        <v>73.77</v>
      </c>
      <c r="O145" t="n">
        <v>34354.37</v>
      </c>
      <c r="P145" t="n">
        <v>701.03</v>
      </c>
      <c r="Q145" t="n">
        <v>1367.21</v>
      </c>
      <c r="R145" t="n">
        <v>119.46</v>
      </c>
      <c r="S145" t="n">
        <v>104.26</v>
      </c>
      <c r="T145" t="n">
        <v>6711.36</v>
      </c>
      <c r="U145" t="n">
        <v>0.87</v>
      </c>
      <c r="V145" t="n">
        <v>0.9</v>
      </c>
      <c r="W145" t="n">
        <v>20.67</v>
      </c>
      <c r="X145" t="n">
        <v>0.4</v>
      </c>
      <c r="Y145" t="n">
        <v>1</v>
      </c>
      <c r="Z145" t="n">
        <v>10</v>
      </c>
      <c r="AA145" t="n">
        <v>1522.106039984817</v>
      </c>
      <c r="AB145" t="n">
        <v>2082.612634486461</v>
      </c>
      <c r="AC145" t="n">
        <v>1883.851007616263</v>
      </c>
      <c r="AD145" t="n">
        <v>1522106.039984817</v>
      </c>
      <c r="AE145" t="n">
        <v>2082612.634486461</v>
      </c>
      <c r="AF145" t="n">
        <v>9.201771838932484e-07</v>
      </c>
      <c r="AG145" t="n">
        <v>17</v>
      </c>
      <c r="AH145" t="n">
        <v>1883851.007616263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1.7788</v>
      </c>
      <c r="E146" t="n">
        <v>56.22</v>
      </c>
      <c r="F146" t="n">
        <v>52.97</v>
      </c>
      <c r="G146" t="n">
        <v>211.89</v>
      </c>
      <c r="H146" t="n">
        <v>2.38</v>
      </c>
      <c r="I146" t="n">
        <v>15</v>
      </c>
      <c r="J146" t="n">
        <v>277.14</v>
      </c>
      <c r="K146" t="n">
        <v>56.13</v>
      </c>
      <c r="L146" t="n">
        <v>37</v>
      </c>
      <c r="M146" t="n">
        <v>13</v>
      </c>
      <c r="N146" t="n">
        <v>74.01000000000001</v>
      </c>
      <c r="O146" t="n">
        <v>34414.47</v>
      </c>
      <c r="P146" t="n">
        <v>699.83</v>
      </c>
      <c r="Q146" t="n">
        <v>1367.16</v>
      </c>
      <c r="R146" t="n">
        <v>119.47</v>
      </c>
      <c r="S146" t="n">
        <v>104.26</v>
      </c>
      <c r="T146" t="n">
        <v>6716.91</v>
      </c>
      <c r="U146" t="n">
        <v>0.87</v>
      </c>
      <c r="V146" t="n">
        <v>0.9</v>
      </c>
      <c r="W146" t="n">
        <v>20.67</v>
      </c>
      <c r="X146" t="n">
        <v>0.4</v>
      </c>
      <c r="Y146" t="n">
        <v>1</v>
      </c>
      <c r="Z146" t="n">
        <v>10</v>
      </c>
      <c r="AA146" t="n">
        <v>1520.4008282249</v>
      </c>
      <c r="AB146" t="n">
        <v>2080.279488527909</v>
      </c>
      <c r="AC146" t="n">
        <v>1881.740533833404</v>
      </c>
      <c r="AD146" t="n">
        <v>1520400.8282249</v>
      </c>
      <c r="AE146" t="n">
        <v>2080279.488527909</v>
      </c>
      <c r="AF146" t="n">
        <v>9.20228917023281e-07</v>
      </c>
      <c r="AG146" t="n">
        <v>17</v>
      </c>
      <c r="AH146" t="n">
        <v>1881740.533833404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1.7786</v>
      </c>
      <c r="E147" t="n">
        <v>56.22</v>
      </c>
      <c r="F147" t="n">
        <v>52.98</v>
      </c>
      <c r="G147" t="n">
        <v>211.92</v>
      </c>
      <c r="H147" t="n">
        <v>2.39</v>
      </c>
      <c r="I147" t="n">
        <v>15</v>
      </c>
      <c r="J147" t="n">
        <v>277.63</v>
      </c>
      <c r="K147" t="n">
        <v>56.13</v>
      </c>
      <c r="L147" t="n">
        <v>37.25</v>
      </c>
      <c r="M147" t="n">
        <v>13</v>
      </c>
      <c r="N147" t="n">
        <v>74.25</v>
      </c>
      <c r="O147" t="n">
        <v>34474.66</v>
      </c>
      <c r="P147" t="n">
        <v>699.12</v>
      </c>
      <c r="Q147" t="n">
        <v>1367.24</v>
      </c>
      <c r="R147" t="n">
        <v>119.5</v>
      </c>
      <c r="S147" t="n">
        <v>104.26</v>
      </c>
      <c r="T147" t="n">
        <v>6733.57</v>
      </c>
      <c r="U147" t="n">
        <v>0.87</v>
      </c>
      <c r="V147" t="n">
        <v>0.9</v>
      </c>
      <c r="W147" t="n">
        <v>20.67</v>
      </c>
      <c r="X147" t="n">
        <v>0.4</v>
      </c>
      <c r="Y147" t="n">
        <v>1</v>
      </c>
      <c r="Z147" t="n">
        <v>10</v>
      </c>
      <c r="AA147" t="n">
        <v>1519.649352056119</v>
      </c>
      <c r="AB147" t="n">
        <v>2079.251285680994</v>
      </c>
      <c r="AC147" t="n">
        <v>1880.810461223107</v>
      </c>
      <c r="AD147" t="n">
        <v>1519649.352056119</v>
      </c>
      <c r="AE147" t="n">
        <v>2079251.285680994</v>
      </c>
      <c r="AF147" t="n">
        <v>9.201254507632155e-07</v>
      </c>
      <c r="AG147" t="n">
        <v>17</v>
      </c>
      <c r="AH147" t="n">
        <v>1880810.461223107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1.7788</v>
      </c>
      <c r="E148" t="n">
        <v>56.22</v>
      </c>
      <c r="F148" t="n">
        <v>52.97</v>
      </c>
      <c r="G148" t="n">
        <v>211.89</v>
      </c>
      <c r="H148" t="n">
        <v>2.4</v>
      </c>
      <c r="I148" t="n">
        <v>15</v>
      </c>
      <c r="J148" t="n">
        <v>278.11</v>
      </c>
      <c r="K148" t="n">
        <v>56.13</v>
      </c>
      <c r="L148" t="n">
        <v>37.5</v>
      </c>
      <c r="M148" t="n">
        <v>13</v>
      </c>
      <c r="N148" t="n">
        <v>74.48999999999999</v>
      </c>
      <c r="O148" t="n">
        <v>34534.94</v>
      </c>
      <c r="P148" t="n">
        <v>696.28</v>
      </c>
      <c r="Q148" t="n">
        <v>1367.15</v>
      </c>
      <c r="R148" t="n">
        <v>119.37</v>
      </c>
      <c r="S148" t="n">
        <v>104.26</v>
      </c>
      <c r="T148" t="n">
        <v>6665.48</v>
      </c>
      <c r="U148" t="n">
        <v>0.87</v>
      </c>
      <c r="V148" t="n">
        <v>0.9</v>
      </c>
      <c r="W148" t="n">
        <v>20.67</v>
      </c>
      <c r="X148" t="n">
        <v>0.4</v>
      </c>
      <c r="Y148" t="n">
        <v>1</v>
      </c>
      <c r="Z148" t="n">
        <v>10</v>
      </c>
      <c r="AA148" t="n">
        <v>1515.573865500291</v>
      </c>
      <c r="AB148" t="n">
        <v>2073.675025177532</v>
      </c>
      <c r="AC148" t="n">
        <v>1875.766391195765</v>
      </c>
      <c r="AD148" t="n">
        <v>1515573.865500291</v>
      </c>
      <c r="AE148" t="n">
        <v>2073675.025177532</v>
      </c>
      <c r="AF148" t="n">
        <v>9.20228917023281e-07</v>
      </c>
      <c r="AG148" t="n">
        <v>17</v>
      </c>
      <c r="AH148" t="n">
        <v>1875766.391195765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1.7791</v>
      </c>
      <c r="E149" t="n">
        <v>56.21</v>
      </c>
      <c r="F149" t="n">
        <v>52.96</v>
      </c>
      <c r="G149" t="n">
        <v>211.84</v>
      </c>
      <c r="H149" t="n">
        <v>2.41</v>
      </c>
      <c r="I149" t="n">
        <v>15</v>
      </c>
      <c r="J149" t="n">
        <v>278.6</v>
      </c>
      <c r="K149" t="n">
        <v>56.13</v>
      </c>
      <c r="L149" t="n">
        <v>37.75</v>
      </c>
      <c r="M149" t="n">
        <v>13</v>
      </c>
      <c r="N149" t="n">
        <v>74.73</v>
      </c>
      <c r="O149" t="n">
        <v>34595.32</v>
      </c>
      <c r="P149" t="n">
        <v>694.75</v>
      </c>
      <c r="Q149" t="n">
        <v>1367.13</v>
      </c>
      <c r="R149" t="n">
        <v>119.16</v>
      </c>
      <c r="S149" t="n">
        <v>104.26</v>
      </c>
      <c r="T149" t="n">
        <v>6562.77</v>
      </c>
      <c r="U149" t="n">
        <v>0.87</v>
      </c>
      <c r="V149" t="n">
        <v>0.9</v>
      </c>
      <c r="W149" t="n">
        <v>20.66</v>
      </c>
      <c r="X149" t="n">
        <v>0.39</v>
      </c>
      <c r="Y149" t="n">
        <v>1</v>
      </c>
      <c r="Z149" t="n">
        <v>10</v>
      </c>
      <c r="AA149" t="n">
        <v>1513.207258374882</v>
      </c>
      <c r="AB149" t="n">
        <v>2070.436928901211</v>
      </c>
      <c r="AC149" t="n">
        <v>1872.837334283358</v>
      </c>
      <c r="AD149" t="n">
        <v>1513207.258374882</v>
      </c>
      <c r="AE149" t="n">
        <v>2070436.92890121</v>
      </c>
      <c r="AF149" t="n">
        <v>9.203841164133794e-07</v>
      </c>
      <c r="AG149" t="n">
        <v>17</v>
      </c>
      <c r="AH149" t="n">
        <v>1872837.334283358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1.7786</v>
      </c>
      <c r="E150" t="n">
        <v>56.22</v>
      </c>
      <c r="F150" t="n">
        <v>52.98</v>
      </c>
      <c r="G150" t="n">
        <v>211.91</v>
      </c>
      <c r="H150" t="n">
        <v>2.42</v>
      </c>
      <c r="I150" t="n">
        <v>15</v>
      </c>
      <c r="J150" t="n">
        <v>279.09</v>
      </c>
      <c r="K150" t="n">
        <v>56.13</v>
      </c>
      <c r="L150" t="n">
        <v>38</v>
      </c>
      <c r="M150" t="n">
        <v>11</v>
      </c>
      <c r="N150" t="n">
        <v>74.97</v>
      </c>
      <c r="O150" t="n">
        <v>34655.79</v>
      </c>
      <c r="P150" t="n">
        <v>694.11</v>
      </c>
      <c r="Q150" t="n">
        <v>1367.2</v>
      </c>
      <c r="R150" t="n">
        <v>119.5</v>
      </c>
      <c r="S150" t="n">
        <v>104.26</v>
      </c>
      <c r="T150" t="n">
        <v>6730.02</v>
      </c>
      <c r="U150" t="n">
        <v>0.87</v>
      </c>
      <c r="V150" t="n">
        <v>0.9</v>
      </c>
      <c r="W150" t="n">
        <v>20.67</v>
      </c>
      <c r="X150" t="n">
        <v>0.4</v>
      </c>
      <c r="Y150" t="n">
        <v>1</v>
      </c>
      <c r="Z150" t="n">
        <v>10</v>
      </c>
      <c r="AA150" t="n">
        <v>1512.836449918242</v>
      </c>
      <c r="AB150" t="n">
        <v>2069.929572411921</v>
      </c>
      <c r="AC150" t="n">
        <v>1872.378399185328</v>
      </c>
      <c r="AD150" t="n">
        <v>1512836.449918242</v>
      </c>
      <c r="AE150" t="n">
        <v>2069929.572411921</v>
      </c>
      <c r="AF150" t="n">
        <v>9.201254507632155e-07</v>
      </c>
      <c r="AG150" t="n">
        <v>17</v>
      </c>
      <c r="AH150" t="n">
        <v>1872378.399185328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1.781</v>
      </c>
      <c r="E151" t="n">
        <v>56.15</v>
      </c>
      <c r="F151" t="n">
        <v>52.94</v>
      </c>
      <c r="G151" t="n">
        <v>226.91</v>
      </c>
      <c r="H151" t="n">
        <v>2.44</v>
      </c>
      <c r="I151" t="n">
        <v>14</v>
      </c>
      <c r="J151" t="n">
        <v>279.58</v>
      </c>
      <c r="K151" t="n">
        <v>56.13</v>
      </c>
      <c r="L151" t="n">
        <v>38.25</v>
      </c>
      <c r="M151" t="n">
        <v>9</v>
      </c>
      <c r="N151" t="n">
        <v>75.20999999999999</v>
      </c>
      <c r="O151" t="n">
        <v>34716.36</v>
      </c>
      <c r="P151" t="n">
        <v>692.85</v>
      </c>
      <c r="Q151" t="n">
        <v>1367.19</v>
      </c>
      <c r="R151" t="n">
        <v>118.28</v>
      </c>
      <c r="S151" t="n">
        <v>104.26</v>
      </c>
      <c r="T151" t="n">
        <v>6128.61</v>
      </c>
      <c r="U151" t="n">
        <v>0.88</v>
      </c>
      <c r="V151" t="n">
        <v>0.91</v>
      </c>
      <c r="W151" t="n">
        <v>20.67</v>
      </c>
      <c r="X151" t="n">
        <v>0.37</v>
      </c>
      <c r="Y151" t="n">
        <v>1</v>
      </c>
      <c r="Z151" t="n">
        <v>10</v>
      </c>
      <c r="AA151" t="n">
        <v>1509.106569317563</v>
      </c>
      <c r="AB151" t="n">
        <v>2064.826185223354</v>
      </c>
      <c r="AC151" t="n">
        <v>1867.762072107388</v>
      </c>
      <c r="AD151" t="n">
        <v>1509106.569317563</v>
      </c>
      <c r="AE151" t="n">
        <v>2064826.185223354</v>
      </c>
      <c r="AF151" t="n">
        <v>9.213670458840024e-07</v>
      </c>
      <c r="AG151" t="n">
        <v>17</v>
      </c>
      <c r="AH151" t="n">
        <v>1867762.072107388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1.7807</v>
      </c>
      <c r="E152" t="n">
        <v>56.16</v>
      </c>
      <c r="F152" t="n">
        <v>52.95</v>
      </c>
      <c r="G152" t="n">
        <v>226.94</v>
      </c>
      <c r="H152" t="n">
        <v>2.45</v>
      </c>
      <c r="I152" t="n">
        <v>14</v>
      </c>
      <c r="J152" t="n">
        <v>280.08</v>
      </c>
      <c r="K152" t="n">
        <v>56.13</v>
      </c>
      <c r="L152" t="n">
        <v>38.5</v>
      </c>
      <c r="M152" t="n">
        <v>8</v>
      </c>
      <c r="N152" t="n">
        <v>75.45</v>
      </c>
      <c r="O152" t="n">
        <v>34777.02</v>
      </c>
      <c r="P152" t="n">
        <v>693.79</v>
      </c>
      <c r="Q152" t="n">
        <v>1367.19</v>
      </c>
      <c r="R152" t="n">
        <v>118.58</v>
      </c>
      <c r="S152" t="n">
        <v>104.26</v>
      </c>
      <c r="T152" t="n">
        <v>6276.35</v>
      </c>
      <c r="U152" t="n">
        <v>0.88</v>
      </c>
      <c r="V152" t="n">
        <v>0.91</v>
      </c>
      <c r="W152" t="n">
        <v>20.67</v>
      </c>
      <c r="X152" t="n">
        <v>0.38</v>
      </c>
      <c r="Y152" t="n">
        <v>1</v>
      </c>
      <c r="Z152" t="n">
        <v>10</v>
      </c>
      <c r="AA152" t="n">
        <v>1510.668588792652</v>
      </c>
      <c r="AB152" t="n">
        <v>2066.963409180606</v>
      </c>
      <c r="AC152" t="n">
        <v>1869.695322409773</v>
      </c>
      <c r="AD152" t="n">
        <v>1510668.588792652</v>
      </c>
      <c r="AE152" t="n">
        <v>2066963.409180606</v>
      </c>
      <c r="AF152" t="n">
        <v>9.21211846493904e-07</v>
      </c>
      <c r="AG152" t="n">
        <v>17</v>
      </c>
      <c r="AH152" t="n">
        <v>1869695.322409773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1.7807</v>
      </c>
      <c r="E153" t="n">
        <v>56.16</v>
      </c>
      <c r="F153" t="n">
        <v>52.95</v>
      </c>
      <c r="G153" t="n">
        <v>226.95</v>
      </c>
      <c r="H153" t="n">
        <v>2.46</v>
      </c>
      <c r="I153" t="n">
        <v>14</v>
      </c>
      <c r="J153" t="n">
        <v>280.57</v>
      </c>
      <c r="K153" t="n">
        <v>56.13</v>
      </c>
      <c r="L153" t="n">
        <v>38.75</v>
      </c>
      <c r="M153" t="n">
        <v>8</v>
      </c>
      <c r="N153" t="n">
        <v>75.69</v>
      </c>
      <c r="O153" t="n">
        <v>34837.77</v>
      </c>
      <c r="P153" t="n">
        <v>694.67</v>
      </c>
      <c r="Q153" t="n">
        <v>1367.17</v>
      </c>
      <c r="R153" t="n">
        <v>118.68</v>
      </c>
      <c r="S153" t="n">
        <v>104.26</v>
      </c>
      <c r="T153" t="n">
        <v>6327.86</v>
      </c>
      <c r="U153" t="n">
        <v>0.88</v>
      </c>
      <c r="V153" t="n">
        <v>0.9</v>
      </c>
      <c r="W153" t="n">
        <v>20.67</v>
      </c>
      <c r="X153" t="n">
        <v>0.38</v>
      </c>
      <c r="Y153" t="n">
        <v>1</v>
      </c>
      <c r="Z153" t="n">
        <v>10</v>
      </c>
      <c r="AA153" t="n">
        <v>1511.863854958622</v>
      </c>
      <c r="AB153" t="n">
        <v>2068.598825080308</v>
      </c>
      <c r="AC153" t="n">
        <v>1871.174656511329</v>
      </c>
      <c r="AD153" t="n">
        <v>1511863.854958622</v>
      </c>
      <c r="AE153" t="n">
        <v>2068598.825080308</v>
      </c>
      <c r="AF153" t="n">
        <v>9.21211846493904e-07</v>
      </c>
      <c r="AG153" t="n">
        <v>17</v>
      </c>
      <c r="AH153" t="n">
        <v>1871174.656511328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1.7806</v>
      </c>
      <c r="E154" t="n">
        <v>56.16</v>
      </c>
      <c r="F154" t="n">
        <v>52.96</v>
      </c>
      <c r="G154" t="n">
        <v>226.96</v>
      </c>
      <c r="H154" t="n">
        <v>2.47</v>
      </c>
      <c r="I154" t="n">
        <v>14</v>
      </c>
      <c r="J154" t="n">
        <v>281.06</v>
      </c>
      <c r="K154" t="n">
        <v>56.13</v>
      </c>
      <c r="L154" t="n">
        <v>39</v>
      </c>
      <c r="M154" t="n">
        <v>8</v>
      </c>
      <c r="N154" t="n">
        <v>75.94</v>
      </c>
      <c r="O154" t="n">
        <v>34898.63</v>
      </c>
      <c r="P154" t="n">
        <v>694.9</v>
      </c>
      <c r="Q154" t="n">
        <v>1367.14</v>
      </c>
      <c r="R154" t="n">
        <v>118.61</v>
      </c>
      <c r="S154" t="n">
        <v>104.26</v>
      </c>
      <c r="T154" t="n">
        <v>6291.48</v>
      </c>
      <c r="U154" t="n">
        <v>0.88</v>
      </c>
      <c r="V154" t="n">
        <v>0.9</v>
      </c>
      <c r="W154" t="n">
        <v>20.68</v>
      </c>
      <c r="X154" t="n">
        <v>0.38</v>
      </c>
      <c r="Y154" t="n">
        <v>1</v>
      </c>
      <c r="Z154" t="n">
        <v>10</v>
      </c>
      <c r="AA154" t="n">
        <v>1512.316184449106</v>
      </c>
      <c r="AB154" t="n">
        <v>2069.217722244557</v>
      </c>
      <c r="AC154" t="n">
        <v>1871.734486998849</v>
      </c>
      <c r="AD154" t="n">
        <v>1512316.184449106</v>
      </c>
      <c r="AE154" t="n">
        <v>2069217.722244557</v>
      </c>
      <c r="AF154" t="n">
        <v>9.211601133638712e-07</v>
      </c>
      <c r="AG154" t="n">
        <v>17</v>
      </c>
      <c r="AH154" t="n">
        <v>1871734.486998849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1.7809</v>
      </c>
      <c r="E155" t="n">
        <v>56.15</v>
      </c>
      <c r="F155" t="n">
        <v>52.95</v>
      </c>
      <c r="G155" t="n">
        <v>226.92</v>
      </c>
      <c r="H155" t="n">
        <v>2.48</v>
      </c>
      <c r="I155" t="n">
        <v>14</v>
      </c>
      <c r="J155" t="n">
        <v>281.56</v>
      </c>
      <c r="K155" t="n">
        <v>56.13</v>
      </c>
      <c r="L155" t="n">
        <v>39.25</v>
      </c>
      <c r="M155" t="n">
        <v>8</v>
      </c>
      <c r="N155" t="n">
        <v>76.18000000000001</v>
      </c>
      <c r="O155" t="n">
        <v>34959.58</v>
      </c>
      <c r="P155" t="n">
        <v>694.1</v>
      </c>
      <c r="Q155" t="n">
        <v>1367.2</v>
      </c>
      <c r="R155" t="n">
        <v>118.37</v>
      </c>
      <c r="S155" t="n">
        <v>104.26</v>
      </c>
      <c r="T155" t="n">
        <v>6169.72</v>
      </c>
      <c r="U155" t="n">
        <v>0.88</v>
      </c>
      <c r="V155" t="n">
        <v>0.91</v>
      </c>
      <c r="W155" t="n">
        <v>20.67</v>
      </c>
      <c r="X155" t="n">
        <v>0.37</v>
      </c>
      <c r="Y155" t="n">
        <v>1</v>
      </c>
      <c r="Z155" t="n">
        <v>10</v>
      </c>
      <c r="AA155" t="n">
        <v>1510.943934346039</v>
      </c>
      <c r="AB155" t="n">
        <v>2067.340149114139</v>
      </c>
      <c r="AC155" t="n">
        <v>1870.036106812807</v>
      </c>
      <c r="AD155" t="n">
        <v>1510943.934346039</v>
      </c>
      <c r="AE155" t="n">
        <v>2067340.149114138</v>
      </c>
      <c r="AF155" t="n">
        <v>9.213153127539696e-07</v>
      </c>
      <c r="AG155" t="n">
        <v>17</v>
      </c>
      <c r="AH155" t="n">
        <v>1870036.106812807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1.781</v>
      </c>
      <c r="E156" t="n">
        <v>56.15</v>
      </c>
      <c r="F156" t="n">
        <v>52.95</v>
      </c>
      <c r="G156" t="n">
        <v>226.91</v>
      </c>
      <c r="H156" t="n">
        <v>2.49</v>
      </c>
      <c r="I156" t="n">
        <v>14</v>
      </c>
      <c r="J156" t="n">
        <v>282.05</v>
      </c>
      <c r="K156" t="n">
        <v>56.13</v>
      </c>
      <c r="L156" t="n">
        <v>39.5</v>
      </c>
      <c r="M156" t="n">
        <v>8</v>
      </c>
      <c r="N156" t="n">
        <v>76.43000000000001</v>
      </c>
      <c r="O156" t="n">
        <v>35020.63</v>
      </c>
      <c r="P156" t="n">
        <v>694.3</v>
      </c>
      <c r="Q156" t="n">
        <v>1367.21</v>
      </c>
      <c r="R156" t="n">
        <v>118.24</v>
      </c>
      <c r="S156" t="n">
        <v>104.26</v>
      </c>
      <c r="T156" t="n">
        <v>6104.94</v>
      </c>
      <c r="U156" t="n">
        <v>0.88</v>
      </c>
      <c r="V156" t="n">
        <v>0.91</v>
      </c>
      <c r="W156" t="n">
        <v>20.67</v>
      </c>
      <c r="X156" t="n">
        <v>0.37</v>
      </c>
      <c r="Y156" t="n">
        <v>1</v>
      </c>
      <c r="Z156" t="n">
        <v>10</v>
      </c>
      <c r="AA156" t="n">
        <v>1511.142695202185</v>
      </c>
      <c r="AB156" t="n">
        <v>2067.612102486228</v>
      </c>
      <c r="AC156" t="n">
        <v>1870.282105336753</v>
      </c>
      <c r="AD156" t="n">
        <v>1511142.695202185</v>
      </c>
      <c r="AE156" t="n">
        <v>2067612.102486228</v>
      </c>
      <c r="AF156" t="n">
        <v>9.213670458840024e-07</v>
      </c>
      <c r="AG156" t="n">
        <v>17</v>
      </c>
      <c r="AH156" t="n">
        <v>1870282.105336753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1.7811</v>
      </c>
      <c r="E157" t="n">
        <v>56.15</v>
      </c>
      <c r="F157" t="n">
        <v>52.94</v>
      </c>
      <c r="G157" t="n">
        <v>226.9</v>
      </c>
      <c r="H157" t="n">
        <v>2.5</v>
      </c>
      <c r="I157" t="n">
        <v>14</v>
      </c>
      <c r="J157" t="n">
        <v>282.55</v>
      </c>
      <c r="K157" t="n">
        <v>56.13</v>
      </c>
      <c r="L157" t="n">
        <v>39.75</v>
      </c>
      <c r="M157" t="n">
        <v>6</v>
      </c>
      <c r="N157" t="n">
        <v>76.67</v>
      </c>
      <c r="O157" t="n">
        <v>35081.77</v>
      </c>
      <c r="P157" t="n">
        <v>695.16</v>
      </c>
      <c r="Q157" t="n">
        <v>1367.21</v>
      </c>
      <c r="R157" t="n">
        <v>118.22</v>
      </c>
      <c r="S157" t="n">
        <v>104.26</v>
      </c>
      <c r="T157" t="n">
        <v>6095.87</v>
      </c>
      <c r="U157" t="n">
        <v>0.88</v>
      </c>
      <c r="V157" t="n">
        <v>0.91</v>
      </c>
      <c r="W157" t="n">
        <v>20.67</v>
      </c>
      <c r="X157" t="n">
        <v>0.37</v>
      </c>
      <c r="Y157" t="n">
        <v>1</v>
      </c>
      <c r="Z157" t="n">
        <v>10</v>
      </c>
      <c r="AA157" t="n">
        <v>1512.170700827855</v>
      </c>
      <c r="AB157" t="n">
        <v>2069.018665135677</v>
      </c>
      <c r="AC157" t="n">
        <v>1871.554427621062</v>
      </c>
      <c r="AD157" t="n">
        <v>1512170.700827855</v>
      </c>
      <c r="AE157" t="n">
        <v>2069018.665135677</v>
      </c>
      <c r="AF157" t="n">
        <v>9.214187790140352e-07</v>
      </c>
      <c r="AG157" t="n">
        <v>17</v>
      </c>
      <c r="AH157" t="n">
        <v>1871554.427621062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1.7812</v>
      </c>
      <c r="E158" t="n">
        <v>56.14</v>
      </c>
      <c r="F158" t="n">
        <v>52.94</v>
      </c>
      <c r="G158" t="n">
        <v>226.88</v>
      </c>
      <c r="H158" t="n">
        <v>2.52</v>
      </c>
      <c r="I158" t="n">
        <v>14</v>
      </c>
      <c r="J158" t="n">
        <v>283.04</v>
      </c>
      <c r="K158" t="n">
        <v>56.13</v>
      </c>
      <c r="L158" t="n">
        <v>40</v>
      </c>
      <c r="M158" t="n">
        <v>4</v>
      </c>
      <c r="N158" t="n">
        <v>76.92</v>
      </c>
      <c r="O158" t="n">
        <v>35143.02</v>
      </c>
      <c r="P158" t="n">
        <v>695.89</v>
      </c>
      <c r="Q158" t="n">
        <v>1367.24</v>
      </c>
      <c r="R158" t="n">
        <v>118.04</v>
      </c>
      <c r="S158" t="n">
        <v>104.26</v>
      </c>
      <c r="T158" t="n">
        <v>6008.72</v>
      </c>
      <c r="U158" t="n">
        <v>0.88</v>
      </c>
      <c r="V158" t="n">
        <v>0.91</v>
      </c>
      <c r="W158" t="n">
        <v>20.67</v>
      </c>
      <c r="X158" t="n">
        <v>0.36</v>
      </c>
      <c r="Y158" t="n">
        <v>1</v>
      </c>
      <c r="Z158" t="n">
        <v>10</v>
      </c>
      <c r="AA158" t="n">
        <v>1513.089044630741</v>
      </c>
      <c r="AB158" t="n">
        <v>2070.275183641254</v>
      </c>
      <c r="AC158" t="n">
        <v>1872.691025764001</v>
      </c>
      <c r="AD158" t="n">
        <v>1513089.044630741</v>
      </c>
      <c r="AE158" t="n">
        <v>2070275.183641254</v>
      </c>
      <c r="AF158" t="n">
        <v>9.21470512144068e-07</v>
      </c>
      <c r="AG158" t="n">
        <v>17</v>
      </c>
      <c r="AH158" t="n">
        <v>1872691.025764001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2024-09-25T00:03:51Z</dcterms:created>
  <dcterms:modified xmlns:dcterms="http://purl.org/dc/terms/" xmlns:xsi="http://www.w3.org/2001/XMLSchema-instance" xsi:type="dcterms:W3CDTF">2024-09-25T00:03:51Z</dcterms:modified>
</cp:coreProperties>
</file>